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$ AviaGlobalGroup\AGG Finance\AGG Credit Card Receipts\"/>
    </mc:Choice>
  </mc:AlternateContent>
  <xr:revisionPtr revIDLastSave="0" documentId="13_ncr:1_{37224BAF-3782-4CC4-845A-C6561E13B45C}" xr6:coauthVersionLast="47" xr6:coauthVersionMax="47" xr10:uidLastSave="{00000000-0000-0000-0000-000000000000}"/>
  <bookViews>
    <workbookView xWindow="-120" yWindow="-120" windowWidth="19440" windowHeight="15150" xr2:uid="{D0D042B1-CDF4-4A0B-8E4A-217848FBB764}"/>
  </bookViews>
  <sheets>
    <sheet name="AGG MC Chg Trkg Mas" sheetId="1" r:id="rId1"/>
    <sheet name="stmttab" sheetId="3" r:id="rId2"/>
    <sheet name="Fields" sheetId="4" r:id="rId3"/>
  </sheets>
  <definedNames>
    <definedName name="_xlnm._FilterDatabase" localSheetId="0" hidden="1">'AGG MC Chg Trkg Mas'!$A$1:$J$33</definedName>
    <definedName name="_xlnm._FilterDatabase" localSheetId="1" hidden="1">stmttab!$A$1:$J$79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E33" i="1"/>
  <c r="B33" i="1"/>
  <c r="D33" i="1" s="1"/>
  <c r="I33" i="1"/>
  <c r="F37" i="1"/>
  <c r="F38" i="1"/>
  <c r="F39" i="1"/>
  <c r="F40" i="1"/>
  <c r="F41" i="1"/>
  <c r="F42" i="1"/>
  <c r="F43" i="1"/>
  <c r="F44" i="1"/>
  <c r="F45" i="1"/>
  <c r="F46" i="1"/>
  <c r="L38" i="1"/>
  <c r="K38" i="1" s="1"/>
  <c r="L39" i="1"/>
  <c r="I39" i="1" s="1"/>
  <c r="L40" i="1"/>
  <c r="I40" i="1" s="1"/>
  <c r="L41" i="1"/>
  <c r="I41" i="1" s="1"/>
  <c r="L42" i="1"/>
  <c r="B42" i="1" s="1"/>
  <c r="D42" i="1" s="1"/>
  <c r="L43" i="1"/>
  <c r="I43" i="1" s="1"/>
  <c r="L44" i="1"/>
  <c r="I44" i="1" s="1"/>
  <c r="L45" i="1"/>
  <c r="I45" i="1" s="1"/>
  <c r="L46" i="1"/>
  <c r="B46" i="1" s="1"/>
  <c r="D46" i="1" s="1"/>
  <c r="E4" i="3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3" i="3"/>
  <c r="L37" i="1"/>
  <c r="K37" i="1" s="1"/>
  <c r="L36" i="1"/>
  <c r="I36" i="1" s="1"/>
  <c r="L35" i="1"/>
  <c r="K35" i="1" s="1"/>
  <c r="L34" i="1"/>
  <c r="K34" i="1" s="1"/>
  <c r="L24" i="1"/>
  <c r="I24" i="1" s="1"/>
  <c r="L26" i="1"/>
  <c r="I26" i="1" s="1"/>
  <c r="I27" i="1"/>
  <c r="I25" i="1"/>
  <c r="I28" i="1"/>
  <c r="I29" i="1"/>
  <c r="I30" i="1"/>
  <c r="I31" i="1"/>
  <c r="I32" i="1"/>
  <c r="F36" i="1"/>
  <c r="F35" i="1"/>
  <c r="F34" i="1"/>
  <c r="K27" i="1"/>
  <c r="K28" i="1"/>
  <c r="K29" i="1"/>
  <c r="K30" i="1"/>
  <c r="K31" i="1"/>
  <c r="K32" i="1"/>
  <c r="K33" i="1"/>
  <c r="F28" i="1"/>
  <c r="F29" i="1"/>
  <c r="F30" i="1"/>
  <c r="F31" i="1"/>
  <c r="F32" i="1"/>
  <c r="F33" i="1"/>
  <c r="D28" i="1"/>
  <c r="D29" i="1"/>
  <c r="D30" i="1"/>
  <c r="D31" i="1"/>
  <c r="D32" i="1"/>
  <c r="E39" i="1" l="1"/>
  <c r="E46" i="1"/>
  <c r="E38" i="1"/>
  <c r="E43" i="1"/>
  <c r="E35" i="1"/>
  <c r="E42" i="1"/>
  <c r="C45" i="1"/>
  <c r="C41" i="1"/>
  <c r="C37" i="1"/>
  <c r="E34" i="1"/>
  <c r="C44" i="1"/>
  <c r="C40" i="1"/>
  <c r="C36" i="1"/>
  <c r="E45" i="1"/>
  <c r="E41" i="1"/>
  <c r="E37" i="1"/>
  <c r="C43" i="1"/>
  <c r="C39" i="1"/>
  <c r="C35" i="1"/>
  <c r="E44" i="1"/>
  <c r="E40" i="1"/>
  <c r="E36" i="1"/>
  <c r="C46" i="1"/>
  <c r="C42" i="1"/>
  <c r="C38" i="1"/>
  <c r="C34" i="1"/>
  <c r="K44" i="1"/>
  <c r="K40" i="1"/>
  <c r="I46" i="1"/>
  <c r="I42" i="1"/>
  <c r="I38" i="1"/>
  <c r="I34" i="1"/>
  <c r="B45" i="1"/>
  <c r="D45" i="1" s="1"/>
  <c r="B41" i="1"/>
  <c r="D41" i="1" s="1"/>
  <c r="B37" i="1"/>
  <c r="D37" i="1" s="1"/>
  <c r="K46" i="1"/>
  <c r="I37" i="1"/>
  <c r="B44" i="1"/>
  <c r="D44" i="1" s="1"/>
  <c r="B40" i="1"/>
  <c r="D40" i="1" s="1"/>
  <c r="B36" i="1"/>
  <c r="D36" i="1" s="1"/>
  <c r="B43" i="1"/>
  <c r="D43" i="1" s="1"/>
  <c r="B39" i="1"/>
  <c r="D39" i="1" s="1"/>
  <c r="B35" i="1"/>
  <c r="D35" i="1" s="1"/>
  <c r="K42" i="1"/>
  <c r="I35" i="1"/>
  <c r="B38" i="1"/>
  <c r="D38" i="1" s="1"/>
  <c r="B34" i="1"/>
  <c r="K45" i="1"/>
  <c r="K43" i="1"/>
  <c r="K41" i="1"/>
  <c r="K39" i="1"/>
  <c r="K36" i="1"/>
  <c r="D27" i="1"/>
  <c r="D26" i="1"/>
  <c r="D25" i="1"/>
  <c r="D24" i="1"/>
  <c r="D23" i="1"/>
  <c r="D22" i="1"/>
  <c r="D19" i="1"/>
  <c r="D18" i="1"/>
  <c r="D17" i="1"/>
  <c r="D16" i="1"/>
  <c r="D15" i="1"/>
  <c r="D5" i="1"/>
  <c r="D3" i="1"/>
  <c r="D2" i="1"/>
  <c r="K25" i="1" l="1"/>
  <c r="L21" i="1"/>
  <c r="I21" i="1" s="1"/>
  <c r="L20" i="1"/>
  <c r="I20" i="1" s="1"/>
  <c r="L7" i="1"/>
  <c r="I7" i="1" s="1"/>
  <c r="L8" i="1"/>
  <c r="I8" i="1" s="1"/>
  <c r="L9" i="1"/>
  <c r="I9" i="1" s="1"/>
  <c r="L10" i="1"/>
  <c r="I10" i="1" s="1"/>
  <c r="L11" i="1"/>
  <c r="I11" i="1" s="1"/>
  <c r="L12" i="1"/>
  <c r="L13" i="1"/>
  <c r="I13" i="1" s="1"/>
  <c r="L14" i="1"/>
  <c r="I14" i="1" s="1"/>
  <c r="L6" i="1"/>
  <c r="I6" i="1" s="1"/>
  <c r="L19" i="1"/>
  <c r="I19" i="1" s="1"/>
  <c r="L4" i="1"/>
  <c r="I4" i="1" s="1"/>
  <c r="A6" i="1"/>
  <c r="A7" i="1"/>
  <c r="A8" i="1"/>
  <c r="A9" i="1"/>
  <c r="A10" i="1"/>
  <c r="A11" i="1"/>
  <c r="A12" i="1"/>
  <c r="A13" i="1"/>
  <c r="A14" i="1"/>
  <c r="A20" i="1"/>
  <c r="A21" i="1"/>
  <c r="F16" i="1"/>
  <c r="A16" i="1" s="1"/>
  <c r="F18" i="1"/>
  <c r="A18" i="1" s="1"/>
  <c r="F19" i="1"/>
  <c r="A19" i="1" s="1"/>
  <c r="F23" i="1"/>
  <c r="A23" i="1" s="1"/>
  <c r="F24" i="1"/>
  <c r="A24" i="1" s="1"/>
  <c r="F25" i="1"/>
  <c r="A25" i="1" s="1"/>
  <c r="F26" i="1"/>
  <c r="A26" i="1" s="1"/>
  <c r="F27" i="1"/>
  <c r="A27" i="1" s="1"/>
  <c r="F17" i="1"/>
  <c r="A17" i="1" s="1"/>
  <c r="F22" i="1"/>
  <c r="A22" i="1" s="1"/>
  <c r="F15" i="1"/>
  <c r="A15" i="1" s="1"/>
  <c r="K19" i="1" l="1"/>
  <c r="L15" i="1"/>
  <c r="K15" i="1" s="1"/>
  <c r="L18" i="1"/>
  <c r="L5" i="1"/>
  <c r="L2" i="1"/>
  <c r="L22" i="1"/>
  <c r="I22" i="1" s="1"/>
  <c r="L16" i="1"/>
  <c r="K16" i="1" s="1"/>
  <c r="L3" i="1"/>
  <c r="L23" i="1"/>
  <c r="I23" i="1" s="1"/>
  <c r="L17" i="1"/>
  <c r="I3" i="1" l="1"/>
  <c r="K3" i="1"/>
  <c r="K26" i="1"/>
  <c r="I18" i="1"/>
  <c r="K18" i="1"/>
  <c r="I17" i="1"/>
  <c r="K17" i="1"/>
  <c r="K22" i="1"/>
  <c r="K24" i="1"/>
  <c r="K23" i="1"/>
  <c r="I2" i="1"/>
  <c r="K2" i="1"/>
  <c r="I5" i="1"/>
  <c r="K5" i="1"/>
  <c r="I16" i="1"/>
  <c r="I15" i="1"/>
</calcChain>
</file>

<file path=xl/sharedStrings.xml><?xml version="1.0" encoding="utf-8"?>
<sst xmlns="http://schemas.openxmlformats.org/spreadsheetml/2006/main" count="642" uniqueCount="286">
  <si>
    <t>Date</t>
  </si>
  <si>
    <t>Client</t>
  </si>
  <si>
    <t>Member</t>
  </si>
  <si>
    <t>Description</t>
  </si>
  <si>
    <t>Amount</t>
  </si>
  <si>
    <t>Peregrine</t>
  </si>
  <si>
    <t>AGG</t>
  </si>
  <si>
    <t>LRC</t>
  </si>
  <si>
    <t>HEA</t>
  </si>
  <si>
    <t>NBAA Dues Receipt thru 31MAR2022</t>
  </si>
  <si>
    <t>Date Paid</t>
  </si>
  <si>
    <t>Date Client Invoiced</t>
  </si>
  <si>
    <t>30DEC20/ PEREARA 0101-20</t>
  </si>
  <si>
    <t>Date Chgd</t>
  </si>
  <si>
    <t>210217 - RTCA Membership Confirmation 0049032.pdf</t>
  </si>
  <si>
    <t>210401 - Dreamstime LLC 1 Week Paid Invoice 22197454.pdf</t>
  </si>
  <si>
    <t>210128 - Shutterstock SSTK-0F065-DFD2.pdf</t>
  </si>
  <si>
    <t>210401 - Dreamstime LLC 1 Week Free Invoice 22197420.pdf</t>
  </si>
  <si>
    <t>210227 - Shutterstock SSTK-0B738-AA97.pdf</t>
  </si>
  <si>
    <t>AGG NBAA Dues Receipt thru 31MAR2022 19Jan21.pdf</t>
  </si>
  <si>
    <t>210118 - AGG - Mailchimp Essentials MC11487833.pdf</t>
  </si>
  <si>
    <t>201230 - Peregrine - Shutterstock SSTK-0DF02-5FCE.pdf</t>
  </si>
  <si>
    <t>210328 - Shutterstock SSTK-05F1C-0C56.pdf</t>
  </si>
  <si>
    <t>210405 - Peregrine - Mailchimp Google Analytics Add-on MC12271562.pdf</t>
  </si>
  <si>
    <t>210120 - Peregrine - Mailchimp Essentials MC11510233.pdf</t>
  </si>
  <si>
    <t>210320 - Peregrine - Mailchimp Essentials MC12118234.pdf</t>
  </si>
  <si>
    <t>210220 - Peregrine - Mailchimp Essentials MC11828145.pdf</t>
  </si>
  <si>
    <t>210218 - AGG - Mailchimp Essentials MC11806693.pdf</t>
  </si>
  <si>
    <t>210318 - AGG - Mailchimp Essentials MC12095090.pdf</t>
  </si>
  <si>
    <t>FWC</t>
  </si>
  <si>
    <t>OWL FOR THUNDERBI 01-23 PURCHASE WIESBADEN.pdf</t>
  </si>
  <si>
    <t>INTERNATIONAL TRANSACTION FEE 01-23 OWL FOR THUNDERBI WIESBADEN.pdf</t>
  </si>
  <si>
    <t>ELEMENTOR 01-24 PURCHASE WILMINGTON DE.pdf</t>
  </si>
  <si>
    <t>GUM.CO CC WEBFAC 01-24 PURCHASE 6502043486.pdf</t>
  </si>
  <si>
    <t>REALLY SIMPLE SSL 01-24 PURCHASE GRONINGEN.pdf</t>
  </si>
  <si>
    <t>INTERNATIONAL TRANSACTION FEE 01-24 REALLY SIMPLE SSL GRONINGEN.pdf</t>
  </si>
  <si>
    <t>PAYPAL SOFTACULO 01-24 PURCHASE 4029357733.pdf</t>
  </si>
  <si>
    <t>COMPLIANZ GDPR PL 01-25 PURCHASE GRONINGEN.pdf</t>
  </si>
  <si>
    <t>INTERNATIONAL TRANSACTION FEE 01-25 COMPLIANZ GDPR PL GRONINGEN.pdf</t>
  </si>
  <si>
    <t>MONSTERINSIGHTS P 03-16 PURCHASE WEST PALM BEA FL.pdf</t>
  </si>
  <si>
    <t>SEMPER PLUGINS AI 03-16 PURCHASE 8552845840 FL.pdf</t>
  </si>
  <si>
    <t>Owl for Thunderbird</t>
  </si>
  <si>
    <t>Transaction fee for Owl for Thunderbird</t>
  </si>
  <si>
    <t>Elementor website tool</t>
  </si>
  <si>
    <t>Really simple SSL</t>
  </si>
  <si>
    <t>Transaction fee for Really Simple SSL</t>
  </si>
  <si>
    <t>Complianz plug-in for website</t>
  </si>
  <si>
    <t>Transaction fee fro Complianz plug-in</t>
  </si>
  <si>
    <t>Monster Insights web analytics</t>
  </si>
  <si>
    <t>Simple Description</t>
  </si>
  <si>
    <t>SEQ</t>
  </si>
  <si>
    <t>Running Bal.</t>
  </si>
  <si>
    <t>Who</t>
  </si>
  <si>
    <t>Beginning balance as of 10/01/2020</t>
  </si>
  <si>
    <t/>
  </si>
  <si>
    <t>PEREGRINE AVIONI DES:QUICKBOOKS ID:375020979 INDN:AVIAGLOBAL GROUP, LLC CO ID:1722616653 PPD</t>
  </si>
  <si>
    <t>Monthly Fee for Business Advantage</t>
  </si>
  <si>
    <t>TRANSFER AVIAGLOBAL GROUP, LL:Forrest Colliver Confirmation# 0685080224</t>
  </si>
  <si>
    <t>TRANSFER AVIAGLOBAL GROUP, LL:ADS-B Global LLC Confirmation# 0685099440</t>
  </si>
  <si>
    <t>Online Banking Transfer Conf# 494d516de; AERO BUSINESS DEVELOPEMENT LLC</t>
  </si>
  <si>
    <t>External transfer fee - 3 Day - 12/01/2020 Confirmation: 319680854</t>
  </si>
  <si>
    <t>External transfer fee - 3 Day - 12-01-2020 Confirmation 319680854.pdf</t>
  </si>
  <si>
    <t>External transfer fee - 3 Day - 12/01/2020 Confirmation: 319681666</t>
  </si>
  <si>
    <t>External transfer fee - 3 Day - 12-01-2020 Confirmation 319681666.pdf</t>
  </si>
  <si>
    <t>TRANSFER AVIAGLOBAL GROUP, LL:Forrest Colliver Confirmation# 1323710844</t>
  </si>
  <si>
    <t>External transfer fee - 3 Day - 12/17/2020 Confirmation: 321522714</t>
  </si>
  <si>
    <t>External transfer fee - 3 Day - 12-17-2020 Confirmation 321522714.pdf</t>
  </si>
  <si>
    <t>R. A. Miller Ind DES:Payment ID:44861 INDN:AviaGlobal Group CO ID:2381571192 CCD</t>
  </si>
  <si>
    <t>Online Banking Transfer Conf# c6cc2c430; AERO BUSINESS DEVELOPEMENT LLC</t>
  </si>
  <si>
    <t>STK*Shutterstock 12/30 PURCHASE 8666633954 NY DEBIT CARD *7411</t>
  </si>
  <si>
    <t>STK Shutterstock 12-30 PURCHASE 8666633954.pdf</t>
  </si>
  <si>
    <t>Images for Peregrine Website</t>
  </si>
  <si>
    <t>TRANSFER AVIAGLOBAL GROUP, LL:Forrest Colliver Confirmation# 0536599189</t>
  </si>
  <si>
    <t>External transfer fee - 3 Day - 12/30/2020 Confirmation: 322918194</t>
  </si>
  <si>
    <t>External transfer fee - 3 Day - 12-30-2020 Confirmation 322918194.pdf</t>
  </si>
  <si>
    <t>MAILCHIMP *MISC 01/18 PURCHASE MAILCHIMP.COM GA DEBIT CARD *7411</t>
  </si>
  <si>
    <t>MAILCHIMP MISC 01-18 PURCHASE.pdf</t>
  </si>
  <si>
    <t>AGG Mailchimp account</t>
  </si>
  <si>
    <t>MailChimp 01/20 PURCHASE Atlanta GA DEBIT CARD *7411</t>
  </si>
  <si>
    <t>MailChimp 01-20 PURCHASE Atlanta GA.pdf</t>
  </si>
  <si>
    <t>Peregrine Mailchimp Account</t>
  </si>
  <si>
    <t>NATIONAL BUSINESS 01/19 PURCHASE WASHINGTON DC DEBIT CARD *0975</t>
  </si>
  <si>
    <t>NATIONAL BUSINESS 01-19 PURCHASE WASHINGTON DC.pdf</t>
  </si>
  <si>
    <t>NBAA Annual Dues</t>
  </si>
  <si>
    <t>OWL FOR THUNDERBI 01/23 PURCHASE WIESBADEN DEBIT CARD *7429</t>
  </si>
  <si>
    <t>Owl - Microsoft Exchange Access Software</t>
  </si>
  <si>
    <t>INTERNATIONAL TRANSACTION FEE 01/23 OWL FOR THUNDERBI WIESBADEN DEBIT CARD *7429</t>
  </si>
  <si>
    <t>Foreign currency transaction fee for Owl</t>
  </si>
  <si>
    <t>ELEMENTOR 01/24 PURCHASE WILMINGTON DE DEBIT CARD *7429</t>
  </si>
  <si>
    <t>Elementor, website template software</t>
  </si>
  <si>
    <t>GUM.CO/CC* WEBFAC 01/24 PURCHASE 6502043486 CA DEBIT CARD *7429</t>
  </si>
  <si>
    <t>Website "Under construction" plugin</t>
  </si>
  <si>
    <t>REALLY SIMPLE SSL 01/24 PURCHASE GRONINGEN DEBIT CARD *7429</t>
  </si>
  <si>
    <t>INTERNATIONAL TRANSACTION FEE 01/24 REALLY SIMPLE SSL GRONINGEN DEBIT CARD *7429</t>
  </si>
  <si>
    <t>PAYPAL *SOFTACULO 01/24 PURCHASE 4029357733 CA DEBIT CARD *7429</t>
  </si>
  <si>
    <t>Website plug-in for website</t>
  </si>
  <si>
    <t>COMPLIANZ GDPR PL 01/25 PURCHASE GRONINGEN DEBIT CARD *7429</t>
  </si>
  <si>
    <t>Complianz - Website plugin for international compliance</t>
  </si>
  <si>
    <t>INTERNATIONAL TRANSACTION FEE 01/25 COMPLIANZ GDPR PL GRONINGEN DEBIT CARD *7429</t>
  </si>
  <si>
    <t>Foreign transaction fee for Complianz</t>
  </si>
  <si>
    <t>STK*Shutterstock 01/28 PURCHASE 8666633954 NY DEBIT CARD *7411</t>
  </si>
  <si>
    <t>STK Shutterstock 01-28 PURCHASE 8666633954.pdf</t>
  </si>
  <si>
    <t>Images for websites</t>
  </si>
  <si>
    <t>TRANSFER AVIAGLOBAL GROUP, LL:ADS-B Global LLC Confirmation# 0500072017</t>
  </si>
  <si>
    <t>TRANSFER AVIAGLOBAL GROUP, LL:Forrest Colliver Confirmation# 0500086939</t>
  </si>
  <si>
    <t>Online Banking Transfer Conf# 222e64b68; AERO BUSINESS DEVELOPEMENT LLC</t>
  </si>
  <si>
    <t>External transfer fee - 3 Day - 02/10/2021 Confirmation: 327766402</t>
  </si>
  <si>
    <t>External transfer fee - 3 Day - 02-10-2021 Confirmation 327766402.pdf</t>
  </si>
  <si>
    <t>External transfer fee - 3 Day - 02/10/2021 Confirmation: 327766202</t>
  </si>
  <si>
    <t>External transfer fee - 3 Day - 02-10-2021 Confirmation 327766202.pdf</t>
  </si>
  <si>
    <t>RTCA 02/17 PURCHASE 2023300656 DC DEBIT CARD *7411</t>
  </si>
  <si>
    <t>RTCA 02-17 PURCHASE 2023300656.pdf</t>
  </si>
  <si>
    <t>RTCA Annual Membership Dues</t>
  </si>
  <si>
    <t>MAILCHIMP *MISC 02/18 PURCHASE MAILCHIMP.COM GA DEBIT CARD *7411</t>
  </si>
  <si>
    <t>MAILCHIMP MISC 02-18 PURCHASE.pdf</t>
  </si>
  <si>
    <t>MailChimp 02/20 PURCHASE Atlanta GA DEBIT CARD *7411</t>
  </si>
  <si>
    <t>MailChimp 02-20 PURCHASE Atlanta GA.pdf</t>
  </si>
  <si>
    <t>STK*Shutterstock 02/27 PURCHASE 8666633954 NY DEBIT CARD *7411</t>
  </si>
  <si>
    <t>STK Shutterstock 02-27 PURCHASE 8666633954 NY.pdf</t>
  </si>
  <si>
    <t>MONSTERINSIGHTS P 03/16 PURCHASE WEST PALM BEA FL DEBIT CARD *7429</t>
  </si>
  <si>
    <t>Monster Insights - Website analytics subscription</t>
  </si>
  <si>
    <t>SEMPER PLUGINS AI 03/16 PURCHASE 8552845840 FL DEBIT CARD *7429</t>
  </si>
  <si>
    <t>Semper - Website Analytics subscription</t>
  </si>
  <si>
    <t>MAILCHIMP *MISC 03/18 PURCHASE MAILCHIMP.COM GA DEBIT CARD *7411</t>
  </si>
  <si>
    <t>MAILCHIMP MISC 03-18 PURCHASE.pdf</t>
  </si>
  <si>
    <t>MailChimp 03/20 PURCHASE Atlanta GA DEBIT CARD *7411</t>
  </si>
  <si>
    <t>MailChimp 03-20 PURCHASE Atlanta GA.pdf</t>
  </si>
  <si>
    <t>STK*Shutterstock 03/28 PURCHASE 8666633954 NY DEBIT CARD *7411</t>
  </si>
  <si>
    <t>STK Shutterstock 03-28 PURCHASE 8666633954.pdf</t>
  </si>
  <si>
    <t>Online Banking Transfer Conf# um594tbgj; AERO BUSINESS DEVELOPEMENT LLC</t>
  </si>
  <si>
    <t>TRANSFER AVIAGLOBAL GROUP, LL:ADS-B Global LLC Confirmation# 1304665128</t>
  </si>
  <si>
    <t>TRANSFER AVIAGLOBAL GROUP, LL:Forrest Colliver Confirmation# 3904686340</t>
  </si>
  <si>
    <t>External transfer fee - 3 Day - 03/29/2021 Confirmation: 333325992</t>
  </si>
  <si>
    <t>External transfer fee - 3 Day - 03-29-2021 Confirmation 333325992.pdf</t>
  </si>
  <si>
    <t>External transfer fee - 3 Day - 03/29/2021 Confirmation: 333326670</t>
  </si>
  <si>
    <t>External transfer fee - 3 Day - 03-29-2021 Confirmation 333326670.pdf</t>
  </si>
  <si>
    <t>Monthly Fee Business Adv Relationship</t>
  </si>
  <si>
    <t>DREAMSTIME.COM 04/01 PURCHASE 6157715611 TN DEBIT CARD *7411</t>
  </si>
  <si>
    <t>DREAMSTIME.COM 04-01 PURCHASE 6157715611.pdf</t>
  </si>
  <si>
    <t>Images for Press Releases</t>
  </si>
  <si>
    <t>DREAMSTIME.COM 04/02 PURCHASE 6157715611 TN DEBIT CARD *7411</t>
  </si>
  <si>
    <t>DREAMSTIME.COM 04-02 PURCHASE 6157715611.pdf</t>
  </si>
  <si>
    <t>BoA Statement Description</t>
  </si>
  <si>
    <t>Transaction Description</t>
  </si>
  <si>
    <t>AGG Credit Card Receipts/</t>
  </si>
  <si>
    <t>BoA Transaction Details/</t>
  </si>
  <si>
    <t>Date of Transaction</t>
  </si>
  <si>
    <t>LRC, HEA, FWC</t>
  </si>
  <si>
    <t>Description of some sort</t>
  </si>
  <si>
    <t>US Dollars</t>
  </si>
  <si>
    <t>Date apprearing on BoA Statement</t>
  </si>
  <si>
    <t>Plain english description</t>
  </si>
  <si>
    <t>PDF of transaction receipt from the vendor saved in '\AGG Finance\AGG Credit Card Receipts\'</t>
  </si>
  <si>
    <t>PDF of the BoA transaction detail saved in '\AGG Finance\AGG BoA\BoA Transaction Details\'</t>
  </si>
  <si>
    <t>Line item description text from BoA statement</t>
  </si>
  <si>
    <t>*</t>
  </si>
  <si>
    <t>Lee will maintain these</t>
  </si>
  <si>
    <t>Client name or AGG (automagically formated when a client)</t>
  </si>
  <si>
    <t>Hal's tracking date (automagically greyed-out when AGG charge)</t>
  </si>
  <si>
    <t>Hal's tracking date and invoice number (automagically greyed-out when AGG charge)</t>
  </si>
  <si>
    <t>Note</t>
  </si>
  <si>
    <t>Field</t>
  </si>
  <si>
    <t>Description of contents</t>
  </si>
  <si>
    <t>210123 - OWL invoice 3 25154.pdf</t>
  </si>
  <si>
    <t>210124 - Elementor Invoice 9931821.pdf</t>
  </si>
  <si>
    <t>210124 - UnderConstructionPage Pro invoice 818472219.pdf</t>
  </si>
  <si>
    <t>UnderConstrutionPro Website Tool</t>
  </si>
  <si>
    <t>210124 - ReallySimpleSSL invoice 2021-2036.pdf</t>
  </si>
  <si>
    <t>210316 - AIOSEO-AIOSEO-008847.pdf</t>
  </si>
  <si>
    <t>AIO SEO website tool</t>
  </si>
  <si>
    <t>210125 - Complianz invoice 2021-0356.pdf</t>
  </si>
  <si>
    <t>210325 - Monster Insights - Invoice 397542.pdf</t>
  </si>
  <si>
    <t>210125 - Loginizer invoice 639032.pdf</t>
  </si>
  <si>
    <t>Loginizer website tool</t>
  </si>
  <si>
    <t>Detail File Name</t>
  </si>
  <si>
    <t>Vendor Invoice File Name</t>
  </si>
  <si>
    <t>Reall Simple SSL plug-in for website</t>
  </si>
  <si>
    <t>foreign currency transaction fee for Really Simple SSL</t>
  </si>
  <si>
    <t>Online Banking Transfer Conf# kwu34y0x0; AERO BUSINESS DEVELOPEMENT LLC</t>
  </si>
  <si>
    <t>MAILCHIMP *MISC 04/18 PURCHASE MAILCHIMP.COM GA DEBIT CARD *7411</t>
  </si>
  <si>
    <t>MAILCHIMP MISC 04-18 PURCHASE.pdf</t>
  </si>
  <si>
    <t>210418 - AGG - Mailchimp Essentials MC12390958.pdf</t>
  </si>
  <si>
    <t>MailChimp 04/20 PURCHASE Atlanta GA DEBIT CARD *7411</t>
  </si>
  <si>
    <t>MailChimp 04-20 PURCHASE Atlanta GA.pdf</t>
  </si>
  <si>
    <t>210420 - Peregrine - Mailchimp Essentials MC12410854.pdf</t>
  </si>
  <si>
    <t>DREAMSTIME.COM 04/29 PURCHASE 6157715611 TN DEBIT CARD *7411</t>
  </si>
  <si>
    <t>GRR</t>
  </si>
  <si>
    <t>DREAMSTIME.COM 04-29 PURCHASE 6157715611.pdf</t>
  </si>
  <si>
    <t>210429 - Dreamstime LLC Paid Invoice 22302762</t>
  </si>
  <si>
    <t>APPAREO SYSTEMS DES:Epicor Upl ID: INDN:AviaGlobal Group LLC CO ID:1450460110 PPD</t>
  </si>
  <si>
    <t>Appareo</t>
  </si>
  <si>
    <t>MAILCHIMP *MISC 05/18 PURCHASE MAILCHIMP.COM GA DEBIT CARD *7411</t>
  </si>
  <si>
    <t>MAILCHIMP MISC 05-18 PURCHASE.pdf</t>
  </si>
  <si>
    <t>210518 - AGG - Mailchimp Essentials MC12676738.pdf</t>
  </si>
  <si>
    <t>MailChimp 05/20 PURCHASE Atlanta GA DEBIT CARD *7411</t>
  </si>
  <si>
    <t>MailChimp 05-20 PURCHASE Atlanta GA.pdf</t>
  </si>
  <si>
    <t>210520 - Peregrine - Mailchimp Essentials MC12696206.pdf</t>
  </si>
  <si>
    <t>WIRE TYPE:WIRE IN DATE: 210528 TIME:0713 ET TRN:2021052800254101 SEQ:US01148KU0517630/359396 ORIG:THOMMEN AIRCRAFT EQUIPMEN ID:CH98002452451085 SND BK:UBS AG STAMFORD BRANCH ID:0799 PMT DET:ZD81 148TI7936218INV 017-21</t>
  </si>
  <si>
    <t>BKOFAMERICA MOBILE 05/31 3692003003 DEPOSIT *MOBILE MI</t>
  </si>
  <si>
    <t>Online Banking Transfer Conf# i0vr2v11c; AERO BUSINESS DEVELOPEMENT LLC</t>
  </si>
  <si>
    <t>TRANSFER AVIAGLOBAL GROUP, LL:ADS-B Global LLC Confirmation# 0655752144</t>
  </si>
  <si>
    <t>TRANSFER AVIAGLOBAL GROUP, LL:Forrest Colliver Confirmation# 1355752573</t>
  </si>
  <si>
    <t>External transfer fee - 3 Day - 06/01/2021 Confirmation: 341708280</t>
  </si>
  <si>
    <t>External transfer fee - 3 Day - 06/01/2021 Confirmation: 341708312</t>
  </si>
  <si>
    <t>DMARCIAN* DMARCIA 06/04 PURCHASE BREVARD NC DEBIT CARD *7429</t>
  </si>
  <si>
    <t>DMARCIAN DMARCIA 06-04 PURCHASE BREVARD NC.pdf</t>
  </si>
  <si>
    <t>210604 - dmarcian Annual Subscription 37932.pdf</t>
  </si>
  <si>
    <t>13APR21/ PERAPA 015-21</t>
  </si>
  <si>
    <t>n/a</t>
  </si>
  <si>
    <t>210618 - Shutterstock SSTK-0C09E-9EA1.pdf</t>
  </si>
  <si>
    <t>210618 - AGG - Mailchimp Essentials MC12950198.pdf</t>
  </si>
  <si>
    <t>Shutterstock SSTK-0C09E-9EA1</t>
  </si>
  <si>
    <t>210618 - Overnight Prints 812510583.pdf</t>
  </si>
  <si>
    <t>HELICOPTER ASSOCI 06/14 PURCHASE 7036834646 VA DEBIT CARD *7429</t>
  </si>
  <si>
    <t>HELICOPTER ASSOCI 06-14 PURCHASE 7036834646 VA.pdf</t>
  </si>
  <si>
    <t>HAI Membership</t>
  </si>
  <si>
    <t>STK*Shutterstock 06/18 PURCHASE 8666633954 NY DEBIT CARD *7411</t>
  </si>
  <si>
    <t>STK Shutterstock 06-18 PURCHASE 8666633954 NY.pdf</t>
  </si>
  <si>
    <t>AGG Images</t>
  </si>
  <si>
    <t>TEMPLATEMONSTER 06/18 PURCHASE FORT LAUDERDA FL DEBIT CARD *7429</t>
  </si>
  <si>
    <t>TEMPLATEMONSTER 06-18 PURCHASE FORT LAUDERDA FL.pdf</t>
  </si>
  <si>
    <t>AGG Website Template</t>
  </si>
  <si>
    <t>MAILCHIMP *MISC 06/18 PURCHASE MAILCHIMP.COM GA DEBIT CARD *7411</t>
  </si>
  <si>
    <t>MAILCHIMP MISC 06-18 PURCHASE.pdf</t>
  </si>
  <si>
    <t>OVERNIGHTPRINTS 06/18 PURCHASE 888-677-2000 NV DEBIT CARD *7411</t>
  </si>
  <si>
    <t>OVERNIGHTPRINTS 06-18 PURCHASE 888-677-2000 NV.pdf</t>
  </si>
  <si>
    <t>Business Cards</t>
  </si>
  <si>
    <t>MailChimp 06/20 PURCHASE Atlanta GA DEBIT CARD *7411</t>
  </si>
  <si>
    <t>MailChimp 06-20 PURCHASE Atlanta GA.pdf</t>
  </si>
  <si>
    <t>210620 - Peregrine - Mailchimp Essentials MC12968314.pdf</t>
  </si>
  <si>
    <t>GUM.CO/CC* WEBFAC 06/20 PURCHASE 6502043486 CA DEBIT CARD *7429</t>
  </si>
  <si>
    <t>GUM.CO-CC  WEBFAC 06-20 PURCHASE 6502043486 CA.pdf</t>
  </si>
  <si>
    <t>AGG Website tools</t>
  </si>
  <si>
    <t>REALLY SIMPLE SSL 06/20 PURCHASE GRONINGEN DEBIT CARD *7429</t>
  </si>
  <si>
    <t>REALLY SIMPLE SSL 06-20 PURCHASE GRONINGEN.pdf</t>
  </si>
  <si>
    <t>PAYPAL *SOFTACULO 06/20 PURCHASE 4029357733 CA DEBIT CARD *7429</t>
  </si>
  <si>
    <t>PAYPAL SOFTACULO 06-20 PURCHASE 4029357733 CA.pdf</t>
  </si>
  <si>
    <t>COMPLIANZ GDPR PL 06/20 PURCHASE GRONINGEN DEBIT CARD *7429</t>
  </si>
  <si>
    <t>COMPLIANZ GDPR PL 06-20 PURCHASE GRONINGEN.pdf</t>
  </si>
  <si>
    <t>TEMPLATE-HELP.COM 06/21 PURCHASE FORT LAUDERDA FL DEBIT CARD *7429</t>
  </si>
  <si>
    <t>TEMPLATE-HELP.COM 06-21 PURCHASE FORT LAUDERDA FL.pdf</t>
  </si>
  <si>
    <t>INTERNATIONAL TRANSACTION FEE 06/20 COMPLIANZ GDPR PL GRONINGEN DEBIT CARD *7429</t>
  </si>
  <si>
    <t>INTERNATIONAL TRANSACTION FEE 06-20 COMPLIANZ GDPR PL GRONINGEN.pdf</t>
  </si>
  <si>
    <t>INTERNATIONAL TRANSACTION FEE 06/20 REALLY SIMPLE SSL GRONINGEN DEBIT CARD *7429</t>
  </si>
  <si>
    <t>INTERNATIONAL TRANSACTION FEE 06-20 REALLY SIMPLE SSL GRONINGEN.pdf</t>
  </si>
  <si>
    <t>STK*Shutterstock 07/16 PURCHASE 8666633954 NY DEBIT CARD *7411</t>
  </si>
  <si>
    <t>STK Shutterstock 07-16 PURCHASE 8666633954.pdf</t>
  </si>
  <si>
    <t>210716 - Shutterstock SSTK-0991A-8BBF.pdf</t>
  </si>
  <si>
    <t>AGG Website Images</t>
  </si>
  <si>
    <t>MAILCHIMP *MISC 07/18 PURCHASE MAILCHIMP.COM GA DEBIT CARD *7411</t>
  </si>
  <si>
    <t>210718 - AGG - Mailchimp Essentials MC13217346.pdf</t>
  </si>
  <si>
    <t>MailChimp 07/20 PURCHASE Atlanta GA DEBIT CARD *7411</t>
  </si>
  <si>
    <t>MailChimp 07-20 PURCHASE Atlanta GA.pdf</t>
  </si>
  <si>
    <t>210720 - Peregrine - Mailchimp Essentials MC13235178.pdf</t>
  </si>
  <si>
    <t>TRANSFER AVIAGLOBAL GROUP, LL:ADS-B Global LLC Confirmation# 1342270599</t>
  </si>
  <si>
    <t>TRANSFER AVIAGLOBAL GROUP, LL ADS-B Global LLC Confirmation 1342270599.pdf</t>
  </si>
  <si>
    <t>AEA Expense Reimbursement</t>
  </si>
  <si>
    <t>Online Banking Transfer Conf# kitn0lb0t; AERO BUSINESS DEVELOPEMENT LLC</t>
  </si>
  <si>
    <t>Online Banking Transfer Conf kitn0lb0t AERO BUSINESS DEVELOPEMENT LLC.pdf</t>
  </si>
  <si>
    <t>External transfer fee - 3 Day - 07/27/2021 Confirmation: 348965172</t>
  </si>
  <si>
    <t>External transfer fee - 3 Day - 07-27-2021 Confirmation 348965172.pdf</t>
  </si>
  <si>
    <t>LRC Transfer fee</t>
  </si>
  <si>
    <t>STK*Shutterstock 08/16 PURCHASE 8666633954 NY DEBIT CARD *7411</t>
  </si>
  <si>
    <t>AGG?</t>
  </si>
  <si>
    <t>STK Shutterstock 08-16 PURCHASE 8666633954 NY.pdf</t>
  </si>
  <si>
    <t>210816 - Shutterstock SSTK-0E624-95AD.pdf</t>
  </si>
  <si>
    <t>MAILCHIMP *MISC 08/18 PURCHASE MAILCHIMP.COM GA DEBIT CARD *7411</t>
  </si>
  <si>
    <t>MAILCHIMP MISC 08-18 PURCHASE.pdf</t>
  </si>
  <si>
    <t>210818- AGG - Mailchimp Essentials MC13478286.pdf</t>
  </si>
  <si>
    <t>MailChimp 08/20 PURCHASE Atlanta GA DEBIT CARD *7411</t>
  </si>
  <si>
    <t>MailChimp 08-20 PURCHASE Atlanta GA.pdf</t>
  </si>
  <si>
    <t>210820 - Peregrine - Mailchimp Essentials MC13496322.pdf</t>
  </si>
  <si>
    <t>TEMPLATEMONSTER 08/26 PURCHASE FORT LAUDERDA FL DEBIT CARD *7429</t>
  </si>
  <si>
    <t>TEMPLATEMONSTER 08-26 PURCHASE.pdf</t>
  </si>
  <si>
    <t>Peregrine website tools</t>
  </si>
  <si>
    <t>STK*Shutterstock 09/16 PURCHASE 8666633954 NY DEBIT CARD *7411</t>
  </si>
  <si>
    <t>STK Shutterstock 09-16 PURCHASE 8666633954 NY.pdf</t>
  </si>
  <si>
    <t>210916 - Shutterstock SSTK-00A52-AC54.pdf</t>
  </si>
  <si>
    <t>MAILCHIMP *MISC 09/18 PURCHASE MAILCHIMP.COM GA DEBIT CARD *7411</t>
  </si>
  <si>
    <t>MAILCHIMP MISC 09-18 PURCHASE.pdf</t>
  </si>
  <si>
    <t>210918- AGG - Mailchimp Essentials MC13737850.pdf</t>
  </si>
  <si>
    <t>MailChimp 09/20 PURCHASE Atlanta GA DEBIT CARD *7411</t>
  </si>
  <si>
    <t>MailChimp 09-20 PURCHASE Atlanta GA.pdf</t>
  </si>
  <si>
    <t>210920 - Peregrine - Mailchimp Essentials MC13754670.pdf</t>
  </si>
  <si>
    <t>DMARC Subscription</t>
  </si>
  <si>
    <t>Peregrine Images?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</si>
</sst>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15" fontId="0" fillId="0" borderId="0" xfId="0" applyNumberFormat="1" applyAlignment="1">
      <alignment horizontal="center"/>
    </xf>
    <xf numFmtId="0" fontId="0" fillId="2" borderId="0" xfId="0" applyFill="1" applyAlignment="1">
      <alignment horizontal="center" vertical="center" wrapText="1"/>
    </xf>
    <xf numFmtId="44" fontId="0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/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44" fontId="0" fillId="0" borderId="0" xfId="1" applyFont="1" applyAlignment="1">
      <alignment vertical="top" wrapText="1"/>
    </xf>
    <xf numFmtId="44" fontId="0" fillId="0" borderId="0" xfId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5" fontId="0" fillId="0" borderId="0" xfId="0" applyNumberFormat="1" applyAlignment="1">
      <alignment horizontal="left"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 wrapText="1"/>
    </xf>
    <xf numFmtId="44" fontId="2" fillId="0" borderId="0" xfId="1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/>
    <xf numFmtId="14" fontId="2" fillId="0" borderId="0" xfId="0" applyNumberFormat="1" applyFon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13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B1F09-FA96-49AC-BE25-F3BDC31B7F3B}">
  <dimension ref="A1:L47"/>
  <sheetViews>
    <sheetView tabSelected="1" zoomScale="90" zoomScaleNormal="90" workbookViewId="0">
      <pane xSplit="4" ySplit="1" topLeftCell="E14" activePane="bottomRight" state="frozen"/>
      <selection pane="topRight" activeCell="E1" sqref="E1"/>
      <selection pane="bottomLeft" activeCell="A2" sqref="A2"/>
      <selection pane="bottomRight" activeCell="C34" sqref="C34"/>
    </sheetView>
  </sheetViews>
  <sheetFormatPr defaultRowHeight="15" x14ac:dyDescent="0.25"/>
  <cols>
    <col min="1" max="1" width="13.140625" style="3" customWidth="1"/>
    <col min="2" max="2" width="12.5703125" customWidth="1"/>
    <col min="3" max="3" width="9.140625" style="1"/>
    <col min="4" max="4" width="45.7109375" customWidth="1"/>
    <col min="5" max="5" width="11.5703125" style="2" customWidth="1"/>
    <col min="6" max="6" width="13.42578125" style="3" customWidth="1"/>
    <col min="7" max="7" width="25.42578125" style="1" customWidth="1"/>
    <col min="8" max="8" width="14.28515625" style="8" customWidth="1"/>
    <col min="9" max="9" width="52.28515625" style="9" bestFit="1" customWidth="1"/>
    <col min="10" max="10" width="67.140625" bestFit="1" customWidth="1"/>
    <col min="11" max="11" width="53" customWidth="1"/>
    <col min="12" max="12" width="86.140625" bestFit="1" customWidth="1"/>
  </cols>
  <sheetData>
    <row r="1" spans="1:12" s="6" customFormat="1" x14ac:dyDescent="0.25">
      <c r="A1" s="3" t="s">
        <v>0</v>
      </c>
      <c r="B1" s="4" t="s">
        <v>1</v>
      </c>
      <c r="C1" s="4" t="s">
        <v>2</v>
      </c>
      <c r="D1" s="4" t="s">
        <v>143</v>
      </c>
      <c r="E1" s="5" t="s">
        <v>4</v>
      </c>
      <c r="F1" s="3" t="s">
        <v>13</v>
      </c>
      <c r="G1" s="4" t="s">
        <v>11</v>
      </c>
      <c r="H1" s="8" t="s">
        <v>10</v>
      </c>
      <c r="I1" s="4" t="s">
        <v>49</v>
      </c>
      <c r="J1" s="4" t="s">
        <v>144</v>
      </c>
      <c r="K1" s="4" t="s">
        <v>145</v>
      </c>
      <c r="L1" s="4" t="s">
        <v>142</v>
      </c>
    </row>
    <row r="2" spans="1:12" x14ac:dyDescent="0.25">
      <c r="A2" s="3">
        <v>44195</v>
      </c>
      <c r="B2" s="10" t="s">
        <v>5</v>
      </c>
      <c r="C2" s="1" t="s">
        <v>7</v>
      </c>
      <c r="D2" t="str">
        <f>SUBSTITUTE(TRIM(MID(J2,SEARCH("-",J2)+1,LEN(J2)-(SEARCH("-",J2))-4)),B2&amp;" - ","")</f>
        <v>Shutterstock SSTK-0DF02-5FCE</v>
      </c>
      <c r="E2" s="7">
        <v>106</v>
      </c>
      <c r="F2" s="3">
        <v>44195</v>
      </c>
      <c r="G2" s="1" t="s">
        <v>12</v>
      </c>
      <c r="H2" s="8">
        <v>44218</v>
      </c>
      <c r="I2" s="16" t="str">
        <f>IFERROR(INDEX(stmttab!A:J,MATCH(L2,stmttab!C:C,0),10),"")</f>
        <v>Images for Peregrine Website</v>
      </c>
      <c r="J2" t="s">
        <v>21</v>
      </c>
      <c r="K2" t="str">
        <f>IFERROR(INDEX(stmttab!A:J,MATCH(L2,stmttab!C:C,0),8),"")</f>
        <v>STK Shutterstock 12-30 PURCHASE 8666633954.pdf</v>
      </c>
      <c r="L2" t="str">
        <f>INDEX(stmttab!A:J,MATCH('AGG MC Chg Trkg Mas'!J2,stmttab!I:I,0),3)</f>
        <v>STK*Shutterstock 12/30 PURCHASE 8666633954 NY DEBIT CARD *7411</v>
      </c>
    </row>
    <row r="3" spans="1:12" x14ac:dyDescent="0.25">
      <c r="A3" s="3">
        <v>44214</v>
      </c>
      <c r="B3" s="10" t="s">
        <v>6</v>
      </c>
      <c r="C3" s="1" t="s">
        <v>7</v>
      </c>
      <c r="D3" t="str">
        <f>SUBSTITUTE(TRIM(MID(J3,SEARCH("-",J3)+1,LEN(J3)-(SEARCH("-",J3))-4)),B3&amp;" - ","")</f>
        <v>Mailchimp Essentials MC11487833</v>
      </c>
      <c r="E3" s="7">
        <v>9.99</v>
      </c>
      <c r="F3" s="3">
        <v>44214</v>
      </c>
      <c r="I3" s="16" t="str">
        <f>IFERROR(INDEX(stmttab!A:J,MATCH(L3,stmttab!C:C,0),10),"")</f>
        <v>AGG Mailchimp account</v>
      </c>
      <c r="J3" t="s">
        <v>20</v>
      </c>
      <c r="K3" t="str">
        <f>IFERROR(INDEX(stmttab!A:J,MATCH(L3,stmttab!C:C,0),8),"")</f>
        <v>MAILCHIMP MISC 01-18 PURCHASE.pdf</v>
      </c>
      <c r="L3" t="str">
        <f>INDEX(stmttab!A:J,MATCH('AGG MC Chg Trkg Mas'!J3,stmttab!I:I,0),3)</f>
        <v>MAILCHIMP *MISC 01/18 PURCHASE MAILCHIMP.COM GA DEBIT CARD *7411</v>
      </c>
    </row>
    <row r="4" spans="1:12" x14ac:dyDescent="0.25">
      <c r="A4" s="3">
        <v>44215</v>
      </c>
      <c r="B4" s="10" t="s">
        <v>6</v>
      </c>
      <c r="C4" s="1" t="s">
        <v>8</v>
      </c>
      <c r="D4" t="s">
        <v>9</v>
      </c>
      <c r="E4" s="7">
        <v>725</v>
      </c>
      <c r="F4" s="3">
        <v>44215</v>
      </c>
      <c r="I4" s="16" t="str">
        <f>IFERROR(INDEX(stmttab!A:J,MATCH(L4,stmttab!C:C,0),10),"")</f>
        <v>NBAA Annual Dues</v>
      </c>
      <c r="J4" t="s">
        <v>19</v>
      </c>
      <c r="L4" t="str">
        <f>INDEX(stmttab!A:J,MATCH('AGG MC Chg Trkg Mas'!J4,stmttab!I:I,0),3)</f>
        <v>NATIONAL BUSINESS 01/19 PURCHASE WASHINGTON DC DEBIT CARD *0975</v>
      </c>
    </row>
    <row r="5" spans="1:12" x14ac:dyDescent="0.25">
      <c r="A5" s="3">
        <v>44216</v>
      </c>
      <c r="B5" s="10" t="s">
        <v>5</v>
      </c>
      <c r="C5" s="1" t="s">
        <v>7</v>
      </c>
      <c r="D5" t="str">
        <f>SUBSTITUTE(TRIM(MID(J5,SEARCH("-",J5)+1,LEN(J5)-(SEARCH("-",J5))-4)),B5&amp;" - ","")</f>
        <v>Mailchimp Essentials MC11510233</v>
      </c>
      <c r="E5" s="7">
        <v>52.99</v>
      </c>
      <c r="F5" s="3">
        <v>44216</v>
      </c>
      <c r="G5" s="1" t="s">
        <v>207</v>
      </c>
      <c r="H5" s="8">
        <v>44340</v>
      </c>
      <c r="I5" s="16" t="str">
        <f>IFERROR(INDEX(stmttab!A:J,MATCH(L5,stmttab!C:C,0),10),"")</f>
        <v>Peregrine Mailchimp Account</v>
      </c>
      <c r="J5" t="s">
        <v>24</v>
      </c>
      <c r="K5" t="str">
        <f>IFERROR(INDEX(stmttab!A:J,MATCH(L5,stmttab!C:C,0),8),"")</f>
        <v>MailChimp 01-20 PURCHASE Atlanta GA.pdf</v>
      </c>
      <c r="L5" t="str">
        <f>INDEX(stmttab!A:J,MATCH('AGG MC Chg Trkg Mas'!J5,stmttab!I:I,0),3)</f>
        <v>MailChimp 01/20 PURCHASE Atlanta GA DEBIT CARD *7411</v>
      </c>
    </row>
    <row r="6" spans="1:12" x14ac:dyDescent="0.25">
      <c r="A6" s="3">
        <f t="shared" ref="A6:A27" si="0">F6</f>
        <v>44221</v>
      </c>
      <c r="B6" s="10" t="s">
        <v>5</v>
      </c>
      <c r="C6" s="1" t="s">
        <v>29</v>
      </c>
      <c r="D6" t="s">
        <v>41</v>
      </c>
      <c r="E6" s="7">
        <v>12.19</v>
      </c>
      <c r="F6" s="3">
        <v>44221</v>
      </c>
      <c r="G6" s="1" t="s">
        <v>207</v>
      </c>
      <c r="H6" s="8">
        <v>44340</v>
      </c>
      <c r="I6" s="16" t="str">
        <f>IFERROR(INDEX(stmttab!A:J,MATCH(L6,stmttab!C:C,0),10),"")</f>
        <v>Owl - Microsoft Exchange Access Software</v>
      </c>
      <c r="J6" t="s">
        <v>163</v>
      </c>
      <c r="K6" t="s">
        <v>30</v>
      </c>
      <c r="L6" t="str">
        <f>INDEX(stmttab!A:J,MATCH('AGG MC Chg Trkg Mas'!K6,stmttab!H:H,0),3)</f>
        <v>OWL FOR THUNDERBI 01/23 PURCHASE WIESBADEN DEBIT CARD *7429</v>
      </c>
    </row>
    <row r="7" spans="1:12" x14ac:dyDescent="0.25">
      <c r="A7" s="3">
        <f t="shared" si="0"/>
        <v>44221</v>
      </c>
      <c r="B7" s="10" t="s">
        <v>5</v>
      </c>
      <c r="C7" s="1" t="s">
        <v>29</v>
      </c>
      <c r="D7" t="s">
        <v>42</v>
      </c>
      <c r="E7" s="7">
        <v>0.37</v>
      </c>
      <c r="F7" s="3">
        <v>44221</v>
      </c>
      <c r="G7" s="1" t="s">
        <v>207</v>
      </c>
      <c r="H7" s="8">
        <v>44340</v>
      </c>
      <c r="I7" s="16" t="str">
        <f>IFERROR(INDEX(stmttab!A:J,MATCH(L7,stmttab!C:C,0),10),"")</f>
        <v>Foreign currency transaction fee for Owl</v>
      </c>
      <c r="K7" t="s">
        <v>31</v>
      </c>
      <c r="L7" t="str">
        <f>INDEX(stmttab!A:J,MATCH('AGG MC Chg Trkg Mas'!K7,stmttab!H:H,0),3)</f>
        <v>INTERNATIONAL TRANSACTION FEE 01/23 OWL FOR THUNDERBI WIESBADEN DEBIT CARD *7429</v>
      </c>
    </row>
    <row r="8" spans="1:12" x14ac:dyDescent="0.25">
      <c r="A8" s="3">
        <f t="shared" si="0"/>
        <v>44221</v>
      </c>
      <c r="B8" s="10" t="s">
        <v>5</v>
      </c>
      <c r="C8" s="1" t="s">
        <v>29</v>
      </c>
      <c r="D8" t="s">
        <v>43</v>
      </c>
      <c r="E8" s="7">
        <v>49</v>
      </c>
      <c r="F8" s="3">
        <v>44221</v>
      </c>
      <c r="G8" s="1" t="s">
        <v>207</v>
      </c>
      <c r="H8" s="8">
        <v>44340</v>
      </c>
      <c r="I8" s="16" t="str">
        <f>IFERROR(INDEX(stmttab!A:J,MATCH(L8,stmttab!C:C,0),10),"")</f>
        <v>Elementor, website template software</v>
      </c>
      <c r="J8" t="s">
        <v>164</v>
      </c>
      <c r="K8" t="s">
        <v>32</v>
      </c>
      <c r="L8" t="str">
        <f>INDEX(stmttab!A:J,MATCH('AGG MC Chg Trkg Mas'!K8,stmttab!H:H,0),3)</f>
        <v>ELEMENTOR 01/24 PURCHASE WILMINGTON DE DEBIT CARD *7429</v>
      </c>
    </row>
    <row r="9" spans="1:12" x14ac:dyDescent="0.25">
      <c r="A9" s="3">
        <f t="shared" si="0"/>
        <v>44221</v>
      </c>
      <c r="B9" s="10" t="s">
        <v>5</v>
      </c>
      <c r="C9" s="1" t="s">
        <v>29</v>
      </c>
      <c r="D9" t="s">
        <v>166</v>
      </c>
      <c r="E9" s="7">
        <v>69</v>
      </c>
      <c r="F9" s="3">
        <v>44221</v>
      </c>
      <c r="G9" s="1" t="s">
        <v>207</v>
      </c>
      <c r="H9" s="8">
        <v>44340</v>
      </c>
      <c r="I9" s="16" t="str">
        <f>IFERROR(INDEX(stmttab!A:J,MATCH(L9,stmttab!C:C,0),10),"")</f>
        <v>Website "Under construction" plugin</v>
      </c>
      <c r="J9" t="s">
        <v>165</v>
      </c>
      <c r="K9" t="s">
        <v>33</v>
      </c>
      <c r="L9" t="str">
        <f>INDEX(stmttab!A:J,MATCH('AGG MC Chg Trkg Mas'!K9,stmttab!H:H,0),3)</f>
        <v>GUM.CO/CC* WEBFAC 01/24 PURCHASE 6502043486 CA DEBIT CARD *7429</v>
      </c>
    </row>
    <row r="10" spans="1:12" x14ac:dyDescent="0.25">
      <c r="A10" s="3">
        <f t="shared" si="0"/>
        <v>44221</v>
      </c>
      <c r="B10" s="10" t="s">
        <v>5</v>
      </c>
      <c r="C10" s="1" t="s">
        <v>29</v>
      </c>
      <c r="D10" t="s">
        <v>44</v>
      </c>
      <c r="E10" s="7">
        <v>29</v>
      </c>
      <c r="F10" s="3">
        <v>44221</v>
      </c>
      <c r="G10" s="1" t="s">
        <v>207</v>
      </c>
      <c r="H10" s="8">
        <v>44340</v>
      </c>
      <c r="I10" s="16" t="str">
        <f>IFERROR(INDEX(stmttab!A:J,MATCH(L10,stmttab!C:C,0),10),"")</f>
        <v>Reall Simple SSL plug-in for website</v>
      </c>
      <c r="J10" t="s">
        <v>167</v>
      </c>
      <c r="K10" t="s">
        <v>34</v>
      </c>
      <c r="L10" t="str">
        <f>INDEX(stmttab!A:J,MATCH('AGG MC Chg Trkg Mas'!K10,stmttab!H:H,0),3)</f>
        <v>REALLY SIMPLE SSL 01/24 PURCHASE GRONINGEN DEBIT CARD *7429</v>
      </c>
    </row>
    <row r="11" spans="1:12" x14ac:dyDescent="0.25">
      <c r="A11" s="3">
        <f t="shared" si="0"/>
        <v>44221</v>
      </c>
      <c r="B11" s="10" t="s">
        <v>5</v>
      </c>
      <c r="C11" s="1" t="s">
        <v>29</v>
      </c>
      <c r="D11" t="s">
        <v>45</v>
      </c>
      <c r="E11" s="7">
        <v>0.87</v>
      </c>
      <c r="F11" s="3">
        <v>44221</v>
      </c>
      <c r="G11" s="1" t="s">
        <v>207</v>
      </c>
      <c r="H11" s="8">
        <v>44340</v>
      </c>
      <c r="I11" s="16" t="str">
        <f>IFERROR(INDEX(stmttab!A:J,MATCH(L11,stmttab!C:C,0),10),"")</f>
        <v>foreign currency transaction fee for Really Simple SSL</v>
      </c>
      <c r="K11" t="s">
        <v>35</v>
      </c>
      <c r="L11" t="str">
        <f>INDEX(stmttab!A:J,MATCH('AGG MC Chg Trkg Mas'!K11,stmttab!H:H,0),3)</f>
        <v>INTERNATIONAL TRANSACTION FEE 01/24 REALLY SIMPLE SSL GRONINGEN DEBIT CARD *7429</v>
      </c>
    </row>
    <row r="12" spans="1:12" x14ac:dyDescent="0.25">
      <c r="A12" s="3">
        <f t="shared" si="0"/>
        <v>44221</v>
      </c>
      <c r="B12" s="10" t="s">
        <v>5</v>
      </c>
      <c r="C12" s="1" t="s">
        <v>29</v>
      </c>
      <c r="D12" t="s">
        <v>173</v>
      </c>
      <c r="E12" s="7">
        <v>24</v>
      </c>
      <c r="F12" s="3">
        <v>44221</v>
      </c>
      <c r="G12" s="1" t="s">
        <v>207</v>
      </c>
      <c r="H12" s="8">
        <v>44340</v>
      </c>
      <c r="I12" t="s">
        <v>173</v>
      </c>
      <c r="J12" t="s">
        <v>172</v>
      </c>
      <c r="K12" t="s">
        <v>36</v>
      </c>
      <c r="L12" t="str">
        <f>INDEX(stmttab!A:J,MATCH('AGG MC Chg Trkg Mas'!K12,stmttab!H:H,0),3)</f>
        <v>PAYPAL *SOFTACULO 01/24 PURCHASE 4029357733 CA DEBIT CARD *7429</v>
      </c>
    </row>
    <row r="13" spans="1:12" x14ac:dyDescent="0.25">
      <c r="A13" s="3">
        <f t="shared" si="0"/>
        <v>44221</v>
      </c>
      <c r="B13" s="10" t="s">
        <v>5</v>
      </c>
      <c r="C13" s="1" t="s">
        <v>29</v>
      </c>
      <c r="D13" t="s">
        <v>46</v>
      </c>
      <c r="E13" s="7">
        <v>45</v>
      </c>
      <c r="F13" s="3">
        <v>44221</v>
      </c>
      <c r="G13" s="1" t="s">
        <v>207</v>
      </c>
      <c r="H13" s="8">
        <v>44340</v>
      </c>
      <c r="I13" s="16" t="str">
        <f>IFERROR(INDEX(stmttab!A:J,MATCH(L13,stmttab!C:C,0),10),"")</f>
        <v>Complianz - Website plugin for international compliance</v>
      </c>
      <c r="J13" t="s">
        <v>170</v>
      </c>
      <c r="K13" t="s">
        <v>37</v>
      </c>
      <c r="L13" t="str">
        <f>INDEX(stmttab!A:J,MATCH('AGG MC Chg Trkg Mas'!K13,stmttab!H:H,0),3)</f>
        <v>COMPLIANZ GDPR PL 01/25 PURCHASE GRONINGEN DEBIT CARD *7429</v>
      </c>
    </row>
    <row r="14" spans="1:12" x14ac:dyDescent="0.25">
      <c r="A14" s="3">
        <f t="shared" si="0"/>
        <v>44221</v>
      </c>
      <c r="B14" s="10" t="s">
        <v>5</v>
      </c>
      <c r="C14" s="1" t="s">
        <v>29</v>
      </c>
      <c r="D14" t="s">
        <v>47</v>
      </c>
      <c r="E14" s="7">
        <v>1.35</v>
      </c>
      <c r="F14" s="3">
        <v>44221</v>
      </c>
      <c r="G14" s="1" t="s">
        <v>207</v>
      </c>
      <c r="H14" s="8">
        <v>44340</v>
      </c>
      <c r="I14" s="16" t="str">
        <f>IFERROR(INDEX(stmttab!A:J,MATCH(L14,stmttab!C:C,0),10),"")</f>
        <v>Foreign transaction fee for Complianz</v>
      </c>
      <c r="K14" t="s">
        <v>38</v>
      </c>
      <c r="L14" t="str">
        <f>INDEX(stmttab!A:J,MATCH('AGG MC Chg Trkg Mas'!K14,stmttab!H:H,0),3)</f>
        <v>INTERNATIONAL TRANSACTION FEE 01/25 COMPLIANZ GDPR PL GRONINGEN DEBIT CARD *7429</v>
      </c>
    </row>
    <row r="15" spans="1:12" x14ac:dyDescent="0.25">
      <c r="A15" s="3">
        <f t="shared" si="0"/>
        <v>44224</v>
      </c>
      <c r="B15" s="10" t="s">
        <v>6</v>
      </c>
      <c r="C15" s="1" t="s">
        <v>7</v>
      </c>
      <c r="D15" t="str">
        <f t="shared" ref="D15:D19" si="1">SUBSTITUTE(TRIM(MID(J15,SEARCH("-",J15)+1,LEN(J15)-(SEARCH("-",J15))-4)),B15&amp;" - ","")</f>
        <v>Shutterstock SSTK-0F065-DFD2</v>
      </c>
      <c r="E15" s="7">
        <v>125</v>
      </c>
      <c r="F15" s="3">
        <f>DATE(2000+LEFT(J15,2),MID(J15,3,2),MID(J15,5,2))</f>
        <v>44224</v>
      </c>
      <c r="I15" s="16" t="str">
        <f>IFERROR(INDEX(stmttab!A:J,MATCH(L15,stmttab!C:C,0),10),"")</f>
        <v>Images for websites</v>
      </c>
      <c r="J15" t="s">
        <v>16</v>
      </c>
      <c r="K15" t="str">
        <f>IFERROR(INDEX(stmttab!A:J,MATCH(L15,stmttab!C:C,0),8),"")</f>
        <v>STK Shutterstock 01-28 PURCHASE 8666633954.pdf</v>
      </c>
      <c r="L15" t="str">
        <f>INDEX(stmttab!A:J,MATCH('AGG MC Chg Trkg Mas'!J15,stmttab!I:I,0),3)</f>
        <v>STK*Shutterstock 01/28 PURCHASE 8666633954 NY DEBIT CARD *7411</v>
      </c>
    </row>
    <row r="16" spans="1:12" x14ac:dyDescent="0.25">
      <c r="A16" s="3">
        <f t="shared" si="0"/>
        <v>44244</v>
      </c>
      <c r="B16" s="10" t="s">
        <v>6</v>
      </c>
      <c r="C16" s="1" t="s">
        <v>7</v>
      </c>
      <c r="D16" t="str">
        <f t="shared" si="1"/>
        <v>RTCA Membership Confirmation 0049032</v>
      </c>
      <c r="E16" s="7">
        <v>600</v>
      </c>
      <c r="F16" s="3">
        <f>DATE(2000+LEFT(J16,2),MID(J16,3,2),MID(J16,5,2))</f>
        <v>44244</v>
      </c>
      <c r="I16" s="16" t="str">
        <f>IFERROR(INDEX(stmttab!A:J,MATCH(L16,stmttab!C:C,0),10),"")</f>
        <v>RTCA Annual Membership Dues</v>
      </c>
      <c r="J16" t="s">
        <v>14</v>
      </c>
      <c r="K16" t="str">
        <f>IFERROR(INDEX(stmttab!A:J,MATCH(L16,stmttab!C:C,0),8),"")</f>
        <v>RTCA 02-17 PURCHASE 2023300656.pdf</v>
      </c>
      <c r="L16" t="str">
        <f>INDEX(stmttab!A:J,MATCH('AGG MC Chg Trkg Mas'!J16,stmttab!I:I,0),3)</f>
        <v>RTCA 02/17 PURCHASE 2023300656 DC DEBIT CARD *7411</v>
      </c>
    </row>
    <row r="17" spans="1:12" x14ac:dyDescent="0.25">
      <c r="A17" s="3">
        <f t="shared" si="0"/>
        <v>44245</v>
      </c>
      <c r="B17" s="10" t="s">
        <v>6</v>
      </c>
      <c r="C17" s="1" t="s">
        <v>7</v>
      </c>
      <c r="D17" t="str">
        <f t="shared" si="1"/>
        <v>Mailchimp Essentials MC11806693</v>
      </c>
      <c r="E17" s="7">
        <v>10.55</v>
      </c>
      <c r="F17" s="3">
        <f>DATE(2000+LEFT(J17,2),MID(J17,3,2),MID(J17,5,2))</f>
        <v>44245</v>
      </c>
      <c r="I17" s="16" t="str">
        <f>IFERROR(INDEX(stmttab!A:J,MATCH(L17,stmttab!C:C,0),10),"")</f>
        <v>AGG Mailchimp account</v>
      </c>
      <c r="J17" t="s">
        <v>27</v>
      </c>
      <c r="K17" t="str">
        <f>IFERROR(INDEX(stmttab!A:J,MATCH(L17,stmttab!C:C,0),8),"")</f>
        <v>MAILCHIMP MISC 02-18 PURCHASE.pdf</v>
      </c>
      <c r="L17" t="str">
        <f>INDEX(stmttab!A:J,MATCH('AGG MC Chg Trkg Mas'!J17,stmttab!I:I,0),3)</f>
        <v>MAILCHIMP *MISC 02/18 PURCHASE MAILCHIMP.COM GA DEBIT CARD *7411</v>
      </c>
    </row>
    <row r="18" spans="1:12" x14ac:dyDescent="0.25">
      <c r="A18" s="3">
        <f t="shared" si="0"/>
        <v>44247</v>
      </c>
      <c r="B18" s="10" t="s">
        <v>5</v>
      </c>
      <c r="C18" s="1" t="s">
        <v>7</v>
      </c>
      <c r="D18" t="str">
        <f t="shared" si="1"/>
        <v>Mailchimp Essentials MC11828145</v>
      </c>
      <c r="E18" s="7">
        <v>52.99</v>
      </c>
      <c r="F18" s="3">
        <f>DATE(2000+LEFT(J18,2),MID(J18,3,2),MID(J18,5,2))</f>
        <v>44247</v>
      </c>
      <c r="G18" s="1" t="s">
        <v>207</v>
      </c>
      <c r="H18" s="8">
        <v>44340</v>
      </c>
      <c r="I18" s="16" t="str">
        <f>IFERROR(INDEX(stmttab!A:J,MATCH(L18,stmttab!C:C,0),10),"")</f>
        <v>Peregrine Mailchimp Account</v>
      </c>
      <c r="J18" t="s">
        <v>26</v>
      </c>
      <c r="K18" t="str">
        <f>IFERROR(INDEX(stmttab!A:J,MATCH(L18,stmttab!C:C,0),8),"")</f>
        <v>MailChimp 02-20 PURCHASE Atlanta GA.pdf</v>
      </c>
      <c r="L18" t="str">
        <f>INDEX(stmttab!A:J,MATCH('AGG MC Chg Trkg Mas'!J18,stmttab!I:I,0),3)</f>
        <v>MailChimp 02/20 PURCHASE Atlanta GA DEBIT CARD *7411</v>
      </c>
    </row>
    <row r="19" spans="1:12" x14ac:dyDescent="0.25">
      <c r="A19" s="3">
        <f t="shared" si="0"/>
        <v>44254</v>
      </c>
      <c r="B19" s="10" t="s">
        <v>6</v>
      </c>
      <c r="C19" s="1" t="s">
        <v>7</v>
      </c>
      <c r="D19" t="str">
        <f t="shared" si="1"/>
        <v>Shutterstock SSTK-0B738-AA97</v>
      </c>
      <c r="E19" s="7">
        <v>125</v>
      </c>
      <c r="F19" s="3">
        <f>DATE(2000+LEFT(J19,2),MID(J19,3,2),MID(J19,5,2))</f>
        <v>44254</v>
      </c>
      <c r="I19" s="16" t="str">
        <f>IFERROR(INDEX(stmttab!A:J,MATCH(L19,stmttab!C:C,0),10),"")</f>
        <v>Images for websites</v>
      </c>
      <c r="J19" t="s">
        <v>18</v>
      </c>
      <c r="K19" t="str">
        <f>IFERROR(INDEX(stmttab!A:J,MATCH(L19,stmttab!C:C,0),8),"")</f>
        <v>STK Shutterstock 02-27 PURCHASE 8666633954 NY.pdf</v>
      </c>
      <c r="L19" t="str">
        <f>INDEX(stmttab!A:J,MATCH('AGG MC Chg Trkg Mas'!J19,stmttab!I:I,0),3)</f>
        <v>STK*Shutterstock 02/27 PURCHASE 8666633954 NY DEBIT CARD *7411</v>
      </c>
    </row>
    <row r="20" spans="1:12" x14ac:dyDescent="0.25">
      <c r="A20" s="3">
        <f t="shared" si="0"/>
        <v>44272</v>
      </c>
      <c r="B20" s="10" t="s">
        <v>5</v>
      </c>
      <c r="C20" s="1" t="s">
        <v>29</v>
      </c>
      <c r="D20" t="s">
        <v>48</v>
      </c>
      <c r="E20" s="7">
        <v>79.599999999999994</v>
      </c>
      <c r="F20" s="3">
        <v>44272</v>
      </c>
      <c r="G20" s="1" t="s">
        <v>207</v>
      </c>
      <c r="H20" s="8">
        <v>44340</v>
      </c>
      <c r="I20" s="16" t="str">
        <f>IFERROR(INDEX(stmttab!A:J,MATCH(L20,stmttab!C:C,0),10),"")</f>
        <v>Monster Insights - Website analytics subscription</v>
      </c>
      <c r="J20" t="s">
        <v>171</v>
      </c>
      <c r="K20" t="s">
        <v>39</v>
      </c>
      <c r="L20" t="str">
        <f>INDEX(stmttab!A:J,MATCH('AGG MC Chg Trkg Mas'!K20,stmttab!H:H,0),3)</f>
        <v>MONSTERINSIGHTS P 03/16 PURCHASE WEST PALM BEA FL DEBIT CARD *7429</v>
      </c>
    </row>
    <row r="21" spans="1:12" x14ac:dyDescent="0.25">
      <c r="A21" s="3">
        <f t="shared" si="0"/>
        <v>44272</v>
      </c>
      <c r="B21" s="10" t="s">
        <v>5</v>
      </c>
      <c r="C21" s="1" t="s">
        <v>29</v>
      </c>
      <c r="D21" t="s">
        <v>169</v>
      </c>
      <c r="E21" s="7">
        <v>49.5</v>
      </c>
      <c r="F21" s="3">
        <v>44272</v>
      </c>
      <c r="G21" s="1" t="s">
        <v>207</v>
      </c>
      <c r="H21" s="8">
        <v>44340</v>
      </c>
      <c r="I21" s="16" t="str">
        <f>IFERROR(INDEX(stmttab!A:J,MATCH(L21,stmttab!C:C,0),10),"")</f>
        <v>Semper - Website Analytics subscription</v>
      </c>
      <c r="J21" t="s">
        <v>168</v>
      </c>
      <c r="K21" t="s">
        <v>40</v>
      </c>
      <c r="L21" t="str">
        <f>INDEX(stmttab!A:J,MATCH('AGG MC Chg Trkg Mas'!K21,stmttab!H:H,0),3)</f>
        <v>SEMPER PLUGINS AI 03/16 PURCHASE 8552845840 FL DEBIT CARD *7429</v>
      </c>
    </row>
    <row r="22" spans="1:12" x14ac:dyDescent="0.25">
      <c r="A22" s="3">
        <f t="shared" si="0"/>
        <v>44273</v>
      </c>
      <c r="B22" s="10" t="s">
        <v>6</v>
      </c>
      <c r="C22" s="1" t="s">
        <v>7</v>
      </c>
      <c r="D22" t="str">
        <f t="shared" ref="D22:D33" si="2">SUBSTITUTE(TRIM(MID(J22,SEARCH("-",J22)+1,LEN(J22)-(SEARCH("-",J22))-4)),B22&amp;" - ","")</f>
        <v>Mailchimp Essentials MC12095090</v>
      </c>
      <c r="E22" s="7">
        <v>10.55</v>
      </c>
      <c r="F22" s="3">
        <f t="shared" ref="F22:F36" si="3">DATE(2000+LEFT(J22,2),MID(J22,3,2),MID(J22,5,2))</f>
        <v>44273</v>
      </c>
      <c r="I22" s="16" t="str">
        <f>IFERROR(INDEX(stmttab!A:J,MATCH(L22,stmttab!C:C,0),10),"")</f>
        <v>AGG Mailchimp account</v>
      </c>
      <c r="J22" t="s">
        <v>28</v>
      </c>
      <c r="K22" t="str">
        <f>IFERROR(INDEX(stmttab!A:J,MATCH(L22,stmttab!C:C,0),8),"")</f>
        <v>MAILCHIMP MISC 03-18 PURCHASE.pdf</v>
      </c>
      <c r="L22" t="str">
        <f>INDEX(stmttab!A:J,MATCH('AGG MC Chg Trkg Mas'!J22,stmttab!I:I,0),3)</f>
        <v>MAILCHIMP *MISC 03/18 PURCHASE MAILCHIMP.COM GA DEBIT CARD *7411</v>
      </c>
    </row>
    <row r="23" spans="1:12" x14ac:dyDescent="0.25">
      <c r="A23" s="3">
        <f t="shared" si="0"/>
        <v>44275</v>
      </c>
      <c r="B23" s="10" t="s">
        <v>5</v>
      </c>
      <c r="C23" s="1" t="s">
        <v>7</v>
      </c>
      <c r="D23" t="str">
        <f t="shared" si="2"/>
        <v>Mailchimp Essentials MC12118234</v>
      </c>
      <c r="E23" s="7">
        <v>52.99</v>
      </c>
      <c r="F23" s="3">
        <f t="shared" si="3"/>
        <v>44275</v>
      </c>
      <c r="G23" s="1" t="s">
        <v>207</v>
      </c>
      <c r="H23" s="8">
        <v>44340</v>
      </c>
      <c r="I23" s="16" t="str">
        <f>IFERROR(INDEX(stmttab!A:J,MATCH(L23,stmttab!C:C,0),10),"")</f>
        <v>Peregrine Mailchimp Account</v>
      </c>
      <c r="J23" t="s">
        <v>25</v>
      </c>
      <c r="K23" t="str">
        <f>IFERROR(INDEX(stmttab!A:J,MATCH(L23,stmttab!C:C,0),8),"")</f>
        <v>MailChimp 03-20 PURCHASE Atlanta GA.pdf</v>
      </c>
      <c r="L23" t="str">
        <f>INDEX(stmttab!A:J,MATCH('AGG MC Chg Trkg Mas'!J23,stmttab!I:I,0),3)</f>
        <v>MailChimp 03/20 PURCHASE Atlanta GA DEBIT CARD *7411</v>
      </c>
    </row>
    <row r="24" spans="1:12" x14ac:dyDescent="0.25">
      <c r="A24" s="3">
        <f t="shared" si="0"/>
        <v>44283</v>
      </c>
      <c r="B24" s="10" t="s">
        <v>6</v>
      </c>
      <c r="C24" s="1" t="s">
        <v>7</v>
      </c>
      <c r="D24" t="str">
        <f t="shared" si="2"/>
        <v>Shutterstock SSTK-05F1C-0C56</v>
      </c>
      <c r="E24" s="7">
        <v>125</v>
      </c>
      <c r="F24" s="3">
        <f t="shared" si="3"/>
        <v>44283</v>
      </c>
      <c r="I24" s="16" t="str">
        <f>IFERROR(INDEX(stmttab!A:J,MATCH(L24,stmttab!C:C,0),10),"")</f>
        <v>Images for websites</v>
      </c>
      <c r="J24" t="s">
        <v>22</v>
      </c>
      <c r="K24" t="str">
        <f>IFERROR(INDEX(stmttab!A:J,MATCH(L24,stmttab!C:C,0),8),"")</f>
        <v>STK Shutterstock 03-28 PURCHASE 8666633954.pdf</v>
      </c>
      <c r="L24" t="str">
        <f>INDEX(stmttab!A:J,MATCH('AGG MC Chg Trkg Mas'!J24,stmttab!I:I,0),3)</f>
        <v>STK*Shutterstock 03/28 PURCHASE 8666633954 NY DEBIT CARD *7411</v>
      </c>
    </row>
    <row r="25" spans="1:12" x14ac:dyDescent="0.25">
      <c r="A25" s="3">
        <f t="shared" si="0"/>
        <v>44287</v>
      </c>
      <c r="B25" s="10" t="s">
        <v>5</v>
      </c>
      <c r="C25" s="1" t="s">
        <v>7</v>
      </c>
      <c r="D25" t="str">
        <f t="shared" si="2"/>
        <v>Dreamstime LLC 1 Week Free Invoice 22197420</v>
      </c>
      <c r="E25" s="7">
        <v>0</v>
      </c>
      <c r="F25" s="3">
        <f t="shared" si="3"/>
        <v>44287</v>
      </c>
      <c r="G25" s="1" t="s">
        <v>208</v>
      </c>
      <c r="I25" s="16" t="str">
        <f>IFERROR(INDEX(stmttab!A:J,MATCH(L25,stmttab!C:C,0),10),"")</f>
        <v/>
      </c>
      <c r="J25" t="s">
        <v>17</v>
      </c>
      <c r="K25" t="str">
        <f>IFERROR(INDEX(stmttab!A:J,MATCH(L25,stmttab!C:C,0),8),"")</f>
        <v/>
      </c>
    </row>
    <row r="26" spans="1:12" x14ac:dyDescent="0.25">
      <c r="A26" s="3">
        <f t="shared" si="0"/>
        <v>44287</v>
      </c>
      <c r="B26" s="10" t="s">
        <v>5</v>
      </c>
      <c r="C26" s="1" t="s">
        <v>7</v>
      </c>
      <c r="D26" t="str">
        <f t="shared" si="2"/>
        <v>Dreamstime LLC 1 Week Paid Invoice 22197454</v>
      </c>
      <c r="E26" s="7">
        <v>23</v>
      </c>
      <c r="F26" s="3">
        <f t="shared" si="3"/>
        <v>44287</v>
      </c>
      <c r="G26" s="1" t="s">
        <v>207</v>
      </c>
      <c r="H26" s="8">
        <v>44340</v>
      </c>
      <c r="I26" s="16" t="str">
        <f>IFERROR(INDEX(stmttab!A:J,MATCH(L26,stmttab!C:C,0),10),"")</f>
        <v>Images for Press Releases</v>
      </c>
      <c r="J26" t="s">
        <v>15</v>
      </c>
      <c r="K26" t="str">
        <f>IFERROR(INDEX(stmttab!A:J,MATCH(L26,stmttab!C:C,0),8),"")</f>
        <v>DREAMSTIME.COM 04-01 PURCHASE 6157715611.pdf</v>
      </c>
      <c r="L26" t="str">
        <f>INDEX(stmttab!A:J,MATCH('AGG MC Chg Trkg Mas'!J26,stmttab!I:I,0),3)</f>
        <v>DREAMSTIME.COM 04/01 PURCHASE 6157715611 TN DEBIT CARD *7411</v>
      </c>
    </row>
    <row r="27" spans="1:12" x14ac:dyDescent="0.25">
      <c r="A27" s="3">
        <f t="shared" si="0"/>
        <v>44291</v>
      </c>
      <c r="B27" s="10" t="s">
        <v>5</v>
      </c>
      <c r="C27" s="1" t="s">
        <v>7</v>
      </c>
      <c r="D27" t="str">
        <f t="shared" si="2"/>
        <v>Mailchimp Google Analytics Add-on MC12271562</v>
      </c>
      <c r="E27" s="7">
        <v>0</v>
      </c>
      <c r="F27" s="3">
        <f t="shared" si="3"/>
        <v>44291</v>
      </c>
      <c r="G27" s="1" t="s">
        <v>208</v>
      </c>
      <c r="I27" s="16" t="str">
        <f>IFERROR(INDEX(stmttab!A:J,MATCH(L27,stmttab!C:C,0),10),"")</f>
        <v/>
      </c>
      <c r="J27" t="s">
        <v>23</v>
      </c>
      <c r="K27" t="str">
        <f>IFERROR(INDEX(stmttab!A:J,MATCH(L27,stmttab!C:C,0),8),"")</f>
        <v/>
      </c>
    </row>
    <row r="28" spans="1:12" x14ac:dyDescent="0.25">
      <c r="A28" s="3">
        <v>44305</v>
      </c>
      <c r="B28" s="10" t="s">
        <v>6</v>
      </c>
      <c r="C28" s="1" t="s">
        <v>7</v>
      </c>
      <c r="D28" t="str">
        <f t="shared" si="2"/>
        <v>Mailchimp Essentials MC12390958</v>
      </c>
      <c r="E28" s="7">
        <v>10.55</v>
      </c>
      <c r="F28" s="3">
        <f t="shared" si="3"/>
        <v>44304</v>
      </c>
      <c r="I28" s="16" t="str">
        <f>IFERROR(INDEX(stmttab!A:J,MATCH(L28,stmttab!C:C,0),10),"")</f>
        <v>AGG Mailchimp account</v>
      </c>
      <c r="J28" t="s">
        <v>181</v>
      </c>
      <c r="K28" t="str">
        <f>IFERROR(INDEX(stmttab!A:J,MATCH(L28,stmttab!C:C,0),8),"")</f>
        <v>MAILCHIMP MISC 04-18 PURCHASE.pdf</v>
      </c>
      <c r="L28" t="s">
        <v>179</v>
      </c>
    </row>
    <row r="29" spans="1:12" x14ac:dyDescent="0.25">
      <c r="A29" s="3">
        <v>44306</v>
      </c>
      <c r="B29" s="10" t="s">
        <v>5</v>
      </c>
      <c r="C29" s="1" t="s">
        <v>7</v>
      </c>
      <c r="D29" t="str">
        <f t="shared" si="2"/>
        <v>Mailchimp Essentials MC12410854</v>
      </c>
      <c r="E29" s="7">
        <v>52.99</v>
      </c>
      <c r="F29" s="3">
        <f t="shared" si="3"/>
        <v>44306</v>
      </c>
      <c r="I29" s="16" t="str">
        <f>IFERROR(INDEX(stmttab!A:J,MATCH(L29,stmttab!C:C,0),10),"")</f>
        <v>Peregrine Mailchimp Account</v>
      </c>
      <c r="J29" t="s">
        <v>184</v>
      </c>
      <c r="K29" t="str">
        <f>IFERROR(INDEX(stmttab!A:J,MATCH(L29,stmttab!C:C,0),8),"")</f>
        <v>MailChimp 04-20 PURCHASE Atlanta GA.pdf</v>
      </c>
      <c r="L29" t="s">
        <v>182</v>
      </c>
    </row>
    <row r="30" spans="1:12" x14ac:dyDescent="0.25">
      <c r="A30" s="3">
        <v>44316</v>
      </c>
      <c r="B30" s="10" t="s">
        <v>6</v>
      </c>
      <c r="C30" s="1" t="s">
        <v>7</v>
      </c>
      <c r="D30" t="str">
        <f t="shared" si="2"/>
        <v>Dreamstime LLC Paid Invoice 2230</v>
      </c>
      <c r="E30" s="7">
        <v>25</v>
      </c>
      <c r="F30" s="3">
        <f t="shared" si="3"/>
        <v>44315</v>
      </c>
      <c r="I30" s="16" t="str">
        <f>IFERROR(INDEX(stmttab!A:J,MATCH(L30,stmttab!C:C,0),10),"")</f>
        <v>Images for websites</v>
      </c>
      <c r="J30" t="s">
        <v>188</v>
      </c>
      <c r="K30" t="str">
        <f>IFERROR(INDEX(stmttab!A:J,MATCH(L30,stmttab!C:C,0),8),"")</f>
        <v>DREAMSTIME.COM 04-29 PURCHASE 6157715611.pdf</v>
      </c>
      <c r="L30" t="s">
        <v>185</v>
      </c>
    </row>
    <row r="31" spans="1:12" x14ac:dyDescent="0.25">
      <c r="A31" s="3">
        <v>44335</v>
      </c>
      <c r="B31" s="10" t="s">
        <v>6</v>
      </c>
      <c r="C31" s="1" t="s">
        <v>7</v>
      </c>
      <c r="D31" t="str">
        <f t="shared" si="2"/>
        <v>Mailchimp Essentials MC12676738</v>
      </c>
      <c r="E31" s="7">
        <v>10.55</v>
      </c>
      <c r="F31" s="3">
        <f t="shared" si="3"/>
        <v>44334</v>
      </c>
      <c r="I31" s="16" t="str">
        <f>IFERROR(INDEX(stmttab!A:J,MATCH(L31,stmttab!C:C,0),10),"")</f>
        <v>AGG Mailchimp account</v>
      </c>
      <c r="J31" t="s">
        <v>193</v>
      </c>
      <c r="K31" t="str">
        <f>IFERROR(INDEX(stmttab!A:J,MATCH(L31,stmttab!C:C,0),8),"")</f>
        <v>MAILCHIMP MISC 05-18 PURCHASE.pdf</v>
      </c>
      <c r="L31" t="s">
        <v>191</v>
      </c>
    </row>
    <row r="32" spans="1:12" x14ac:dyDescent="0.25">
      <c r="A32" s="3">
        <v>44336</v>
      </c>
      <c r="B32" s="10" t="s">
        <v>5</v>
      </c>
      <c r="C32" s="1" t="s">
        <v>7</v>
      </c>
      <c r="D32" t="str">
        <f t="shared" si="2"/>
        <v>Mailchimp Essentials MC12696206</v>
      </c>
      <c r="E32" s="7">
        <v>52.99</v>
      </c>
      <c r="F32" s="3">
        <f t="shared" si="3"/>
        <v>44336</v>
      </c>
      <c r="I32" s="16" t="str">
        <f>IFERROR(INDEX(stmttab!A:J,MATCH(L32,stmttab!C:C,0),10),"")</f>
        <v>Peregrine Mailchimp Account</v>
      </c>
      <c r="J32" t="s">
        <v>196</v>
      </c>
      <c r="K32" t="str">
        <f>IFERROR(INDEX(stmttab!A:J,MATCH(L32,stmttab!C:C,0),8),"")</f>
        <v>MailChimp 05-20 PURCHASE Atlanta GA.pdf</v>
      </c>
      <c r="L32" t="s">
        <v>194</v>
      </c>
    </row>
    <row r="33" spans="1:12" x14ac:dyDescent="0.25">
      <c r="A33" s="3">
        <v>44351</v>
      </c>
      <c r="B33" s="10" t="str">
        <f>IFERROR(INDEX(stmttab!A:J,MATCH(L33,stmttab!C:C,0),7),"")</f>
        <v>AGG</v>
      </c>
      <c r="C33" s="1" t="str">
        <f>IFERROR(INDEX(stmttab!A:J,MATCH(L33,stmttab!C:C,0),6),"")</f>
        <v>FWC</v>
      </c>
      <c r="D33" t="str">
        <f t="shared" si="2"/>
        <v>dmarcian Annual Subscription 37932</v>
      </c>
      <c r="E33" s="7">
        <f>-IFERROR(INDEX(stmttab!A:J,MATCH(L33,stmttab!C:C,0),4),"")</f>
        <v>239.88</v>
      </c>
      <c r="F33" s="3">
        <f t="shared" si="3"/>
        <v>44351</v>
      </c>
      <c r="I33" s="16" t="str">
        <f>IFERROR(INDEX(stmttab!A:J,MATCH(L33,stmttab!C:C,0),10),"")</f>
        <v>DMARC Subscription</v>
      </c>
      <c r="J33" t="s">
        <v>206</v>
      </c>
      <c r="K33" t="str">
        <f>IFERROR(INDEX(stmttab!A:J,MATCH(L33,stmttab!C:C,0),8),"")</f>
        <v>DMARCIAN DMARCIA 06-04 PURCHASE BREVARD NC.pdf</v>
      </c>
      <c r="L33" t="s">
        <v>204</v>
      </c>
    </row>
    <row r="34" spans="1:12" x14ac:dyDescent="0.25">
      <c r="A34" s="3">
        <v>44365</v>
      </c>
      <c r="B34" s="10" t="str">
        <f>IFERROR(INDEX(stmttab!A:J,MATCH(L34,stmttab!C:C,0),7),"")</f>
        <v>AGG</v>
      </c>
      <c r="C34" s="1" t="str">
        <f>IFERROR(INDEX(stmttab!A:J,MATCH(L34,stmttab!C:C,0),6),"")</f>
        <v>LRC</v>
      </c>
      <c r="D34" t="s">
        <v>211</v>
      </c>
      <c r="E34" s="7">
        <f>-IFERROR(INDEX(stmttab!A:J,MATCH(L34,stmttab!C:C,0),4),"")</f>
        <v>112</v>
      </c>
      <c r="F34" s="3">
        <f t="shared" si="3"/>
        <v>44365</v>
      </c>
      <c r="I34" s="16" t="str">
        <f>IFERROR(INDEX(stmttab!A:J,MATCH(L34,stmttab!C:C,0),10),"")</f>
        <v>AGG Images</v>
      </c>
      <c r="J34" t="s">
        <v>209</v>
      </c>
      <c r="K34" t="str">
        <f>IFERROR(INDEX(stmttab!A:J,MATCH(L34,stmttab!C:C,0),8),"")</f>
        <v>STK Shutterstock 06-18 PURCHASE 8666633954 NY.pdf</v>
      </c>
      <c r="L34" t="str">
        <f>INDEX(stmttab!A:J,MATCH('AGG MC Chg Trkg Mas'!J34,stmttab!I:I,0),3)</f>
        <v>STK*Shutterstock 06/18 PURCHASE 8666633954 NY DEBIT CARD *7411</v>
      </c>
    </row>
    <row r="35" spans="1:12" x14ac:dyDescent="0.25">
      <c r="A35" s="3">
        <v>44365</v>
      </c>
      <c r="B35" s="10" t="str">
        <f>IFERROR(INDEX(stmttab!A:J,MATCH(L35,stmttab!C:C,0),7),"")</f>
        <v>AGG</v>
      </c>
      <c r="C35" s="1" t="str">
        <f>IFERROR(INDEX(stmttab!A:J,MATCH(L35,stmttab!C:C,0),6),"")</f>
        <v>LRC</v>
      </c>
      <c r="D35" t="str">
        <f t="shared" ref="D35:D36" si="4">SUBSTITUTE(TRIM(MID(J35,SEARCH("-",J35)+1,LEN(J35)-(SEARCH("-",J35))-4)),B35&amp;" - ","")</f>
        <v>Mailchimp Essentials MC12950198</v>
      </c>
      <c r="E35" s="7">
        <f>-IFERROR(INDEX(stmttab!A:J,MATCH(L35,stmttab!C:C,0),4),"")</f>
        <v>10.55</v>
      </c>
      <c r="F35" s="3">
        <f t="shared" si="3"/>
        <v>44365</v>
      </c>
      <c r="I35" s="16" t="str">
        <f>IFERROR(INDEX(stmttab!A:J,MATCH(L35,stmttab!C:C,0),10),"")</f>
        <v>AGG Mailchimp account</v>
      </c>
      <c r="J35" t="s">
        <v>210</v>
      </c>
      <c r="K35" t="str">
        <f>IFERROR(INDEX(stmttab!A:J,MATCH(L35,stmttab!C:C,0),8),"")</f>
        <v>MAILCHIMP MISC 06-18 PURCHASE.pdf</v>
      </c>
      <c r="L35" t="str">
        <f>INDEX(stmttab!A:J,MATCH('AGG MC Chg Trkg Mas'!J35,stmttab!I:I,0),3)</f>
        <v>MAILCHIMP *MISC 06/18 PURCHASE MAILCHIMP.COM GA DEBIT CARD *7411</v>
      </c>
    </row>
    <row r="36" spans="1:12" x14ac:dyDescent="0.25">
      <c r="A36" s="3">
        <v>44365</v>
      </c>
      <c r="B36" s="10" t="str">
        <f>IFERROR(INDEX(stmttab!A:J,MATCH(L36,stmttab!C:C,0),7),"")</f>
        <v>AGG</v>
      </c>
      <c r="C36" s="1" t="str">
        <f>IFERROR(INDEX(stmttab!A:J,MATCH(L36,stmttab!C:C,0),6),"")</f>
        <v>LRC</v>
      </c>
      <c r="D36" t="str">
        <f t="shared" si="4"/>
        <v>Overnight Prints 812510583</v>
      </c>
      <c r="E36" s="7">
        <f>-IFERROR(INDEX(stmttab!A:J,MATCH(L36,stmttab!C:C,0),4),"")</f>
        <v>156.72</v>
      </c>
      <c r="F36" s="3">
        <f t="shared" si="3"/>
        <v>44365</v>
      </c>
      <c r="I36" s="16" t="str">
        <f>IFERROR(INDEX(stmttab!A:J,MATCH(L36,stmttab!C:C,0),10),"")</f>
        <v>Business Cards</v>
      </c>
      <c r="J36" t="s">
        <v>212</v>
      </c>
      <c r="K36" t="str">
        <f>IFERROR(INDEX(stmttab!A:J,MATCH(L36,stmttab!C:C,0),8),"")</f>
        <v>OVERNIGHTPRINTS 06-18 PURCHASE 888-677-2000 NV.pdf</v>
      </c>
      <c r="L36" t="str">
        <f>INDEX(stmttab!A:J,MATCH('AGG MC Chg Trkg Mas'!J36,stmttab!I:I,0),3)</f>
        <v>OVERNIGHTPRINTS 06/18 PURCHASE 888-677-2000 NV DEBIT CARD *7411</v>
      </c>
    </row>
    <row r="37" spans="1:12" x14ac:dyDescent="0.25">
      <c r="A37" s="3">
        <v>44366</v>
      </c>
      <c r="B37" s="10" t="str">
        <f>IFERROR(INDEX(stmttab!A:J,MATCH(L37,stmttab!C:C,0),7),"")</f>
        <v>Peregrine</v>
      </c>
      <c r="C37" s="1" t="str">
        <f>IFERROR(INDEX(stmttab!A:J,MATCH(L37,stmttab!C:C,0),6),"")</f>
        <v>LRC</v>
      </c>
      <c r="D37" t="str">
        <f t="shared" ref="D37:D46" si="5">SUBSTITUTE(TRIM(MID(J37,SEARCH("-",J37)+1,LEN(J37)-(SEARCH("-",J37))-4)),B37&amp;" - ","")</f>
        <v>Mailchimp Essentials MC12968314</v>
      </c>
      <c r="E37" s="7">
        <f>-IFERROR(INDEX(stmttab!A:J,MATCH(L37,stmttab!C:C,0),4),"")</f>
        <v>52.99</v>
      </c>
      <c r="F37" s="3">
        <f t="shared" ref="F37:F46" si="6">DATE(2000+LEFT(J37,2),MID(J37,3,2),MID(J37,5,2))</f>
        <v>44367</v>
      </c>
      <c r="I37" s="16" t="str">
        <f>IFERROR(INDEX(stmttab!A:J,MATCH(L37,stmttab!C:C,0),10),"")</f>
        <v>Peregrine Mailchimp Account</v>
      </c>
      <c r="J37" t="s">
        <v>229</v>
      </c>
      <c r="K37" t="str">
        <f>IFERROR(INDEX(stmttab!A:J,MATCH(L37,stmttab!C:C,0),8),"")</f>
        <v>MailChimp 06-20 PURCHASE Atlanta GA.pdf</v>
      </c>
      <c r="L37" t="str">
        <f>INDEX(stmttab!A:J,MATCH('AGG MC Chg Trkg Mas'!J37,stmttab!I:I,0),3)</f>
        <v>MailChimp 06/20 PURCHASE Atlanta GA DEBIT CARD *7411</v>
      </c>
    </row>
    <row r="38" spans="1:12" x14ac:dyDescent="0.25">
      <c r="A38" s="3">
        <v>44367</v>
      </c>
      <c r="B38" s="10" t="str">
        <f>IFERROR(INDEX(stmttab!A:J,MATCH(L38,stmttab!C:C,0),7),"")</f>
        <v>AGG</v>
      </c>
      <c r="C38" s="1" t="str">
        <f>IFERROR(INDEX(stmttab!A:J,MATCH(L38,stmttab!C:C,0),6),"")</f>
        <v>LRC</v>
      </c>
      <c r="D38" t="str">
        <f t="shared" si="5"/>
        <v>Shutterstock SSTK-0991A-8BBF</v>
      </c>
      <c r="E38" s="7">
        <f>-IFERROR(INDEX(stmttab!A:J,MATCH(L38,stmttab!C:C,0),4),"")</f>
        <v>125</v>
      </c>
      <c r="F38" s="3">
        <f t="shared" si="6"/>
        <v>44393</v>
      </c>
      <c r="I38" s="16" t="str">
        <f>IFERROR(INDEX(stmttab!A:J,MATCH(L38,stmttab!C:C,0),10),"")</f>
        <v>AGG Website Images</v>
      </c>
      <c r="J38" t="s">
        <v>247</v>
      </c>
      <c r="K38" t="str">
        <f>IFERROR(INDEX(stmttab!A:J,MATCH(L38,stmttab!C:C,0),8),"")</f>
        <v>STK Shutterstock 07-16 PURCHASE 8666633954.pdf</v>
      </c>
      <c r="L38" t="str">
        <f>INDEX(stmttab!A:J,MATCH('AGG MC Chg Trkg Mas'!J38,stmttab!I:I,0),3)</f>
        <v>STK*Shutterstock 07/16 PURCHASE 8666633954 NY DEBIT CARD *7411</v>
      </c>
    </row>
    <row r="39" spans="1:12" x14ac:dyDescent="0.25">
      <c r="A39" s="3">
        <v>44368</v>
      </c>
      <c r="B39" s="10" t="str">
        <f>IFERROR(INDEX(stmttab!A:J,MATCH(L39,stmttab!C:C,0),7),"")</f>
        <v>AGG</v>
      </c>
      <c r="C39" s="1" t="str">
        <f>IFERROR(INDEX(stmttab!A:J,MATCH(L39,stmttab!C:C,0),6),"")</f>
        <v>LRC</v>
      </c>
      <c r="D39" t="str">
        <f t="shared" si="5"/>
        <v>Mailchimp Essentials MC13217346</v>
      </c>
      <c r="E39" s="7">
        <f>-IFERROR(INDEX(stmttab!A:J,MATCH(L39,stmttab!C:C,0),4),"")</f>
        <v>10.55</v>
      </c>
      <c r="F39" s="3">
        <f t="shared" si="6"/>
        <v>44395</v>
      </c>
      <c r="I39" s="16" t="str">
        <f>IFERROR(INDEX(stmttab!A:J,MATCH(L39,stmttab!C:C,0),10),"")</f>
        <v>AGG Mailchimp account</v>
      </c>
      <c r="J39" t="s">
        <v>250</v>
      </c>
      <c r="K39" t="str">
        <f>IFERROR(INDEX(stmttab!A:J,MATCH(L39,stmttab!C:C,0),8),"")</f>
        <v>MAILCHIMP MISC 06-18 PURCHASE.pdf</v>
      </c>
      <c r="L39" t="str">
        <f>INDEX(stmttab!A:J,MATCH('AGG MC Chg Trkg Mas'!J39,stmttab!I:I,0),3)</f>
        <v>MAILCHIMP *MISC 07/18 PURCHASE MAILCHIMP.COM GA DEBIT CARD *7411</v>
      </c>
    </row>
    <row r="40" spans="1:12" x14ac:dyDescent="0.25">
      <c r="A40" s="3">
        <v>44369</v>
      </c>
      <c r="B40" s="10" t="str">
        <f>IFERROR(INDEX(stmttab!A:J,MATCH(L40,stmttab!C:C,0),7),"")</f>
        <v>Peregrine</v>
      </c>
      <c r="C40" s="1" t="str">
        <f>IFERROR(INDEX(stmttab!A:J,MATCH(L40,stmttab!C:C,0),6),"")</f>
        <v>LRC</v>
      </c>
      <c r="D40" t="str">
        <f t="shared" si="5"/>
        <v>Mailchimp Essentials MC13235178</v>
      </c>
      <c r="E40" s="7">
        <f>-IFERROR(INDEX(stmttab!A:J,MATCH(L40,stmttab!C:C,0),4),"")</f>
        <v>52.99</v>
      </c>
      <c r="F40" s="3">
        <f t="shared" si="6"/>
        <v>44397</v>
      </c>
      <c r="I40" s="16" t="str">
        <f>IFERROR(INDEX(stmttab!A:J,MATCH(L40,stmttab!C:C,0),10),"")</f>
        <v>Peregrine Mailchimp Account</v>
      </c>
      <c r="J40" t="s">
        <v>253</v>
      </c>
      <c r="K40" t="str">
        <f>IFERROR(INDEX(stmttab!A:J,MATCH(L40,stmttab!C:C,0),8),"")</f>
        <v>MailChimp 07-20 PURCHASE Atlanta GA.pdf</v>
      </c>
      <c r="L40" t="str">
        <f>INDEX(stmttab!A:J,MATCH('AGG MC Chg Trkg Mas'!J40,stmttab!I:I,0),3)</f>
        <v>MailChimp 07/20 PURCHASE Atlanta GA DEBIT CARD *7411</v>
      </c>
    </row>
    <row r="41" spans="1:12" x14ac:dyDescent="0.25">
      <c r="A41" s="3">
        <v>44370</v>
      </c>
      <c r="B41" s="10" t="str">
        <f>IFERROR(INDEX(stmttab!A:J,MATCH(L41,stmttab!C:C,0),7),"")</f>
        <v>AGG?</v>
      </c>
      <c r="C41" s="1" t="str">
        <f>IFERROR(INDEX(stmttab!A:J,MATCH(L41,stmttab!C:C,0),6),"")</f>
        <v>LRC</v>
      </c>
      <c r="D41" t="str">
        <f t="shared" si="5"/>
        <v>Shutterstock SSTK-0E624-95AD</v>
      </c>
      <c r="E41" s="7">
        <f>-IFERROR(INDEX(stmttab!A:J,MATCH(L41,stmttab!C:C,0),4),"")</f>
        <v>125</v>
      </c>
      <c r="F41" s="3">
        <f t="shared" si="6"/>
        <v>44424</v>
      </c>
      <c r="I41" s="16" t="str">
        <f>IFERROR(INDEX(stmttab!A:J,MATCH(L41,stmttab!C:C,0),10),"")</f>
        <v>AGG Website Images</v>
      </c>
      <c r="J41" t="s">
        <v>265</v>
      </c>
      <c r="K41" t="str">
        <f>IFERROR(INDEX(stmttab!A:J,MATCH(L41,stmttab!C:C,0),8),"")</f>
        <v>STK Shutterstock 08-16 PURCHASE 8666633954 NY.pdf</v>
      </c>
      <c r="L41" t="str">
        <f>INDEX(stmttab!A:J,MATCH('AGG MC Chg Trkg Mas'!J41,stmttab!I:I,0),3)</f>
        <v>STK*Shutterstock 08/16 PURCHASE 8666633954 NY DEBIT CARD *7411</v>
      </c>
    </row>
    <row r="42" spans="1:12" x14ac:dyDescent="0.25">
      <c r="A42" s="3">
        <v>44371</v>
      </c>
      <c r="B42" s="10" t="str">
        <f>IFERROR(INDEX(stmttab!A:J,MATCH(L42,stmttab!C:C,0),7),"")</f>
        <v>AGG</v>
      </c>
      <c r="C42" s="1" t="str">
        <f>IFERROR(INDEX(stmttab!A:J,MATCH(L42,stmttab!C:C,0),6),"")</f>
        <v>LRC</v>
      </c>
      <c r="D42" t="str">
        <f t="shared" si="5"/>
        <v>Mailchimp Essentials MC13478286</v>
      </c>
      <c r="E42" s="7">
        <f>-IFERROR(INDEX(stmttab!A:J,MATCH(L42,stmttab!C:C,0),4),"")</f>
        <v>10.55</v>
      </c>
      <c r="F42" s="3">
        <f t="shared" si="6"/>
        <v>44426</v>
      </c>
      <c r="I42" s="16" t="str">
        <f>IFERROR(INDEX(stmttab!A:J,MATCH(L42,stmttab!C:C,0),10),"")</f>
        <v>AGG Mailchimp account</v>
      </c>
      <c r="J42" t="s">
        <v>268</v>
      </c>
      <c r="K42" t="str">
        <f>IFERROR(INDEX(stmttab!A:J,MATCH(L42,stmttab!C:C,0),8),"")</f>
        <v>MAILCHIMP MISC 08-18 PURCHASE.pdf</v>
      </c>
      <c r="L42" t="str">
        <f>INDEX(stmttab!A:J,MATCH('AGG MC Chg Trkg Mas'!J42,stmttab!I:I,0),3)</f>
        <v>MAILCHIMP *MISC 08/18 PURCHASE MAILCHIMP.COM GA DEBIT CARD *7411</v>
      </c>
    </row>
    <row r="43" spans="1:12" x14ac:dyDescent="0.25">
      <c r="A43" s="3">
        <v>44372</v>
      </c>
      <c r="B43" s="10" t="str">
        <f>IFERROR(INDEX(stmttab!A:J,MATCH(L43,stmttab!C:C,0),7),"")</f>
        <v>Peregrine</v>
      </c>
      <c r="C43" s="1" t="str">
        <f>IFERROR(INDEX(stmttab!A:J,MATCH(L43,stmttab!C:C,0),6),"")</f>
        <v>LRC</v>
      </c>
      <c r="D43" t="str">
        <f t="shared" si="5"/>
        <v>Mailchimp Essentials MC13496322</v>
      </c>
      <c r="E43" s="7">
        <f>-IFERROR(INDEX(stmttab!A:J,MATCH(L43,stmttab!C:C,0),4),"")</f>
        <v>52.99</v>
      </c>
      <c r="F43" s="3">
        <f t="shared" si="6"/>
        <v>44428</v>
      </c>
      <c r="I43" s="16" t="str">
        <f>IFERROR(INDEX(stmttab!A:J,MATCH(L43,stmttab!C:C,0),10),"")</f>
        <v>Peregrine Mailchimp Account</v>
      </c>
      <c r="J43" t="s">
        <v>271</v>
      </c>
      <c r="K43" t="str">
        <f>IFERROR(INDEX(stmttab!A:J,MATCH(L43,stmttab!C:C,0),8),"")</f>
        <v>MailChimp 08-20 PURCHASE Atlanta GA.pdf</v>
      </c>
      <c r="L43" t="str">
        <f>INDEX(stmttab!A:J,MATCH('AGG MC Chg Trkg Mas'!J43,stmttab!I:I,0),3)</f>
        <v>MailChimp 08/20 PURCHASE Atlanta GA DEBIT CARD *7411</v>
      </c>
    </row>
    <row r="44" spans="1:12" x14ac:dyDescent="0.25">
      <c r="A44" s="3">
        <v>44373</v>
      </c>
      <c r="B44" s="10" t="str">
        <f>IFERROR(INDEX(stmttab!A:J,MATCH(L44,stmttab!C:C,0),7),"")</f>
        <v>Peregrine</v>
      </c>
      <c r="C44" s="1" t="str">
        <f>IFERROR(INDEX(stmttab!A:J,MATCH(L44,stmttab!C:C,0),6),"")</f>
        <v>LRC</v>
      </c>
      <c r="D44" t="str">
        <f t="shared" si="5"/>
        <v>Shutterstock SSTK-00A52-AC54</v>
      </c>
      <c r="E44" s="7">
        <f>-IFERROR(INDEX(stmttab!A:J,MATCH(L44,stmttab!C:C,0),4),"")</f>
        <v>125</v>
      </c>
      <c r="F44" s="3">
        <f t="shared" si="6"/>
        <v>44455</v>
      </c>
      <c r="I44" s="16" t="str">
        <f>IFERROR(INDEX(stmttab!A:J,MATCH(L44,stmttab!C:C,0),10),"")</f>
        <v>Peregrine Images?</v>
      </c>
      <c r="J44" t="s">
        <v>277</v>
      </c>
      <c r="K44" t="str">
        <f>IFERROR(INDEX(stmttab!A:J,MATCH(L44,stmttab!C:C,0),8),"")</f>
        <v>STK Shutterstock 09-16 PURCHASE 8666633954 NY.pdf</v>
      </c>
      <c r="L44" t="str">
        <f>INDEX(stmttab!A:J,MATCH('AGG MC Chg Trkg Mas'!J44,stmttab!I:I,0),3)</f>
        <v>STK*Shutterstock 09/16 PURCHASE 8666633954 NY DEBIT CARD *7411</v>
      </c>
    </row>
    <row r="45" spans="1:12" x14ac:dyDescent="0.25">
      <c r="A45" s="3">
        <v>44374</v>
      </c>
      <c r="B45" s="10" t="str">
        <f>IFERROR(INDEX(stmttab!A:J,MATCH(L45,stmttab!C:C,0),7),"")</f>
        <v>AGG</v>
      </c>
      <c r="C45" s="1" t="str">
        <f>IFERROR(INDEX(stmttab!A:J,MATCH(L45,stmttab!C:C,0),6),"")</f>
        <v>LRC</v>
      </c>
      <c r="D45" t="str">
        <f t="shared" si="5"/>
        <v>Mailchimp Essentials MC13737850</v>
      </c>
      <c r="E45" s="7">
        <f>-IFERROR(INDEX(stmttab!A:J,MATCH(L45,stmttab!C:C,0),4),"")</f>
        <v>10.55</v>
      </c>
      <c r="F45" s="3">
        <f t="shared" si="6"/>
        <v>44457</v>
      </c>
      <c r="I45" s="16" t="str">
        <f>IFERROR(INDEX(stmttab!A:J,MATCH(L45,stmttab!C:C,0),10),"")</f>
        <v>AGG Mailchimp account</v>
      </c>
      <c r="J45" t="s">
        <v>280</v>
      </c>
      <c r="K45" t="str">
        <f>IFERROR(INDEX(stmttab!A:J,MATCH(L45,stmttab!C:C,0),8),"")</f>
        <v>MAILCHIMP MISC 09-18 PURCHASE.pdf</v>
      </c>
      <c r="L45" t="str">
        <f>INDEX(stmttab!A:J,MATCH('AGG MC Chg Trkg Mas'!J45,stmttab!I:I,0),3)</f>
        <v>MAILCHIMP *MISC 09/18 PURCHASE MAILCHIMP.COM GA DEBIT CARD *7411</v>
      </c>
    </row>
    <row r="46" spans="1:12" x14ac:dyDescent="0.25">
      <c r="A46" s="3">
        <v>44375</v>
      </c>
      <c r="B46" s="10" t="str">
        <f>IFERROR(INDEX(stmttab!A:J,MATCH(L46,stmttab!C:C,0),7),"")</f>
        <v>Peregrine</v>
      </c>
      <c r="C46" s="1" t="str">
        <f>IFERROR(INDEX(stmttab!A:J,MATCH(L46,stmttab!C:C,0),6),"")</f>
        <v>LRC</v>
      </c>
      <c r="D46" t="str">
        <f t="shared" si="5"/>
        <v>Mailchimp Essentials MC13754670</v>
      </c>
      <c r="E46" s="7">
        <f>-IFERROR(INDEX(stmttab!A:J,MATCH(L46,stmttab!C:C,0),4),"")</f>
        <v>52.99</v>
      </c>
      <c r="F46" s="3">
        <f t="shared" si="6"/>
        <v>44459</v>
      </c>
      <c r="I46" s="16" t="str">
        <f>IFERROR(INDEX(stmttab!A:J,MATCH(L46,stmttab!C:C,0),10),"")</f>
        <v>Peregrine Mailchimp Account</v>
      </c>
      <c r="J46" t="s">
        <v>283</v>
      </c>
      <c r="K46" t="str">
        <f>IFERROR(INDEX(stmttab!A:J,MATCH(L46,stmttab!C:C,0),8),"")</f>
        <v>MailChimp 09-20 PURCHASE Atlanta GA.pdf</v>
      </c>
      <c r="L46" t="str">
        <f>INDEX(stmttab!A:J,MATCH('AGG MC Chg Trkg Mas'!J46,stmttab!I:I,0),3)</f>
        <v>MailChimp 09/20 PURCHASE Atlanta GA DEBIT CARD *7411</v>
      </c>
    </row>
    <row r="47" spans="1:12" x14ac:dyDescent="0.25">
      <c r="E47" s="7"/>
    </row>
  </sheetData>
  <autoFilter ref="A1:J33" xr:uid="{C6C34511-B12F-4D66-865E-0F6ED8604363}"/>
  <sortState xmlns:xlrd2="http://schemas.microsoft.com/office/spreadsheetml/2017/richdata2" ref="A2:J27">
    <sortCondition ref="F2:F27"/>
  </sortState>
  <phoneticPr fontId="3" type="noConversion"/>
  <conditionalFormatting sqref="B2:B100">
    <cfRule type="expression" dxfId="12" priority="14">
      <formula>AND(LEN($B2)&gt;0,$B2&lt;&gt;"AGG")</formula>
    </cfRule>
  </conditionalFormatting>
  <conditionalFormatting sqref="F1:F1048576">
    <cfRule type="expression" dxfId="11" priority="13">
      <formula>$F1&lt;DATE(2021,1,1)</formula>
    </cfRule>
  </conditionalFormatting>
  <conditionalFormatting sqref="G2:I4 G15:G24 G5:G6 I5:I11 G47:I100 G27:G46 I13:I46">
    <cfRule type="expression" dxfId="10" priority="12">
      <formula>AND(LEN($B2)&gt;0,$B2="AGG")</formula>
    </cfRule>
  </conditionalFormatting>
  <conditionalFormatting sqref="G26">
    <cfRule type="expression" dxfId="9" priority="17">
      <formula>AND(LEN($B25)&gt;0,$B25="AGG")</formula>
    </cfRule>
  </conditionalFormatting>
  <conditionalFormatting sqref="G7:G14">
    <cfRule type="expression" dxfId="8" priority="11">
      <formula>AND(LEN($B7)&gt;0,$B7="AGG")</formula>
    </cfRule>
  </conditionalFormatting>
  <conditionalFormatting sqref="H1">
    <cfRule type="expression" dxfId="7" priority="8">
      <formula>AND(LEN($B1)&gt;0,$B1="AGG")</formula>
    </cfRule>
  </conditionalFormatting>
  <conditionalFormatting sqref="H1:H1048576">
    <cfRule type="expression" dxfId="6" priority="7">
      <formula>AND(LEN($B1)&gt;0,$B1="AGG")</formula>
    </cfRule>
  </conditionalFormatting>
  <conditionalFormatting sqref="A1:A34 A47:A1048576">
    <cfRule type="expression" dxfId="5" priority="6">
      <formula>$F1&lt;DATE(2021,1,1)</formula>
    </cfRule>
  </conditionalFormatting>
  <conditionalFormatting sqref="A35">
    <cfRule type="expression" dxfId="3" priority="4">
      <formula>$F35&lt;DATE(2021,1,1)</formula>
    </cfRule>
  </conditionalFormatting>
  <conditionalFormatting sqref="A36:A46">
    <cfRule type="expression" dxfId="1" priority="2">
      <formula>$F36&lt;DATE(2021,1,1)</formula>
    </cfRule>
  </conditionalFormatting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DB372-CFA4-4201-8D32-C5F0BD7322A6}">
  <dimension ref="A1:J111"/>
  <sheetViews>
    <sheetView zoomScale="90" zoomScaleNormal="90" workbookViewId="0">
      <pane xSplit="3" ySplit="1" topLeftCell="I96" activePane="bottomRight" state="frozen"/>
      <selection pane="topRight" activeCell="D1" sqref="D1"/>
      <selection pane="bottomLeft" activeCell="A2" sqref="A2"/>
      <selection pane="bottomRight" activeCell="J109" sqref="J109"/>
    </sheetView>
  </sheetViews>
  <sheetFormatPr defaultRowHeight="15" x14ac:dyDescent="0.25"/>
  <cols>
    <col min="1" max="1" width="9.140625" style="11"/>
    <col min="2" max="2" width="14.140625" style="12" customWidth="1"/>
    <col min="3" max="3" width="42.42578125" style="11" customWidth="1"/>
    <col min="4" max="4" width="16.42578125" style="13" customWidth="1"/>
    <col min="5" max="5" width="14.5703125" style="13" customWidth="1"/>
    <col min="6" max="6" width="10.85546875" style="14" customWidth="1"/>
    <col min="7" max="7" width="12" style="15" customWidth="1"/>
    <col min="8" max="8" width="57.85546875" style="11" customWidth="1"/>
    <col min="9" max="9" width="30.7109375" style="11" bestFit="1" customWidth="1"/>
    <col min="10" max="10" width="52.28515625" style="17" bestFit="1" customWidth="1"/>
    <col min="11" max="16384" width="9.140625" style="11"/>
  </cols>
  <sheetData>
    <row r="1" spans="1:10" s="18" customFormat="1" x14ac:dyDescent="0.25">
      <c r="A1" s="18" t="s">
        <v>50</v>
      </c>
      <c r="B1" s="22" t="s">
        <v>0</v>
      </c>
      <c r="C1" s="18" t="s">
        <v>3</v>
      </c>
      <c r="D1" s="19" t="s">
        <v>4</v>
      </c>
      <c r="E1" s="19" t="s">
        <v>51</v>
      </c>
      <c r="F1" s="19" t="s">
        <v>52</v>
      </c>
      <c r="G1" s="18" t="s">
        <v>1</v>
      </c>
      <c r="H1" s="18" t="s">
        <v>174</v>
      </c>
      <c r="I1" s="18" t="s">
        <v>175</v>
      </c>
      <c r="J1" s="20" t="s">
        <v>49</v>
      </c>
    </row>
    <row r="2" spans="1:10" x14ac:dyDescent="0.25">
      <c r="A2" s="11">
        <v>1</v>
      </c>
      <c r="B2" s="12">
        <v>44105</v>
      </c>
      <c r="C2" s="11" t="s">
        <v>53</v>
      </c>
      <c r="E2" s="13">
        <v>6835.44</v>
      </c>
      <c r="G2" s="15" t="s">
        <v>6</v>
      </c>
      <c r="H2" s="11" t="s">
        <v>54</v>
      </c>
      <c r="J2" s="11"/>
    </row>
    <row r="3" spans="1:10" ht="45" x14ac:dyDescent="0.25">
      <c r="A3" s="11">
        <v>2</v>
      </c>
      <c r="B3" s="12">
        <v>44105</v>
      </c>
      <c r="C3" s="11" t="s">
        <v>55</v>
      </c>
      <c r="D3" s="13">
        <v>6000</v>
      </c>
      <c r="E3" s="13">
        <f>E2+D3</f>
        <v>12835.439999999999</v>
      </c>
      <c r="G3" s="15" t="s">
        <v>6</v>
      </c>
      <c r="H3" s="11" t="s">
        <v>54</v>
      </c>
      <c r="J3" s="11"/>
    </row>
    <row r="4" spans="1:10" x14ac:dyDescent="0.25">
      <c r="A4" s="11">
        <v>3</v>
      </c>
      <c r="B4" s="12">
        <v>44105</v>
      </c>
      <c r="C4" s="11" t="s">
        <v>56</v>
      </c>
      <c r="D4" s="13">
        <v>-29.95</v>
      </c>
      <c r="E4" s="13">
        <f t="shared" ref="E4:E67" si="0">E3+D4</f>
        <v>12805.489999999998</v>
      </c>
      <c r="G4" s="15" t="s">
        <v>6</v>
      </c>
      <c r="H4" s="11" t="s">
        <v>54</v>
      </c>
      <c r="J4" s="11"/>
    </row>
    <row r="5" spans="1:10" x14ac:dyDescent="0.25">
      <c r="A5" s="11">
        <v>4</v>
      </c>
      <c r="B5" s="12">
        <v>44137</v>
      </c>
      <c r="C5" s="11" t="s">
        <v>56</v>
      </c>
      <c r="D5" s="13">
        <v>-29.95</v>
      </c>
      <c r="E5" s="13">
        <f t="shared" si="0"/>
        <v>12775.539999999997</v>
      </c>
      <c r="G5" s="15" t="s">
        <v>6</v>
      </c>
      <c r="H5" s="11" t="s">
        <v>54</v>
      </c>
      <c r="J5" s="11"/>
    </row>
    <row r="6" spans="1:10" ht="45" x14ac:dyDescent="0.25">
      <c r="A6" s="11">
        <v>5</v>
      </c>
      <c r="B6" s="12">
        <v>44138</v>
      </c>
      <c r="C6" s="11" t="s">
        <v>55</v>
      </c>
      <c r="D6" s="13">
        <v>6000</v>
      </c>
      <c r="E6" s="13">
        <f t="shared" si="0"/>
        <v>18775.539999999997</v>
      </c>
      <c r="G6" s="15" t="s">
        <v>6</v>
      </c>
      <c r="H6" s="11" t="s">
        <v>54</v>
      </c>
      <c r="J6" s="11"/>
    </row>
    <row r="7" spans="1:10" ht="30" x14ac:dyDescent="0.25">
      <c r="A7" s="11">
        <v>6</v>
      </c>
      <c r="B7" s="12">
        <v>44166</v>
      </c>
      <c r="C7" s="11" t="s">
        <v>57</v>
      </c>
      <c r="D7" s="13">
        <v>-4000</v>
      </c>
      <c r="E7" s="13">
        <f t="shared" si="0"/>
        <v>14775.539999999997</v>
      </c>
      <c r="G7" s="15" t="s">
        <v>6</v>
      </c>
      <c r="H7" s="11" t="s">
        <v>54</v>
      </c>
      <c r="J7" s="11"/>
    </row>
    <row r="8" spans="1:10" ht="30" x14ac:dyDescent="0.25">
      <c r="A8" s="11">
        <v>7</v>
      </c>
      <c r="B8" s="12">
        <v>44166</v>
      </c>
      <c r="C8" s="11" t="s">
        <v>58</v>
      </c>
      <c r="D8" s="13">
        <v>-4000</v>
      </c>
      <c r="E8" s="13">
        <f t="shared" si="0"/>
        <v>10775.539999999997</v>
      </c>
      <c r="G8" s="15" t="s">
        <v>6</v>
      </c>
      <c r="H8" s="11" t="s">
        <v>54</v>
      </c>
      <c r="J8" s="11"/>
    </row>
    <row r="9" spans="1:10" ht="30" x14ac:dyDescent="0.25">
      <c r="A9" s="11">
        <v>8</v>
      </c>
      <c r="B9" s="12">
        <v>44166</v>
      </c>
      <c r="C9" s="11" t="s">
        <v>59</v>
      </c>
      <c r="D9" s="13">
        <v>-4000</v>
      </c>
      <c r="E9" s="13">
        <f t="shared" si="0"/>
        <v>6775.5399999999972</v>
      </c>
      <c r="G9" s="15" t="s">
        <v>6</v>
      </c>
      <c r="H9" s="11" t="s">
        <v>54</v>
      </c>
      <c r="J9" s="11"/>
    </row>
    <row r="10" spans="1:10" ht="30" x14ac:dyDescent="0.25">
      <c r="A10" s="11">
        <v>9</v>
      </c>
      <c r="B10" s="12">
        <v>44167</v>
      </c>
      <c r="C10" s="11" t="s">
        <v>60</v>
      </c>
      <c r="D10" s="13">
        <v>-1</v>
      </c>
      <c r="E10" s="13">
        <f t="shared" si="0"/>
        <v>6774.5399999999972</v>
      </c>
      <c r="G10" s="15" t="s">
        <v>6</v>
      </c>
      <c r="H10" s="11" t="s">
        <v>61</v>
      </c>
      <c r="I10" s="11" t="e">
        <v>#N/A</v>
      </c>
    </row>
    <row r="11" spans="1:10" ht="30" x14ac:dyDescent="0.25">
      <c r="A11" s="11">
        <v>10</v>
      </c>
      <c r="B11" s="12">
        <v>44167</v>
      </c>
      <c r="C11" s="11" t="s">
        <v>62</v>
      </c>
      <c r="D11" s="13">
        <v>-1</v>
      </c>
      <c r="E11" s="13">
        <f t="shared" si="0"/>
        <v>6773.5399999999972</v>
      </c>
      <c r="G11" s="15" t="s">
        <v>6</v>
      </c>
      <c r="H11" s="11" t="s">
        <v>63</v>
      </c>
      <c r="I11" s="11" t="e">
        <v>#N/A</v>
      </c>
    </row>
    <row r="12" spans="1:10" ht="30" x14ac:dyDescent="0.25">
      <c r="A12" s="11">
        <v>11</v>
      </c>
      <c r="B12" s="12">
        <v>44182</v>
      </c>
      <c r="C12" s="11" t="s">
        <v>64</v>
      </c>
      <c r="D12" s="13">
        <v>-4294.5200000000004</v>
      </c>
      <c r="E12" s="13">
        <f t="shared" si="0"/>
        <v>2479.0199999999968</v>
      </c>
      <c r="G12" s="15" t="s">
        <v>6</v>
      </c>
      <c r="H12" s="11" t="s">
        <v>54</v>
      </c>
      <c r="J12" s="11"/>
    </row>
    <row r="13" spans="1:10" ht="30" x14ac:dyDescent="0.25">
      <c r="A13" s="11">
        <v>12</v>
      </c>
      <c r="B13" s="12">
        <v>44183</v>
      </c>
      <c r="C13" s="11" t="s">
        <v>65</v>
      </c>
      <c r="D13" s="13">
        <v>-1</v>
      </c>
      <c r="E13" s="13">
        <f t="shared" si="0"/>
        <v>2478.0199999999968</v>
      </c>
      <c r="G13" s="15" t="s">
        <v>6</v>
      </c>
      <c r="H13" s="11" t="s">
        <v>66</v>
      </c>
      <c r="I13" s="11" t="e">
        <v>#N/A</v>
      </c>
    </row>
    <row r="14" spans="1:10" ht="45" x14ac:dyDescent="0.25">
      <c r="A14" s="11">
        <v>13</v>
      </c>
      <c r="B14" s="12">
        <v>44189</v>
      </c>
      <c r="C14" s="11" t="s">
        <v>67</v>
      </c>
      <c r="D14" s="13">
        <v>1938.54</v>
      </c>
      <c r="E14" s="13">
        <f t="shared" si="0"/>
        <v>4416.5599999999968</v>
      </c>
      <c r="G14" s="15" t="s">
        <v>6</v>
      </c>
      <c r="H14" s="11" t="s">
        <v>54</v>
      </c>
      <c r="J14" s="11"/>
    </row>
    <row r="15" spans="1:10" ht="30" x14ac:dyDescent="0.25">
      <c r="A15" s="11">
        <v>14</v>
      </c>
      <c r="B15" s="12">
        <v>44193</v>
      </c>
      <c r="C15" s="11" t="s">
        <v>68</v>
      </c>
      <c r="D15" s="13">
        <v>-400</v>
      </c>
      <c r="E15" s="13">
        <f t="shared" si="0"/>
        <v>4016.5599999999968</v>
      </c>
      <c r="G15" s="15" t="s">
        <v>6</v>
      </c>
      <c r="H15" s="11" t="s">
        <v>54</v>
      </c>
      <c r="J15" s="11"/>
    </row>
    <row r="16" spans="1:10" ht="30" x14ac:dyDescent="0.25">
      <c r="A16" s="11">
        <v>15</v>
      </c>
      <c r="B16" s="12">
        <v>44195</v>
      </c>
      <c r="C16" s="11" t="s">
        <v>69</v>
      </c>
      <c r="D16" s="13">
        <v>-106</v>
      </c>
      <c r="E16" s="13">
        <f t="shared" si="0"/>
        <v>3910.5599999999968</v>
      </c>
      <c r="F16" s="14" t="s">
        <v>7</v>
      </c>
      <c r="G16" s="15" t="s">
        <v>5</v>
      </c>
      <c r="H16" s="11" t="s">
        <v>70</v>
      </c>
      <c r="I16" s="11" t="s">
        <v>21</v>
      </c>
      <c r="J16" s="17" t="s">
        <v>71</v>
      </c>
    </row>
    <row r="17" spans="1:10" ht="30" x14ac:dyDescent="0.25">
      <c r="A17" s="11">
        <v>16</v>
      </c>
      <c r="B17" s="12">
        <v>44195</v>
      </c>
      <c r="C17" s="11" t="s">
        <v>72</v>
      </c>
      <c r="D17" s="13">
        <v>-179.88</v>
      </c>
      <c r="E17" s="13">
        <f t="shared" si="0"/>
        <v>3730.6799999999967</v>
      </c>
      <c r="G17" s="15" t="s">
        <v>6</v>
      </c>
      <c r="H17" s="11" t="s">
        <v>54</v>
      </c>
      <c r="J17" s="11"/>
    </row>
    <row r="18" spans="1:10" ht="30" x14ac:dyDescent="0.25">
      <c r="A18" s="11">
        <v>17</v>
      </c>
      <c r="B18" s="12">
        <v>44196</v>
      </c>
      <c r="C18" s="11" t="s">
        <v>73</v>
      </c>
      <c r="D18" s="13">
        <v>-1</v>
      </c>
      <c r="E18" s="13">
        <f t="shared" si="0"/>
        <v>3729.6799999999967</v>
      </c>
      <c r="G18" s="15" t="s">
        <v>6</v>
      </c>
      <c r="H18" s="11" t="s">
        <v>74</v>
      </c>
      <c r="I18" s="11" t="e">
        <v>#N/A</v>
      </c>
    </row>
    <row r="19" spans="1:10" ht="45" x14ac:dyDescent="0.25">
      <c r="A19" s="11">
        <v>18</v>
      </c>
      <c r="B19" s="12">
        <v>44200</v>
      </c>
      <c r="C19" s="11" t="s">
        <v>55</v>
      </c>
      <c r="D19" s="13">
        <v>6000</v>
      </c>
      <c r="E19" s="13">
        <f t="shared" si="0"/>
        <v>9729.6799999999967</v>
      </c>
      <c r="G19" s="15" t="s">
        <v>6</v>
      </c>
      <c r="H19" s="11" t="s">
        <v>54</v>
      </c>
      <c r="J19" s="11"/>
    </row>
    <row r="20" spans="1:10" x14ac:dyDescent="0.25">
      <c r="A20" s="11">
        <v>19</v>
      </c>
      <c r="B20" s="12">
        <v>44200</v>
      </c>
      <c r="C20" s="11" t="s">
        <v>56</v>
      </c>
      <c r="D20" s="13">
        <v>-29.95</v>
      </c>
      <c r="E20" s="13">
        <f t="shared" si="0"/>
        <v>9699.7299999999959</v>
      </c>
      <c r="G20" s="15" t="s">
        <v>6</v>
      </c>
      <c r="H20" s="11" t="s">
        <v>54</v>
      </c>
      <c r="J20" s="11"/>
    </row>
    <row r="21" spans="1:10" ht="30" x14ac:dyDescent="0.25">
      <c r="A21" s="11">
        <v>20</v>
      </c>
      <c r="B21" s="12">
        <v>44215</v>
      </c>
      <c r="C21" s="11" t="s">
        <v>75</v>
      </c>
      <c r="D21" s="13">
        <v>-9.99</v>
      </c>
      <c r="E21" s="13">
        <f t="shared" si="0"/>
        <v>9689.7399999999961</v>
      </c>
      <c r="F21" s="14" t="s">
        <v>7</v>
      </c>
      <c r="G21" s="15" t="s">
        <v>6</v>
      </c>
      <c r="H21" s="11" t="s">
        <v>76</v>
      </c>
      <c r="I21" s="11" t="s">
        <v>20</v>
      </c>
      <c r="J21" s="17" t="s">
        <v>77</v>
      </c>
    </row>
    <row r="22" spans="1:10" ht="30" x14ac:dyDescent="0.25">
      <c r="A22" s="11">
        <v>21</v>
      </c>
      <c r="B22" s="12">
        <v>44216</v>
      </c>
      <c r="C22" s="11" t="s">
        <v>78</v>
      </c>
      <c r="D22" s="13">
        <v>-52.99</v>
      </c>
      <c r="E22" s="13">
        <f t="shared" si="0"/>
        <v>9636.7499999999964</v>
      </c>
      <c r="F22" s="14" t="s">
        <v>7</v>
      </c>
      <c r="G22" s="15" t="s">
        <v>5</v>
      </c>
      <c r="H22" s="11" t="s">
        <v>79</v>
      </c>
      <c r="I22" s="11" t="s">
        <v>24</v>
      </c>
      <c r="J22" s="17" t="s">
        <v>80</v>
      </c>
    </row>
    <row r="23" spans="1:10" ht="30" x14ac:dyDescent="0.25">
      <c r="A23" s="11">
        <v>22</v>
      </c>
      <c r="B23" s="12">
        <v>44217</v>
      </c>
      <c r="C23" s="11" t="s">
        <v>81</v>
      </c>
      <c r="D23" s="13">
        <v>-725</v>
      </c>
      <c r="E23" s="13">
        <f t="shared" si="0"/>
        <v>8911.7499999999964</v>
      </c>
      <c r="F23" s="14" t="s">
        <v>8</v>
      </c>
      <c r="G23" s="15" t="s">
        <v>6</v>
      </c>
      <c r="H23" s="11" t="s">
        <v>82</v>
      </c>
      <c r="I23" s="11" t="s">
        <v>19</v>
      </c>
      <c r="J23" s="17" t="s">
        <v>83</v>
      </c>
    </row>
    <row r="24" spans="1:10" ht="45" x14ac:dyDescent="0.25">
      <c r="A24" s="11">
        <v>23</v>
      </c>
      <c r="B24" s="12">
        <v>44218</v>
      </c>
      <c r="C24" s="11" t="s">
        <v>55</v>
      </c>
      <c r="D24" s="13">
        <v>6285.88</v>
      </c>
      <c r="E24" s="13">
        <f t="shared" si="0"/>
        <v>15197.629999999997</v>
      </c>
      <c r="G24" s="15" t="s">
        <v>6</v>
      </c>
      <c r="H24" s="11" t="s">
        <v>54</v>
      </c>
      <c r="J24" s="11"/>
    </row>
    <row r="25" spans="1:10" ht="45" x14ac:dyDescent="0.25">
      <c r="A25" s="11">
        <v>24</v>
      </c>
      <c r="B25" s="12">
        <v>44221</v>
      </c>
      <c r="C25" s="11" t="s">
        <v>55</v>
      </c>
      <c r="D25" s="13">
        <v>6000</v>
      </c>
      <c r="E25" s="13">
        <f t="shared" si="0"/>
        <v>21197.629999999997</v>
      </c>
      <c r="G25" s="15" t="s">
        <v>6</v>
      </c>
      <c r="H25" s="11" t="s">
        <v>54</v>
      </c>
      <c r="J25" s="11"/>
    </row>
    <row r="26" spans="1:10" ht="30" x14ac:dyDescent="0.25">
      <c r="A26" s="11">
        <v>25</v>
      </c>
      <c r="B26" s="12">
        <v>44221</v>
      </c>
      <c r="C26" s="11" t="s">
        <v>84</v>
      </c>
      <c r="D26" s="13">
        <v>-12.19</v>
      </c>
      <c r="E26" s="13">
        <f t="shared" si="0"/>
        <v>21185.439999999999</v>
      </c>
      <c r="F26" s="14" t="s">
        <v>29</v>
      </c>
      <c r="G26" s="15" t="s">
        <v>5</v>
      </c>
      <c r="H26" s="11" t="s">
        <v>30</v>
      </c>
      <c r="I26" s="11" t="e">
        <v>#N/A</v>
      </c>
      <c r="J26" s="17" t="s">
        <v>85</v>
      </c>
    </row>
    <row r="27" spans="1:10" ht="45" x14ac:dyDescent="0.25">
      <c r="A27" s="11">
        <v>26</v>
      </c>
      <c r="B27" s="12">
        <v>44221</v>
      </c>
      <c r="C27" s="11" t="s">
        <v>86</v>
      </c>
      <c r="D27" s="13">
        <v>-0.37</v>
      </c>
      <c r="E27" s="13">
        <f t="shared" si="0"/>
        <v>21185.07</v>
      </c>
      <c r="F27" s="14" t="s">
        <v>29</v>
      </c>
      <c r="G27" s="15" t="s">
        <v>5</v>
      </c>
      <c r="H27" s="11" t="s">
        <v>31</v>
      </c>
      <c r="I27" s="11" t="e">
        <v>#N/A</v>
      </c>
      <c r="J27" s="17" t="s">
        <v>87</v>
      </c>
    </row>
    <row r="28" spans="1:10" ht="30" x14ac:dyDescent="0.25">
      <c r="A28" s="11">
        <v>27</v>
      </c>
      <c r="B28" s="12">
        <v>44221</v>
      </c>
      <c r="C28" s="11" t="s">
        <v>88</v>
      </c>
      <c r="D28" s="13">
        <v>-49</v>
      </c>
      <c r="E28" s="13">
        <f t="shared" si="0"/>
        <v>21136.07</v>
      </c>
      <c r="F28" s="14" t="s">
        <v>29</v>
      </c>
      <c r="G28" s="15" t="s">
        <v>5</v>
      </c>
      <c r="H28" s="11" t="s">
        <v>32</v>
      </c>
      <c r="I28" s="11" t="e">
        <v>#N/A</v>
      </c>
      <c r="J28" s="17" t="s">
        <v>89</v>
      </c>
    </row>
    <row r="29" spans="1:10" ht="30" x14ac:dyDescent="0.25">
      <c r="A29" s="11">
        <v>28</v>
      </c>
      <c r="B29" s="12">
        <v>44221</v>
      </c>
      <c r="C29" s="11" t="s">
        <v>90</v>
      </c>
      <c r="D29" s="13">
        <v>-69</v>
      </c>
      <c r="E29" s="13">
        <f t="shared" si="0"/>
        <v>21067.07</v>
      </c>
      <c r="F29" s="14" t="s">
        <v>29</v>
      </c>
      <c r="G29" s="15" t="s">
        <v>5</v>
      </c>
      <c r="H29" s="11" t="s">
        <v>33</v>
      </c>
      <c r="I29" s="11" t="e">
        <v>#N/A</v>
      </c>
      <c r="J29" s="17" t="s">
        <v>91</v>
      </c>
    </row>
    <row r="30" spans="1:10" ht="30" x14ac:dyDescent="0.25">
      <c r="A30" s="11">
        <v>29</v>
      </c>
      <c r="B30" s="12">
        <v>44221</v>
      </c>
      <c r="C30" s="11" t="s">
        <v>92</v>
      </c>
      <c r="D30" s="13">
        <v>-29</v>
      </c>
      <c r="E30" s="13">
        <f t="shared" si="0"/>
        <v>21038.07</v>
      </c>
      <c r="F30" s="14" t="s">
        <v>29</v>
      </c>
      <c r="G30" s="15" t="s">
        <v>5</v>
      </c>
      <c r="H30" s="11" t="s">
        <v>34</v>
      </c>
      <c r="I30" s="11" t="e">
        <v>#N/A</v>
      </c>
      <c r="J30" s="17" t="s">
        <v>176</v>
      </c>
    </row>
    <row r="31" spans="1:10" ht="45" x14ac:dyDescent="0.25">
      <c r="A31" s="11">
        <v>30</v>
      </c>
      <c r="B31" s="12">
        <v>44221</v>
      </c>
      <c r="C31" s="11" t="s">
        <v>93</v>
      </c>
      <c r="D31" s="13">
        <v>-0.87</v>
      </c>
      <c r="E31" s="13">
        <f t="shared" si="0"/>
        <v>21037.200000000001</v>
      </c>
      <c r="F31" s="14" t="s">
        <v>29</v>
      </c>
      <c r="G31" s="15" t="s">
        <v>5</v>
      </c>
      <c r="H31" s="11" t="s">
        <v>35</v>
      </c>
      <c r="I31" s="11" t="e">
        <v>#N/A</v>
      </c>
      <c r="J31" s="17" t="s">
        <v>177</v>
      </c>
    </row>
    <row r="32" spans="1:10" ht="30" x14ac:dyDescent="0.25">
      <c r="A32" s="11">
        <v>31</v>
      </c>
      <c r="B32" s="12">
        <v>44221</v>
      </c>
      <c r="C32" s="11" t="s">
        <v>94</v>
      </c>
      <c r="D32" s="13">
        <v>-24</v>
      </c>
      <c r="E32" s="13">
        <f t="shared" si="0"/>
        <v>21013.200000000001</v>
      </c>
      <c r="F32" s="14" t="s">
        <v>29</v>
      </c>
      <c r="G32" s="15" t="s">
        <v>5</v>
      </c>
      <c r="H32" s="11" t="s">
        <v>36</v>
      </c>
      <c r="I32" s="11" t="e">
        <v>#N/A</v>
      </c>
      <c r="J32" s="17" t="s">
        <v>95</v>
      </c>
    </row>
    <row r="33" spans="1:10" ht="30" x14ac:dyDescent="0.25">
      <c r="A33" s="11">
        <v>32</v>
      </c>
      <c r="B33" s="12">
        <v>44221</v>
      </c>
      <c r="C33" s="11" t="s">
        <v>96</v>
      </c>
      <c r="D33" s="13">
        <v>-45</v>
      </c>
      <c r="E33" s="13">
        <f t="shared" si="0"/>
        <v>20968.2</v>
      </c>
      <c r="F33" s="14" t="s">
        <v>29</v>
      </c>
      <c r="G33" s="15" t="s">
        <v>5</v>
      </c>
      <c r="H33" s="11" t="s">
        <v>37</v>
      </c>
      <c r="I33" s="11" t="e">
        <v>#N/A</v>
      </c>
      <c r="J33" s="17" t="s">
        <v>97</v>
      </c>
    </row>
    <row r="34" spans="1:10" ht="45" x14ac:dyDescent="0.25">
      <c r="A34" s="11">
        <v>33</v>
      </c>
      <c r="B34" s="12">
        <v>44221</v>
      </c>
      <c r="C34" s="11" t="s">
        <v>98</v>
      </c>
      <c r="D34" s="13">
        <v>-1.35</v>
      </c>
      <c r="E34" s="13">
        <f t="shared" si="0"/>
        <v>20966.850000000002</v>
      </c>
      <c r="F34" s="14" t="s">
        <v>29</v>
      </c>
      <c r="G34" s="15" t="s">
        <v>5</v>
      </c>
      <c r="H34" s="11" t="s">
        <v>38</v>
      </c>
      <c r="I34" s="11" t="e">
        <v>#N/A</v>
      </c>
      <c r="J34" s="17" t="s">
        <v>99</v>
      </c>
    </row>
    <row r="35" spans="1:10" ht="30" x14ac:dyDescent="0.25">
      <c r="A35" s="11">
        <v>34</v>
      </c>
      <c r="B35" s="12">
        <v>44224</v>
      </c>
      <c r="C35" s="11" t="s">
        <v>100</v>
      </c>
      <c r="D35" s="13">
        <v>-125</v>
      </c>
      <c r="E35" s="13">
        <f t="shared" si="0"/>
        <v>20841.850000000002</v>
      </c>
      <c r="F35" s="14" t="s">
        <v>7</v>
      </c>
      <c r="G35" s="15" t="s">
        <v>6</v>
      </c>
      <c r="H35" s="11" t="s">
        <v>101</v>
      </c>
      <c r="I35" s="11" t="s">
        <v>16</v>
      </c>
      <c r="J35" s="17" t="s">
        <v>102</v>
      </c>
    </row>
    <row r="36" spans="1:10" x14ac:dyDescent="0.25">
      <c r="A36" s="11">
        <v>35</v>
      </c>
      <c r="B36" s="12">
        <v>44228</v>
      </c>
      <c r="C36" s="11" t="s">
        <v>56</v>
      </c>
      <c r="D36" s="13">
        <v>-29.95</v>
      </c>
      <c r="E36" s="13">
        <f t="shared" si="0"/>
        <v>20811.900000000001</v>
      </c>
      <c r="G36" s="15" t="s">
        <v>6</v>
      </c>
      <c r="H36" s="11" t="s">
        <v>54</v>
      </c>
      <c r="J36" s="11"/>
    </row>
    <row r="37" spans="1:10" ht="30" x14ac:dyDescent="0.25">
      <c r="A37" s="11">
        <v>36</v>
      </c>
      <c r="B37" s="12">
        <v>44237</v>
      </c>
      <c r="C37" s="11" t="s">
        <v>103</v>
      </c>
      <c r="D37" s="13">
        <v>-5000</v>
      </c>
      <c r="E37" s="13">
        <f t="shared" si="0"/>
        <v>15811.900000000001</v>
      </c>
      <c r="G37" s="15" t="s">
        <v>6</v>
      </c>
      <c r="H37" s="11" t="s">
        <v>54</v>
      </c>
      <c r="J37" s="11"/>
    </row>
    <row r="38" spans="1:10" ht="30" x14ac:dyDescent="0.25">
      <c r="A38" s="11">
        <v>37</v>
      </c>
      <c r="B38" s="12">
        <v>44237</v>
      </c>
      <c r="C38" s="11" t="s">
        <v>104</v>
      </c>
      <c r="D38" s="13">
        <v>-5000</v>
      </c>
      <c r="E38" s="13">
        <f t="shared" si="0"/>
        <v>10811.900000000001</v>
      </c>
      <c r="G38" s="15" t="s">
        <v>6</v>
      </c>
      <c r="H38" s="11" t="s">
        <v>54</v>
      </c>
      <c r="J38" s="11"/>
    </row>
    <row r="39" spans="1:10" ht="30" x14ac:dyDescent="0.25">
      <c r="A39" s="11">
        <v>38</v>
      </c>
      <c r="B39" s="12">
        <v>44237</v>
      </c>
      <c r="C39" s="11" t="s">
        <v>105</v>
      </c>
      <c r="D39" s="13">
        <v>-5000</v>
      </c>
      <c r="E39" s="13">
        <f t="shared" si="0"/>
        <v>5811.9000000000015</v>
      </c>
      <c r="G39" s="15" t="s">
        <v>6</v>
      </c>
      <c r="H39" s="11" t="s">
        <v>54</v>
      </c>
      <c r="J39" s="11"/>
    </row>
    <row r="40" spans="1:10" ht="30" x14ac:dyDescent="0.25">
      <c r="A40" s="11">
        <v>39</v>
      </c>
      <c r="B40" s="12">
        <v>44238</v>
      </c>
      <c r="C40" s="11" t="s">
        <v>106</v>
      </c>
      <c r="D40" s="13">
        <v>-1</v>
      </c>
      <c r="E40" s="13">
        <f t="shared" si="0"/>
        <v>5810.9000000000015</v>
      </c>
      <c r="G40" s="15" t="s">
        <v>6</v>
      </c>
      <c r="H40" s="11" t="s">
        <v>107</v>
      </c>
      <c r="I40" s="11" t="e">
        <v>#N/A</v>
      </c>
    </row>
    <row r="41" spans="1:10" ht="30" x14ac:dyDescent="0.25">
      <c r="A41" s="11">
        <v>40</v>
      </c>
      <c r="B41" s="12">
        <v>44238</v>
      </c>
      <c r="C41" s="11" t="s">
        <v>108</v>
      </c>
      <c r="D41" s="13">
        <v>-1</v>
      </c>
      <c r="E41" s="13">
        <f t="shared" si="0"/>
        <v>5809.9000000000015</v>
      </c>
      <c r="G41" s="15" t="s">
        <v>6</v>
      </c>
      <c r="H41" s="11" t="s">
        <v>109</v>
      </c>
      <c r="I41" s="11" t="e">
        <v>#N/A</v>
      </c>
    </row>
    <row r="42" spans="1:10" ht="30" x14ac:dyDescent="0.25">
      <c r="A42" s="11">
        <v>41</v>
      </c>
      <c r="B42" s="12">
        <v>44245</v>
      </c>
      <c r="C42" s="11" t="s">
        <v>110</v>
      </c>
      <c r="D42" s="13">
        <v>-600</v>
      </c>
      <c r="E42" s="13">
        <f t="shared" si="0"/>
        <v>5209.9000000000015</v>
      </c>
      <c r="F42" s="14" t="s">
        <v>7</v>
      </c>
      <c r="G42" s="15" t="s">
        <v>6</v>
      </c>
      <c r="H42" s="11" t="s">
        <v>111</v>
      </c>
      <c r="I42" s="11" t="s">
        <v>14</v>
      </c>
      <c r="J42" s="17" t="s">
        <v>112</v>
      </c>
    </row>
    <row r="43" spans="1:10" ht="30" x14ac:dyDescent="0.25">
      <c r="A43" s="11">
        <v>42</v>
      </c>
      <c r="B43" s="12">
        <v>44246</v>
      </c>
      <c r="C43" s="11" t="s">
        <v>113</v>
      </c>
      <c r="D43" s="13">
        <v>-10.55</v>
      </c>
      <c r="E43" s="13">
        <f t="shared" si="0"/>
        <v>5199.3500000000013</v>
      </c>
      <c r="F43" s="14" t="s">
        <v>7</v>
      </c>
      <c r="G43" s="15" t="s">
        <v>6</v>
      </c>
      <c r="H43" s="11" t="s">
        <v>114</v>
      </c>
      <c r="I43" s="11" t="s">
        <v>27</v>
      </c>
      <c r="J43" s="17" t="s">
        <v>77</v>
      </c>
    </row>
    <row r="44" spans="1:10" ht="30" x14ac:dyDescent="0.25">
      <c r="A44" s="11">
        <v>43</v>
      </c>
      <c r="B44" s="12">
        <v>44249</v>
      </c>
      <c r="C44" s="11" t="s">
        <v>115</v>
      </c>
      <c r="D44" s="13">
        <v>-52.99</v>
      </c>
      <c r="E44" s="13">
        <f t="shared" si="0"/>
        <v>5146.3600000000015</v>
      </c>
      <c r="F44" s="14" t="s">
        <v>7</v>
      </c>
      <c r="G44" s="15" t="s">
        <v>5</v>
      </c>
      <c r="H44" s="11" t="s">
        <v>116</v>
      </c>
      <c r="I44" s="11" t="s">
        <v>26</v>
      </c>
      <c r="J44" s="17" t="s">
        <v>80</v>
      </c>
    </row>
    <row r="45" spans="1:10" ht="30" x14ac:dyDescent="0.25">
      <c r="A45" s="11">
        <v>44</v>
      </c>
      <c r="B45" s="12">
        <v>44256</v>
      </c>
      <c r="C45" s="11" t="s">
        <v>117</v>
      </c>
      <c r="D45" s="13">
        <v>-125</v>
      </c>
      <c r="E45" s="13">
        <f t="shared" si="0"/>
        <v>5021.3600000000015</v>
      </c>
      <c r="F45" s="14" t="s">
        <v>7</v>
      </c>
      <c r="G45" s="15" t="s">
        <v>6</v>
      </c>
      <c r="H45" s="11" t="s">
        <v>118</v>
      </c>
      <c r="I45" s="11" t="s">
        <v>18</v>
      </c>
      <c r="J45" s="17" t="s">
        <v>102</v>
      </c>
    </row>
    <row r="46" spans="1:10" x14ac:dyDescent="0.25">
      <c r="A46" s="11">
        <v>45</v>
      </c>
      <c r="B46" s="12">
        <v>44256</v>
      </c>
      <c r="C46" s="11" t="s">
        <v>56</v>
      </c>
      <c r="D46" s="13">
        <v>-29.95</v>
      </c>
      <c r="E46" s="13">
        <f t="shared" si="0"/>
        <v>4991.4100000000017</v>
      </c>
      <c r="G46" s="15" t="s">
        <v>6</v>
      </c>
      <c r="H46" s="11" t="s">
        <v>54</v>
      </c>
      <c r="J46" s="11"/>
    </row>
    <row r="47" spans="1:10" ht="30" x14ac:dyDescent="0.25">
      <c r="A47" s="11">
        <v>46</v>
      </c>
      <c r="B47" s="12">
        <v>44272</v>
      </c>
      <c r="C47" s="11" t="s">
        <v>119</v>
      </c>
      <c r="D47" s="13">
        <v>-79.599999999999994</v>
      </c>
      <c r="E47" s="13">
        <f t="shared" si="0"/>
        <v>4911.8100000000013</v>
      </c>
      <c r="F47" s="14" t="s">
        <v>29</v>
      </c>
      <c r="G47" s="15" t="s">
        <v>5</v>
      </c>
      <c r="H47" s="11" t="s">
        <v>39</v>
      </c>
      <c r="I47" s="11" t="e">
        <v>#N/A</v>
      </c>
      <c r="J47" s="17" t="s">
        <v>120</v>
      </c>
    </row>
    <row r="48" spans="1:10" ht="30" x14ac:dyDescent="0.25">
      <c r="A48" s="11">
        <v>47</v>
      </c>
      <c r="B48" s="12">
        <v>44272</v>
      </c>
      <c r="C48" s="11" t="s">
        <v>121</v>
      </c>
      <c r="D48" s="13">
        <v>-49.5</v>
      </c>
      <c r="E48" s="13">
        <f t="shared" si="0"/>
        <v>4862.3100000000013</v>
      </c>
      <c r="F48" s="14" t="s">
        <v>29</v>
      </c>
      <c r="G48" s="15" t="s">
        <v>5</v>
      </c>
      <c r="H48" s="11" t="s">
        <v>40</v>
      </c>
      <c r="I48" s="11" t="e">
        <v>#N/A</v>
      </c>
      <c r="J48" s="17" t="s">
        <v>122</v>
      </c>
    </row>
    <row r="49" spans="1:10" ht="45" x14ac:dyDescent="0.25">
      <c r="A49" s="11">
        <v>48</v>
      </c>
      <c r="B49" s="12">
        <v>44273</v>
      </c>
      <c r="C49" s="11" t="s">
        <v>55</v>
      </c>
      <c r="D49" s="13">
        <v>6000</v>
      </c>
      <c r="E49" s="13">
        <f t="shared" si="0"/>
        <v>10862.310000000001</v>
      </c>
      <c r="G49" s="15" t="s">
        <v>6</v>
      </c>
      <c r="H49" s="11" t="s">
        <v>54</v>
      </c>
      <c r="J49" s="11"/>
    </row>
    <row r="50" spans="1:10" ht="30" x14ac:dyDescent="0.25">
      <c r="A50" s="11">
        <v>49</v>
      </c>
      <c r="B50" s="12">
        <v>44274</v>
      </c>
      <c r="C50" s="11" t="s">
        <v>123</v>
      </c>
      <c r="D50" s="13">
        <v>-10.55</v>
      </c>
      <c r="E50" s="13">
        <f t="shared" si="0"/>
        <v>10851.760000000002</v>
      </c>
      <c r="F50" s="14" t="s">
        <v>7</v>
      </c>
      <c r="G50" s="15" t="s">
        <v>6</v>
      </c>
      <c r="H50" s="11" t="s">
        <v>124</v>
      </c>
      <c r="I50" s="11" t="s">
        <v>28</v>
      </c>
      <c r="J50" s="17" t="s">
        <v>77</v>
      </c>
    </row>
    <row r="51" spans="1:10" ht="30" x14ac:dyDescent="0.25">
      <c r="A51" s="11">
        <v>50</v>
      </c>
      <c r="B51" s="12">
        <v>44277</v>
      </c>
      <c r="C51" s="11" t="s">
        <v>125</v>
      </c>
      <c r="D51" s="13">
        <v>-52.99</v>
      </c>
      <c r="E51" s="13">
        <f t="shared" si="0"/>
        <v>10798.770000000002</v>
      </c>
      <c r="F51" s="14" t="s">
        <v>7</v>
      </c>
      <c r="G51" s="15" t="s">
        <v>5</v>
      </c>
      <c r="H51" s="11" t="s">
        <v>126</v>
      </c>
      <c r="I51" s="11" t="s">
        <v>25</v>
      </c>
      <c r="J51" s="17" t="s">
        <v>80</v>
      </c>
    </row>
    <row r="52" spans="1:10" ht="30" x14ac:dyDescent="0.25">
      <c r="A52" s="11">
        <v>51</v>
      </c>
      <c r="B52" s="12">
        <v>44284</v>
      </c>
      <c r="C52" s="11" t="s">
        <v>127</v>
      </c>
      <c r="D52" s="13">
        <v>-125</v>
      </c>
      <c r="E52" s="13">
        <f t="shared" si="0"/>
        <v>10673.770000000002</v>
      </c>
      <c r="F52" s="14" t="s">
        <v>7</v>
      </c>
      <c r="G52" s="15" t="s">
        <v>6</v>
      </c>
      <c r="H52" s="11" t="s">
        <v>128</v>
      </c>
      <c r="I52" s="11" t="s">
        <v>22</v>
      </c>
      <c r="J52" s="17" t="s">
        <v>102</v>
      </c>
    </row>
    <row r="53" spans="1:10" ht="30" x14ac:dyDescent="0.25">
      <c r="A53" s="11">
        <v>52</v>
      </c>
      <c r="B53" s="12">
        <v>44284</v>
      </c>
      <c r="C53" s="11" t="s">
        <v>129</v>
      </c>
      <c r="D53" s="13">
        <v>-2500</v>
      </c>
      <c r="E53" s="13">
        <f t="shared" si="0"/>
        <v>8173.7700000000023</v>
      </c>
      <c r="G53" s="15" t="s">
        <v>6</v>
      </c>
      <c r="J53" s="11"/>
    </row>
    <row r="54" spans="1:10" ht="30" x14ac:dyDescent="0.25">
      <c r="A54" s="11">
        <v>53</v>
      </c>
      <c r="B54" s="12">
        <v>44284</v>
      </c>
      <c r="C54" s="11" t="s">
        <v>130</v>
      </c>
      <c r="D54" s="13">
        <v>-2500</v>
      </c>
      <c r="E54" s="13">
        <f t="shared" si="0"/>
        <v>5673.7700000000023</v>
      </c>
      <c r="G54" s="15" t="s">
        <v>6</v>
      </c>
      <c r="J54" s="11"/>
    </row>
    <row r="55" spans="1:10" ht="30" x14ac:dyDescent="0.25">
      <c r="A55" s="11">
        <v>54</v>
      </c>
      <c r="B55" s="12">
        <v>44284</v>
      </c>
      <c r="C55" s="11" t="s">
        <v>131</v>
      </c>
      <c r="D55" s="13">
        <v>-2500</v>
      </c>
      <c r="E55" s="13">
        <f t="shared" si="0"/>
        <v>3173.7700000000023</v>
      </c>
      <c r="G55" s="15" t="s">
        <v>6</v>
      </c>
      <c r="J55" s="11"/>
    </row>
    <row r="56" spans="1:10" ht="30" x14ac:dyDescent="0.25">
      <c r="A56" s="11">
        <v>55</v>
      </c>
      <c r="B56" s="12">
        <v>44285</v>
      </c>
      <c r="C56" s="11" t="s">
        <v>132</v>
      </c>
      <c r="D56" s="13">
        <v>-1</v>
      </c>
      <c r="E56" s="13">
        <f t="shared" si="0"/>
        <v>3172.7700000000023</v>
      </c>
      <c r="G56" s="15" t="s">
        <v>6</v>
      </c>
      <c r="H56" s="11" t="s">
        <v>133</v>
      </c>
      <c r="I56" s="11" t="e">
        <v>#N/A</v>
      </c>
    </row>
    <row r="57" spans="1:10" ht="30" x14ac:dyDescent="0.25">
      <c r="A57" s="11">
        <v>56</v>
      </c>
      <c r="B57" s="12">
        <v>44285</v>
      </c>
      <c r="C57" s="11" t="s">
        <v>134</v>
      </c>
      <c r="D57" s="13">
        <v>-1</v>
      </c>
      <c r="E57" s="13">
        <f t="shared" si="0"/>
        <v>3171.7700000000023</v>
      </c>
      <c r="G57" s="15" t="s">
        <v>6</v>
      </c>
      <c r="H57" s="11" t="s">
        <v>135</v>
      </c>
      <c r="I57" s="11" t="e">
        <v>#N/A</v>
      </c>
    </row>
    <row r="58" spans="1:10" x14ac:dyDescent="0.25">
      <c r="A58" s="11">
        <v>57</v>
      </c>
      <c r="B58" s="12">
        <v>44287</v>
      </c>
      <c r="C58" s="11" t="s">
        <v>136</v>
      </c>
      <c r="D58" s="13">
        <v>-29.95</v>
      </c>
      <c r="E58" s="13">
        <f t="shared" si="0"/>
        <v>3141.8200000000024</v>
      </c>
      <c r="G58" s="15" t="s">
        <v>6</v>
      </c>
      <c r="J58" s="11"/>
    </row>
    <row r="59" spans="1:10" ht="45" x14ac:dyDescent="0.25">
      <c r="A59" s="11">
        <v>58</v>
      </c>
      <c r="B59" s="12">
        <v>44288</v>
      </c>
      <c r="C59" s="11" t="s">
        <v>55</v>
      </c>
      <c r="D59" s="13">
        <v>6000</v>
      </c>
      <c r="E59" s="13">
        <f t="shared" si="0"/>
        <v>9141.8200000000033</v>
      </c>
      <c r="G59" s="15" t="s">
        <v>6</v>
      </c>
      <c r="J59" s="11"/>
    </row>
    <row r="60" spans="1:10" ht="30" x14ac:dyDescent="0.25">
      <c r="A60" s="11">
        <v>59</v>
      </c>
      <c r="B60" s="12">
        <v>44288</v>
      </c>
      <c r="C60" s="11" t="s">
        <v>137</v>
      </c>
      <c r="D60" s="13">
        <v>-22</v>
      </c>
      <c r="E60" s="13">
        <f t="shared" si="0"/>
        <v>9119.8200000000033</v>
      </c>
      <c r="F60" s="14" t="s">
        <v>7</v>
      </c>
      <c r="G60" s="15" t="s">
        <v>5</v>
      </c>
      <c r="H60" s="11" t="s">
        <v>138</v>
      </c>
      <c r="I60" s="11" t="s">
        <v>15</v>
      </c>
      <c r="J60" s="17" t="s">
        <v>139</v>
      </c>
    </row>
    <row r="61" spans="1:10" ht="30" x14ac:dyDescent="0.25">
      <c r="A61" s="11">
        <v>60</v>
      </c>
      <c r="B61" s="12">
        <v>44288</v>
      </c>
      <c r="C61" s="11" t="s">
        <v>140</v>
      </c>
      <c r="D61" s="13">
        <v>-1</v>
      </c>
      <c r="E61" s="13">
        <f t="shared" si="0"/>
        <v>9118.8200000000033</v>
      </c>
      <c r="F61" s="14" t="s">
        <v>7</v>
      </c>
      <c r="G61" s="15" t="s">
        <v>5</v>
      </c>
      <c r="H61" s="11" t="s">
        <v>141</v>
      </c>
      <c r="I61" s="11" t="s">
        <v>15</v>
      </c>
      <c r="J61" s="17" t="s">
        <v>139</v>
      </c>
    </row>
    <row r="62" spans="1:10" ht="30" x14ac:dyDescent="0.25">
      <c r="A62" s="11">
        <v>61</v>
      </c>
      <c r="B62" s="12">
        <v>44299</v>
      </c>
      <c r="C62" s="11" t="s">
        <v>178</v>
      </c>
      <c r="D62" s="13">
        <v>-1044.74</v>
      </c>
      <c r="E62" s="13">
        <f t="shared" si="0"/>
        <v>8074.0800000000036</v>
      </c>
      <c r="G62" s="15" t="s">
        <v>6</v>
      </c>
      <c r="I62" s="11" t="e">
        <v>#N/A</v>
      </c>
    </row>
    <row r="63" spans="1:10" ht="30" x14ac:dyDescent="0.25">
      <c r="A63" s="11">
        <v>62</v>
      </c>
      <c r="B63" s="12">
        <v>44305</v>
      </c>
      <c r="C63" s="11" t="s">
        <v>179</v>
      </c>
      <c r="D63" s="13">
        <v>-10.55</v>
      </c>
      <c r="E63" s="13">
        <f t="shared" si="0"/>
        <v>8063.5300000000034</v>
      </c>
      <c r="F63" s="14" t="s">
        <v>7</v>
      </c>
      <c r="G63" s="15" t="s">
        <v>6</v>
      </c>
      <c r="H63" s="11" t="s">
        <v>180</v>
      </c>
      <c r="I63" s="11" t="s">
        <v>181</v>
      </c>
      <c r="J63" s="17" t="s">
        <v>77</v>
      </c>
    </row>
    <row r="64" spans="1:10" ht="30" x14ac:dyDescent="0.25">
      <c r="A64" s="11">
        <v>63</v>
      </c>
      <c r="B64" s="12">
        <v>44306</v>
      </c>
      <c r="C64" s="11" t="s">
        <v>182</v>
      </c>
      <c r="D64" s="13">
        <v>-52.99</v>
      </c>
      <c r="E64" s="13">
        <f t="shared" si="0"/>
        <v>8010.5400000000036</v>
      </c>
      <c r="F64" s="14" t="s">
        <v>7</v>
      </c>
      <c r="G64" s="15" t="s">
        <v>5</v>
      </c>
      <c r="H64" s="11" t="s">
        <v>183</v>
      </c>
      <c r="I64" s="11" t="s">
        <v>184</v>
      </c>
      <c r="J64" s="17" t="s">
        <v>80</v>
      </c>
    </row>
    <row r="65" spans="1:10" ht="30" x14ac:dyDescent="0.25">
      <c r="A65" s="11">
        <v>64</v>
      </c>
      <c r="B65" s="12">
        <v>44316</v>
      </c>
      <c r="C65" s="11" t="s">
        <v>185</v>
      </c>
      <c r="D65" s="13">
        <v>-25</v>
      </c>
      <c r="E65" s="13">
        <f t="shared" si="0"/>
        <v>7985.5400000000036</v>
      </c>
      <c r="F65" s="14" t="s">
        <v>7</v>
      </c>
      <c r="G65" s="15" t="s">
        <v>186</v>
      </c>
      <c r="H65" s="11" t="s">
        <v>187</v>
      </c>
      <c r="I65" s="11" t="s">
        <v>188</v>
      </c>
      <c r="J65" s="17" t="s">
        <v>102</v>
      </c>
    </row>
    <row r="66" spans="1:10" x14ac:dyDescent="0.25">
      <c r="A66" s="11">
        <v>65</v>
      </c>
      <c r="B66" s="12">
        <v>44319</v>
      </c>
      <c r="C66" s="11" t="s">
        <v>136</v>
      </c>
      <c r="D66" s="13">
        <v>-29.95</v>
      </c>
      <c r="E66" s="13">
        <f t="shared" si="0"/>
        <v>7955.5900000000038</v>
      </c>
      <c r="G66" s="15" t="s">
        <v>6</v>
      </c>
      <c r="I66" s="11" t="e">
        <v>#N/A</v>
      </c>
    </row>
    <row r="67" spans="1:10" ht="45" x14ac:dyDescent="0.25">
      <c r="A67" s="11">
        <v>66</v>
      </c>
      <c r="B67" s="12">
        <v>44321</v>
      </c>
      <c r="C67" s="11" t="s">
        <v>189</v>
      </c>
      <c r="D67" s="13">
        <v>398.98</v>
      </c>
      <c r="E67" s="13">
        <f t="shared" si="0"/>
        <v>8354.5700000000033</v>
      </c>
      <c r="G67" s="15" t="s">
        <v>190</v>
      </c>
    </row>
    <row r="68" spans="1:10" ht="30" x14ac:dyDescent="0.25">
      <c r="A68" s="11">
        <v>67</v>
      </c>
      <c r="B68" s="12">
        <v>44335</v>
      </c>
      <c r="C68" s="11" t="s">
        <v>191</v>
      </c>
      <c r="D68" s="13">
        <v>-10.55</v>
      </c>
      <c r="E68" s="13">
        <f t="shared" ref="E68:E111" si="1">E67+D68</f>
        <v>8344.0200000000041</v>
      </c>
      <c r="F68" s="14" t="s">
        <v>7</v>
      </c>
      <c r="G68" s="15" t="s">
        <v>6</v>
      </c>
      <c r="H68" s="11" t="s">
        <v>192</v>
      </c>
      <c r="I68" s="11" t="s">
        <v>193</v>
      </c>
      <c r="J68" s="17" t="s">
        <v>77</v>
      </c>
    </row>
    <row r="69" spans="1:10" ht="30" x14ac:dyDescent="0.25">
      <c r="A69" s="11">
        <v>68</v>
      </c>
      <c r="B69" s="12">
        <v>44336</v>
      </c>
      <c r="C69" s="11" t="s">
        <v>194</v>
      </c>
      <c r="D69" s="13">
        <v>-52.99</v>
      </c>
      <c r="E69" s="13">
        <f t="shared" si="1"/>
        <v>8291.0300000000043</v>
      </c>
      <c r="F69" s="14" t="s">
        <v>7</v>
      </c>
      <c r="G69" s="15" t="s">
        <v>5</v>
      </c>
      <c r="H69" s="11" t="s">
        <v>195</v>
      </c>
      <c r="I69" s="11" t="s">
        <v>196</v>
      </c>
      <c r="J69" s="17" t="s">
        <v>80</v>
      </c>
    </row>
    <row r="70" spans="1:10" ht="45" x14ac:dyDescent="0.25">
      <c r="A70" s="11">
        <v>69</v>
      </c>
      <c r="B70" s="12">
        <v>44340</v>
      </c>
      <c r="C70" s="11" t="s">
        <v>55</v>
      </c>
      <c r="D70" s="13">
        <v>6541.85</v>
      </c>
      <c r="E70" s="13">
        <f t="shared" si="1"/>
        <v>14832.880000000005</v>
      </c>
      <c r="G70" s="15" t="s">
        <v>5</v>
      </c>
    </row>
    <row r="71" spans="1:10" ht="105" x14ac:dyDescent="0.25">
      <c r="A71" s="11">
        <v>70</v>
      </c>
      <c r="B71" s="12">
        <v>44344</v>
      </c>
      <c r="C71" s="11" t="s">
        <v>197</v>
      </c>
      <c r="D71" s="13">
        <v>6000</v>
      </c>
      <c r="E71" s="13">
        <f t="shared" si="1"/>
        <v>20832.880000000005</v>
      </c>
    </row>
    <row r="72" spans="1:10" ht="30" x14ac:dyDescent="0.25">
      <c r="A72" s="11">
        <v>71</v>
      </c>
      <c r="B72" s="12">
        <v>44348</v>
      </c>
      <c r="C72" s="11" t="s">
        <v>198</v>
      </c>
      <c r="D72" s="13">
        <v>255</v>
      </c>
      <c r="E72" s="13">
        <f t="shared" si="1"/>
        <v>21087.880000000005</v>
      </c>
    </row>
    <row r="73" spans="1:10" ht="30" x14ac:dyDescent="0.25">
      <c r="A73" s="11">
        <v>72</v>
      </c>
      <c r="B73" s="12">
        <v>44348</v>
      </c>
      <c r="C73" s="11" t="s">
        <v>199</v>
      </c>
      <c r="D73" s="13">
        <v>-6000</v>
      </c>
      <c r="E73" s="13">
        <f t="shared" si="1"/>
        <v>15087.880000000005</v>
      </c>
    </row>
    <row r="74" spans="1:10" ht="30" x14ac:dyDescent="0.25">
      <c r="A74" s="11">
        <v>73</v>
      </c>
      <c r="B74" s="12">
        <v>44348</v>
      </c>
      <c r="C74" s="11" t="s">
        <v>200</v>
      </c>
      <c r="D74" s="13">
        <v>-6000</v>
      </c>
      <c r="E74" s="13">
        <f t="shared" si="1"/>
        <v>9087.8800000000047</v>
      </c>
    </row>
    <row r="75" spans="1:10" ht="30" x14ac:dyDescent="0.25">
      <c r="A75" s="11">
        <v>74</v>
      </c>
      <c r="B75" s="12">
        <v>44348</v>
      </c>
      <c r="C75" s="11" t="s">
        <v>201</v>
      </c>
      <c r="D75" s="13">
        <v>-6000</v>
      </c>
      <c r="E75" s="13">
        <f t="shared" si="1"/>
        <v>3087.8800000000047</v>
      </c>
    </row>
    <row r="76" spans="1:10" x14ac:dyDescent="0.25">
      <c r="A76" s="11">
        <v>75</v>
      </c>
      <c r="B76" s="12">
        <v>44348</v>
      </c>
      <c r="C76" s="11" t="s">
        <v>136</v>
      </c>
      <c r="D76" s="13">
        <v>-29.95</v>
      </c>
      <c r="E76" s="13">
        <f t="shared" si="1"/>
        <v>3057.9300000000048</v>
      </c>
    </row>
    <row r="77" spans="1:10" ht="30" x14ac:dyDescent="0.25">
      <c r="A77" s="11">
        <v>76</v>
      </c>
      <c r="B77" s="12">
        <v>44349</v>
      </c>
      <c r="C77" s="11" t="s">
        <v>202</v>
      </c>
      <c r="D77" s="13">
        <v>-1</v>
      </c>
      <c r="E77" s="13">
        <f t="shared" si="1"/>
        <v>3056.9300000000048</v>
      </c>
    </row>
    <row r="78" spans="1:10" ht="30" x14ac:dyDescent="0.25">
      <c r="A78" s="11">
        <v>77</v>
      </c>
      <c r="B78" s="12">
        <v>44349</v>
      </c>
      <c r="C78" s="11" t="s">
        <v>203</v>
      </c>
      <c r="D78" s="13">
        <v>-1</v>
      </c>
      <c r="E78" s="13">
        <f t="shared" si="1"/>
        <v>3055.9300000000048</v>
      </c>
    </row>
    <row r="79" spans="1:10" ht="30" x14ac:dyDescent="0.25">
      <c r="A79" s="11">
        <v>78</v>
      </c>
      <c r="B79" s="12">
        <v>44351</v>
      </c>
      <c r="C79" s="11" t="s">
        <v>204</v>
      </c>
      <c r="D79" s="13">
        <v>-239.88</v>
      </c>
      <c r="E79" s="13">
        <f t="shared" si="1"/>
        <v>2816.0500000000047</v>
      </c>
      <c r="F79" s="14" t="s">
        <v>29</v>
      </c>
      <c r="G79" s="15" t="s">
        <v>6</v>
      </c>
      <c r="H79" s="11" t="s">
        <v>205</v>
      </c>
      <c r="I79" s="11" t="s">
        <v>206</v>
      </c>
      <c r="J79" s="17" t="s">
        <v>284</v>
      </c>
    </row>
    <row r="80" spans="1:10" ht="30" x14ac:dyDescent="0.25">
      <c r="A80" s="11">
        <v>79</v>
      </c>
      <c r="B80" s="12">
        <v>44361</v>
      </c>
      <c r="C80" s="11" t="s">
        <v>213</v>
      </c>
      <c r="D80" s="13">
        <v>-300</v>
      </c>
      <c r="E80" s="13">
        <f t="shared" si="1"/>
        <v>2516.0500000000047</v>
      </c>
      <c r="F80" s="14" t="s">
        <v>29</v>
      </c>
      <c r="G80" s="15" t="s">
        <v>6</v>
      </c>
      <c r="H80" s="11" t="s">
        <v>214</v>
      </c>
      <c r="J80" s="17" t="s">
        <v>215</v>
      </c>
    </row>
    <row r="81" spans="1:10" ht="30" x14ac:dyDescent="0.25">
      <c r="A81" s="11">
        <v>80</v>
      </c>
      <c r="B81" s="12">
        <v>44365</v>
      </c>
      <c r="C81" s="11" t="s">
        <v>216</v>
      </c>
      <c r="D81" s="13">
        <v>-112</v>
      </c>
      <c r="E81" s="13">
        <f t="shared" si="1"/>
        <v>2404.0500000000047</v>
      </c>
      <c r="F81" s="14" t="s">
        <v>7</v>
      </c>
      <c r="G81" s="15" t="s">
        <v>6</v>
      </c>
      <c r="H81" s="11" t="s">
        <v>217</v>
      </c>
      <c r="I81" s="11" t="s">
        <v>209</v>
      </c>
      <c r="J81" s="17" t="s">
        <v>218</v>
      </c>
    </row>
    <row r="82" spans="1:10" ht="30" x14ac:dyDescent="0.25">
      <c r="A82" s="11">
        <v>81</v>
      </c>
      <c r="B82" s="12">
        <v>44365</v>
      </c>
      <c r="C82" s="11" t="s">
        <v>219</v>
      </c>
      <c r="D82" s="13">
        <v>-98</v>
      </c>
      <c r="E82" s="13">
        <f t="shared" si="1"/>
        <v>2306.0500000000047</v>
      </c>
      <c r="F82" s="14" t="s">
        <v>29</v>
      </c>
      <c r="G82" s="15" t="s">
        <v>6</v>
      </c>
      <c r="H82" s="11" t="s">
        <v>220</v>
      </c>
      <c r="J82" s="17" t="s">
        <v>221</v>
      </c>
    </row>
    <row r="83" spans="1:10" ht="30" x14ac:dyDescent="0.25">
      <c r="A83" s="11">
        <v>82</v>
      </c>
      <c r="B83" s="12">
        <v>44368</v>
      </c>
      <c r="C83" s="11" t="s">
        <v>222</v>
      </c>
      <c r="D83" s="13">
        <v>-10.55</v>
      </c>
      <c r="E83" s="13">
        <f t="shared" si="1"/>
        <v>2295.5000000000045</v>
      </c>
      <c r="F83" s="14" t="s">
        <v>7</v>
      </c>
      <c r="G83" s="15" t="s">
        <v>6</v>
      </c>
      <c r="H83" s="11" t="s">
        <v>223</v>
      </c>
      <c r="I83" s="11" t="s">
        <v>210</v>
      </c>
      <c r="J83" s="17" t="s">
        <v>77</v>
      </c>
    </row>
    <row r="84" spans="1:10" ht="30" x14ac:dyDescent="0.25">
      <c r="A84" s="11">
        <v>83</v>
      </c>
      <c r="B84" s="12">
        <v>44368</v>
      </c>
      <c r="C84" s="11" t="s">
        <v>224</v>
      </c>
      <c r="D84" s="13">
        <v>-156.72</v>
      </c>
      <c r="E84" s="13">
        <f t="shared" si="1"/>
        <v>2138.7800000000047</v>
      </c>
      <c r="F84" s="14" t="s">
        <v>7</v>
      </c>
      <c r="G84" s="15" t="s">
        <v>6</v>
      </c>
      <c r="H84" s="11" t="s">
        <v>225</v>
      </c>
      <c r="I84" s="11" t="s">
        <v>212</v>
      </c>
      <c r="J84" s="17" t="s">
        <v>226</v>
      </c>
    </row>
    <row r="85" spans="1:10" ht="30" x14ac:dyDescent="0.25">
      <c r="A85" s="11">
        <v>84</v>
      </c>
      <c r="B85" s="12">
        <v>44368</v>
      </c>
      <c r="C85" s="11" t="s">
        <v>227</v>
      </c>
      <c r="D85" s="13">
        <v>-52.99</v>
      </c>
      <c r="E85" s="13">
        <f t="shared" si="1"/>
        <v>2085.790000000005</v>
      </c>
      <c r="F85" s="14" t="s">
        <v>7</v>
      </c>
      <c r="G85" s="15" t="s">
        <v>5</v>
      </c>
      <c r="H85" s="11" t="s">
        <v>228</v>
      </c>
      <c r="I85" s="11" t="s">
        <v>229</v>
      </c>
      <c r="J85" s="17" t="s">
        <v>80</v>
      </c>
    </row>
    <row r="86" spans="1:10" ht="30" x14ac:dyDescent="0.25">
      <c r="A86" s="11">
        <v>85</v>
      </c>
      <c r="B86" s="12">
        <v>44368</v>
      </c>
      <c r="C86" s="11" t="s">
        <v>230</v>
      </c>
      <c r="D86" s="13">
        <v>-55.2</v>
      </c>
      <c r="E86" s="13">
        <f t="shared" si="1"/>
        <v>2030.5900000000049</v>
      </c>
      <c r="F86" s="14" t="s">
        <v>29</v>
      </c>
      <c r="G86" s="15" t="s">
        <v>6</v>
      </c>
      <c r="H86" s="11" t="s">
        <v>231</v>
      </c>
      <c r="J86" s="17" t="s">
        <v>232</v>
      </c>
    </row>
    <row r="87" spans="1:10" ht="30" x14ac:dyDescent="0.25">
      <c r="A87" s="11">
        <v>86</v>
      </c>
      <c r="B87" s="12">
        <v>44368</v>
      </c>
      <c r="C87" s="11" t="s">
        <v>233</v>
      </c>
      <c r="D87" s="13">
        <v>-29</v>
      </c>
      <c r="E87" s="13">
        <f t="shared" si="1"/>
        <v>2001.5900000000049</v>
      </c>
      <c r="F87" s="14" t="s">
        <v>29</v>
      </c>
      <c r="G87" s="15" t="s">
        <v>6</v>
      </c>
      <c r="H87" s="11" t="s">
        <v>234</v>
      </c>
      <c r="J87" s="17" t="s">
        <v>232</v>
      </c>
    </row>
    <row r="88" spans="1:10" ht="30" x14ac:dyDescent="0.25">
      <c r="A88" s="11">
        <v>87</v>
      </c>
      <c r="B88" s="12">
        <v>44368</v>
      </c>
      <c r="C88" s="11" t="s">
        <v>235</v>
      </c>
      <c r="D88" s="13">
        <v>-24</v>
      </c>
      <c r="E88" s="13">
        <f t="shared" si="1"/>
        <v>1977.5900000000049</v>
      </c>
      <c r="F88" s="14" t="s">
        <v>29</v>
      </c>
      <c r="G88" s="15" t="s">
        <v>6</v>
      </c>
      <c r="H88" s="11" t="s">
        <v>236</v>
      </c>
      <c r="J88" s="17" t="s">
        <v>232</v>
      </c>
    </row>
    <row r="89" spans="1:10" ht="30" x14ac:dyDescent="0.25">
      <c r="A89" s="11">
        <v>88</v>
      </c>
      <c r="B89" s="12">
        <v>44368</v>
      </c>
      <c r="C89" s="11" t="s">
        <v>237</v>
      </c>
      <c r="D89" s="13">
        <v>-45</v>
      </c>
      <c r="E89" s="13">
        <f t="shared" si="1"/>
        <v>1932.5900000000049</v>
      </c>
      <c r="F89" s="14" t="s">
        <v>29</v>
      </c>
      <c r="G89" s="15" t="s">
        <v>6</v>
      </c>
      <c r="H89" s="11" t="s">
        <v>238</v>
      </c>
      <c r="J89" s="17" t="s">
        <v>232</v>
      </c>
    </row>
    <row r="90" spans="1:10" ht="30" x14ac:dyDescent="0.25">
      <c r="A90" s="11">
        <v>89</v>
      </c>
      <c r="B90" s="12">
        <v>44368</v>
      </c>
      <c r="C90" s="11" t="s">
        <v>239</v>
      </c>
      <c r="D90" s="13">
        <v>-24</v>
      </c>
      <c r="E90" s="13">
        <f t="shared" si="1"/>
        <v>1908.5900000000049</v>
      </c>
      <c r="F90" s="14" t="s">
        <v>29</v>
      </c>
      <c r="G90" s="15" t="s">
        <v>6</v>
      </c>
      <c r="H90" s="11" t="s">
        <v>240</v>
      </c>
      <c r="J90" s="17" t="s">
        <v>232</v>
      </c>
    </row>
    <row r="91" spans="1:10" ht="45" x14ac:dyDescent="0.25">
      <c r="A91" s="11">
        <v>90</v>
      </c>
      <c r="B91" s="12">
        <v>44368</v>
      </c>
      <c r="C91" s="11" t="s">
        <v>241</v>
      </c>
      <c r="D91" s="13">
        <v>-1.35</v>
      </c>
      <c r="E91" s="13">
        <f t="shared" si="1"/>
        <v>1907.240000000005</v>
      </c>
      <c r="F91" s="14" t="s">
        <v>29</v>
      </c>
      <c r="G91" s="15" t="s">
        <v>6</v>
      </c>
      <c r="H91" s="11" t="s">
        <v>242</v>
      </c>
      <c r="J91" s="17" t="s">
        <v>232</v>
      </c>
    </row>
    <row r="92" spans="1:10" ht="45" x14ac:dyDescent="0.25">
      <c r="A92" s="11">
        <v>91</v>
      </c>
      <c r="B92" s="12">
        <v>44368</v>
      </c>
      <c r="C92" s="11" t="s">
        <v>243</v>
      </c>
      <c r="D92" s="13">
        <v>-0.87</v>
      </c>
      <c r="E92" s="13">
        <f t="shared" si="1"/>
        <v>1906.3700000000051</v>
      </c>
      <c r="F92" s="14" t="s">
        <v>29</v>
      </c>
      <c r="G92" s="15" t="s">
        <v>6</v>
      </c>
      <c r="H92" s="11" t="s">
        <v>244</v>
      </c>
      <c r="J92" s="17" t="s">
        <v>232</v>
      </c>
    </row>
    <row r="93" spans="1:10" x14ac:dyDescent="0.25">
      <c r="A93" s="11">
        <v>92</v>
      </c>
      <c r="B93" s="12">
        <v>44378</v>
      </c>
      <c r="C93" s="11" t="s">
        <v>136</v>
      </c>
      <c r="D93" s="13">
        <v>-29.95</v>
      </c>
      <c r="E93" s="13">
        <f t="shared" si="1"/>
        <v>1876.4200000000051</v>
      </c>
      <c r="G93" s="15" t="s">
        <v>6</v>
      </c>
    </row>
    <row r="94" spans="1:10" ht="45" x14ac:dyDescent="0.25">
      <c r="A94" s="11">
        <v>93</v>
      </c>
      <c r="B94" s="12">
        <v>44392</v>
      </c>
      <c r="C94" s="11" t="s">
        <v>55</v>
      </c>
      <c r="D94" s="13">
        <v>3000</v>
      </c>
      <c r="E94" s="13">
        <f t="shared" si="1"/>
        <v>4876.4200000000055</v>
      </c>
      <c r="G94" s="15" t="s">
        <v>6</v>
      </c>
    </row>
    <row r="95" spans="1:10" ht="30" x14ac:dyDescent="0.25">
      <c r="A95" s="11">
        <v>94</v>
      </c>
      <c r="B95" s="12">
        <v>44393</v>
      </c>
      <c r="C95" s="11" t="s">
        <v>245</v>
      </c>
      <c r="D95" s="13">
        <v>-125</v>
      </c>
      <c r="E95" s="13">
        <f t="shared" si="1"/>
        <v>4751.4200000000055</v>
      </c>
      <c r="F95" s="14" t="s">
        <v>7</v>
      </c>
      <c r="G95" s="15" t="s">
        <v>6</v>
      </c>
      <c r="H95" s="11" t="s">
        <v>246</v>
      </c>
      <c r="I95" s="11" t="s">
        <v>247</v>
      </c>
      <c r="J95" s="17" t="s">
        <v>248</v>
      </c>
    </row>
    <row r="96" spans="1:10" ht="30" x14ac:dyDescent="0.25">
      <c r="A96" s="11">
        <v>95</v>
      </c>
      <c r="B96" s="12">
        <v>44396</v>
      </c>
      <c r="C96" s="11" t="s">
        <v>249</v>
      </c>
      <c r="D96" s="13">
        <v>-10.55</v>
      </c>
      <c r="E96" s="13">
        <f t="shared" si="1"/>
        <v>4740.8700000000053</v>
      </c>
      <c r="F96" s="14" t="s">
        <v>7</v>
      </c>
      <c r="G96" s="15" t="s">
        <v>6</v>
      </c>
      <c r="H96" s="11" t="s">
        <v>223</v>
      </c>
      <c r="I96" s="11" t="s">
        <v>250</v>
      </c>
      <c r="J96" s="17" t="s">
        <v>77</v>
      </c>
    </row>
    <row r="97" spans="1:10" ht="30" x14ac:dyDescent="0.25">
      <c r="A97" s="11">
        <v>96</v>
      </c>
      <c r="B97" s="12">
        <v>44397</v>
      </c>
      <c r="C97" s="11" t="s">
        <v>251</v>
      </c>
      <c r="D97" s="13">
        <v>-52.99</v>
      </c>
      <c r="E97" s="13">
        <f t="shared" si="1"/>
        <v>4687.8800000000056</v>
      </c>
      <c r="F97" s="14" t="s">
        <v>7</v>
      </c>
      <c r="G97" s="15" t="s">
        <v>5</v>
      </c>
      <c r="H97" s="11" t="s">
        <v>252</v>
      </c>
      <c r="I97" s="11" t="s">
        <v>253</v>
      </c>
      <c r="J97" s="17" t="s">
        <v>80</v>
      </c>
    </row>
    <row r="98" spans="1:10" ht="30" x14ac:dyDescent="0.25">
      <c r="A98" s="11">
        <v>97</v>
      </c>
      <c r="B98" s="12">
        <v>44404</v>
      </c>
      <c r="C98" s="11" t="s">
        <v>254</v>
      </c>
      <c r="D98" s="13">
        <v>-1692.3</v>
      </c>
      <c r="E98" s="13">
        <f t="shared" si="1"/>
        <v>2995.5800000000054</v>
      </c>
      <c r="H98" s="11" t="s">
        <v>255</v>
      </c>
      <c r="J98" s="17" t="s">
        <v>256</v>
      </c>
    </row>
    <row r="99" spans="1:10" ht="30" x14ac:dyDescent="0.25">
      <c r="A99" s="11">
        <v>98</v>
      </c>
      <c r="B99" s="12">
        <v>44404</v>
      </c>
      <c r="C99" s="11" t="s">
        <v>257</v>
      </c>
      <c r="D99" s="13">
        <v>-1652.49</v>
      </c>
      <c r="E99" s="13">
        <f t="shared" si="1"/>
        <v>1343.0900000000054</v>
      </c>
      <c r="H99" s="11" t="s">
        <v>258</v>
      </c>
      <c r="J99" s="17" t="s">
        <v>256</v>
      </c>
    </row>
    <row r="100" spans="1:10" ht="30" x14ac:dyDescent="0.25">
      <c r="A100" s="11">
        <v>99</v>
      </c>
      <c r="B100" s="12">
        <v>44405</v>
      </c>
      <c r="C100" s="11" t="s">
        <v>259</v>
      </c>
      <c r="D100" s="13">
        <v>-1</v>
      </c>
      <c r="E100" s="13">
        <f t="shared" si="1"/>
        <v>1342.0900000000054</v>
      </c>
      <c r="H100" s="11" t="s">
        <v>260</v>
      </c>
      <c r="J100" s="17" t="s">
        <v>261</v>
      </c>
    </row>
    <row r="101" spans="1:10" x14ac:dyDescent="0.25">
      <c r="A101" s="11">
        <v>100</v>
      </c>
      <c r="B101" s="12">
        <v>44410</v>
      </c>
      <c r="C101" s="11" t="s">
        <v>136</v>
      </c>
      <c r="D101" s="13">
        <v>-29.95</v>
      </c>
      <c r="E101" s="13">
        <f t="shared" si="1"/>
        <v>1312.1400000000053</v>
      </c>
    </row>
    <row r="102" spans="1:10" ht="30" x14ac:dyDescent="0.25">
      <c r="A102" s="11">
        <v>101</v>
      </c>
      <c r="B102" s="12">
        <v>44424</v>
      </c>
      <c r="C102" s="11" t="s">
        <v>262</v>
      </c>
      <c r="D102" s="13">
        <v>-125</v>
      </c>
      <c r="E102" s="13">
        <f t="shared" si="1"/>
        <v>1187.1400000000053</v>
      </c>
      <c r="F102" s="14" t="s">
        <v>7</v>
      </c>
      <c r="G102" s="15" t="s">
        <v>263</v>
      </c>
      <c r="H102" s="11" t="s">
        <v>264</v>
      </c>
      <c r="I102" s="11" t="s">
        <v>265</v>
      </c>
      <c r="J102" s="17" t="s">
        <v>248</v>
      </c>
    </row>
    <row r="103" spans="1:10" ht="30" x14ac:dyDescent="0.25">
      <c r="A103" s="11">
        <v>102</v>
      </c>
      <c r="B103" s="12">
        <v>44427</v>
      </c>
      <c r="C103" s="11" t="s">
        <v>266</v>
      </c>
      <c r="D103" s="13">
        <v>-10.55</v>
      </c>
      <c r="E103" s="13">
        <f t="shared" si="1"/>
        <v>1176.5900000000054</v>
      </c>
      <c r="F103" s="14" t="s">
        <v>7</v>
      </c>
      <c r="G103" s="15" t="s">
        <v>6</v>
      </c>
      <c r="H103" s="11" t="s">
        <v>267</v>
      </c>
      <c r="I103" s="11" t="s">
        <v>268</v>
      </c>
      <c r="J103" s="17" t="s">
        <v>77</v>
      </c>
    </row>
    <row r="104" spans="1:10" ht="30" x14ac:dyDescent="0.25">
      <c r="A104" s="11">
        <v>103</v>
      </c>
      <c r="B104" s="12">
        <v>44428</v>
      </c>
      <c r="C104" s="11" t="s">
        <v>269</v>
      </c>
      <c r="D104" s="13">
        <v>-52.99</v>
      </c>
      <c r="E104" s="13">
        <f t="shared" si="1"/>
        <v>1123.6000000000054</v>
      </c>
      <c r="F104" s="14" t="s">
        <v>7</v>
      </c>
      <c r="G104" s="15" t="s">
        <v>5</v>
      </c>
      <c r="H104" s="11" t="s">
        <v>270</v>
      </c>
      <c r="I104" s="11" t="s">
        <v>271</v>
      </c>
      <c r="J104" s="17" t="s">
        <v>80</v>
      </c>
    </row>
    <row r="105" spans="1:10" ht="30" x14ac:dyDescent="0.25">
      <c r="A105" s="11">
        <v>104</v>
      </c>
      <c r="B105" s="12">
        <v>44434</v>
      </c>
      <c r="C105" s="11" t="s">
        <v>272</v>
      </c>
      <c r="D105" s="13">
        <v>-55</v>
      </c>
      <c r="E105" s="13">
        <f t="shared" si="1"/>
        <v>1068.6000000000054</v>
      </c>
      <c r="F105" s="14" t="s">
        <v>29</v>
      </c>
      <c r="G105" s="15" t="s">
        <v>5</v>
      </c>
      <c r="H105" s="11" t="s">
        <v>273</v>
      </c>
      <c r="J105" s="17" t="s">
        <v>274</v>
      </c>
    </row>
    <row r="106" spans="1:10" x14ac:dyDescent="0.25">
      <c r="A106" s="11">
        <v>105</v>
      </c>
      <c r="B106" s="12">
        <v>44440</v>
      </c>
      <c r="C106" s="11" t="s">
        <v>136</v>
      </c>
      <c r="D106" s="13">
        <v>-29.95</v>
      </c>
      <c r="E106" s="13">
        <f t="shared" si="1"/>
        <v>1038.6500000000053</v>
      </c>
    </row>
    <row r="107" spans="1:10" ht="45" x14ac:dyDescent="0.25">
      <c r="A107" s="11">
        <v>106</v>
      </c>
      <c r="B107" s="12">
        <v>44441</v>
      </c>
      <c r="C107" s="11" t="s">
        <v>55</v>
      </c>
      <c r="D107" s="13">
        <v>3000</v>
      </c>
      <c r="E107" s="13">
        <f t="shared" si="1"/>
        <v>4038.6500000000051</v>
      </c>
    </row>
    <row r="108" spans="1:10" ht="30" x14ac:dyDescent="0.25">
      <c r="A108" s="11">
        <v>107</v>
      </c>
      <c r="B108" s="12">
        <v>44455</v>
      </c>
      <c r="C108" s="11" t="s">
        <v>275</v>
      </c>
      <c r="D108" s="13">
        <v>-125</v>
      </c>
      <c r="E108" s="13">
        <f t="shared" si="1"/>
        <v>3913.6500000000051</v>
      </c>
      <c r="F108" s="14" t="s">
        <v>7</v>
      </c>
      <c r="G108" s="15" t="s">
        <v>5</v>
      </c>
      <c r="H108" s="11" t="s">
        <v>276</v>
      </c>
      <c r="I108" s="11" t="s">
        <v>277</v>
      </c>
      <c r="J108" s="17" t="s">
        <v>285</v>
      </c>
    </row>
    <row r="109" spans="1:10" ht="30" x14ac:dyDescent="0.25">
      <c r="A109" s="11">
        <v>108</v>
      </c>
      <c r="B109" s="12">
        <v>44459</v>
      </c>
      <c r="C109" s="11" t="s">
        <v>278</v>
      </c>
      <c r="D109" s="13">
        <v>-10.55</v>
      </c>
      <c r="E109" s="13">
        <f t="shared" si="1"/>
        <v>3903.1000000000049</v>
      </c>
      <c r="F109" s="14" t="s">
        <v>7</v>
      </c>
      <c r="G109" s="15" t="s">
        <v>6</v>
      </c>
      <c r="H109" s="11" t="s">
        <v>279</v>
      </c>
      <c r="I109" s="11" t="s">
        <v>280</v>
      </c>
      <c r="J109" s="17" t="s">
        <v>77</v>
      </c>
    </row>
    <row r="110" spans="1:10" ht="30" x14ac:dyDescent="0.25">
      <c r="A110" s="11">
        <v>109</v>
      </c>
      <c r="B110" s="12">
        <v>44459</v>
      </c>
      <c r="C110" s="11" t="s">
        <v>281</v>
      </c>
      <c r="D110" s="13">
        <v>-52.99</v>
      </c>
      <c r="E110" s="13">
        <f t="shared" si="1"/>
        <v>3850.1100000000051</v>
      </c>
      <c r="F110" s="14" t="s">
        <v>7</v>
      </c>
      <c r="G110" s="15" t="s">
        <v>5</v>
      </c>
      <c r="H110" s="11" t="s">
        <v>282</v>
      </c>
      <c r="I110" s="11" t="s">
        <v>283</v>
      </c>
      <c r="J110" s="17" t="s">
        <v>80</v>
      </c>
    </row>
    <row r="111" spans="1:10" ht="45" x14ac:dyDescent="0.25">
      <c r="A111" s="11">
        <v>110</v>
      </c>
      <c r="B111" s="12">
        <v>44461</v>
      </c>
      <c r="C111" s="11" t="s">
        <v>55</v>
      </c>
      <c r="D111" s="13">
        <v>1605.98</v>
      </c>
      <c r="E111" s="13">
        <f t="shared" si="1"/>
        <v>5456.0900000000056</v>
      </c>
    </row>
  </sheetData>
  <autoFilter ref="A1:J79" xr:uid="{89325E68-9340-47E6-B34B-2E1DA9AB3072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4C892-6B12-4EFF-B046-2D62AD46D67F}">
  <dimension ref="A1:C15"/>
  <sheetViews>
    <sheetView workbookViewId="0">
      <selection activeCell="C27" sqref="C27"/>
    </sheetView>
  </sheetViews>
  <sheetFormatPr defaultRowHeight="15" x14ac:dyDescent="0.25"/>
  <cols>
    <col min="2" max="2" width="25.28515625" bestFit="1" customWidth="1"/>
    <col min="3" max="3" width="86" bestFit="1" customWidth="1"/>
  </cols>
  <sheetData>
    <row r="1" spans="1:3" x14ac:dyDescent="0.25">
      <c r="A1" s="21" t="s">
        <v>160</v>
      </c>
      <c r="B1" s="21" t="s">
        <v>161</v>
      </c>
      <c r="C1" s="21" t="s">
        <v>162</v>
      </c>
    </row>
    <row r="2" spans="1:3" x14ac:dyDescent="0.25">
      <c r="B2" t="s">
        <v>0</v>
      </c>
      <c r="C2" t="s">
        <v>146</v>
      </c>
    </row>
    <row r="3" spans="1:3" x14ac:dyDescent="0.25">
      <c r="B3" t="s">
        <v>1</v>
      </c>
      <c r="C3" t="s">
        <v>157</v>
      </c>
    </row>
    <row r="4" spans="1:3" x14ac:dyDescent="0.25">
      <c r="B4" t="s">
        <v>2</v>
      </c>
      <c r="C4" t="s">
        <v>147</v>
      </c>
    </row>
    <row r="5" spans="1:3" x14ac:dyDescent="0.25">
      <c r="B5" t="s">
        <v>143</v>
      </c>
      <c r="C5" t="s">
        <v>148</v>
      </c>
    </row>
    <row r="6" spans="1:3" x14ac:dyDescent="0.25">
      <c r="B6" t="s">
        <v>4</v>
      </c>
      <c r="C6" t="s">
        <v>149</v>
      </c>
    </row>
    <row r="7" spans="1:3" x14ac:dyDescent="0.25">
      <c r="B7" t="s">
        <v>13</v>
      </c>
      <c r="C7" t="s">
        <v>150</v>
      </c>
    </row>
    <row r="8" spans="1:3" x14ac:dyDescent="0.25">
      <c r="B8" t="s">
        <v>11</v>
      </c>
      <c r="C8" t="s">
        <v>158</v>
      </c>
    </row>
    <row r="9" spans="1:3" x14ac:dyDescent="0.25">
      <c r="B9" t="s">
        <v>10</v>
      </c>
      <c r="C9" t="s">
        <v>159</v>
      </c>
    </row>
    <row r="10" spans="1:3" x14ac:dyDescent="0.25">
      <c r="B10" t="s">
        <v>49</v>
      </c>
      <c r="C10" t="s">
        <v>151</v>
      </c>
    </row>
    <row r="11" spans="1:3" x14ac:dyDescent="0.25">
      <c r="B11" t="s">
        <v>144</v>
      </c>
      <c r="C11" t="s">
        <v>152</v>
      </c>
    </row>
    <row r="12" spans="1:3" x14ac:dyDescent="0.25">
      <c r="A12" s="1" t="s">
        <v>155</v>
      </c>
      <c r="B12" t="s">
        <v>145</v>
      </c>
      <c r="C12" t="s">
        <v>153</v>
      </c>
    </row>
    <row r="13" spans="1:3" x14ac:dyDescent="0.25">
      <c r="A13" s="1" t="s">
        <v>155</v>
      </c>
      <c r="B13" t="s">
        <v>142</v>
      </c>
      <c r="C13" t="s">
        <v>154</v>
      </c>
    </row>
    <row r="15" spans="1:3" x14ac:dyDescent="0.25">
      <c r="A15" s="1" t="s">
        <v>155</v>
      </c>
      <c r="B15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AGG MC Chg Trkg Mas</vt:lpstr>
      <vt:lpstr>stmttab</vt:lpstr>
      <vt:lpstr>Fields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2021-01-21T20:18:39Z</dcterms:created>
  <dcterms:modified xsi:type="dcterms:W3CDTF">2021-09-28T12:46:21Z</dcterms:modified>
</cp:coreProperties>
</file>