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T:\$ AviaGlobalGroup\AGG Finance\AGG Member ERs\AGG ADS_BG Open ERs\AGG ADS_BG ER Info\"/>
    </mc:Choice>
  </mc:AlternateContent>
  <xr:revisionPtr revIDLastSave="0" documentId="13_ncr:1_{2A6822CA-4D26-4DFC-938C-DD30098574AF}" xr6:coauthVersionLast="47" xr6:coauthVersionMax="47" xr10:uidLastSave="{00000000-0000-0000-0000-000000000000}"/>
  <bookViews>
    <workbookView xWindow="19080" yWindow="-120" windowWidth="19440" windowHeight="15150" tabRatio="596" activeTab="2" xr2:uid="{00000000-000D-0000-FFFF-FFFF00000000}"/>
  </bookViews>
  <sheets>
    <sheet name="Expense Summary" sheetId="1" r:id="rId1"/>
    <sheet name="Sheet1" sheetId="5" r:id="rId2"/>
    <sheet name="Mileage Log" sheetId="3" r:id="rId3"/>
    <sheet name="Expense Types" sheetId="4" r:id="rId4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ReceiptOptions">'Expense Summary'!#REF!</definedName>
    <definedName name="TotalGLLIST">'Expense Summary'!$B$55:$K$61</definedName>
    <definedName name="ValidExpense">#REF!</definedName>
    <definedName name="ValidPayment">#REF!</definedName>
  </definedNames>
  <calcPr calcId="181029"/>
</workbook>
</file>

<file path=xl/calcChain.xml><?xml version="1.0" encoding="utf-8"?>
<calcChain xmlns="http://schemas.openxmlformats.org/spreadsheetml/2006/main">
  <c r="D8" i="1" l="1"/>
  <c r="C2" i="1"/>
  <c r="C2" i="3" s="1"/>
  <c r="D15" i="1"/>
  <c r="D19" i="1"/>
  <c r="D17" i="1"/>
  <c r="D16" i="1"/>
  <c r="D13" i="1"/>
  <c r="D11" i="1"/>
  <c r="I19" i="1"/>
  <c r="I15" i="1"/>
  <c r="D26" i="5"/>
  <c r="D27" i="5"/>
  <c r="D28" i="5"/>
  <c r="D29" i="5"/>
  <c r="D30" i="5"/>
  <c r="D31" i="5"/>
  <c r="D32" i="5"/>
  <c r="D22" i="5"/>
  <c r="I47" i="1"/>
  <c r="I29" i="1"/>
  <c r="I24" i="1"/>
  <c r="I9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8" i="1"/>
  <c r="I27" i="1"/>
  <c r="I26" i="1"/>
  <c r="I25" i="1"/>
  <c r="I23" i="1"/>
  <c r="I22" i="1"/>
  <c r="I21" i="1"/>
  <c r="I20" i="1"/>
  <c r="I18" i="1"/>
  <c r="I17" i="1"/>
  <c r="I16" i="1"/>
  <c r="I14" i="1"/>
  <c r="I13" i="1"/>
  <c r="I12" i="1"/>
  <c r="I11" i="1"/>
  <c r="I10" i="1"/>
  <c r="I8" i="1"/>
  <c r="I7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8" i="1" s="1"/>
  <c r="I48" i="1" s="1"/>
  <c r="I51" i="1" s="1"/>
  <c r="C3" i="1"/>
  <c r="C3" i="3" s="1"/>
</calcChain>
</file>

<file path=xl/sharedStrings.xml><?xml version="1.0" encoding="utf-8"?>
<sst xmlns="http://schemas.openxmlformats.org/spreadsheetml/2006/main" count="171" uniqueCount="95">
  <si>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</si>
  <si>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</si>
  <si>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</si>
  <si>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</si>
  <si>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</si>
  <si>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</si>
  <si>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</si>
  <si>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</si>
  <si>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</si>
  <si>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</si>
  <si>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</si>
  <si>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</si>
  <si>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</si>
  <si>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</si>
  <si>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</si>
  <si>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</si>
  <si>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</si>
  <si>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</si>
  <si>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</si>
  <si>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</si>
  <si>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</si>
  <si>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Total Expenses Due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</si>
  <si>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</si>
  <si>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</si>
  <si>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</si>
  <si>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</si>
  <si>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</si>
  <si>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</si>
  <si>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</si>
  <si>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</si>
  <si>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</si>
  <si>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</si>
  <si>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</si>
  <si>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</si>
  <si>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</si>
  <si>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</si>
  <si>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</si>
  <si>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</si>
  <si>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</si>
  <si>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</si>
  <si>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</si>
  <si>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</si>
  <si>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</si>
  <si>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</si>
  <si>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</si>
  <si>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</si>
  <si>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</si>
  <si>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</si>
  <si>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</si>
  <si>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</si>
  <si>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</si>
  <si>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</si>
  <si>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</si>
  <si>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</si>
  <si>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</si>
  <si>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</si>
  <si>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GRR</t>
  </si>
  <si>
    <t>Travel Day</t>
  </si>
  <si>
    <t>Daily Rate</t>
  </si>
  <si>
    <t>GRR-DFW Delta</t>
  </si>
  <si>
    <t>Uber DFW-Hotel</t>
  </si>
  <si>
    <t>Uber Hotel-DFW</t>
  </si>
  <si>
    <t>breakfast</t>
  </si>
  <si>
    <t>dinner</t>
  </si>
  <si>
    <t>FedEx</t>
  </si>
  <si>
    <t>Advance Deposit VS *6533 NHART 16255778</t>
  </si>
  <si>
    <t>GUEST ROOM MALIBADI 16363008</t>
  </si>
  <si>
    <t>TOURISM PID REIMBURSEMENT FEE MALIBADI 16363008</t>
  </si>
  <si>
    <t>CITY ROOM OCC TAX MALIBADI 16363008</t>
  </si>
  <si>
    <t>STATE ROOM OCC TAX MALIBADI 16363008</t>
  </si>
  <si>
    <t>GUEST ROOM NHART 16367174</t>
  </si>
  <si>
    <t>TOURISM PID REIMBURSEMENT FEE NHART 16367174</t>
  </si>
  <si>
    <t>CITY ROOM OCC TAX NHART 16367174</t>
  </si>
  <si>
    <t>STATE ROOM OCC TAX NHART 16367174</t>
  </si>
  <si>
    <t>MEDIA GRILL LINTR 16368055</t>
  </si>
  <si>
    <t>MEDIA GRILL LINTR 16368775</t>
  </si>
  <si>
    <t>GUEST ROOM MALIBADI 16370600</t>
  </si>
  <si>
    <t>TOURISM PID REIMBURSEMENT FEE MALIBADI 16370600</t>
  </si>
  <si>
    <t>CITY ROOM OCC TAX MALIBADI 16370600</t>
  </si>
  <si>
    <t>STATE ROOM OCC TAX MALIBADI 16370600</t>
  </si>
  <si>
    <t>GUEST ROOM MALIBADI 16374157</t>
  </si>
  <si>
    <t>TOURISM PID REIMBURSEMENT FEE MALIBADI 16374157</t>
  </si>
  <si>
    <t>CITY ROOM OCC TAX MALIBADI 16374157</t>
  </si>
  <si>
    <t>STATE ROOM OCC TAX MALIBADI 16374157</t>
  </si>
  <si>
    <t>VS *0770 EVILLALO BOSM 16375163</t>
  </si>
  <si>
    <t>lodging</t>
  </si>
  <si>
    <t>DFW</t>
  </si>
  <si>
    <t>breakfast 06-25-2021</t>
  </si>
  <si>
    <t>Home</t>
  </si>
  <si>
    <t>GRR - Return</t>
  </si>
  <si>
    <t>Airport Drop Off</t>
  </si>
  <si>
    <t>Airport Pickup</t>
  </si>
  <si>
    <t xml:space="preserve"> In lieu of airport parking charges</t>
  </si>
  <si>
    <t>Client:  AviaGlobal Group</t>
  </si>
  <si>
    <t>ADS-B Global Expenses for AEA Attendance on behalf of Peregrine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</si>
</sst>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yy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10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4" fontId="0" fillId="4" borderId="15" xfId="0" applyNumberFormat="1" applyFont="1" applyFill="1" applyBorder="1"/>
    <xf numFmtId="4" fontId="0" fillId="4" borderId="15" xfId="0" applyNumberFormat="1" applyFont="1" applyFill="1" applyBorder="1" applyAlignment="1">
      <alignment horizontal="center" vertical="center"/>
    </xf>
    <xf numFmtId="4" fontId="0" fillId="4" borderId="16" xfId="0" applyNumberFormat="1" applyFont="1" applyFill="1" applyBorder="1"/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164" fontId="8" fillId="4" borderId="0" xfId="0" applyNumberFormat="1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4" fontId="0" fillId="0" borderId="0" xfId="0" applyNumberFormat="1" applyFont="1" applyFill="1" applyBorder="1"/>
    <xf numFmtId="14" fontId="0" fillId="0" borderId="0" xfId="0" applyNumberFormat="1"/>
    <xf numFmtId="8" fontId="0" fillId="0" borderId="0" xfId="0" applyNumberFormat="1"/>
    <xf numFmtId="44" fontId="0" fillId="0" borderId="0" xfId="1" applyFont="1"/>
    <xf numFmtId="4" fontId="0" fillId="0" borderId="10" xfId="0" applyNumberFormat="1" applyFont="1" applyBorder="1" applyAlignment="1"/>
    <xf numFmtId="4" fontId="0" fillId="0" borderId="13" xfId="0" applyNumberFormat="1" applyFont="1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0" fontId="10" fillId="0" borderId="4" xfId="0" applyFont="1" applyBorder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49</xdr:row>
      <xdr:rowOff>0</xdr:rowOff>
    </xdr:from>
    <xdr:to>
      <xdr:col>1</xdr:col>
      <xdr:colOff>1352550</xdr:colOff>
      <xdr:row>50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48</xdr:row>
      <xdr:rowOff>118780</xdr:rowOff>
    </xdr:from>
    <xdr:to>
      <xdr:col>1</xdr:col>
      <xdr:colOff>1181099</xdr:colOff>
      <xdr:row>52</xdr:row>
      <xdr:rowOff>161924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9"/>
  <sheetViews>
    <sheetView workbookViewId="0">
      <selection activeCell="D9" sqref="D9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0" customWidth="1"/>
    <col min="8" max="8" width="12" style="41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48" t="s">
        <v>18</v>
      </c>
      <c r="B1" s="48"/>
      <c r="C1" s="50" t="s">
        <v>55</v>
      </c>
      <c r="D1" s="51"/>
      <c r="E1" s="48" t="s">
        <v>93</v>
      </c>
      <c r="F1" s="52"/>
      <c r="G1" s="53"/>
      <c r="H1" s="53"/>
      <c r="I1" s="52"/>
    </row>
    <row r="2" spans="1:15" x14ac:dyDescent="0.25">
      <c r="A2" s="48" t="s">
        <v>15</v>
      </c>
      <c r="B2" s="48"/>
      <c r="C2" s="95" t="str">
        <f ca="1">SUBSTITUTE(MID(CELL("filename"),SEARCH("[",CELL("filename"))+1, SEARCH("]",CELL("filename"))-SEARCH("[",CELL("filename"))-1),".xlsx","")</f>
        <v>210628 - LRC ADS_BG ER ADS-B Global for AEA Peregrine</v>
      </c>
      <c r="D2" s="54"/>
      <c r="E2" s="55"/>
      <c r="F2" s="56"/>
      <c r="G2" s="57"/>
      <c r="H2" s="58"/>
      <c r="I2" s="59"/>
    </row>
    <row r="3" spans="1:15" ht="18.75" x14ac:dyDescent="0.3">
      <c r="A3" s="48" t="s">
        <v>16</v>
      </c>
      <c r="B3" s="48"/>
      <c r="C3" s="96">
        <f ca="1">DATE("20"&amp;LEFT(C2,2),MID(C2,3,2),MID(C2,5,2))</f>
        <v>44375</v>
      </c>
      <c r="D3" s="60"/>
      <c r="E3" s="55"/>
      <c r="F3" s="56"/>
      <c r="G3" s="61"/>
      <c r="H3" s="62"/>
      <c r="I3" s="63"/>
    </row>
    <row r="4" spans="1:15" x14ac:dyDescent="0.25">
      <c r="A4" s="48" t="s">
        <v>17</v>
      </c>
      <c r="B4" s="48"/>
      <c r="C4" s="50" t="s">
        <v>94</v>
      </c>
      <c r="D4" s="54"/>
      <c r="E4" s="64"/>
      <c r="F4" s="56"/>
      <c r="G4" s="61"/>
      <c r="H4" s="62"/>
      <c r="I4" s="59"/>
    </row>
    <row r="5" spans="1:15" x14ac:dyDescent="0.25">
      <c r="A5" s="48"/>
      <c r="B5" s="49"/>
      <c r="C5" s="64"/>
      <c r="D5" s="64"/>
      <c r="E5" s="64"/>
      <c r="F5" s="56"/>
      <c r="G5" s="61"/>
      <c r="H5" s="62"/>
      <c r="I5" s="65"/>
    </row>
    <row r="6" spans="1:15" ht="30" x14ac:dyDescent="0.25">
      <c r="A6" s="34" t="s">
        <v>0</v>
      </c>
      <c r="B6" s="34" t="s">
        <v>2</v>
      </c>
      <c r="C6" s="16" t="s">
        <v>1</v>
      </c>
      <c r="D6" s="108" t="s">
        <v>11</v>
      </c>
      <c r="E6" s="109"/>
      <c r="F6" s="17" t="s">
        <v>19</v>
      </c>
      <c r="G6" s="35" t="s">
        <v>24</v>
      </c>
      <c r="H6" s="36" t="s">
        <v>20</v>
      </c>
      <c r="I6" s="16" t="s">
        <v>23</v>
      </c>
      <c r="J6" s="21"/>
    </row>
    <row r="7" spans="1:15" x14ac:dyDescent="0.25">
      <c r="A7" s="31">
        <v>44341</v>
      </c>
      <c r="B7" s="30" t="s">
        <v>56</v>
      </c>
      <c r="C7" s="28" t="s">
        <v>31</v>
      </c>
      <c r="D7" s="97" t="s">
        <v>59</v>
      </c>
      <c r="E7" s="98"/>
      <c r="F7" s="23">
        <v>702.4</v>
      </c>
      <c r="G7" s="37" t="s">
        <v>53</v>
      </c>
      <c r="H7" s="37">
        <v>1</v>
      </c>
      <c r="I7" s="23">
        <f>F7*H7</f>
        <v>702.4</v>
      </c>
      <c r="K7" s="18"/>
    </row>
    <row r="8" spans="1:15" x14ac:dyDescent="0.25">
      <c r="A8" s="31">
        <v>44324</v>
      </c>
      <c r="B8" s="30" t="s">
        <v>86</v>
      </c>
      <c r="C8" s="28" t="s">
        <v>85</v>
      </c>
      <c r="D8" s="97" t="str">
        <f>"Hilton Anatole "&amp;TEXT(A8,"mm-dd-yyyy")&amp; " - Peregrine Prepay"</f>
        <v>Hilton Anatole 05-08-2021 - Peregrine Prepay</v>
      </c>
      <c r="E8" s="98"/>
      <c r="F8" s="23">
        <v>-252.42</v>
      </c>
      <c r="G8" s="37" t="s">
        <v>53</v>
      </c>
      <c r="H8" s="37">
        <v>1</v>
      </c>
      <c r="I8" s="23">
        <f>F8*H8</f>
        <v>-252.42</v>
      </c>
      <c r="K8" s="18"/>
      <c r="O8" s="27"/>
    </row>
    <row r="9" spans="1:15" x14ac:dyDescent="0.25">
      <c r="A9" s="32"/>
      <c r="B9" s="30"/>
      <c r="C9" s="28"/>
      <c r="D9" s="97"/>
      <c r="E9" s="98"/>
      <c r="F9" s="23"/>
      <c r="G9" s="37" t="s">
        <v>53</v>
      </c>
      <c r="H9" s="37">
        <v>1</v>
      </c>
      <c r="I9" s="23">
        <f>F9*H9</f>
        <v>0</v>
      </c>
      <c r="N9" s="27"/>
    </row>
    <row r="10" spans="1:15" x14ac:dyDescent="0.25">
      <c r="A10" s="32">
        <v>44368</v>
      </c>
      <c r="B10" s="30" t="s">
        <v>86</v>
      </c>
      <c r="C10" s="28" t="s">
        <v>50</v>
      </c>
      <c r="D10" s="97" t="s">
        <v>60</v>
      </c>
      <c r="E10" s="98"/>
      <c r="F10" s="23">
        <v>53.39</v>
      </c>
      <c r="G10" s="37" t="s">
        <v>53</v>
      </c>
      <c r="H10" s="37">
        <v>1</v>
      </c>
      <c r="I10" s="23">
        <f t="shared" ref="I10:I23" si="0">F10*H10</f>
        <v>53.39</v>
      </c>
      <c r="N10" s="27"/>
    </row>
    <row r="11" spans="1:15" x14ac:dyDescent="0.25">
      <c r="A11" s="31">
        <v>44368</v>
      </c>
      <c r="B11" s="30" t="s">
        <v>86</v>
      </c>
      <c r="C11" s="28" t="s">
        <v>85</v>
      </c>
      <c r="D11" s="97" t="str">
        <f>"Hilton Anatole "&amp;TEXT(A11,"mm-dd-yyyy")</f>
        <v>Hilton Anatole 06-21-2021</v>
      </c>
      <c r="E11" s="98"/>
      <c r="F11" s="23">
        <v>252.42</v>
      </c>
      <c r="G11" s="37" t="s">
        <v>53</v>
      </c>
      <c r="H11" s="37">
        <v>1</v>
      </c>
      <c r="I11" s="23">
        <f t="shared" si="0"/>
        <v>252.42</v>
      </c>
      <c r="N11" s="27"/>
    </row>
    <row r="12" spans="1:15" x14ac:dyDescent="0.25">
      <c r="A12" s="31"/>
      <c r="B12" s="30"/>
      <c r="C12" s="28"/>
      <c r="D12" s="97"/>
      <c r="E12" s="98"/>
      <c r="F12" s="23"/>
      <c r="G12" s="37" t="s">
        <v>53</v>
      </c>
      <c r="H12" s="37">
        <v>1</v>
      </c>
      <c r="I12" s="23">
        <f t="shared" si="0"/>
        <v>0</v>
      </c>
    </row>
    <row r="13" spans="1:15" x14ac:dyDescent="0.25">
      <c r="A13" s="31">
        <v>44369</v>
      </c>
      <c r="B13" s="30" t="s">
        <v>86</v>
      </c>
      <c r="C13" s="28" t="s">
        <v>85</v>
      </c>
      <c r="D13" s="97" t="str">
        <f>"Hilton Anatole "&amp;TEXT(A13,"mm-dd-yyyy")</f>
        <v>Hilton Anatole 06-22-2021</v>
      </c>
      <c r="E13" s="98"/>
      <c r="F13" s="23">
        <v>252.42</v>
      </c>
      <c r="G13" s="37" t="s">
        <v>53</v>
      </c>
      <c r="H13" s="37">
        <v>1</v>
      </c>
      <c r="I13" s="23">
        <f t="shared" si="0"/>
        <v>252.42</v>
      </c>
    </row>
    <row r="14" spans="1:15" x14ac:dyDescent="0.25">
      <c r="A14" s="32"/>
      <c r="B14" s="30"/>
      <c r="C14" s="28"/>
      <c r="D14" s="97"/>
      <c r="E14" s="98"/>
      <c r="F14" s="23"/>
      <c r="G14" s="37" t="s">
        <v>53</v>
      </c>
      <c r="H14" s="37">
        <v>1</v>
      </c>
      <c r="I14" s="23">
        <f t="shared" si="0"/>
        <v>0</v>
      </c>
    </row>
    <row r="15" spans="1:15" x14ac:dyDescent="0.25">
      <c r="A15" s="31">
        <v>44370</v>
      </c>
      <c r="B15" s="30" t="s">
        <v>86</v>
      </c>
      <c r="C15" s="28" t="s">
        <v>62</v>
      </c>
      <c r="D15" s="97" t="str">
        <f>C15&amp;" "&amp;TEXT(A15,"mm-dd-yyyy")&amp; " -- no separate receipt --"</f>
        <v>breakfast 06-23-2021 -- no separate receipt --</v>
      </c>
      <c r="E15" s="98"/>
      <c r="F15" s="23">
        <v>10</v>
      </c>
      <c r="G15" s="37" t="s">
        <v>53</v>
      </c>
      <c r="H15" s="37">
        <v>1</v>
      </c>
      <c r="I15" s="23">
        <f t="shared" si="0"/>
        <v>10</v>
      </c>
    </row>
    <row r="16" spans="1:15" x14ac:dyDescent="0.25">
      <c r="A16" s="32">
        <v>44370</v>
      </c>
      <c r="B16" s="30" t="s">
        <v>86</v>
      </c>
      <c r="C16" s="28" t="s">
        <v>63</v>
      </c>
      <c r="D16" s="97" t="str">
        <f>C16&amp;" "&amp;TEXT(A16,"mm-dd-yyyy")</f>
        <v>dinner 06-23-2021</v>
      </c>
      <c r="E16" s="98"/>
      <c r="F16" s="23">
        <v>72.62</v>
      </c>
      <c r="G16" s="37" t="s">
        <v>53</v>
      </c>
      <c r="H16" s="37">
        <v>1</v>
      </c>
      <c r="I16" s="23">
        <f t="shared" si="0"/>
        <v>72.62</v>
      </c>
    </row>
    <row r="17" spans="1:9" x14ac:dyDescent="0.25">
      <c r="A17" s="31">
        <v>44370</v>
      </c>
      <c r="B17" s="30" t="s">
        <v>86</v>
      </c>
      <c r="C17" s="28" t="s">
        <v>85</v>
      </c>
      <c r="D17" s="97" t="str">
        <f>"Hilton Anatole "&amp;TEXT(A17,"mm-dd-yyyy")</f>
        <v>Hilton Anatole 06-23-2021</v>
      </c>
      <c r="E17" s="98"/>
      <c r="F17" s="23">
        <v>252.42</v>
      </c>
      <c r="G17" s="37" t="s">
        <v>53</v>
      </c>
      <c r="H17" s="37">
        <v>1</v>
      </c>
      <c r="I17" s="23">
        <f t="shared" si="0"/>
        <v>252.42</v>
      </c>
    </row>
    <row r="18" spans="1:9" x14ac:dyDescent="0.25">
      <c r="A18" s="31"/>
      <c r="B18" s="30"/>
      <c r="C18" s="28"/>
      <c r="D18" s="97"/>
      <c r="E18" s="98"/>
      <c r="F18" s="23"/>
      <c r="G18" s="37" t="s">
        <v>53</v>
      </c>
      <c r="H18" s="37">
        <v>1</v>
      </c>
      <c r="I18" s="23">
        <f t="shared" si="0"/>
        <v>0</v>
      </c>
    </row>
    <row r="19" spans="1:9" x14ac:dyDescent="0.25">
      <c r="A19" s="31">
        <v>44371</v>
      </c>
      <c r="B19" s="30" t="s">
        <v>86</v>
      </c>
      <c r="C19" s="28" t="s">
        <v>85</v>
      </c>
      <c r="D19" s="97" t="str">
        <f>"Hilton Anatole "&amp;TEXT(A19,"mm-dd-yyyy")</f>
        <v>Hilton Anatole 06-24-2021</v>
      </c>
      <c r="E19" s="98"/>
      <c r="F19" s="23">
        <v>252.42</v>
      </c>
      <c r="G19" s="37" t="s">
        <v>53</v>
      </c>
      <c r="H19" s="37">
        <v>1</v>
      </c>
      <c r="I19" s="23">
        <f t="shared" si="0"/>
        <v>252.42</v>
      </c>
    </row>
    <row r="20" spans="1:9" x14ac:dyDescent="0.25">
      <c r="A20" s="31">
        <v>44371</v>
      </c>
      <c r="B20" s="30" t="s">
        <v>86</v>
      </c>
      <c r="C20" s="28" t="s">
        <v>46</v>
      </c>
      <c r="D20" s="97" t="s">
        <v>64</v>
      </c>
      <c r="E20" s="98"/>
      <c r="F20" s="23">
        <v>31.34</v>
      </c>
      <c r="G20" s="37" t="s">
        <v>53</v>
      </c>
      <c r="H20" s="37">
        <v>1</v>
      </c>
      <c r="I20" s="23">
        <f t="shared" si="0"/>
        <v>31.34</v>
      </c>
    </row>
    <row r="21" spans="1:9" x14ac:dyDescent="0.25">
      <c r="A21" s="31"/>
      <c r="B21" s="30"/>
      <c r="C21" s="28"/>
      <c r="D21" s="97"/>
      <c r="E21" s="98"/>
      <c r="F21" s="23"/>
      <c r="G21" s="37" t="s">
        <v>53</v>
      </c>
      <c r="H21" s="37">
        <v>1</v>
      </c>
      <c r="I21" s="23">
        <f t="shared" si="0"/>
        <v>0</v>
      </c>
    </row>
    <row r="22" spans="1:9" x14ac:dyDescent="0.25">
      <c r="A22" s="31">
        <v>44372</v>
      </c>
      <c r="B22" s="30" t="s">
        <v>86</v>
      </c>
      <c r="C22" s="28" t="s">
        <v>50</v>
      </c>
      <c r="D22" s="97" t="s">
        <v>61</v>
      </c>
      <c r="E22" s="98"/>
      <c r="F22" s="23">
        <v>31.69</v>
      </c>
      <c r="G22" s="37" t="s">
        <v>53</v>
      </c>
      <c r="H22" s="37">
        <v>1</v>
      </c>
      <c r="I22" s="23">
        <f t="shared" si="0"/>
        <v>31.69</v>
      </c>
    </row>
    <row r="23" spans="1:9" x14ac:dyDescent="0.25">
      <c r="A23" s="31">
        <v>44372</v>
      </c>
      <c r="B23" s="30" t="s">
        <v>86</v>
      </c>
      <c r="C23" s="28" t="s">
        <v>62</v>
      </c>
      <c r="D23" s="97" t="s">
        <v>87</v>
      </c>
      <c r="E23" s="98"/>
      <c r="F23" s="23">
        <v>5</v>
      </c>
      <c r="G23" s="37" t="s">
        <v>53</v>
      </c>
      <c r="H23" s="37">
        <v>1</v>
      </c>
      <c r="I23" s="23">
        <f t="shared" si="0"/>
        <v>5</v>
      </c>
    </row>
    <row r="24" spans="1:9" x14ac:dyDescent="0.25">
      <c r="A24" s="31"/>
      <c r="B24" s="30"/>
      <c r="C24" s="28"/>
      <c r="D24" s="97"/>
      <c r="E24" s="98"/>
      <c r="F24" s="23"/>
      <c r="G24" s="37" t="s">
        <v>53</v>
      </c>
      <c r="H24" s="37">
        <v>1</v>
      </c>
      <c r="I24" s="23">
        <f t="shared" ref="I24:I29" si="1">F24*H24</f>
        <v>0</v>
      </c>
    </row>
    <row r="25" spans="1:9" x14ac:dyDescent="0.25">
      <c r="A25" s="31"/>
      <c r="B25" s="30"/>
      <c r="C25" s="28"/>
      <c r="D25" s="97"/>
      <c r="E25" s="98"/>
      <c r="F25" s="23"/>
      <c r="G25" s="37" t="s">
        <v>53</v>
      </c>
      <c r="H25" s="37">
        <v>1</v>
      </c>
      <c r="I25" s="23">
        <f t="shared" si="1"/>
        <v>0</v>
      </c>
    </row>
    <row r="26" spans="1:9" x14ac:dyDescent="0.25">
      <c r="A26" s="31"/>
      <c r="B26" s="30"/>
      <c r="C26" s="28"/>
      <c r="D26" s="97"/>
      <c r="E26" s="98"/>
      <c r="F26" s="23"/>
      <c r="G26" s="37" t="s">
        <v>53</v>
      </c>
      <c r="H26" s="37">
        <v>1</v>
      </c>
      <c r="I26" s="23">
        <f t="shared" si="1"/>
        <v>0</v>
      </c>
    </row>
    <row r="27" spans="1:9" x14ac:dyDescent="0.25">
      <c r="A27" s="31"/>
      <c r="B27" s="30"/>
      <c r="C27" s="28"/>
      <c r="D27" s="97"/>
      <c r="E27" s="98"/>
      <c r="F27" s="23"/>
      <c r="G27" s="37" t="s">
        <v>53</v>
      </c>
      <c r="H27" s="37">
        <v>1</v>
      </c>
      <c r="I27" s="23">
        <f t="shared" si="1"/>
        <v>0</v>
      </c>
    </row>
    <row r="28" spans="1:9" x14ac:dyDescent="0.25">
      <c r="A28" s="31"/>
      <c r="B28" s="30"/>
      <c r="C28" s="28"/>
      <c r="D28" s="97"/>
      <c r="E28" s="98"/>
      <c r="F28" s="23"/>
      <c r="G28" s="37" t="s">
        <v>53</v>
      </c>
      <c r="H28" s="37">
        <v>1</v>
      </c>
      <c r="I28" s="23">
        <f t="shared" si="1"/>
        <v>0</v>
      </c>
    </row>
    <row r="29" spans="1:9" x14ac:dyDescent="0.25">
      <c r="A29" s="31"/>
      <c r="B29" s="30"/>
      <c r="C29" s="28"/>
      <c r="D29" s="97"/>
      <c r="E29" s="98"/>
      <c r="F29" s="23"/>
      <c r="G29" s="37" t="s">
        <v>53</v>
      </c>
      <c r="H29" s="37">
        <v>1</v>
      </c>
      <c r="I29" s="23">
        <f t="shared" si="1"/>
        <v>0</v>
      </c>
    </row>
    <row r="30" spans="1:9" x14ac:dyDescent="0.25">
      <c r="A30" s="31"/>
      <c r="B30" s="30"/>
      <c r="C30" s="28"/>
      <c r="D30" s="97"/>
      <c r="E30" s="98"/>
      <c r="F30" s="23"/>
      <c r="G30" s="37" t="s">
        <v>53</v>
      </c>
      <c r="H30" s="37">
        <v>1</v>
      </c>
      <c r="I30" s="23">
        <f t="shared" ref="I30:I46" si="2">F30*H30</f>
        <v>0</v>
      </c>
    </row>
    <row r="31" spans="1:9" x14ac:dyDescent="0.25">
      <c r="A31" s="31"/>
      <c r="B31" s="30"/>
      <c r="C31" s="28"/>
      <c r="D31" s="97"/>
      <c r="E31" s="98"/>
      <c r="F31" s="23"/>
      <c r="G31" s="37" t="s">
        <v>53</v>
      </c>
      <c r="H31" s="37">
        <v>1</v>
      </c>
      <c r="I31" s="23">
        <f t="shared" si="2"/>
        <v>0</v>
      </c>
    </row>
    <row r="32" spans="1:9" x14ac:dyDescent="0.25">
      <c r="A32" s="31"/>
      <c r="B32" s="30"/>
      <c r="C32" s="28"/>
      <c r="D32" s="97"/>
      <c r="E32" s="98"/>
      <c r="F32" s="23"/>
      <c r="G32" s="38"/>
      <c r="H32" s="37"/>
      <c r="I32" s="23">
        <f t="shared" si="2"/>
        <v>0</v>
      </c>
    </row>
    <row r="33" spans="1:9" x14ac:dyDescent="0.25">
      <c r="A33" s="31"/>
      <c r="B33" s="30"/>
      <c r="C33" s="28"/>
      <c r="D33" s="97"/>
      <c r="E33" s="98"/>
      <c r="F33" s="23"/>
      <c r="G33" s="38"/>
      <c r="H33" s="37"/>
      <c r="I33" s="23">
        <f t="shared" si="2"/>
        <v>0</v>
      </c>
    </row>
    <row r="34" spans="1:9" x14ac:dyDescent="0.25">
      <c r="A34" s="31"/>
      <c r="B34" s="30"/>
      <c r="C34" s="28"/>
      <c r="D34" s="97"/>
      <c r="E34" s="98"/>
      <c r="F34" s="23"/>
      <c r="G34" s="38"/>
      <c r="H34" s="37"/>
      <c r="I34" s="23">
        <f t="shared" si="2"/>
        <v>0</v>
      </c>
    </row>
    <row r="35" spans="1:9" x14ac:dyDescent="0.25">
      <c r="A35" s="31"/>
      <c r="B35" s="30"/>
      <c r="C35" s="28"/>
      <c r="D35" s="97"/>
      <c r="E35" s="98"/>
      <c r="F35" s="23"/>
      <c r="G35" s="38"/>
      <c r="H35" s="37"/>
      <c r="I35" s="23">
        <f t="shared" si="2"/>
        <v>0</v>
      </c>
    </row>
    <row r="36" spans="1:9" x14ac:dyDescent="0.25">
      <c r="A36" s="31"/>
      <c r="B36" s="30"/>
      <c r="C36" s="28"/>
      <c r="D36" s="97"/>
      <c r="E36" s="98"/>
      <c r="F36" s="23"/>
      <c r="G36" s="38"/>
      <c r="H36" s="37"/>
      <c r="I36" s="23">
        <f t="shared" si="2"/>
        <v>0</v>
      </c>
    </row>
    <row r="37" spans="1:9" x14ac:dyDescent="0.25">
      <c r="A37" s="31"/>
      <c r="B37" s="30"/>
      <c r="C37" s="28"/>
      <c r="D37" s="97"/>
      <c r="E37" s="98"/>
      <c r="F37" s="23"/>
      <c r="G37" s="38"/>
      <c r="H37" s="37"/>
      <c r="I37" s="23">
        <f t="shared" si="2"/>
        <v>0</v>
      </c>
    </row>
    <row r="38" spans="1:9" x14ac:dyDescent="0.25">
      <c r="A38" s="31"/>
      <c r="B38" s="30"/>
      <c r="C38" s="28"/>
      <c r="D38" s="97"/>
      <c r="E38" s="98"/>
      <c r="F38" s="23"/>
      <c r="G38" s="38"/>
      <c r="H38" s="37"/>
      <c r="I38" s="23">
        <f t="shared" si="2"/>
        <v>0</v>
      </c>
    </row>
    <row r="39" spans="1:9" x14ac:dyDescent="0.25">
      <c r="A39" s="31"/>
      <c r="B39" s="30"/>
      <c r="C39" s="28"/>
      <c r="D39" s="97"/>
      <c r="E39" s="98"/>
      <c r="F39" s="23"/>
      <c r="G39" s="38"/>
      <c r="H39" s="37"/>
      <c r="I39" s="23">
        <f t="shared" si="2"/>
        <v>0</v>
      </c>
    </row>
    <row r="40" spans="1:9" x14ac:dyDescent="0.25">
      <c r="A40" s="31"/>
      <c r="B40" s="30"/>
      <c r="C40" s="28"/>
      <c r="D40" s="97"/>
      <c r="E40" s="98"/>
      <c r="F40" s="23"/>
      <c r="G40" s="38"/>
      <c r="H40" s="37"/>
      <c r="I40" s="23">
        <f t="shared" si="2"/>
        <v>0</v>
      </c>
    </row>
    <row r="41" spans="1:9" x14ac:dyDescent="0.25">
      <c r="A41" s="31"/>
      <c r="B41" s="30"/>
      <c r="C41" s="28"/>
      <c r="D41" s="97"/>
      <c r="E41" s="98"/>
      <c r="F41" s="23"/>
      <c r="G41" s="38"/>
      <c r="H41" s="37"/>
      <c r="I41" s="23">
        <f t="shared" si="2"/>
        <v>0</v>
      </c>
    </row>
    <row r="42" spans="1:9" x14ac:dyDescent="0.25">
      <c r="A42" s="31"/>
      <c r="B42" s="30"/>
      <c r="C42" s="28"/>
      <c r="D42" s="97"/>
      <c r="E42" s="98"/>
      <c r="F42" s="23"/>
      <c r="G42" s="38"/>
      <c r="H42" s="37"/>
      <c r="I42" s="23">
        <f t="shared" si="2"/>
        <v>0</v>
      </c>
    </row>
    <row r="43" spans="1:9" x14ac:dyDescent="0.25">
      <c r="A43" s="31"/>
      <c r="B43" s="30"/>
      <c r="C43" s="28"/>
      <c r="D43" s="97"/>
      <c r="E43" s="98"/>
      <c r="F43" s="23"/>
      <c r="G43" s="38"/>
      <c r="H43" s="37"/>
      <c r="I43" s="23">
        <f t="shared" si="2"/>
        <v>0</v>
      </c>
    </row>
    <row r="44" spans="1:9" x14ac:dyDescent="0.25">
      <c r="A44" s="31"/>
      <c r="B44" s="30"/>
      <c r="C44" s="28"/>
      <c r="D44" s="97"/>
      <c r="E44" s="98"/>
      <c r="F44" s="23"/>
      <c r="G44" s="38"/>
      <c r="H44" s="37"/>
      <c r="I44" s="23">
        <f t="shared" si="2"/>
        <v>0</v>
      </c>
    </row>
    <row r="45" spans="1:9" x14ac:dyDescent="0.25">
      <c r="A45" s="31"/>
      <c r="B45" s="30"/>
      <c r="C45" s="28"/>
      <c r="D45" s="103"/>
      <c r="E45" s="104"/>
      <c r="F45" s="23"/>
      <c r="G45" s="38"/>
      <c r="H45" s="37"/>
      <c r="I45" s="23">
        <f t="shared" si="2"/>
        <v>0</v>
      </c>
    </row>
    <row r="46" spans="1:9" x14ac:dyDescent="0.25">
      <c r="A46" s="31"/>
      <c r="B46" s="22"/>
      <c r="C46" s="28"/>
      <c r="D46" s="103"/>
      <c r="E46" s="104"/>
      <c r="F46" s="23"/>
      <c r="G46" s="38"/>
      <c r="H46" s="37"/>
      <c r="I46" s="23">
        <f t="shared" si="2"/>
        <v>0</v>
      </c>
    </row>
    <row r="47" spans="1:9" x14ac:dyDescent="0.25">
      <c r="A47" s="31"/>
      <c r="B47" s="22"/>
      <c r="C47" s="28"/>
      <c r="D47" s="103"/>
      <c r="E47" s="104"/>
      <c r="F47" s="23"/>
      <c r="G47" s="37"/>
      <c r="H47" s="37"/>
      <c r="I47" s="23">
        <f>F47*H47</f>
        <v>0</v>
      </c>
    </row>
    <row r="48" spans="1:9" x14ac:dyDescent="0.25">
      <c r="A48" s="33"/>
      <c r="B48" s="22"/>
      <c r="C48" s="28" t="s">
        <v>4</v>
      </c>
      <c r="D48" s="105" t="s">
        <v>14</v>
      </c>
      <c r="E48" s="106"/>
      <c r="F48" s="29">
        <f>'Mileage Log'!G35</f>
        <v>28.6</v>
      </c>
      <c r="G48" s="39"/>
      <c r="H48" s="37">
        <v>1</v>
      </c>
      <c r="I48" s="23">
        <f>F48*H48</f>
        <v>28.6</v>
      </c>
    </row>
    <row r="49" spans="1:9" x14ac:dyDescent="0.25">
      <c r="A49" s="66" t="s">
        <v>22</v>
      </c>
      <c r="B49" s="49"/>
      <c r="C49" s="64"/>
      <c r="D49" s="64"/>
      <c r="E49" s="67"/>
      <c r="F49" s="56"/>
      <c r="G49" s="61"/>
      <c r="H49" s="62"/>
      <c r="I49" s="68"/>
    </row>
    <row r="50" spans="1:9" ht="15.75" thickBot="1" x14ac:dyDescent="0.3">
      <c r="A50" s="69"/>
      <c r="B50" s="49"/>
      <c r="C50" s="64"/>
      <c r="D50" s="64"/>
      <c r="E50" s="67"/>
      <c r="F50" s="56"/>
      <c r="G50" s="61"/>
      <c r="H50" s="62"/>
      <c r="I50" s="68"/>
    </row>
    <row r="51" spans="1:9" ht="15.75" thickBot="1" x14ac:dyDescent="0.3">
      <c r="A51" s="70" t="s">
        <v>55</v>
      </c>
      <c r="B51" s="49"/>
      <c r="C51" s="55"/>
      <c r="D51" s="55"/>
      <c r="E51" s="80" t="s">
        <v>21</v>
      </c>
      <c r="F51" s="81"/>
      <c r="G51" s="82"/>
      <c r="H51" s="82"/>
      <c r="I51" s="83">
        <f>SUM(I7:I48)</f>
        <v>1692.3</v>
      </c>
    </row>
    <row r="52" spans="1:9" x14ac:dyDescent="0.25">
      <c r="A52" s="69"/>
      <c r="B52" s="49"/>
      <c r="C52" s="55"/>
      <c r="D52" s="55"/>
      <c r="E52" s="67"/>
      <c r="F52" s="56"/>
      <c r="G52" s="61"/>
      <c r="H52" s="61"/>
      <c r="I52" s="71"/>
    </row>
    <row r="53" spans="1:9" x14ac:dyDescent="0.25">
      <c r="A53" s="69"/>
      <c r="B53" s="49"/>
      <c r="C53" s="55"/>
      <c r="D53" s="55"/>
      <c r="E53" s="67"/>
      <c r="F53" s="56"/>
      <c r="G53" s="61"/>
      <c r="H53" s="61"/>
      <c r="I53" s="71"/>
    </row>
    <row r="54" spans="1:9" ht="14.25" customHeight="1" x14ac:dyDescent="0.25">
      <c r="A54" s="72" t="s">
        <v>54</v>
      </c>
      <c r="B54" s="73"/>
      <c r="C54" s="74"/>
      <c r="D54" s="74"/>
      <c r="E54" s="75"/>
      <c r="F54" s="76"/>
      <c r="G54" s="77"/>
      <c r="H54" s="78"/>
      <c r="I54" s="79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  <row r="68" spans="2:2" x14ac:dyDescent="0.25">
      <c r="B68" s="19"/>
    </row>
    <row r="69" spans="2:2" x14ac:dyDescent="0.25">
      <c r="B69" s="19"/>
    </row>
  </sheetData>
  <sortState xmlns:xlrd2="http://schemas.microsoft.com/office/spreadsheetml/2017/richdata2" ref="A7:F23">
    <sortCondition ref="A7:A23"/>
  </sortState>
  <mergeCells count="1">
    <mergeCell ref="D6:E6"/>
  </mergeCells>
  <phoneticPr fontId="4" type="noConversion"/>
  <printOptions horizontalCentered="1" verticalCentered="1"/>
  <pageMargins left="0.5" right="0.5" top="0.5" bottom="0.5" header="0.3" footer="0.3"/>
  <pageSetup scale="67" orientation="landscape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A75B3-8107-43C0-942D-71EC7141674E}">
  <dimension ref="A2:D33"/>
  <sheetViews>
    <sheetView workbookViewId="0">
      <selection activeCell="D23" sqref="D23"/>
    </sheetView>
  </sheetViews>
  <sheetFormatPr defaultRowHeight="15" x14ac:dyDescent="0.25"/>
  <cols>
    <col min="2" max="2" width="9.7109375" bestFit="1" customWidth="1"/>
    <col min="3" max="3" width="50.5703125" bestFit="1" customWidth="1"/>
    <col min="4" max="4" width="9.7109375" bestFit="1" customWidth="1"/>
  </cols>
  <sheetData>
    <row r="2" spans="1:4" x14ac:dyDescent="0.25">
      <c r="A2" t="s">
        <v>85</v>
      </c>
      <c r="B2" s="100">
        <v>44324</v>
      </c>
      <c r="C2" t="s">
        <v>65</v>
      </c>
      <c r="D2" s="101">
        <v>-252.42</v>
      </c>
    </row>
    <row r="3" spans="1:4" x14ac:dyDescent="0.25">
      <c r="A3" t="s">
        <v>85</v>
      </c>
      <c r="B3" s="100">
        <v>44368</v>
      </c>
      <c r="C3" t="s">
        <v>66</v>
      </c>
      <c r="D3" s="101">
        <v>219</v>
      </c>
    </row>
    <row r="4" spans="1:4" x14ac:dyDescent="0.25">
      <c r="A4" t="s">
        <v>85</v>
      </c>
      <c r="B4" s="100">
        <v>44368</v>
      </c>
      <c r="C4" t="s">
        <v>67</v>
      </c>
      <c r="D4" s="101">
        <v>4.38</v>
      </c>
    </row>
    <row r="5" spans="1:4" x14ac:dyDescent="0.25">
      <c r="A5" t="s">
        <v>85</v>
      </c>
      <c r="B5" s="100">
        <v>44368</v>
      </c>
      <c r="C5" t="s">
        <v>68</v>
      </c>
      <c r="D5" s="101">
        <v>15.64</v>
      </c>
    </row>
    <row r="6" spans="1:4" x14ac:dyDescent="0.25">
      <c r="A6" t="s">
        <v>85</v>
      </c>
      <c r="B6" s="100">
        <v>44368</v>
      </c>
      <c r="C6" t="s">
        <v>69</v>
      </c>
      <c r="D6" s="101">
        <v>13.4</v>
      </c>
    </row>
    <row r="7" spans="1:4" x14ac:dyDescent="0.25">
      <c r="A7" t="s">
        <v>85</v>
      </c>
      <c r="B7" s="100">
        <v>44369</v>
      </c>
      <c r="C7" t="s">
        <v>70</v>
      </c>
      <c r="D7" s="101">
        <v>219</v>
      </c>
    </row>
    <row r="8" spans="1:4" x14ac:dyDescent="0.25">
      <c r="A8" t="s">
        <v>85</v>
      </c>
      <c r="B8" s="100">
        <v>44369</v>
      </c>
      <c r="C8" t="s">
        <v>71</v>
      </c>
      <c r="D8" s="101">
        <v>4.38</v>
      </c>
    </row>
    <row r="9" spans="1:4" x14ac:dyDescent="0.25">
      <c r="A9" t="s">
        <v>85</v>
      </c>
      <c r="B9" s="100">
        <v>44369</v>
      </c>
      <c r="C9" t="s">
        <v>72</v>
      </c>
      <c r="D9" s="101">
        <v>15.64</v>
      </c>
    </row>
    <row r="10" spans="1:4" x14ac:dyDescent="0.25">
      <c r="A10" t="s">
        <v>85</v>
      </c>
      <c r="B10" s="100">
        <v>44369</v>
      </c>
      <c r="C10" t="s">
        <v>73</v>
      </c>
      <c r="D10" s="101">
        <v>13.4</v>
      </c>
    </row>
    <row r="11" spans="1:4" x14ac:dyDescent="0.25">
      <c r="A11" t="s">
        <v>62</v>
      </c>
      <c r="B11" s="100">
        <v>44370</v>
      </c>
      <c r="C11" t="s">
        <v>74</v>
      </c>
      <c r="D11" s="101">
        <v>10</v>
      </c>
    </row>
    <row r="12" spans="1:4" x14ac:dyDescent="0.25">
      <c r="A12" t="s">
        <v>63</v>
      </c>
      <c r="B12" s="100">
        <v>44370</v>
      </c>
      <c r="C12" t="s">
        <v>75</v>
      </c>
      <c r="D12" s="101">
        <v>72.62</v>
      </c>
    </row>
    <row r="13" spans="1:4" x14ac:dyDescent="0.25">
      <c r="A13" t="s">
        <v>85</v>
      </c>
      <c r="B13" s="100">
        <v>44370</v>
      </c>
      <c r="C13" t="s">
        <v>76</v>
      </c>
      <c r="D13" s="101">
        <v>219</v>
      </c>
    </row>
    <row r="14" spans="1:4" x14ac:dyDescent="0.25">
      <c r="A14" t="s">
        <v>85</v>
      </c>
      <c r="B14" s="100">
        <v>44370</v>
      </c>
      <c r="C14" t="s">
        <v>77</v>
      </c>
      <c r="D14" s="101">
        <v>4.38</v>
      </c>
    </row>
    <row r="15" spans="1:4" x14ac:dyDescent="0.25">
      <c r="A15" t="s">
        <v>85</v>
      </c>
      <c r="B15" s="100">
        <v>44370</v>
      </c>
      <c r="C15" t="s">
        <v>78</v>
      </c>
      <c r="D15" s="101">
        <v>15.64</v>
      </c>
    </row>
    <row r="16" spans="1:4" x14ac:dyDescent="0.25">
      <c r="A16" t="s">
        <v>85</v>
      </c>
      <c r="B16" s="100">
        <v>44370</v>
      </c>
      <c r="C16" t="s">
        <v>79</v>
      </c>
      <c r="D16" s="101">
        <v>13.4</v>
      </c>
    </row>
    <row r="17" spans="1:4" x14ac:dyDescent="0.25">
      <c r="A17" t="s">
        <v>85</v>
      </c>
      <c r="B17" s="100">
        <v>44371</v>
      </c>
      <c r="C17" t="s">
        <v>80</v>
      </c>
      <c r="D17" s="101">
        <v>219</v>
      </c>
    </row>
    <row r="18" spans="1:4" x14ac:dyDescent="0.25">
      <c r="A18" t="s">
        <v>85</v>
      </c>
      <c r="B18" s="100">
        <v>44371</v>
      </c>
      <c r="C18" t="s">
        <v>81</v>
      </c>
      <c r="D18" s="101">
        <v>4.38</v>
      </c>
    </row>
    <row r="19" spans="1:4" x14ac:dyDescent="0.25">
      <c r="A19" t="s">
        <v>85</v>
      </c>
      <c r="B19" s="100">
        <v>44371</v>
      </c>
      <c r="C19" t="s">
        <v>82</v>
      </c>
      <c r="D19" s="101">
        <v>15.64</v>
      </c>
    </row>
    <row r="20" spans="1:4" x14ac:dyDescent="0.25">
      <c r="A20" t="s">
        <v>85</v>
      </c>
      <c r="B20" s="100">
        <v>44371</v>
      </c>
      <c r="C20" t="s">
        <v>83</v>
      </c>
      <c r="D20" s="101">
        <v>13.4</v>
      </c>
    </row>
    <row r="21" spans="1:4" x14ac:dyDescent="0.25">
      <c r="A21" t="s">
        <v>85</v>
      </c>
      <c r="B21" s="100">
        <v>44372</v>
      </c>
      <c r="C21" t="s">
        <v>84</v>
      </c>
      <c r="D21" s="101">
        <v>-839.88</v>
      </c>
    </row>
    <row r="22" spans="1:4" x14ac:dyDescent="0.25">
      <c r="D22" s="101">
        <f>SUM(D2:D21)</f>
        <v>0</v>
      </c>
    </row>
    <row r="26" spans="1:4" x14ac:dyDescent="0.25">
      <c r="A26" t="s">
        <v>85</v>
      </c>
      <c r="B26" s="100">
        <v>44324</v>
      </c>
      <c r="D26" s="102">
        <f>SUMIFS($D$2:$D$21,$B$2:$B$21,B26,$A$2:$A$21,A26)</f>
        <v>-252.42</v>
      </c>
    </row>
    <row r="27" spans="1:4" x14ac:dyDescent="0.25">
      <c r="A27" t="s">
        <v>85</v>
      </c>
      <c r="B27" s="100">
        <v>44368</v>
      </c>
      <c r="D27" s="102">
        <f t="shared" ref="D27:D32" si="0">SUMIFS($D$2:$D$21,$B$2:$B$21,B27,$A$2:$A$21,A27)</f>
        <v>252.42</v>
      </c>
    </row>
    <row r="28" spans="1:4" x14ac:dyDescent="0.25">
      <c r="A28" t="s">
        <v>85</v>
      </c>
      <c r="B28" s="100">
        <v>44369</v>
      </c>
      <c r="D28" s="102">
        <f t="shared" si="0"/>
        <v>252.42</v>
      </c>
    </row>
    <row r="29" spans="1:4" x14ac:dyDescent="0.25">
      <c r="A29" t="s">
        <v>62</v>
      </c>
      <c r="B29" s="100">
        <v>44370</v>
      </c>
      <c r="D29" s="102">
        <f t="shared" si="0"/>
        <v>10</v>
      </c>
    </row>
    <row r="30" spans="1:4" x14ac:dyDescent="0.25">
      <c r="A30" t="s">
        <v>63</v>
      </c>
      <c r="B30" s="100">
        <v>44370</v>
      </c>
      <c r="D30" s="102">
        <f t="shared" si="0"/>
        <v>72.62</v>
      </c>
    </row>
    <row r="31" spans="1:4" x14ac:dyDescent="0.25">
      <c r="A31" t="s">
        <v>85</v>
      </c>
      <c r="B31" s="100">
        <v>44370</v>
      </c>
      <c r="D31" s="102">
        <f t="shared" si="0"/>
        <v>252.42</v>
      </c>
    </row>
    <row r="32" spans="1:4" x14ac:dyDescent="0.25">
      <c r="A32" t="s">
        <v>85</v>
      </c>
      <c r="B32" s="100">
        <v>44371</v>
      </c>
      <c r="D32" s="102">
        <f t="shared" si="0"/>
        <v>252.42</v>
      </c>
    </row>
    <row r="33" spans="2:2" x14ac:dyDescent="0.25">
      <c r="B33" s="10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workbookViewId="0">
      <selection activeCell="D23" sqref="D23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6" t="s">
        <v>3</v>
      </c>
      <c r="B1" s="84"/>
      <c r="C1" s="85" t="str">
        <f>'Expense Summary'!C1</f>
        <v>Lee Carlson</v>
      </c>
      <c r="D1" s="86"/>
      <c r="E1" s="86"/>
      <c r="F1" s="87"/>
      <c r="G1" s="88"/>
    </row>
    <row r="2" spans="1:7" ht="15" x14ac:dyDescent="0.25">
      <c r="A2" s="69" t="s">
        <v>9</v>
      </c>
      <c r="B2" s="89"/>
      <c r="C2" s="90" t="str">
        <f ca="1">'Expense Summary'!C2</f>
        <v>210628 - LRC ADS_BG ER ADS-B Global for AEA Peregrine</v>
      </c>
      <c r="D2" s="89"/>
      <c r="E2" s="91"/>
      <c r="F2" s="92"/>
      <c r="G2" s="93"/>
    </row>
    <row r="3" spans="1:7" ht="15" x14ac:dyDescent="0.25">
      <c r="A3" s="69" t="s">
        <v>10</v>
      </c>
      <c r="B3" s="89"/>
      <c r="C3" s="90">
        <f ca="1">'Expense Summary'!C3</f>
        <v>44375</v>
      </c>
      <c r="D3" s="89"/>
      <c r="E3" s="91"/>
      <c r="F3" s="92"/>
      <c r="G3" s="93"/>
    </row>
    <row r="4" spans="1:7" ht="15" x14ac:dyDescent="0.25">
      <c r="A4" s="69" t="s">
        <v>12</v>
      </c>
      <c r="B4" s="90"/>
      <c r="C4" s="94" t="str">
        <f>'Expense Summary'!C4</f>
        <v>ADS-B Global Expenses for AEA Attendance on behalf of Peregrine</v>
      </c>
      <c r="D4" s="91"/>
      <c r="E4" s="91"/>
      <c r="F4" s="92"/>
      <c r="G4" s="93"/>
    </row>
    <row r="5" spans="1:7" ht="15" x14ac:dyDescent="0.25">
      <c r="A5" s="69"/>
      <c r="B5" s="90"/>
      <c r="C5" s="91"/>
      <c r="D5" s="91"/>
      <c r="E5" s="91"/>
      <c r="F5" s="92"/>
      <c r="G5" s="93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>
        <v>44368</v>
      </c>
      <c r="B7" s="6" t="s">
        <v>88</v>
      </c>
      <c r="C7" s="6" t="s">
        <v>89</v>
      </c>
      <c r="D7" s="6" t="s">
        <v>90</v>
      </c>
      <c r="E7" s="6">
        <v>26</v>
      </c>
      <c r="F7" s="6">
        <v>0.55000000000000004</v>
      </c>
      <c r="G7" s="7">
        <f>INT(E7*F7*100+0.535)/100</f>
        <v>14.3</v>
      </c>
    </row>
    <row r="8" spans="1:7" x14ac:dyDescent="0.2">
      <c r="A8" s="5">
        <v>44372</v>
      </c>
      <c r="B8" s="6" t="s">
        <v>88</v>
      </c>
      <c r="C8" s="6" t="s">
        <v>89</v>
      </c>
      <c r="D8" s="6" t="s">
        <v>91</v>
      </c>
      <c r="E8" s="6">
        <v>26</v>
      </c>
      <c r="F8" s="6">
        <v>0.55000000000000004</v>
      </c>
      <c r="G8" s="7">
        <f t="shared" ref="G8:G33" si="0">INT(E8*F8*100+0.535)/100</f>
        <v>14.3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107" t="s">
        <v>92</v>
      </c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5" t="s">
        <v>13</v>
      </c>
      <c r="E35" s="46"/>
      <c r="F35" s="46"/>
      <c r="G35" s="47">
        <f>SUM(G7:G33)</f>
        <v>28.6</v>
      </c>
    </row>
  </sheetData>
  <phoneticPr fontId="4" type="noConversion"/>
  <printOptions horizontalCentered="1" verticalCentered="1"/>
  <pageMargins left="1" right="1" top="1" bottom="1" header="0.5" footer="0.5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D24" sqref="D24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2" t="s">
        <v>52</v>
      </c>
    </row>
    <row r="2" spans="1:1" x14ac:dyDescent="0.25">
      <c r="A2" s="20" t="s">
        <v>48</v>
      </c>
    </row>
    <row r="3" spans="1:1" x14ac:dyDescent="0.25">
      <c r="A3" s="20" t="s">
        <v>31</v>
      </c>
    </row>
    <row r="4" spans="1:1" x14ac:dyDescent="0.25">
      <c r="A4" s="44" t="s">
        <v>25</v>
      </c>
    </row>
    <row r="5" spans="1:1" x14ac:dyDescent="0.25">
      <c r="A5" s="20" t="s">
        <v>51</v>
      </c>
    </row>
    <row r="6" spans="1:1" x14ac:dyDescent="0.25">
      <c r="A6" s="20" t="s">
        <v>28</v>
      </c>
    </row>
    <row r="7" spans="1:1" x14ac:dyDescent="0.25">
      <c r="A7" s="20" t="s">
        <v>32</v>
      </c>
    </row>
    <row r="8" spans="1:1" x14ac:dyDescent="0.25">
      <c r="A8" s="20" t="s">
        <v>38</v>
      </c>
    </row>
    <row r="9" spans="1:1" x14ac:dyDescent="0.25">
      <c r="A9" s="20" t="s">
        <v>39</v>
      </c>
    </row>
    <row r="10" spans="1:1" x14ac:dyDescent="0.25">
      <c r="A10" s="99" t="s">
        <v>58</v>
      </c>
    </row>
    <row r="11" spans="1:1" x14ac:dyDescent="0.25">
      <c r="A11" s="20" t="s">
        <v>27</v>
      </c>
    </row>
    <row r="12" spans="1:1" x14ac:dyDescent="0.25">
      <c r="A12" s="20" t="s">
        <v>43</v>
      </c>
    </row>
    <row r="13" spans="1:1" x14ac:dyDescent="0.25">
      <c r="A13" s="20" t="s">
        <v>29</v>
      </c>
    </row>
    <row r="14" spans="1:1" x14ac:dyDescent="0.25">
      <c r="A14" s="20" t="s">
        <v>35</v>
      </c>
    </row>
    <row r="15" spans="1:1" x14ac:dyDescent="0.25">
      <c r="A15" s="20" t="s">
        <v>44</v>
      </c>
    </row>
    <row r="16" spans="1:1" x14ac:dyDescent="0.25">
      <c r="A16" s="20" t="s">
        <v>40</v>
      </c>
    </row>
    <row r="17" spans="1:1" x14ac:dyDescent="0.25">
      <c r="A17" s="20" t="s">
        <v>30</v>
      </c>
    </row>
    <row r="18" spans="1:1" x14ac:dyDescent="0.25">
      <c r="A18" s="20" t="s">
        <v>26</v>
      </c>
    </row>
    <row r="19" spans="1:1" x14ac:dyDescent="0.25">
      <c r="A19" s="20" t="s">
        <v>49</v>
      </c>
    </row>
    <row r="20" spans="1:1" x14ac:dyDescent="0.25">
      <c r="A20" s="20" t="s">
        <v>41</v>
      </c>
    </row>
    <row r="21" spans="1:1" x14ac:dyDescent="0.25">
      <c r="A21" s="20" t="s">
        <v>33</v>
      </c>
    </row>
    <row r="22" spans="1:1" x14ac:dyDescent="0.25">
      <c r="A22" s="20" t="s">
        <v>37</v>
      </c>
    </row>
    <row r="23" spans="1:1" x14ac:dyDescent="0.25">
      <c r="A23" s="20" t="s">
        <v>42</v>
      </c>
    </row>
    <row r="24" spans="1:1" x14ac:dyDescent="0.25">
      <c r="A24" s="20" t="s">
        <v>46</v>
      </c>
    </row>
    <row r="25" spans="1:1" x14ac:dyDescent="0.25">
      <c r="A25" s="20" t="s">
        <v>36</v>
      </c>
    </row>
    <row r="26" spans="1:1" x14ac:dyDescent="0.25">
      <c r="A26" s="43" t="s">
        <v>34</v>
      </c>
    </row>
    <row r="27" spans="1:1" x14ac:dyDescent="0.25">
      <c r="A27" s="20" t="s">
        <v>45</v>
      </c>
    </row>
    <row r="28" spans="1:1" x14ac:dyDescent="0.25">
      <c r="A28" s="20" t="s">
        <v>47</v>
      </c>
    </row>
    <row r="29" spans="1:1" x14ac:dyDescent="0.25">
      <c r="A29" s="99" t="s">
        <v>57</v>
      </c>
    </row>
    <row r="30" spans="1:1" x14ac:dyDescent="0.25">
      <c r="A30" s="20" t="s">
        <v>50</v>
      </c>
    </row>
  </sheetData>
  <sortState xmlns:xlrd2="http://schemas.microsoft.com/office/spreadsheetml/2017/richdata2" ref="A2:A30">
    <sortCondition ref="A2:A30"/>
  </sortState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Expense Summary</vt:lpstr>
      <vt:lpstr>Sheet1</vt:lpstr>
      <vt:lpstr>Mileage Log</vt:lpstr>
      <vt:lpstr>Expense Types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2021-06-28T19:07:02Z</cp:lastPrinted>
  <dcterms:created xsi:type="dcterms:W3CDTF">2007-08-09T23:16:26Z</dcterms:created>
  <dcterms:modified xsi:type="dcterms:W3CDTF">2021-06-28T19:21:08Z</dcterms:modified>
</cp:coreProperties>
</file>