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F5EF4588-4302-4909-A2CD-7A35E466639F}" xr6:coauthVersionLast="47" xr6:coauthVersionMax="47" xr10:uidLastSave="{00000000-0000-0000-0000-000000000000}"/>
  <bookViews>
    <workbookView xWindow="19080" yWindow="-120" windowWidth="19440" windowHeight="15150" activeTab="2" xr2:uid="{00000000-000D-0000-FFFF-FFFF00000000}"/>
  </bookViews>
  <sheets>
    <sheet name="stmttab" sheetId="1" r:id="rId1"/>
    <sheet name="ER Reconcile" sheetId="4" r:id="rId2"/>
    <sheet name="ER Map" sheetId="5" r:id="rId3"/>
    <sheet name="Sheet6" sheetId="7" r:id="rId4"/>
    <sheet name="Sheet5" sheetId="6" r:id="rId5"/>
    <sheet name="Sheet1" sheetId="2" r:id="rId6"/>
    <sheet name="Sheet2" sheetId="3" r:id="rId7"/>
  </sheets>
  <definedNames>
    <definedName name="_xlnm._FilterDatabase" localSheetId="2" hidden="1">'ER Map'!$A$2:$E$42</definedName>
    <definedName name="_xlnm._FilterDatabase" localSheetId="0" hidden="1">stmttab!$A$1:$M$139</definedName>
    <definedName name="stmttab_2" localSheetId="5">Sheet1!$A$1:$D$19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5" l="1"/>
  <c r="F43" i="5" s="1"/>
  <c r="G43" i="5"/>
  <c r="H43" i="5"/>
  <c r="I43" i="5"/>
  <c r="K43" i="5"/>
  <c r="L43" i="5"/>
  <c r="M43" i="5"/>
  <c r="O43" i="5"/>
  <c r="O44" i="5" s="1"/>
  <c r="O45" i="5" s="1"/>
  <c r="O46" i="5" s="1"/>
  <c r="O47" i="5" s="1"/>
  <c r="O48" i="5" s="1"/>
  <c r="O49" i="5" s="1"/>
  <c r="E44" i="5"/>
  <c r="F44" i="5" s="1"/>
  <c r="E45" i="5"/>
  <c r="G45" i="5" s="1"/>
  <c r="E46" i="5"/>
  <c r="G46" i="5" s="1"/>
  <c r="E47" i="5"/>
  <c r="F47" i="5" s="1"/>
  <c r="G47" i="5"/>
  <c r="H47" i="5"/>
  <c r="I47" i="5"/>
  <c r="K47" i="5"/>
  <c r="L47" i="5"/>
  <c r="M47" i="5"/>
  <c r="E48" i="5"/>
  <c r="F48" i="5" s="1"/>
  <c r="E49" i="5"/>
  <c r="G49" i="5" s="1"/>
  <c r="F49" i="5"/>
  <c r="J49" i="5"/>
  <c r="N49" i="5"/>
  <c r="L46" i="5" l="1"/>
  <c r="H46" i="5"/>
  <c r="N46" i="5"/>
  <c r="J46" i="5"/>
  <c r="F46" i="5"/>
  <c r="M46" i="5"/>
  <c r="I46" i="5"/>
  <c r="K46" i="5"/>
  <c r="I45" i="5"/>
  <c r="N45" i="5"/>
  <c r="F45" i="5"/>
  <c r="M45" i="5"/>
  <c r="J45" i="5"/>
  <c r="M44" i="5"/>
  <c r="I44" i="5"/>
  <c r="L49" i="5"/>
  <c r="H49" i="5"/>
  <c r="K48" i="5"/>
  <c r="G48" i="5"/>
  <c r="N47" i="5"/>
  <c r="J47" i="5"/>
  <c r="L45" i="5"/>
  <c r="H45" i="5"/>
  <c r="K44" i="5"/>
  <c r="G44" i="5"/>
  <c r="N43" i="5"/>
  <c r="J43" i="5"/>
  <c r="M48" i="5"/>
  <c r="I48" i="5"/>
  <c r="M49" i="5"/>
  <c r="I49" i="5"/>
  <c r="L48" i="5"/>
  <c r="H48" i="5"/>
  <c r="L44" i="5"/>
  <c r="H44" i="5"/>
  <c r="K49" i="5"/>
  <c r="N48" i="5"/>
  <c r="J48" i="5"/>
  <c r="K45" i="5"/>
  <c r="N44" i="5"/>
  <c r="J44" i="5"/>
  <c r="O5" i="5" l="1"/>
  <c r="O6" i="5" s="1"/>
  <c r="O7" i="5" s="1"/>
  <c r="O8" i="5" s="1"/>
  <c r="O9" i="5" s="1"/>
  <c r="O10" i="5"/>
  <c r="O11" i="5"/>
  <c r="O12" i="5"/>
  <c r="O13" i="5"/>
  <c r="O14" i="5"/>
  <c r="O15" i="5"/>
  <c r="O16" i="5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/>
  <c r="O34" i="5" s="1"/>
  <c r="O35" i="5" s="1"/>
  <c r="O36" i="5" s="1"/>
  <c r="O37" i="5" s="1"/>
  <c r="O38" i="5" s="1"/>
  <c r="O39" i="5"/>
  <c r="O40" i="5"/>
  <c r="O41" i="5" l="1"/>
  <c r="O42" i="5"/>
  <c r="O4" i="5"/>
  <c r="B4" i="7"/>
  <c r="B8" i="7"/>
  <c r="B12" i="7"/>
  <c r="B16" i="7"/>
  <c r="B5" i="7"/>
  <c r="B9" i="7"/>
  <c r="B13" i="7"/>
  <c r="B17" i="7"/>
  <c r="B6" i="7"/>
  <c r="B10" i="7"/>
  <c r="B14" i="7"/>
  <c r="B7" i="7"/>
  <c r="B11" i="7"/>
  <c r="B15" i="7"/>
  <c r="B3" i="7"/>
  <c r="I26" i="3" l="1"/>
  <c r="H26" i="3" s="1"/>
  <c r="I27" i="3"/>
  <c r="H27" i="3" s="1"/>
  <c r="I28" i="3"/>
  <c r="H28" i="3" s="1"/>
  <c r="I29" i="3"/>
  <c r="H29" i="3" s="1"/>
  <c r="I30" i="3"/>
  <c r="H30" i="3" s="1"/>
  <c r="I31" i="3"/>
  <c r="H31" i="3" s="1"/>
  <c r="I32" i="3"/>
  <c r="H32" i="3" s="1"/>
  <c r="I33" i="3"/>
  <c r="H33" i="3" s="1"/>
  <c r="I34" i="3"/>
  <c r="H34" i="3" s="1"/>
  <c r="I25" i="3"/>
  <c r="G37" i="5" s="1"/>
  <c r="L41" i="5"/>
  <c r="M41" i="5"/>
  <c r="F41" i="5"/>
  <c r="G41" i="5"/>
  <c r="H41" i="5"/>
  <c r="I41" i="5"/>
  <c r="J41" i="5"/>
  <c r="K41" i="5"/>
  <c r="G34" i="5" l="1"/>
  <c r="G11" i="5"/>
  <c r="I5" i="6"/>
  <c r="I9" i="6"/>
  <c r="I13" i="6"/>
  <c r="I3" i="6"/>
  <c r="I7" i="6"/>
  <c r="I11" i="6"/>
  <c r="I15" i="6"/>
  <c r="I4" i="6"/>
  <c r="I8" i="6"/>
  <c r="I12" i="6"/>
  <c r="I2" i="6"/>
  <c r="H25" i="3"/>
  <c r="I6" i="6"/>
  <c r="I10" i="6"/>
  <c r="I14" i="6"/>
  <c r="G35" i="5"/>
  <c r="G12" i="5"/>
  <c r="G33" i="5"/>
  <c r="G38" i="5"/>
  <c r="B19" i="3"/>
  <c r="A17" i="3"/>
  <c r="A18" i="3"/>
  <c r="B18" i="3" s="1"/>
  <c r="C3" i="3"/>
  <c r="C4" i="3"/>
  <c r="C5" i="3"/>
  <c r="C6" i="3"/>
  <c r="C7" i="3"/>
  <c r="C8" i="3"/>
  <c r="C9" i="3"/>
  <c r="C2" i="3"/>
  <c r="D3" i="3"/>
  <c r="A3" i="3" s="1"/>
  <c r="D4" i="3"/>
  <c r="A4" i="3" s="1"/>
  <c r="D5" i="3"/>
  <c r="A5" i="3" s="1"/>
  <c r="D6" i="3"/>
  <c r="A6" i="3" s="1"/>
  <c r="D7" i="3"/>
  <c r="A7" i="3" s="1"/>
  <c r="D8" i="3"/>
  <c r="D9" i="3"/>
  <c r="A9" i="3" s="1"/>
  <c r="D10" i="3"/>
  <c r="A10" i="3" s="1"/>
  <c r="B10" i="3" s="1"/>
  <c r="C10" i="3" s="1"/>
  <c r="D11" i="3"/>
  <c r="A11" i="3" s="1"/>
  <c r="B11" i="3" s="1"/>
  <c r="C11" i="3" s="1"/>
  <c r="D12" i="3"/>
  <c r="A12" i="3" s="1"/>
  <c r="B12" i="3" s="1"/>
  <c r="C12" i="3" s="1"/>
  <c r="D13" i="3"/>
  <c r="A13" i="3" s="1"/>
  <c r="B13" i="3" s="1"/>
  <c r="C13" i="3" s="1"/>
  <c r="D14" i="3"/>
  <c r="A14" i="3" s="1"/>
  <c r="B14" i="3" s="1"/>
  <c r="C14" i="3" s="1"/>
  <c r="D15" i="3"/>
  <c r="A15" i="3" s="1"/>
  <c r="B15" i="3" s="1"/>
  <c r="C15" i="3" s="1"/>
  <c r="D16" i="3"/>
  <c r="A16" i="3" s="1"/>
  <c r="B16" i="3" s="1"/>
  <c r="C16" i="3" s="1"/>
  <c r="D2" i="3"/>
  <c r="A2" i="3" s="1"/>
  <c r="F26" i="2"/>
  <c r="F27" i="2"/>
  <c r="F28" i="2"/>
  <c r="F29" i="2"/>
  <c r="F30" i="2"/>
  <c r="F31" i="2"/>
  <c r="F32" i="2"/>
  <c r="F33" i="2"/>
  <c r="F34" i="2"/>
  <c r="F35" i="2"/>
  <c r="F25" i="2"/>
  <c r="K44" i="1" l="1"/>
  <c r="K21" i="1"/>
  <c r="K62" i="1"/>
  <c r="K50" i="1"/>
  <c r="K16" i="1"/>
  <c r="K23" i="1"/>
  <c r="K45" i="1"/>
  <c r="K60" i="1"/>
  <c r="K22" i="1"/>
  <c r="K43" i="1"/>
  <c r="K51" i="1"/>
  <c r="K66" i="1"/>
  <c r="K35" i="1"/>
  <c r="K42" i="1"/>
  <c r="K52" i="1"/>
  <c r="K41" i="1"/>
  <c r="K13" i="1"/>
  <c r="K26" i="1"/>
  <c r="K30" i="1"/>
  <c r="K34" i="1"/>
  <c r="K47" i="1"/>
  <c r="K56" i="1"/>
  <c r="K11" i="1"/>
  <c r="K29" i="1"/>
  <c r="K33" i="1"/>
  <c r="K27" i="1"/>
  <c r="K31" i="1"/>
  <c r="K48" i="1"/>
  <c r="K57" i="1"/>
  <c r="K10" i="1"/>
  <c r="K18" i="1"/>
  <c r="K28" i="1"/>
  <c r="K32" i="1"/>
  <c r="K40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25" i="5" l="1"/>
  <c r="E29" i="5"/>
  <c r="E33" i="5"/>
  <c r="E37" i="5"/>
  <c r="E42" i="5"/>
  <c r="E8" i="5"/>
  <c r="E10" i="5"/>
  <c r="E14" i="5"/>
  <c r="E18" i="5"/>
  <c r="E22" i="5"/>
  <c r="E19" i="5"/>
  <c r="E23" i="5"/>
  <c r="E31" i="5"/>
  <c r="E35" i="5"/>
  <c r="E6" i="5"/>
  <c r="E16" i="5"/>
  <c r="E24" i="5"/>
  <c r="E28" i="5"/>
  <c r="E36" i="5"/>
  <c r="E40" i="5"/>
  <c r="E13" i="5"/>
  <c r="E17" i="5"/>
  <c r="E4" i="5"/>
  <c r="E26" i="5"/>
  <c r="E30" i="5"/>
  <c r="E34" i="5"/>
  <c r="E38" i="5"/>
  <c r="E5" i="5"/>
  <c r="E9" i="5"/>
  <c r="E11" i="5"/>
  <c r="E15" i="5"/>
  <c r="E27" i="5"/>
  <c r="E39" i="5"/>
  <c r="E12" i="5"/>
  <c r="E20" i="5"/>
  <c r="E32" i="5"/>
  <c r="E7" i="5"/>
  <c r="E21" i="5"/>
  <c r="L33" i="5" l="1"/>
  <c r="M33" i="5"/>
  <c r="I33" i="5"/>
  <c r="N33" i="5"/>
  <c r="F33" i="5"/>
  <c r="J33" i="5"/>
  <c r="K33" i="5"/>
  <c r="H33" i="5"/>
  <c r="I21" i="5"/>
  <c r="L21" i="5"/>
  <c r="H21" i="5"/>
  <c r="J21" i="5"/>
  <c r="M21" i="5"/>
  <c r="K21" i="5"/>
  <c r="N21" i="5"/>
  <c r="F21" i="5"/>
  <c r="G21" i="5"/>
  <c r="M15" i="5"/>
  <c r="I15" i="5"/>
  <c r="N15" i="5"/>
  <c r="G15" i="5"/>
  <c r="L15" i="5"/>
  <c r="H15" i="5"/>
  <c r="F15" i="5"/>
  <c r="J15" i="5"/>
  <c r="K15" i="5"/>
  <c r="M5" i="5"/>
  <c r="I5" i="5"/>
  <c r="N5" i="5"/>
  <c r="F5" i="5"/>
  <c r="J5" i="5"/>
  <c r="G5" i="5"/>
  <c r="H5" i="5"/>
  <c r="K5" i="5"/>
  <c r="L5" i="5"/>
  <c r="I13" i="5"/>
  <c r="L13" i="5"/>
  <c r="H13" i="5"/>
  <c r="J13" i="5"/>
  <c r="M13" i="5"/>
  <c r="K13" i="5"/>
  <c r="F13" i="5"/>
  <c r="G13" i="5"/>
  <c r="N13" i="5"/>
  <c r="L14" i="5"/>
  <c r="G14" i="5"/>
  <c r="K14" i="5"/>
  <c r="M14" i="5"/>
  <c r="N14" i="5"/>
  <c r="H14" i="5"/>
  <c r="I14" i="5"/>
  <c r="F14" i="5"/>
  <c r="J14" i="5"/>
  <c r="N4" i="5"/>
  <c r="M4" i="5"/>
  <c r="J4" i="5"/>
  <c r="G4" i="5"/>
  <c r="K4" i="5"/>
  <c r="L4" i="5"/>
  <c r="F4" i="5"/>
  <c r="H4" i="5"/>
  <c r="I4" i="5"/>
  <c r="N24" i="5"/>
  <c r="G24" i="5"/>
  <c r="K24" i="5"/>
  <c r="F24" i="5"/>
  <c r="H24" i="5"/>
  <c r="L24" i="5"/>
  <c r="I24" i="5"/>
  <c r="M24" i="5"/>
  <c r="J24" i="5"/>
  <c r="M23" i="5"/>
  <c r="I23" i="5"/>
  <c r="N23" i="5"/>
  <c r="G23" i="5"/>
  <c r="L23" i="5"/>
  <c r="H23" i="5"/>
  <c r="K23" i="5"/>
  <c r="J23" i="5"/>
  <c r="F23" i="5"/>
  <c r="L18" i="5"/>
  <c r="G18" i="5"/>
  <c r="K18" i="5"/>
  <c r="M18" i="5"/>
  <c r="J18" i="5"/>
  <c r="F18" i="5"/>
  <c r="N18" i="5"/>
  <c r="I18" i="5"/>
  <c r="H18" i="5"/>
  <c r="L10" i="5"/>
  <c r="G10" i="5"/>
  <c r="K10" i="5"/>
  <c r="M10" i="5"/>
  <c r="J10" i="5"/>
  <c r="F10" i="5"/>
  <c r="N10" i="5"/>
  <c r="I10" i="5"/>
  <c r="H10" i="5"/>
  <c r="I7" i="5"/>
  <c r="L7" i="5"/>
  <c r="F7" i="5"/>
  <c r="H7" i="5"/>
  <c r="J7" i="5"/>
  <c r="M7" i="5"/>
  <c r="N7" i="5"/>
  <c r="G7" i="5"/>
  <c r="K7" i="5"/>
  <c r="M39" i="5"/>
  <c r="N39" i="5"/>
  <c r="I39" i="5"/>
  <c r="L39" i="5"/>
  <c r="F39" i="5"/>
  <c r="J39" i="5"/>
  <c r="H39" i="5"/>
  <c r="G39" i="5"/>
  <c r="K39" i="5"/>
  <c r="M11" i="5"/>
  <c r="I11" i="5"/>
  <c r="N11" i="5"/>
  <c r="J11" i="5"/>
  <c r="F11" i="5"/>
  <c r="K11" i="5"/>
  <c r="L11" i="5"/>
  <c r="H11" i="5"/>
  <c r="L34" i="5"/>
  <c r="M34" i="5"/>
  <c r="K34" i="5"/>
  <c r="H34" i="5"/>
  <c r="N34" i="5"/>
  <c r="F34" i="5"/>
  <c r="I34" i="5"/>
  <c r="J34" i="5"/>
  <c r="I17" i="5"/>
  <c r="L17" i="5"/>
  <c r="M17" i="5"/>
  <c r="F17" i="5"/>
  <c r="K17" i="5"/>
  <c r="N17" i="5"/>
  <c r="G17" i="5"/>
  <c r="H17" i="5"/>
  <c r="J17" i="5"/>
  <c r="N40" i="5"/>
  <c r="G40" i="5"/>
  <c r="K40" i="5"/>
  <c r="H40" i="5"/>
  <c r="L40" i="5"/>
  <c r="M40" i="5"/>
  <c r="J40" i="5"/>
  <c r="I40" i="5"/>
  <c r="F40" i="5"/>
  <c r="N16" i="5"/>
  <c r="G16" i="5"/>
  <c r="K16" i="5"/>
  <c r="F16" i="5"/>
  <c r="H16" i="5"/>
  <c r="L16" i="5"/>
  <c r="J16" i="5"/>
  <c r="I16" i="5"/>
  <c r="M16" i="5"/>
  <c r="N6" i="5"/>
  <c r="G6" i="5"/>
  <c r="K6" i="5"/>
  <c r="H6" i="5"/>
  <c r="L6" i="5"/>
  <c r="F6" i="5"/>
  <c r="M6" i="5"/>
  <c r="I6" i="5"/>
  <c r="J6" i="5"/>
  <c r="M19" i="5"/>
  <c r="I19" i="5"/>
  <c r="N19" i="5"/>
  <c r="J19" i="5"/>
  <c r="F19" i="5"/>
  <c r="K19" i="5"/>
  <c r="L19" i="5"/>
  <c r="G19" i="5"/>
  <c r="H19" i="5"/>
  <c r="L8" i="5"/>
  <c r="G8" i="5"/>
  <c r="K8" i="5"/>
  <c r="M8" i="5"/>
  <c r="N8" i="5"/>
  <c r="H8" i="5"/>
  <c r="I8" i="5"/>
  <c r="J8" i="5"/>
  <c r="F8" i="5"/>
  <c r="L29" i="5"/>
  <c r="I29" i="5"/>
  <c r="F29" i="5"/>
  <c r="J29" i="5"/>
  <c r="M29" i="5"/>
  <c r="N29" i="5"/>
  <c r="K29" i="5"/>
  <c r="G29" i="5"/>
  <c r="H29" i="5"/>
  <c r="N20" i="5"/>
  <c r="G20" i="5"/>
  <c r="K20" i="5"/>
  <c r="L20" i="5"/>
  <c r="I20" i="5"/>
  <c r="M20" i="5"/>
  <c r="J20" i="5"/>
  <c r="H20" i="5"/>
  <c r="F20" i="5"/>
  <c r="L26" i="5"/>
  <c r="G26" i="5"/>
  <c r="K26" i="5"/>
  <c r="M26" i="5"/>
  <c r="J26" i="5"/>
  <c r="F26" i="5"/>
  <c r="N26" i="5"/>
  <c r="H26" i="5"/>
  <c r="I26" i="5"/>
  <c r="N28" i="5"/>
  <c r="L28" i="5"/>
  <c r="G28" i="5"/>
  <c r="K28" i="5"/>
  <c r="M28" i="5"/>
  <c r="H28" i="5"/>
  <c r="J28" i="5"/>
  <c r="I28" i="5"/>
  <c r="F28" i="5"/>
  <c r="M31" i="5"/>
  <c r="N31" i="5"/>
  <c r="I31" i="5"/>
  <c r="L31" i="5"/>
  <c r="F31" i="5"/>
  <c r="J31" i="5"/>
  <c r="H31" i="5"/>
  <c r="G31" i="5"/>
  <c r="K31" i="5"/>
  <c r="L22" i="5"/>
  <c r="G22" i="5"/>
  <c r="K22" i="5"/>
  <c r="M22" i="5"/>
  <c r="N22" i="5"/>
  <c r="H22" i="5"/>
  <c r="I22" i="5"/>
  <c r="F22" i="5"/>
  <c r="J22" i="5"/>
  <c r="L37" i="5"/>
  <c r="I37" i="5"/>
  <c r="F37" i="5"/>
  <c r="J37" i="5"/>
  <c r="M37" i="5"/>
  <c r="N37" i="5"/>
  <c r="K37" i="5"/>
  <c r="H37" i="5"/>
  <c r="N12" i="5"/>
  <c r="K12" i="5"/>
  <c r="L12" i="5"/>
  <c r="I12" i="5"/>
  <c r="M12" i="5"/>
  <c r="J12" i="5"/>
  <c r="H12" i="5"/>
  <c r="F12" i="5"/>
  <c r="L38" i="5"/>
  <c r="M38" i="5"/>
  <c r="N38" i="5"/>
  <c r="K38" i="5"/>
  <c r="H38" i="5"/>
  <c r="F38" i="5"/>
  <c r="J38" i="5"/>
  <c r="N32" i="5"/>
  <c r="G32" i="5"/>
  <c r="K32" i="5"/>
  <c r="H32" i="5"/>
  <c r="L32" i="5"/>
  <c r="J32" i="5"/>
  <c r="I32" i="5"/>
  <c r="M32" i="5"/>
  <c r="F32" i="5"/>
  <c r="M27" i="5"/>
  <c r="N27" i="5"/>
  <c r="I27" i="5"/>
  <c r="F27" i="5"/>
  <c r="J27" i="5"/>
  <c r="H27" i="5"/>
  <c r="G27" i="5"/>
  <c r="K27" i="5"/>
  <c r="L27" i="5"/>
  <c r="M9" i="5"/>
  <c r="I9" i="5"/>
  <c r="N9" i="5"/>
  <c r="G9" i="5"/>
  <c r="L9" i="5"/>
  <c r="H9" i="5"/>
  <c r="F9" i="5"/>
  <c r="J9" i="5"/>
  <c r="K9" i="5"/>
  <c r="L30" i="5"/>
  <c r="M30" i="5"/>
  <c r="N30" i="5"/>
  <c r="G30" i="5"/>
  <c r="K30" i="5"/>
  <c r="H30" i="5"/>
  <c r="F30" i="5"/>
  <c r="I30" i="5"/>
  <c r="J30" i="5"/>
  <c r="N36" i="5"/>
  <c r="L36" i="5"/>
  <c r="G36" i="5"/>
  <c r="K36" i="5"/>
  <c r="M36" i="5"/>
  <c r="H36" i="5"/>
  <c r="J36" i="5"/>
  <c r="I36" i="5"/>
  <c r="F36" i="5"/>
  <c r="M35" i="5"/>
  <c r="N35" i="5"/>
  <c r="I35" i="5"/>
  <c r="F35" i="5"/>
  <c r="J35" i="5"/>
  <c r="H35" i="5"/>
  <c r="K35" i="5"/>
  <c r="L35" i="5"/>
  <c r="L42" i="5"/>
  <c r="M42" i="5"/>
  <c r="G42" i="5"/>
  <c r="K42" i="5"/>
  <c r="H42" i="5"/>
  <c r="N42" i="5"/>
  <c r="I42" i="5"/>
  <c r="J42" i="5"/>
  <c r="F42" i="5"/>
  <c r="I25" i="5"/>
  <c r="L25" i="5"/>
  <c r="M25" i="5"/>
  <c r="F25" i="5"/>
  <c r="K25" i="5"/>
  <c r="N25" i="5"/>
  <c r="G25" i="5"/>
  <c r="J25" i="5"/>
  <c r="H25" i="5"/>
  <c r="M3" i="1" l="1"/>
  <c r="M7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87" i="1"/>
  <c r="M91" i="1"/>
  <c r="M95" i="1"/>
  <c r="M99" i="1"/>
  <c r="M103" i="1"/>
  <c r="M107" i="1"/>
  <c r="M111" i="1"/>
  <c r="M115" i="1"/>
  <c r="M119" i="1"/>
  <c r="M123" i="1"/>
  <c r="M127" i="1"/>
  <c r="M131" i="1"/>
  <c r="M135" i="1"/>
  <c r="M139" i="1"/>
  <c r="M136" i="1"/>
  <c r="M14" i="1"/>
  <c r="M30" i="1"/>
  <c r="M38" i="1"/>
  <c r="M50" i="1"/>
  <c r="M62" i="1"/>
  <c r="M70" i="1"/>
  <c r="M82" i="1"/>
  <c r="M90" i="1"/>
  <c r="M98" i="1"/>
  <c r="M110" i="1"/>
  <c r="M122" i="1"/>
  <c r="M134" i="1"/>
  <c r="M4" i="1"/>
  <c r="M8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0" i="1"/>
  <c r="M84" i="1"/>
  <c r="M88" i="1"/>
  <c r="M92" i="1"/>
  <c r="M96" i="1"/>
  <c r="M100" i="1"/>
  <c r="M104" i="1"/>
  <c r="M108" i="1"/>
  <c r="M112" i="1"/>
  <c r="M116" i="1"/>
  <c r="M120" i="1"/>
  <c r="M124" i="1"/>
  <c r="M128" i="1"/>
  <c r="M132" i="1"/>
  <c r="M2" i="1"/>
  <c r="M22" i="1"/>
  <c r="M42" i="1"/>
  <c r="M54" i="1"/>
  <c r="M74" i="1"/>
  <c r="M86" i="1"/>
  <c r="M102" i="1"/>
  <c r="M118" i="1"/>
  <c r="M130" i="1"/>
  <c r="M5" i="1"/>
  <c r="M9" i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81" i="1"/>
  <c r="M85" i="1"/>
  <c r="M89" i="1"/>
  <c r="M93" i="1"/>
  <c r="M97" i="1"/>
  <c r="M101" i="1"/>
  <c r="M105" i="1"/>
  <c r="M109" i="1"/>
  <c r="M113" i="1"/>
  <c r="M117" i="1"/>
  <c r="M121" i="1"/>
  <c r="M125" i="1"/>
  <c r="M129" i="1"/>
  <c r="M133" i="1"/>
  <c r="M137" i="1"/>
  <c r="M6" i="1"/>
  <c r="M10" i="1"/>
  <c r="M18" i="1"/>
  <c r="M26" i="1"/>
  <c r="M34" i="1"/>
  <c r="M46" i="1"/>
  <c r="M58" i="1"/>
  <c r="M66" i="1"/>
  <c r="M78" i="1"/>
  <c r="M94" i="1"/>
  <c r="M106" i="1"/>
  <c r="M114" i="1"/>
  <c r="M126" i="1"/>
  <c r="M13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9BD5F0-C5DF-4E88-A163-D972C94275C4}" name="stmttab(2)" type="6" refreshedVersion="7" background="1" saveData="1">
    <textPr codePage="437" sourceFile="C:\Users\leeca\Downloads\stmttab(2).da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<sst xmlns="http://schemas.openxmlformats.org/spreadsheetml/2006/main" count="1144" uniqueCount="411">
  <si>
    <t>Description</t>
  </si>
  <si>
    <t>Beginning balance as of 10/01/2020</t>
  </si>
  <si>
    <t>Date</t>
  </si>
  <si>
    <t>Amount</t>
  </si>
  <si>
    <t>Running Bal.</t>
  </si>
  <si>
    <t>PEREGRINE AVIONI DES:QUICKBOOKS ID:375020979 INDN:AVIAGLOBAL GROUP, LLC CO ID:1722616653 PPD</t>
  </si>
  <si>
    <t>Monthly Fee for Business Advantage</t>
  </si>
  <si>
    <t>TRANSFER AVIAGLOBAL GROUP, LL:Forrest Colliver Confirmation# 0685080224</t>
  </si>
  <si>
    <t>TRANSFER AVIAGLOBAL GROUP, LL:ADS-B Global LLC Confirmation# 0685099440</t>
  </si>
  <si>
    <t>Online Banking Transfer Conf# 494d516de; AERO BUSINESS DEVELOPEMENT LLC</t>
  </si>
  <si>
    <t>External transfer fee - 3 Day - 12/01/2020 Confirmation: 319680854</t>
  </si>
  <si>
    <t>External transfer fee - 3 Day - 12/01/2020 Confirmation: 319681666</t>
  </si>
  <si>
    <t>TRANSFER AVIAGLOBAL GROUP, LL:Forrest Colliver Confirmation# 1323710844</t>
  </si>
  <si>
    <t>External transfer fee - 3 Day - 12/17/2020 Confirmation: 321522714</t>
  </si>
  <si>
    <t>R. A. Miller Ind DES:Payment ID:44861 INDN:AviaGlobal Group CO ID:2381571192 CCD</t>
  </si>
  <si>
    <t>Online Banking Transfer Conf# c6cc2c430; AERO BUSINESS DEVELOPEMENT LLC</t>
  </si>
  <si>
    <t>STK*Shutterstock 12/30 PURCHASE 8666633954 NY DEBIT CARD *7411</t>
  </si>
  <si>
    <t>TRANSFER AVIAGLOBAL GROUP, LL:Forrest Colliver Confirmation# 0536599189</t>
  </si>
  <si>
    <t>External transfer fee - 3 Day - 12/30/2020 Confirmation: 322918194</t>
  </si>
  <si>
    <t>MAILCHIMP *MISC 01/18 PURCHASE MAILCHIMP.COM GA DEBIT CARD *7411</t>
  </si>
  <si>
    <t>MailChimp 01/20 PURCHASE Atlanta GA DEBIT CARD *7411</t>
  </si>
  <si>
    <t>NATIONAL BUSINESS 01/19 PURCHASE WASHINGTON DC DEBIT CARD *0975</t>
  </si>
  <si>
    <t>OWL FOR THUNDERBI 01/23 PURCHASE WIESBADEN DEBIT CARD *7429</t>
  </si>
  <si>
    <t>ELEMENTOR 01/24 PURCHASE WILMINGTON DE DEBIT CARD *7429</t>
  </si>
  <si>
    <t>GUM.CO/CC* WEBFAC 01/24 PURCHASE 6502043486 CA DEBIT CARD *7429</t>
  </si>
  <si>
    <t>REALLY SIMPLE SSL 01/24 PURCHASE GRONINGEN DEBIT CARD *7429</t>
  </si>
  <si>
    <t>PAYPAL *SOFTACULO 01/24 PURCHASE 4029357733 CA DEBIT CARD *7429</t>
  </si>
  <si>
    <t>COMPLIANZ GDPR PL 01/25 PURCHASE GRONINGEN DEBIT CARD *7429</t>
  </si>
  <si>
    <t>INTERNATIONAL TRANSACTION FEE 01/25 COMPLIANZ GDPR PL GRONINGEN DEBIT CARD *7429</t>
  </si>
  <si>
    <t>INTERNATIONAL TRANSACTION FEE 01/24 REALLY SIMPLE SSL GRONINGEN DEBIT CARD *7429</t>
  </si>
  <si>
    <t>INTERNATIONAL TRANSACTION FEE 01/23 OWL FOR THUNDERBI WIESBADEN DEBIT CARD *7429</t>
  </si>
  <si>
    <t>STK*Shutterstock 01/28 PURCHASE 8666633954 NY DEBIT CARD *7411</t>
  </si>
  <si>
    <t>TRANSFER AVIAGLOBAL GROUP, LL:ADS-B Global LLC Confirmation# 0500072017</t>
  </si>
  <si>
    <t>TRANSFER AVIAGLOBAL GROUP, LL:Forrest Colliver Confirmation# 0500086939</t>
  </si>
  <si>
    <t>Online Banking Transfer Conf# 222e64b68; AERO BUSINESS DEVELOPEMENT LLC</t>
  </si>
  <si>
    <t>External transfer fee - 3 Day - 02/10/2021 Confirmation: 327766402</t>
  </si>
  <si>
    <t>External transfer fee - 3 Day - 02/10/2021 Confirmation: 327766202</t>
  </si>
  <si>
    <t>RTCA 02/17 PURCHASE 2023300656 DC DEBIT CARD *7411</t>
  </si>
  <si>
    <t>MAILCHIMP *MISC 02/18 PURCHASE MAILCHIMP.COM GA DEBIT CARD *7411</t>
  </si>
  <si>
    <t>MailChimp 02/20 PURCHASE Atlanta GA DEBIT CARD *7411</t>
  </si>
  <si>
    <t>STK*Shutterstock 02/27 PURCHASE 8666633954 NY DEBIT CARD *7411</t>
  </si>
  <si>
    <t>MONSTERINSIGHTS P 03/16 PURCHASE WEST PALM BEA FL DEBIT CARD *7429</t>
  </si>
  <si>
    <t>SEMPER PLUGINS AI 03/16 PURCHASE 8552845840 FL DEBIT CARD *7429</t>
  </si>
  <si>
    <t>MAILCHIMP *MISC 03/18 PURCHASE MAILCHIMP.COM GA DEBIT CARD *7411</t>
  </si>
  <si>
    <t>MailChimp 03/20 PURCHASE Atlanta GA DEBIT CARD *7411</t>
  </si>
  <si>
    <t>COMPLIANZ GDPR PL 01-25 PURCHASE GRONINGEN.pdf</t>
  </si>
  <si>
    <t>ELEMENTOR 01-24 PURCHASE WILMINGTON DE.pdf</t>
  </si>
  <si>
    <t>External transfer fee - 3 Day - 02-10-2021 Confirmation 327766202.pdf</t>
  </si>
  <si>
    <t>External transfer fee - 3 Day - 02-10-2021 Confirmation 327766402.pdf</t>
  </si>
  <si>
    <t>GUM.CO CC WEBFAC 01-24 PURCHASE 6502043486.pdf</t>
  </si>
  <si>
    <t>INTERNATIONAL TRANSACTION FEE 01-23 OWL FOR THUNDERBI WIESBADEN.pdf</t>
  </si>
  <si>
    <t>INTERNATIONAL TRANSACTION FEE 01-24 REALLY SIMPLE SSL GRONINGEN.pdf</t>
  </si>
  <si>
    <t>INTERNATIONAL TRANSACTION FEE 01-25 COMPLIANZ GDPR PL GRONINGEN.pdf</t>
  </si>
  <si>
    <t>MailChimp 01-20 PURCHASE Atlanta GA.pdf</t>
  </si>
  <si>
    <t>MailChimp 02-20 PURCHASE Atlanta GA.pdf</t>
  </si>
  <si>
    <t>MailChimp 03-20 PURCHASE Atlanta GA.pdf</t>
  </si>
  <si>
    <t>MAILCHIMP MISC 01-18 PURCHASE.pdf</t>
  </si>
  <si>
    <t>MAILCHIMP MISC 02-18 PURCHASE.pdf</t>
  </si>
  <si>
    <t>MAILCHIMP MISC 03-18 PURCHASE.pdf</t>
  </si>
  <si>
    <t>MONSTERINSIGHTS P 03-16 PURCHASE WEST PALM BEA FL.pdf</t>
  </si>
  <si>
    <t>NATIONAL BUSINESS 01-19 PURCHASE WASHINGTON DC.pdf</t>
  </si>
  <si>
    <t>OWL FOR THUNDERBI 01-23 PURCHASE WIESBADEN.pdf</t>
  </si>
  <si>
    <t>PAYPAL SOFTACULO 01-24 PURCHASE 4029357733.pdf</t>
  </si>
  <si>
    <t>REALLY SIMPLE SSL 01-24 PURCHASE GRONINGEN.pdf</t>
  </si>
  <si>
    <t>RTCA 02-17 PURCHASE 2023300656.pdf</t>
  </si>
  <si>
    <t>SEMPER PLUGINS AI 03-16 PURCHASE 8552845840 FL.pdf</t>
  </si>
  <si>
    <t>STK Shutterstock 01-28 PURCHASE 8666633954.pdf</t>
  </si>
  <si>
    <t>STK Shutterstock 02-27 PURCHASE 8666633954 NY.pdf</t>
  </si>
  <si>
    <t>STK Shutterstock 12-30 PURCHASE 8666633954.pdf</t>
  </si>
  <si>
    <t>External transfer fee - 3 Day - 12-01-2020 Confirmation 319680854.pdf</t>
  </si>
  <si>
    <t>External transfer fee - 3 Day - 12-01-2020 Confirmation 319681666.pdf</t>
  </si>
  <si>
    <t>External transfer fee - 3 Day - 12-17-2020 Confirmation 321522714.pdf</t>
  </si>
  <si>
    <t>External transfer fee - 3 Day - 12-30-2020 Confirmation 322918194.pdf</t>
  </si>
  <si>
    <t/>
  </si>
  <si>
    <t>Detail File Name</t>
  </si>
  <si>
    <t>AGG</t>
  </si>
  <si>
    <t>PA</t>
  </si>
  <si>
    <t>SEQ</t>
  </si>
  <si>
    <t>LRC</t>
  </si>
  <si>
    <t>HEA</t>
  </si>
  <si>
    <t>FWC</t>
  </si>
  <si>
    <t>Client</t>
  </si>
  <si>
    <t>Who</t>
  </si>
  <si>
    <t>Summary Amt.</t>
  </si>
  <si>
    <t>Beginning balance as of 03/22/2021</t>
  </si>
  <si>
    <t>Total credits</t>
  </si>
  <si>
    <t>Total debits</t>
  </si>
  <si>
    <t>Ending balance as of 04/07/2021</t>
  </si>
  <si>
    <t>STK*Shutterstock 03/28 PURCHASE 8666633954 NY DEBIT CARD *7411</t>
  </si>
  <si>
    <t>Online Banking Transfer Conf# um594tbgj; AERO BUSINESS DEVELOPEMENT LLC</t>
  </si>
  <si>
    <t>TRANSFER AVIAGLOBAL GROUP, LL:ADS-B Global LLC Confirmation# 1304665128</t>
  </si>
  <si>
    <t>TRANSFER AVIAGLOBAL GROUP, LL:Forrest Colliver Confirmation# 3904686340</t>
  </si>
  <si>
    <t>External transfer fee - 3 Day - 03/29/2021 Confirmation: 333325992</t>
  </si>
  <si>
    <t>External transfer fee - 3 Day - 03/29/2021 Confirmation: 333326670</t>
  </si>
  <si>
    <t>Monthly Fee Business Adv Relationship</t>
  </si>
  <si>
    <t>DREAMSTIME.COM 04/01 PURCHASE 6157715611 TN DEBIT CARD *7411</t>
  </si>
  <si>
    <t>DREAMSTIME.COM 04/02 PURCHASE 6157715611 TN DEBIT CARD *7411</t>
  </si>
  <si>
    <t>External transfer fee - 3 Day - 03-29-2021 Confirmation 333326670.pdf</t>
  </si>
  <si>
    <t>External transfer fee - 3 Day - 03-29-2021 Confirmation 333325992.pdf</t>
  </si>
  <si>
    <t>DREAMSTIME.COM 04-02 PURCHASE 6157715611.pdf</t>
  </si>
  <si>
    <t>DREAMSTIME.COM 04-01 PURCHASE 6157715611.pdf</t>
  </si>
  <si>
    <t>STK Shutterstock 03-28 PURCHASE 8666633954.pdf</t>
  </si>
  <si>
    <t>Vendor Invoice File Name</t>
  </si>
  <si>
    <t xml:space="preserve">-a----         2/17/2021   4:43 PM        (61224) 210217 - RTCA Membership Confirmation 0049032.pdf                    </t>
  </si>
  <si>
    <t xml:space="preserve">-a----          4/1/2021   1:57 PM        (42215) 210401 - Dreamstime LLC 1 Week Paid Invoice 22197454.pdf             </t>
  </si>
  <si>
    <t xml:space="preserve">-a----          4/8/2021   4:07 PM        (49030) 210128 - Shutterstock SSTK-0F065-DFD2.pdf                            </t>
  </si>
  <si>
    <t xml:space="preserve">-a----          4/9/2021  10:03 AM        (39897) 210318 - AGG - Mailchimp Essentials MC12095090.pdf                   </t>
  </si>
  <si>
    <t xml:space="preserve">-a----          4/1/2021   1:44 PM        (41806) 210401 - Dreamstime LLC 1 Week Free Invoice 22197420.pdf             </t>
  </si>
  <si>
    <t xml:space="preserve">-a----          4/8/2021   4:06 PM        (50300) 210227 - Shutterstock SSTK-0B738-AA97.pdf                            </t>
  </si>
  <si>
    <t xml:space="preserve">------         1/19/2021  12:25 PM       (557286) AGG NBAA Dues Receipt thru 31MAR2022 19Jan21.pdf                     </t>
  </si>
  <si>
    <t xml:space="preserve">------         1/18/2021   1:52 PM       (405541) 210118 - AGG - Mailchimp Essentials MC11487833.pdf                   </t>
  </si>
  <si>
    <t xml:space="preserve">------        12/30/2020   3:51 PM       (331249) 201230 - Peregrine - Shutterstock SSTK-0DF02-5FCE.pdf                </t>
  </si>
  <si>
    <t xml:space="preserve">-a----          4/8/2021   4:05 PM        (48801) 210328 - Shutterstock SSTK-05F1C-0C56.pdf                            </t>
  </si>
  <si>
    <t>-a----          4/8/2021   4:12 PM        (36522) 210405 - Peregrine - Mailchimp Google Analytics Add-on MC12271562.pdf</t>
  </si>
  <si>
    <t xml:space="preserve">------         1/20/2021   1:49 PM       (224852) 210120 - Peregrine - Mailchimp Essentials MC11510233.pdf             </t>
  </si>
  <si>
    <t xml:space="preserve">-a----          4/9/2021  10:02 AM        (40087) 210218 - AGG - Mailchimp Essentials MC11806693.pdf                   </t>
  </si>
  <si>
    <t xml:space="preserve">-a----          4/8/2021   4:11 PM        (39819) 210320 - Peregrine - Mailchimp Essentials MC12118234.pdf             </t>
  </si>
  <si>
    <t xml:space="preserve">-a----          4/8/2021   4:10 PM        (39998) 210220 - Peregrine - Mailchimp Essentials MC11828145.pdf  </t>
  </si>
  <si>
    <t>rtca</t>
  </si>
  <si>
    <t>5090</t>
  </si>
  <si>
    <t>DFD2</t>
  </si>
  <si>
    <t>week free</t>
  </si>
  <si>
    <t>aa97</t>
  </si>
  <si>
    <t>nbaa</t>
  </si>
  <si>
    <t>7833</t>
  </si>
  <si>
    <t>Week Paid</t>
  </si>
  <si>
    <t>vendor receipt</t>
  </si>
  <si>
    <t>Simple Description</t>
  </si>
  <si>
    <t>Images for Peregrine Website</t>
  </si>
  <si>
    <t>AGG Mailchimp account</t>
  </si>
  <si>
    <t>Peregrine Mailchimp Account</t>
  </si>
  <si>
    <t>Images for websites</t>
  </si>
  <si>
    <t>RTCA Annual Membership Dues</t>
  </si>
  <si>
    <t>Images for Press Releases</t>
  </si>
  <si>
    <t>Foreign currency transaction fee for Owl</t>
  </si>
  <si>
    <t>Owl - Microsoft Exchange Access Software</t>
  </si>
  <si>
    <t>Elementor, website template software</t>
  </si>
  <si>
    <t>foreign currency transaction fee for Really Simple SSL</t>
  </si>
  <si>
    <t>Reall Simple SSL plug-in for website</t>
  </si>
  <si>
    <t>Website plug-in for website</t>
  </si>
  <si>
    <t>Website "Under construction" plugin</t>
  </si>
  <si>
    <t>Complianz - Website plugin for international compliance</t>
  </si>
  <si>
    <t>Foreign transaction fee for Complianz</t>
  </si>
  <si>
    <t>Semper - Website Analytics subscription</t>
  </si>
  <si>
    <t>Monster Insights - Website analytics subscription</t>
  </si>
  <si>
    <t>NBAA Annual Dues</t>
  </si>
  <si>
    <t>Online Banking Transfer Conf# kwu34y0x0; AERO BUSINESS DEVELOPEMENT LLC</t>
  </si>
  <si>
    <t>MAILCHIMP *MISC 04/18 PURCHASE MAILCHIMP.COM GA DEBIT CARD *7411</t>
  </si>
  <si>
    <t>MailChimp 04/20 PURCHASE Atlanta GA DEBIT CARD *7411</t>
  </si>
  <si>
    <t>DREAMSTIME.COM 04/29 PURCHASE 6157715611 TN DEBIT CARD *7411</t>
  </si>
  <si>
    <t>210420 - Peregrine - Mailchimp Essentials MC12410854.pdf</t>
  </si>
  <si>
    <t>210429 - Dreamstime LLC Paid Invoice 22302762</t>
  </si>
  <si>
    <t>MAILCHIMP MISC 04-18 PURCHASE.pdf</t>
  </si>
  <si>
    <t>MailChimp 04-20 PURCHASE Atlanta GA.pdf</t>
  </si>
  <si>
    <t>DREAMSTIME.COM 04-29 PURCHASE 6157715611.pdf</t>
  </si>
  <si>
    <t>210418 - AGG - Mailchimp Essentials MC12390958.pdf</t>
  </si>
  <si>
    <t>MAILCHIMP *MISC 05/18 PURCHASE MAILCHIMP.COM GA DEBIT CARD *7411</t>
  </si>
  <si>
    <t>MailChimp 05/20 PURCHASE Atlanta GA DEBIT CARD *7411</t>
  </si>
  <si>
    <t>APPAREO SYSTEMS DES:Epicor Upl ID: INDN:AviaGlobal Group LLC CO ID:1450460110 PPD</t>
  </si>
  <si>
    <t>MAILCHIMP MISC 05-18 PURCHASE.pdf</t>
  </si>
  <si>
    <t>MailChimp 05-20 PURCHASE Atlanta GA.pdf</t>
  </si>
  <si>
    <t>210518 - AGG - Mailchimp Essentials MC12676738.pdf</t>
  </si>
  <si>
    <t>210520 - Peregrine - Mailchimp Essentials MC12696206.pdf</t>
  </si>
  <si>
    <t>WIRE TYPE:WIRE IN DATE: 210528 TIME:0713 ET TRN:2021052800254101 SEQ:US01148KU0517630/359396 ORIG:THOMMEN AIRCRAFT EQUIPMEN ID:CH98002452451085 SND BK:UBS AG STAMFORD BRANCH ID:0799 PMT DET:ZD81 148TI7936218INV 017-21</t>
  </si>
  <si>
    <t>BKOFAMERICA MOBILE 05/31 3692003003 DEPOSIT *MOBILE MI</t>
  </si>
  <si>
    <t>Online Banking Transfer Conf# i0vr2v11c; AERO BUSINESS DEVELOPEMENT LLC</t>
  </si>
  <si>
    <t>TRANSFER AVIAGLOBAL GROUP, LL:ADS-B Global LLC Confirmation# 0655752144</t>
  </si>
  <si>
    <t>TRANSFER AVIAGLOBAL GROUP, LL:Forrest Colliver Confirmation# 1355752573</t>
  </si>
  <si>
    <t>External transfer fee - 3 Day - 06/01/2021 Confirmation: 341708280</t>
  </si>
  <si>
    <t>External transfer fee - 3 Day - 06/01/2021 Confirmation: 341708312</t>
  </si>
  <si>
    <t>DMARCIAN* DMARCIA 06/04 PURCHASE BREVARD NC DEBIT CARD *7429</t>
  </si>
  <si>
    <t>Appareo</t>
  </si>
  <si>
    <t>DMARCIAN DMARCIA 06-04 PURCHASE BREVARD NC.pdf</t>
  </si>
  <si>
    <t>210604 - dmarcian Annual Subscription 37932.pdf</t>
  </si>
  <si>
    <t>FC</t>
  </si>
  <si>
    <t>HELICOPTER ASSOCI 06/14 PURCHASE 7036834646 VA DEBIT CARD *7429</t>
  </si>
  <si>
    <t>STK*Shutterstock 06/18 PURCHASE 8666633954 NY DEBIT CARD *7411</t>
  </si>
  <si>
    <t>TEMPLATEMONSTER 06/18 PURCHASE FORT LAUDERDA FL DEBIT CARD *7429</t>
  </si>
  <si>
    <t>MAILCHIMP *MISC 06/18 PURCHASE MAILCHIMP.COM GA DEBIT CARD *7411</t>
  </si>
  <si>
    <t>OVERNIGHTPRINTS 06/18 PURCHASE 888-677-2000 NV DEBIT CARD *7411</t>
  </si>
  <si>
    <t>MailChimp 06/20 PURCHASE Atlanta GA DEBIT CARD *7411</t>
  </si>
  <si>
    <t>GUM.CO/CC* WEBFAC 06/20 PURCHASE 6502043486 CA DEBIT CARD *7429</t>
  </si>
  <si>
    <t>REALLY SIMPLE SSL 06/20 PURCHASE GRONINGEN DEBIT CARD *7429</t>
  </si>
  <si>
    <t>PAYPAL *SOFTACULO 06/20 PURCHASE 4029357733 CA DEBIT CARD *7429</t>
  </si>
  <si>
    <t>COMPLIANZ GDPR PL 06/20 PURCHASE GRONINGEN DEBIT CARD *7429</t>
  </si>
  <si>
    <t>TEMPLATE-HELP.COM 06/21 PURCHASE FORT LAUDERDA FL DEBIT CARD *7429</t>
  </si>
  <si>
    <t>INTERNATIONAL TRANSACTION FEE 06/20 COMPLIANZ GDPR PL GRONINGEN DEBIT CARD *7429</t>
  </si>
  <si>
    <t>INTERNATIONAL TRANSACTION FEE 06/20 REALLY SIMPLE SSL GRONINGEN DEBIT CARD *7429</t>
  </si>
  <si>
    <t>HELICOPTER ASSOCI 06-14 PURCHASE 7036834646 VA.pdf</t>
  </si>
  <si>
    <t>TEMPLATEMONSTER 06-18 PURCHASE FORT LAUDERDA FL.pdf</t>
  </si>
  <si>
    <t>OVERNIGHTPRINTS 06-18 PURCHASE 888-677-2000 NV.pdf</t>
  </si>
  <si>
    <t>MailChimp 06-20 PURCHASE Atlanta GA.pdf</t>
  </si>
  <si>
    <t>REALLY SIMPLE SSL 06-20 PURCHASE GRONINGEN.pdf</t>
  </si>
  <si>
    <t>COMPLIANZ GDPR PL 06-20 PURCHASE GRONINGEN.pdf</t>
  </si>
  <si>
    <t>TEMPLATE-HELP.COM 06-21 PURCHASE FORT LAUDERDA FL.pdf</t>
  </si>
  <si>
    <t>INTERNATIONAL TRANSACTION FEE 06-20 COMPLIANZ GDPR PL GRONINGEN.pdf</t>
  </si>
  <si>
    <t>INTERNATIONAL TRANSACTION FEE 06-20 REALLY SIMPLE SSL GRONINGEN.pdf</t>
  </si>
  <si>
    <t>STK Shutterstock 06-18 PURCHASE 8666633954 NY.pdf</t>
  </si>
  <si>
    <t>PAYPAL SOFTACULO 06-20 PURCHASE 4029357733 CA.pdf</t>
  </si>
  <si>
    <t>MAILCHIMP MISC 06-18 PURCHASE.pdf</t>
  </si>
  <si>
    <t>GUM.CO-CC  WEBFAC 06-20 PURCHASE 6502043486 CA.pdf</t>
  </si>
  <si>
    <t>Business Cards</t>
  </si>
  <si>
    <t>AGG Images</t>
  </si>
  <si>
    <t>HAI Membership</t>
  </si>
  <si>
    <t>AGG Website Template</t>
  </si>
  <si>
    <t>AGG Website tools</t>
  </si>
  <si>
    <t>210618 - AGG - Mailchimp Essentials MC12950198.pdf</t>
  </si>
  <si>
    <t>210618 - Overnight Prints 812510583.pdf</t>
  </si>
  <si>
    <t>210618 - Shutterstock SSTK-0C09E-9EA1.pdf</t>
  </si>
  <si>
    <t>210620 - Peregrine - Mailchimp Essentials MC12968314.pdf</t>
  </si>
  <si>
    <t>STK*Shutterstock 07/16 PURCHASE 8666633954 NY DEBIT CARD *7411</t>
  </si>
  <si>
    <t>MAILCHIMP *MISC 07/18 PURCHASE MAILCHIMP.COM GA DEBIT CARD *7411</t>
  </si>
  <si>
    <t>210718 - AGG - Mailchimp Essentials MC13217346.pdf</t>
  </si>
  <si>
    <t>210720 - Peregrine - Mailchimp Essentials MC13235178.pdf</t>
  </si>
  <si>
    <t>STK Shutterstock 07-16 PURCHASE 8666633954.pdf</t>
  </si>
  <si>
    <t>AGG Website Images</t>
  </si>
  <si>
    <t>210716 - Shutterstock SSTK-0991A-8BBF.pdf</t>
  </si>
  <si>
    <t>MailChimp 07/20 PURCHASE Atlanta GA DEBIT CARD *7411</t>
  </si>
  <si>
    <t>TRANSFER AVIAGLOBAL GROUP, LL:ADS-B Global LLC Confirmation# 1342270599</t>
  </si>
  <si>
    <t>Online Banking Transfer Conf# kitn0lb0t; AERO BUSINESS DEVELOPEMENT LLC</t>
  </si>
  <si>
    <t>External transfer fee - 3 Day - 07/27/2021 Confirmation: 348965172</t>
  </si>
  <si>
    <t>STK*Shutterstock 08/16 PURCHASE 8666633954 NY DEBIT CARD *7411</t>
  </si>
  <si>
    <t>MAILCHIMP *MISC 08/18 PURCHASE MAILCHIMP.COM GA DEBIT CARD *7411</t>
  </si>
  <si>
    <t>MailChimp 08/20 PURCHASE Atlanta GA DEBIT CARD *7411</t>
  </si>
  <si>
    <t>TEMPLATEMONSTER 08/26 PURCHASE FORT LAUDERDA FL DEBIT CARD *7429</t>
  </si>
  <si>
    <t>STK*Shutterstock 09/16 PURCHASE 8666633954 NY DEBIT CARD *7411</t>
  </si>
  <si>
    <t>MAILCHIMP *MISC 09/18 PURCHASE MAILCHIMP.COM GA DEBIT CARD *7411</t>
  </si>
  <si>
    <t>MailChimp 09/20 PURCHASE Atlanta GA DEBIT CARD *7411</t>
  </si>
  <si>
    <t>TRANSFER AVIAGLOBAL GROUP, LL ADS-B Global LLC Confirmation 1342270599.pdf</t>
  </si>
  <si>
    <t>MailChimp 07-20 PURCHASE Atlanta GA.pdf</t>
  </si>
  <si>
    <t>Online Banking Transfer Conf kitn0lb0t AERO BUSINESS DEVELOPEMENT LLC.pdf</t>
  </si>
  <si>
    <t>External transfer fee - 3 Day - 07-27-2021 Confirmation 348965172.pdf</t>
  </si>
  <si>
    <t>STK Shutterstock 08-16 PURCHASE 8666633954 NY.pdf</t>
  </si>
  <si>
    <t>MAILCHIMP MISC 08-18 PURCHASE.pdf</t>
  </si>
  <si>
    <t>MailChimp 08-20 PURCHASE Atlanta GA.pdf</t>
  </si>
  <si>
    <t>AGG?</t>
  </si>
  <si>
    <t>TEMPLATEMONSTER 08-26 PURCHASE.pdf</t>
  </si>
  <si>
    <t>STK Shutterstock 09-16 PURCHASE 8666633954 NY.pdf</t>
  </si>
  <si>
    <t>MAILCHIMP MISC 09-18 PURCHASE.pdf</t>
  </si>
  <si>
    <t>MailChimp 09-20 PURCHASE Atlanta GA.pdf</t>
  </si>
  <si>
    <t>AEA Expense Reimbursement</t>
  </si>
  <si>
    <t>LRC Transfer fee</t>
  </si>
  <si>
    <t>Peregrine website tools</t>
  </si>
  <si>
    <t>210816 - Shutterstock SSTK-0E624-95AD.pdf</t>
  </si>
  <si>
    <t>210916 - Shutterstock SSTK-00A52-AC54.pdf</t>
  </si>
  <si>
    <t>210820 - Peregrine - Mailchimp Essentials MC13496322.pdf</t>
  </si>
  <si>
    <t>210920 - Peregrine - Mailchimp Essentials MC13754670.pdf</t>
  </si>
  <si>
    <t>210818- AGG - Mailchimp Essentials MC13478286.pdf</t>
  </si>
  <si>
    <t>210918- AGG - Mailchimp Essentials MC13737850.pdf</t>
  </si>
  <si>
    <t>VISTAPR*VistaPrin 09/29 PURCHASE 866-8936743 MA DEBIT CARD *7411</t>
  </si>
  <si>
    <t>NBAA-REGISTRATION 09/29 PURCHASE 2027839351 IL DEBIT CARD *7411</t>
  </si>
  <si>
    <t>CROCOBLOCK.COM 10/10 PURCHASE FORT LAUDERDA FL DEBIT CARD *7429</t>
  </si>
  <si>
    <t>VISTAPR*VistaPrin 10/15 PURCHASE 866-8936743 MA DEBIT CARD *7411</t>
  </si>
  <si>
    <t>STK*Shutterstock 10/16 PURCHASE 8666633954 NY DEBIT CARD *7411</t>
  </si>
  <si>
    <t>MAILCHIMP *MISC 10/18 PURCHASE MAILCHIMP.COM GA DEBIT CARD *7411</t>
  </si>
  <si>
    <t>MailChimp 10/20 PURCHASE Atlanta GA DEBIT CARD *7411</t>
  </si>
  <si>
    <t>SAE INTERNATIONAL 10/22 PURCHASE 7247764841 PA DEBIT CARD *7411</t>
  </si>
  <si>
    <t>TRANSFER AVIAGLOBAL GROUP, LL:Forrest Colliver Confirmation# 0239349831</t>
  </si>
  <si>
    <t>TRANSFER AVIAGLOBAL GROUP, LL:ADS-B Global LLC Confirmation# 0239387266</t>
  </si>
  <si>
    <t>Online Banking Transfer Conf# mvm7i606l; AERO BUSINESS DEVELOPEMENT LLC</t>
  </si>
  <si>
    <t>VISTAPR VistaPrin 09-29 PURCHASE.pdf</t>
  </si>
  <si>
    <t>NBAA-REGISTRATION 09-29 PURCHASE.pdf</t>
  </si>
  <si>
    <t>CROCOBLOCK-COM 10-10 PURCHASE FORT LAUDERDA FL.pdf</t>
  </si>
  <si>
    <t>VISTAPR VistaPrin 10-15 PURCHASE.pdf</t>
  </si>
  <si>
    <t>STK Shutterstock 10-16 PURCHASE 8666633954 NY.pdf</t>
  </si>
  <si>
    <t>MAILCHIMP MISC 10-18 PURCHASE.pdf</t>
  </si>
  <si>
    <t>MailChimp 10-20 PURCHASE Atlanta GA.pdf</t>
  </si>
  <si>
    <t>SAE INTERNATIONAL 10-22 PURCHASE 7247764841 PA.pdf</t>
  </si>
  <si>
    <t>211022 - SAE Renewal 6151308626.pdf</t>
  </si>
  <si>
    <t>SAE Renewal through 220731</t>
  </si>
  <si>
    <t>Forrest ink pens</t>
  </si>
  <si>
    <t>211015 - vistaprint order JVBVM-R6A18-5J4 VAT FR38822481180.pdf
211015 - vistaprint order JVBVM-R6A18-5J4.pdf</t>
  </si>
  <si>
    <t>210929 - vistaprint order Q5LXV-Q6A60-6F5.pdf</t>
  </si>
  <si>
    <t>210929 - NBAA-BACE Registration Confirmation 1197345.pdf</t>
  </si>
  <si>
    <t>Lee conf registration</t>
  </si>
  <si>
    <t>211020 - Peregrine - Mailchimp Essentials MC14011482.pdf</t>
  </si>
  <si>
    <t>211016 - Shutterstock SSTK-0473A-A00D.pdf</t>
  </si>
  <si>
    <t>AGG website images</t>
  </si>
  <si>
    <t>Lee and Hal business cards</t>
  </si>
  <si>
    <t>External transfer fee - 3 Day - 11/08/2021 Confirmation: 362505860</t>
  </si>
  <si>
    <t>External transfer fee - 3 Day - 11/08/2021 Confirmation: 362504652</t>
  </si>
  <si>
    <t>STK*Shutterstock 11/16 PURCHASE 8666633954 NY DEBIT CARD *7411</t>
  </si>
  <si>
    <t>MAILCHIMP *MISC 11/18 PURCHASE MAILCHIMP.COM GA DEBIT CARD *7411</t>
  </si>
  <si>
    <t>MailChimp 11/20 PURCHASE Atlanta GA DEBIT CARD *7411</t>
  </si>
  <si>
    <t>INMOTIONHOSTING.C 11/20 PURCHASE 888-3214678 CA DEBIT CARD *7429</t>
  </si>
  <si>
    <t>BKOFAMERICA MOBILE 12/08 3633609099 DEPOSIT *MOBILE MI</t>
  </si>
  <si>
    <t>Peregrine</t>
  </si>
  <si>
    <t>INMOTIONHOSTING 11-20 PURCHASE 888-3214678 CA.pdf</t>
  </si>
  <si>
    <t>MailChimp 11-22 PURCHASE Atlanta GA.pdf</t>
  </si>
  <si>
    <t>MAILCHIMP MISC 11-18 PURCHASE.pdf</t>
  </si>
  <si>
    <t>STK Shutterstock 11-16 PURCHASE 8666633954 NY.pdf</t>
  </si>
  <si>
    <t>211118 - AGG - Mailchimp Essentials MC14251070.pdf</t>
  </si>
  <si>
    <t>211116 - Shutterstock SSTK-0E4E3-4AD5.pdf</t>
  </si>
  <si>
    <t>211120 - Peregrine - Mailchimp Essentials MC14268418.pdf</t>
  </si>
  <si>
    <t>SSL Certificate Renewal</t>
  </si>
  <si>
    <t>CHECKCARD RTCA WASHINGTON DC ON 12/15</t>
  </si>
  <si>
    <t>CHECKCARD 12/16 AIRCRAFT ELECTRONICS A LEES SUMMIT MO</t>
  </si>
  <si>
    <t>AEA Membership</t>
  </si>
  <si>
    <t>RTCA Membership</t>
  </si>
  <si>
    <t>Date Client  Invoiced</t>
  </si>
  <si>
    <t>Date DC Recon Exp Rpt</t>
  </si>
  <si>
    <t>Beginning balance as of 01/01/2021</t>
  </si>
  <si>
    <t>NBAA 01/19 PURCHASE WASHINGTON DC DEBIT CARD *0975</t>
  </si>
  <si>
    <t>APPAREO SYSTEMS DES:Epicor Upl ID: INDN:AviaGlobal Group</t>
  </si>
  <si>
    <t>HAI 06/14 PURCHASE 7036834646 VA DEBIT CARD *7429</t>
  </si>
  <si>
    <t>RTCA 12/15 PURCHASE 2023300656 DC DEBIT CARD *7411</t>
  </si>
  <si>
    <t>BOA Transaction</t>
  </si>
  <si>
    <t>Note</t>
  </si>
  <si>
    <t>ER</t>
  </si>
  <si>
    <t>W:\$ AviaGlobalGroup\AGG Finance\AGG Member ERs\AGG ADS_BG Open ERs\AGG ADS_BG ER Info</t>
  </si>
  <si>
    <t>E</t>
  </si>
  <si>
    <t>F</t>
  </si>
  <si>
    <t>210511 - PAS Challenger 604 - Pro Line Fusion Project.xlsx</t>
  </si>
  <si>
    <t>211019 - LRC ADS_BG ER NBAA 2021.xlsx</t>
  </si>
  <si>
    <t>Expenses</t>
  </si>
  <si>
    <t>Mailchimp Essentials MC11487833</t>
  </si>
  <si>
    <t>Shutterstock SSTK-0F065-DFD2</t>
  </si>
  <si>
    <t>RTCA Membership Confirmation 0049032</t>
  </si>
  <si>
    <t>Mailchimp Essentials MC11806693</t>
  </si>
  <si>
    <t>Shutterstock SSTK-0B738-AA97</t>
  </si>
  <si>
    <t>Mailchimp Essentials MC12095090</t>
  </si>
  <si>
    <t>Shutterstock SSTK-05F1C-0C56</t>
  </si>
  <si>
    <t>210413 - LRC ADS_BG ER MasterCard Peregrine Billable 002-2021.xlsx</t>
  </si>
  <si>
    <t>Shutterstock SSTK-0DF02-5FCE</t>
  </si>
  <si>
    <t>210610 - LRC ADS_BG ER MasterCard Peregrine Billable 003-2021.xlsx</t>
  </si>
  <si>
    <t>Mailchimp Essentials MC12410854</t>
  </si>
  <si>
    <t>Mailchimp Essentials MC12696206</t>
  </si>
  <si>
    <t>210628 - LRC ADS_BG ER AEA Peregrine.xlsx</t>
  </si>
  <si>
    <t>210628 - LRC ADS_BG ER ADS-B Global for AEA Peregrine.xlsx</t>
  </si>
  <si>
    <t>210408 - LRC ADS_BG ER MasterCard Peregrine Billable 001-2021.xlsx</t>
  </si>
  <si>
    <t>Mailchimp Essentials MC12968314</t>
  </si>
  <si>
    <t>Mailchimp Essentials MC13235178</t>
  </si>
  <si>
    <t>Mailchimp Essentials MC13496322</t>
  </si>
  <si>
    <t>Shutterstock SSTK-00A52-AC54</t>
  </si>
  <si>
    <t>Mailchimp Essentials MC13754670</t>
  </si>
  <si>
    <t>Mailchimp Essentials MC14011482</t>
  </si>
  <si>
    <t>211109 - LRC ADS_BG ER MasterCard 011-2021.xlsx</t>
  </si>
  <si>
    <t>Mailchimp Essentials MC12390958</t>
  </si>
  <si>
    <t>Dreamstime LLC Paid Invoice 2230</t>
  </si>
  <si>
    <t>Mailchimp Essentials MC12676738</t>
  </si>
  <si>
    <t>Shutterstock SSTK-0C09E-9EA1</t>
  </si>
  <si>
    <t>Mailchimp Essentials MC12950198</t>
  </si>
  <si>
    <t>Overnight Prints 812510583</t>
  </si>
  <si>
    <t>Shutterstock SSTK-0991A-8BBF</t>
  </si>
  <si>
    <t>Mailchimp Essentials MC13217346</t>
  </si>
  <si>
    <t>Shutterstock SSTK-0E624-95AD</t>
  </si>
  <si>
    <t>Mailchimp Essentials MC13478286</t>
  </si>
  <si>
    <t>Mailchimp Essentials MC13737850</t>
  </si>
  <si>
    <t>vistaprint order Q5LXV-Q6A60-6F5</t>
  </si>
  <si>
    <t>NBAA-BACE Registration Confirmation 1197345</t>
  </si>
  <si>
    <t>VAT Receipt</t>
  </si>
  <si>
    <t>vistaprint order JVBVM-R6A18-5J4</t>
  </si>
  <si>
    <t>Shutterstock SSTK-0473A-A00D</t>
  </si>
  <si>
    <t>Mailchimp Essentials MC13993978</t>
  </si>
  <si>
    <t>SAE Renewal 6151308626</t>
  </si>
  <si>
    <t>211109 - LRC ADS_BG ER MasterCard Peregrine Billable 011-2021.xlsx</t>
  </si>
  <si>
    <t>211214 - LRC ADS_BG ER MasterCard 012-2021.xlsx</t>
  </si>
  <si>
    <t>Shutterstock SSTK-0E4E3-4AD5</t>
  </si>
  <si>
    <t>Mailchimp Essentials MC14251070</t>
  </si>
  <si>
    <t>RTCA Dues 0060281</t>
  </si>
  <si>
    <t>211214 - LRC ADS_BG ER MasterCard Peregrine Billable 012a-2021.xlsx</t>
  </si>
  <si>
    <t>Mailchimp Essentials MC14268418</t>
  </si>
  <si>
    <t>211018 - AGG - Mailchimp Essentials MC13993978.pdf</t>
  </si>
  <si>
    <t>MC14011482</t>
  </si>
  <si>
    <t>Essentials plan (5,000 contacts)</t>
  </si>
  <si>
    <t>Wed, Oct 20, 2021 3:20 am</t>
  </si>
  <si>
    <t>MC13754670</t>
  </si>
  <si>
    <t>Mon, Sep 20, 2021 3:51 am</t>
  </si>
  <si>
    <t>MC13496322</t>
  </si>
  <si>
    <t>Fri, Aug 20, 2021 3:33 am</t>
  </si>
  <si>
    <t>MC13235178</t>
  </si>
  <si>
    <t>Tue, Jul 20, 2021 3:57 am</t>
  </si>
  <si>
    <t>MC12968314</t>
  </si>
  <si>
    <t>Sun, Jun 20, 2021 3:32 am</t>
  </si>
  <si>
    <t>MC12696206</t>
  </si>
  <si>
    <t>Thu, May 20, 2021 4:19 am</t>
  </si>
  <si>
    <t>MC12410854</t>
  </si>
  <si>
    <t>Tue, Apr 20, 2021 3:47 am</t>
  </si>
  <si>
    <t>MC12118234</t>
  </si>
  <si>
    <t>Sat, Mar 20, 2021 3:25 am</t>
  </si>
  <si>
    <t>MC11828145</t>
  </si>
  <si>
    <t>Sat, Feb 20, 2021 2:58 am</t>
  </si>
  <si>
    <t>MC11510233</t>
  </si>
  <si>
    <t>Wed, Jan 20, 2021 1:18 pm</t>
  </si>
  <si>
    <t>AGG MasterCard</t>
  </si>
  <si>
    <t>Dues/Subscriptions</t>
  </si>
  <si>
    <t>Mailchimp</t>
  </si>
  <si>
    <t>Line</t>
  </si>
  <si>
    <t>W:\$ AviaGlobalGroup\AGG Finance\AGG Member ERs\AGG ADS_BG Open ERs\AGG ADS_BG ER Info\</t>
  </si>
  <si>
    <t>'[W:\$ AviaGlobalGroup\AGG Finance\AGG Member ERs\AGG ADS_BG Open ERs\AGG ADS_BG ER Info\210610 - LRC ADS_BG ER MasterCard Peregrine Billable 003-2021.xlsx]Expense Summary'!$A$7</t>
  </si>
  <si>
    <t>AGGPERAPA Inv 021-21 15JUN21</t>
  </si>
  <si>
    <t>April Mailchip subscription</t>
  </si>
  <si>
    <t>May Mailchimp subscription</t>
  </si>
  <si>
    <t>June Mailchip subscription</t>
  </si>
  <si>
    <t>July Mailchimp subscription</t>
  </si>
  <si>
    <t>August Mailchimp subscription</t>
  </si>
  <si>
    <t>September Mailchimp subscription</t>
  </si>
  <si>
    <t>October Mailchimp subscription</t>
  </si>
  <si>
    <t>AGGPERAPA ERInv 028-21 12NOV21</t>
  </si>
  <si>
    <t>Nov Mailchip subscription</t>
  </si>
  <si>
    <t>AGGPERAPA ERInv 031-21 16DEC21</t>
  </si>
  <si>
    <t>Mailchimp Essentials MC11510233</t>
  </si>
  <si>
    <t>Mailchimp Essentials MC11828145</t>
  </si>
  <si>
    <t>Mailchimp Essentials MC12118234</t>
  </si>
  <si>
    <t>Dreamstime LLC 1 Week Paid Invoice 22197454</t>
  </si>
  <si>
    <t>210408 - LRC ADS_BG ER MasterCard 002-2021 Rev A.xlsx</t>
  </si>
  <si>
    <t>210408 - LRC ADS_BG ER MasterCard Peregrine Billable 001-2021 Rev A.xlsx</t>
  </si>
  <si>
    <t>ER File</t>
  </si>
  <si>
    <t>210401 - Dreamstime LLC 1 Week Paid Invoice 22197454 b.pdf</t>
  </si>
  <si>
    <t>Dreamstime LLC 1 Week Paid Invoice 22197454 b</t>
  </si>
  <si>
    <t>211219 - LRC ADS_BG ER MasterCard Year-end Reconcile.xlsx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</si>
</sst>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top" wrapText="1"/>
    </xf>
    <xf numFmtId="44" fontId="0" fillId="0" borderId="0" xfId="1" applyFont="1" applyAlignment="1">
      <alignment vertical="top" wrapText="1"/>
    </xf>
    <xf numFmtId="14" fontId="0" fillId="0" borderId="0" xfId="0" applyNumberFormat="1" applyAlignment="1">
      <alignment vertical="top" wrapText="1"/>
    </xf>
    <xf numFmtId="44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/>
    <xf numFmtId="0" fontId="0" fillId="0" borderId="0" xfId="0" quotePrefix="1"/>
    <xf numFmtId="0" fontId="0" fillId="0" borderId="0" xfId="0" applyAlignment="1">
      <alignment vertical="top"/>
    </xf>
    <xf numFmtId="0" fontId="16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44" fontId="16" fillId="0" borderId="0" xfId="1" applyFont="1" applyAlignment="1">
      <alignment horizontal="right" vertical="center" wrapText="1"/>
    </xf>
    <xf numFmtId="44" fontId="16" fillId="0" borderId="0" xfId="1" applyFont="1" applyAlignment="1">
      <alignment horizontal="center" vertical="center" wrapText="1"/>
    </xf>
    <xf numFmtId="44" fontId="16" fillId="33" borderId="0" xfId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8" fontId="0" fillId="0" borderId="0" xfId="0" applyNumberFormat="1"/>
    <xf numFmtId="15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mttab(2)" connectionId="1" xr16:uid="{1573FC16-B1B9-48B6-9477-D92CEDE3C342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39"/>
  <sheetViews>
    <sheetView zoomScale="90" zoomScaleNormal="90" workbookViewId="0">
      <pane xSplit="4" ySplit="1" topLeftCell="J2" activePane="bottomRight" state="frozen"/>
      <selection pane="topRight" activeCell="E1" sqref="E1"/>
      <selection pane="bottomLeft" activeCell="A2" sqref="A2"/>
      <selection pane="bottomRight" activeCell="B21" sqref="B21:B52"/>
    </sheetView>
  </sheetViews>
  <sheetFormatPr defaultRowHeight="15" x14ac:dyDescent="0.25"/>
  <cols>
    <col min="1" max="1" width="9.140625" style="1"/>
    <col min="2" max="2" width="14.140625" style="3" customWidth="1"/>
    <col min="3" max="3" width="42.42578125" style="1" customWidth="1"/>
    <col min="4" max="4" width="16.42578125" style="2" customWidth="1"/>
    <col min="5" max="5" width="14.5703125" style="2" customWidth="1"/>
    <col min="6" max="8" width="10.85546875" style="4" customWidth="1"/>
    <col min="9" max="9" width="12" style="5" customWidth="1"/>
    <col min="10" max="10" width="57.85546875" style="1" customWidth="1"/>
    <col min="11" max="11" width="30.7109375" style="1" customWidth="1"/>
    <col min="12" max="12" width="16.140625" style="1" customWidth="1"/>
    <col min="13" max="16384" width="9.140625" style="1"/>
  </cols>
  <sheetData>
    <row r="1" spans="1:13" s="9" customFormat="1" ht="45" x14ac:dyDescent="0.25">
      <c r="A1" s="9" t="s">
        <v>77</v>
      </c>
      <c r="B1" s="10" t="s">
        <v>2</v>
      </c>
      <c r="C1" s="9" t="s">
        <v>0</v>
      </c>
      <c r="D1" s="11" t="s">
        <v>3</v>
      </c>
      <c r="E1" s="11" t="s">
        <v>4</v>
      </c>
      <c r="F1" s="12" t="s">
        <v>82</v>
      </c>
      <c r="G1" s="13" t="s">
        <v>300</v>
      </c>
      <c r="H1" s="13" t="s">
        <v>299</v>
      </c>
      <c r="I1" s="14" t="s">
        <v>81</v>
      </c>
      <c r="J1" s="9" t="s">
        <v>74</v>
      </c>
      <c r="K1" s="9" t="s">
        <v>102</v>
      </c>
      <c r="L1" s="9" t="s">
        <v>127</v>
      </c>
      <c r="M1" s="9" t="s">
        <v>407</v>
      </c>
    </row>
    <row r="2" spans="1:13" hidden="1" x14ac:dyDescent="0.25">
      <c r="A2" s="1">
        <v>1</v>
      </c>
      <c r="B2" s="3">
        <v>44105</v>
      </c>
      <c r="C2" s="1" t="s">
        <v>1</v>
      </c>
      <c r="E2" s="2">
        <v>6835.44</v>
      </c>
      <c r="I2" s="5" t="s">
        <v>75</v>
      </c>
      <c r="J2" s="1" t="s">
        <v>73</v>
      </c>
      <c r="M2" s="8" t="e">
        <f>INDEX('ER Map'!$A:$O,MATCH($C2,'ER Map'!$N:$N,0),MATCH(M$1,'ER Map'!$A$2:$O$2,0))</f>
        <v>#N/A</v>
      </c>
    </row>
    <row r="3" spans="1:13" ht="45" hidden="1" x14ac:dyDescent="0.25">
      <c r="A3" s="1">
        <v>2</v>
      </c>
      <c r="B3" s="3">
        <v>44105</v>
      </c>
      <c r="C3" s="1" t="s">
        <v>5</v>
      </c>
      <c r="D3" s="2">
        <v>6000</v>
      </c>
      <c r="E3" s="2">
        <f>E2+D3</f>
        <v>12835.439999999999</v>
      </c>
      <c r="I3" s="5" t="s">
        <v>75</v>
      </c>
      <c r="J3" s="1" t="s">
        <v>73</v>
      </c>
      <c r="M3" s="8" t="e">
        <f>INDEX('ER Map'!$A:$O,MATCH($C3,'ER Map'!$N:$N,0),MATCH(M$1,'ER Map'!$A$2:$O$2,0))</f>
        <v>#N/A</v>
      </c>
    </row>
    <row r="4" spans="1:13" hidden="1" x14ac:dyDescent="0.25">
      <c r="A4" s="1">
        <v>3</v>
      </c>
      <c r="B4" s="3">
        <v>44105</v>
      </c>
      <c r="C4" s="1" t="s">
        <v>6</v>
      </c>
      <c r="D4" s="2">
        <v>-29.95</v>
      </c>
      <c r="E4" s="2">
        <f t="shared" ref="E4:E67" si="0">E3+D4</f>
        <v>12805.489999999998</v>
      </c>
      <c r="I4" s="5" t="s">
        <v>75</v>
      </c>
      <c r="J4" s="1" t="s">
        <v>73</v>
      </c>
      <c r="M4" s="8" t="e">
        <f>INDEX('ER Map'!$A:$O,MATCH($C4,'ER Map'!$N:$N,0),MATCH(M$1,'ER Map'!$A$2:$O$2,0))</f>
        <v>#N/A</v>
      </c>
    </row>
    <row r="5" spans="1:13" hidden="1" x14ac:dyDescent="0.25">
      <c r="A5" s="1">
        <v>4</v>
      </c>
      <c r="B5" s="3">
        <v>44137</v>
      </c>
      <c r="C5" s="1" t="s">
        <v>6</v>
      </c>
      <c r="D5" s="2">
        <v>-29.95</v>
      </c>
      <c r="E5" s="2">
        <f t="shared" si="0"/>
        <v>12775.539999999997</v>
      </c>
      <c r="I5" s="5" t="s">
        <v>75</v>
      </c>
      <c r="J5" s="1" t="s">
        <v>73</v>
      </c>
      <c r="M5" s="8" t="e">
        <f>INDEX('ER Map'!$A:$O,MATCH($C5,'ER Map'!$N:$N,0),MATCH(M$1,'ER Map'!$A$2:$O$2,0))</f>
        <v>#N/A</v>
      </c>
    </row>
    <row r="6" spans="1:13" ht="45" hidden="1" x14ac:dyDescent="0.25">
      <c r="A6" s="1">
        <v>5</v>
      </c>
      <c r="B6" s="3">
        <v>44138</v>
      </c>
      <c r="C6" s="1" t="s">
        <v>5</v>
      </c>
      <c r="D6" s="2">
        <v>6000</v>
      </c>
      <c r="E6" s="2">
        <f t="shared" si="0"/>
        <v>18775.539999999997</v>
      </c>
      <c r="I6" s="5" t="s">
        <v>75</v>
      </c>
      <c r="J6" s="1" t="s">
        <v>73</v>
      </c>
      <c r="M6" s="8" t="e">
        <f>INDEX('ER Map'!$A:$O,MATCH($C6,'ER Map'!$N:$N,0),MATCH(M$1,'ER Map'!$A$2:$O$2,0))</f>
        <v>#N/A</v>
      </c>
    </row>
    <row r="7" spans="1:13" ht="30" hidden="1" x14ac:dyDescent="0.25">
      <c r="A7" s="1">
        <v>6</v>
      </c>
      <c r="B7" s="3">
        <v>44166</v>
      </c>
      <c r="C7" s="1" t="s">
        <v>7</v>
      </c>
      <c r="D7" s="2">
        <v>-4000</v>
      </c>
      <c r="E7" s="2">
        <f t="shared" si="0"/>
        <v>14775.539999999997</v>
      </c>
      <c r="I7" s="5" t="s">
        <v>75</v>
      </c>
      <c r="J7" s="1" t="s">
        <v>73</v>
      </c>
      <c r="M7" s="8" t="e">
        <f>INDEX('ER Map'!$A:$O,MATCH($C7,'ER Map'!$N:$N,0),MATCH(M$1,'ER Map'!$A$2:$O$2,0))</f>
        <v>#N/A</v>
      </c>
    </row>
    <row r="8" spans="1:13" ht="30" hidden="1" x14ac:dyDescent="0.25">
      <c r="A8" s="1">
        <v>7</v>
      </c>
      <c r="B8" s="3">
        <v>44166</v>
      </c>
      <c r="C8" s="1" t="s">
        <v>8</v>
      </c>
      <c r="D8" s="2">
        <v>-4000</v>
      </c>
      <c r="E8" s="2">
        <f t="shared" si="0"/>
        <v>10775.539999999997</v>
      </c>
      <c r="I8" s="5" t="s">
        <v>75</v>
      </c>
      <c r="J8" s="1" t="s">
        <v>73</v>
      </c>
      <c r="M8" s="8" t="e">
        <f>INDEX('ER Map'!$A:$O,MATCH($C8,'ER Map'!$N:$N,0),MATCH(M$1,'ER Map'!$A$2:$O$2,0))</f>
        <v>#N/A</v>
      </c>
    </row>
    <row r="9" spans="1:13" ht="30" hidden="1" x14ac:dyDescent="0.25">
      <c r="A9" s="1">
        <v>8</v>
      </c>
      <c r="B9" s="3">
        <v>44166</v>
      </c>
      <c r="C9" s="1" t="s">
        <v>9</v>
      </c>
      <c r="D9" s="2">
        <v>-4000</v>
      </c>
      <c r="E9" s="2">
        <f t="shared" si="0"/>
        <v>6775.5399999999972</v>
      </c>
      <c r="I9" s="5" t="s">
        <v>75</v>
      </c>
      <c r="J9" s="1" t="s">
        <v>73</v>
      </c>
      <c r="M9" s="8" t="e">
        <f>INDEX('ER Map'!$A:$O,MATCH($C9,'ER Map'!$N:$N,0),MATCH(M$1,'ER Map'!$A$2:$O$2,0))</f>
        <v>#N/A</v>
      </c>
    </row>
    <row r="10" spans="1:13" ht="30" hidden="1" x14ac:dyDescent="0.25">
      <c r="A10" s="1">
        <v>9</v>
      </c>
      <c r="B10" s="3">
        <v>44167</v>
      </c>
      <c r="C10" s="1" t="s">
        <v>10</v>
      </c>
      <c r="D10" s="2">
        <v>-1</v>
      </c>
      <c r="E10" s="2">
        <f t="shared" si="0"/>
        <v>6774.5399999999972</v>
      </c>
      <c r="I10" s="5" t="s">
        <v>75</v>
      </c>
      <c r="J10" s="1" t="s">
        <v>69</v>
      </c>
      <c r="K10" s="1" t="e">
        <f>INDEX(Sheet2!A:D,MATCH(B10,Sheet2!A:A,0),4)</f>
        <v>#N/A</v>
      </c>
      <c r="M10" s="8" t="e">
        <f>INDEX('ER Map'!$A:$O,MATCH($C10,'ER Map'!$N:$N,0),MATCH(M$1,'ER Map'!$A$2:$O$2,0))</f>
        <v>#N/A</v>
      </c>
    </row>
    <row r="11" spans="1:13" ht="30" hidden="1" x14ac:dyDescent="0.25">
      <c r="A11" s="1">
        <v>10</v>
      </c>
      <c r="B11" s="3">
        <v>44167</v>
      </c>
      <c r="C11" s="1" t="s">
        <v>11</v>
      </c>
      <c r="D11" s="2">
        <v>-1</v>
      </c>
      <c r="E11" s="2">
        <f t="shared" si="0"/>
        <v>6773.5399999999972</v>
      </c>
      <c r="I11" s="5" t="s">
        <v>75</v>
      </c>
      <c r="J11" s="1" t="s">
        <v>70</v>
      </c>
      <c r="K11" s="1" t="e">
        <f>INDEX(Sheet2!A:D,MATCH(B11,Sheet2!A:A,0),4)</f>
        <v>#N/A</v>
      </c>
      <c r="M11" s="8" t="e">
        <f>INDEX('ER Map'!$A:$O,MATCH($C11,'ER Map'!$N:$N,0),MATCH(M$1,'ER Map'!$A$2:$O$2,0))</f>
        <v>#N/A</v>
      </c>
    </row>
    <row r="12" spans="1:13" ht="30" hidden="1" x14ac:dyDescent="0.25">
      <c r="A12" s="1">
        <v>11</v>
      </c>
      <c r="B12" s="3">
        <v>44182</v>
      </c>
      <c r="C12" s="1" t="s">
        <v>12</v>
      </c>
      <c r="D12" s="2">
        <v>-4294.5200000000004</v>
      </c>
      <c r="E12" s="2">
        <f t="shared" si="0"/>
        <v>2479.0199999999968</v>
      </c>
      <c r="I12" s="5" t="s">
        <v>75</v>
      </c>
      <c r="J12" s="1" t="s">
        <v>73</v>
      </c>
      <c r="M12" s="8" t="e">
        <f>INDEX('ER Map'!$A:$O,MATCH($C12,'ER Map'!$N:$N,0),MATCH(M$1,'ER Map'!$A$2:$O$2,0))</f>
        <v>#N/A</v>
      </c>
    </row>
    <row r="13" spans="1:13" ht="30" hidden="1" x14ac:dyDescent="0.25">
      <c r="A13" s="1">
        <v>12</v>
      </c>
      <c r="B13" s="3">
        <v>44183</v>
      </c>
      <c r="C13" s="1" t="s">
        <v>13</v>
      </c>
      <c r="D13" s="2">
        <v>-1</v>
      </c>
      <c r="E13" s="2">
        <f t="shared" si="0"/>
        <v>2478.0199999999968</v>
      </c>
      <c r="I13" s="5" t="s">
        <v>75</v>
      </c>
      <c r="J13" s="1" t="s">
        <v>71</v>
      </c>
      <c r="K13" s="1" t="e">
        <f>INDEX(Sheet2!A:D,MATCH(B13,Sheet2!A:A,0),4)</f>
        <v>#N/A</v>
      </c>
      <c r="M13" s="8" t="e">
        <f>INDEX('ER Map'!$A:$O,MATCH($C13,'ER Map'!$N:$N,0),MATCH(M$1,'ER Map'!$A$2:$O$2,0))</f>
        <v>#N/A</v>
      </c>
    </row>
    <row r="14" spans="1:13" ht="45" hidden="1" x14ac:dyDescent="0.25">
      <c r="A14" s="1">
        <v>13</v>
      </c>
      <c r="B14" s="3">
        <v>44189</v>
      </c>
      <c r="C14" s="1" t="s">
        <v>14</v>
      </c>
      <c r="D14" s="2">
        <v>1938.54</v>
      </c>
      <c r="E14" s="2">
        <f t="shared" si="0"/>
        <v>4416.5599999999968</v>
      </c>
      <c r="I14" s="5" t="s">
        <v>75</v>
      </c>
      <c r="J14" s="1" t="s">
        <v>73</v>
      </c>
      <c r="M14" s="8" t="e">
        <f>INDEX('ER Map'!$A:$O,MATCH($C14,'ER Map'!$N:$N,0),MATCH(M$1,'ER Map'!$A$2:$O$2,0))</f>
        <v>#N/A</v>
      </c>
    </row>
    <row r="15" spans="1:13" ht="30" hidden="1" x14ac:dyDescent="0.25">
      <c r="A15" s="1">
        <v>14</v>
      </c>
      <c r="B15" s="3">
        <v>44193</v>
      </c>
      <c r="C15" s="1" t="s">
        <v>15</v>
      </c>
      <c r="D15" s="2">
        <v>-400</v>
      </c>
      <c r="E15" s="2">
        <f t="shared" si="0"/>
        <v>4016.5599999999968</v>
      </c>
      <c r="I15" s="5" t="s">
        <v>75</v>
      </c>
      <c r="J15" s="1" t="s">
        <v>73</v>
      </c>
      <c r="M15" s="8" t="e">
        <f>INDEX('ER Map'!$A:$O,MATCH($C15,'ER Map'!$N:$N,0),MATCH(M$1,'ER Map'!$A$2:$O$2,0))</f>
        <v>#N/A</v>
      </c>
    </row>
    <row r="16" spans="1:13" ht="45" hidden="1" x14ac:dyDescent="0.25">
      <c r="A16" s="1">
        <v>15</v>
      </c>
      <c r="B16" s="3">
        <v>44195</v>
      </c>
      <c r="C16" s="1" t="s">
        <v>16</v>
      </c>
      <c r="D16" s="2">
        <v>-106</v>
      </c>
      <c r="E16" s="2">
        <f t="shared" si="0"/>
        <v>3910.5599999999968</v>
      </c>
      <c r="F16" s="4" t="s">
        <v>78</v>
      </c>
      <c r="I16" s="5" t="s">
        <v>76</v>
      </c>
      <c r="J16" s="1" t="s">
        <v>68</v>
      </c>
      <c r="K16" s="1" t="str">
        <f>INDEX(Sheet2!A:D,MATCH(B16,Sheet2!A:A,0),4)</f>
        <v>201230 - Peregrine - Shutterstock SSTK-0DF02-5FCE.pdf</v>
      </c>
      <c r="L16" s="1" t="s">
        <v>128</v>
      </c>
      <c r="M16" s="8" t="str">
        <f>INDEX('ER Map'!$A:$O,MATCH($C16,'ER Map'!$N:$N,0),MATCH(M$1,'ER Map'!$A$2:$O$2,0))</f>
        <v>210413 - LRC ADS_BG ER MasterCard Peregrine Billable 002-2021.xlsx</v>
      </c>
    </row>
    <row r="17" spans="1:13" ht="30" hidden="1" x14ac:dyDescent="0.25">
      <c r="A17" s="1">
        <v>16</v>
      </c>
      <c r="B17" s="3">
        <v>44195</v>
      </c>
      <c r="C17" s="1" t="s">
        <v>17</v>
      </c>
      <c r="D17" s="2">
        <v>-179.88</v>
      </c>
      <c r="E17" s="2">
        <f t="shared" si="0"/>
        <v>3730.6799999999967</v>
      </c>
      <c r="I17" s="5" t="s">
        <v>75</v>
      </c>
      <c r="J17" s="1" t="s">
        <v>73</v>
      </c>
      <c r="M17" s="8" t="e">
        <f>INDEX('ER Map'!$A:$O,MATCH($C17,'ER Map'!$N:$N,0),MATCH(M$1,'ER Map'!$A$2:$O$2,0))</f>
        <v>#N/A</v>
      </c>
    </row>
    <row r="18" spans="1:13" ht="30" hidden="1" x14ac:dyDescent="0.25">
      <c r="A18" s="1">
        <v>17</v>
      </c>
      <c r="B18" s="3">
        <v>44196</v>
      </c>
      <c r="C18" s="1" t="s">
        <v>18</v>
      </c>
      <c r="D18" s="2">
        <v>-1</v>
      </c>
      <c r="E18" s="2">
        <f t="shared" si="0"/>
        <v>3729.6799999999967</v>
      </c>
      <c r="I18" s="5" t="s">
        <v>75</v>
      </c>
      <c r="J18" s="1" t="s">
        <v>72</v>
      </c>
      <c r="K18" s="1" t="e">
        <f>INDEX(Sheet2!A:D,MATCH(B18,Sheet2!A:A,0),4)</f>
        <v>#N/A</v>
      </c>
      <c r="M18" s="8" t="e">
        <f>INDEX('ER Map'!$A:$O,MATCH($C18,'ER Map'!$N:$N,0),MATCH(M$1,'ER Map'!$A$2:$O$2,0))</f>
        <v>#N/A</v>
      </c>
    </row>
    <row r="19" spans="1:13" ht="45" hidden="1" x14ac:dyDescent="0.25">
      <c r="A19" s="1">
        <v>18</v>
      </c>
      <c r="B19" s="3">
        <v>44200</v>
      </c>
      <c r="C19" s="1" t="s">
        <v>5</v>
      </c>
      <c r="D19" s="2">
        <v>6000</v>
      </c>
      <c r="E19" s="2">
        <f t="shared" si="0"/>
        <v>9729.6799999999967</v>
      </c>
      <c r="I19" s="5" t="s">
        <v>75</v>
      </c>
      <c r="J19" s="1" t="s">
        <v>73</v>
      </c>
      <c r="M19" s="8" t="e">
        <f>INDEX('ER Map'!$A:$O,MATCH($C19,'ER Map'!$N:$N,0),MATCH(M$1,'ER Map'!$A$2:$O$2,0))</f>
        <v>#N/A</v>
      </c>
    </row>
    <row r="20" spans="1:13" hidden="1" x14ac:dyDescent="0.25">
      <c r="A20" s="1">
        <v>19</v>
      </c>
      <c r="B20" s="3">
        <v>44200</v>
      </c>
      <c r="C20" s="1" t="s">
        <v>6</v>
      </c>
      <c r="D20" s="2">
        <v>-29.95</v>
      </c>
      <c r="E20" s="2">
        <f t="shared" si="0"/>
        <v>9699.7299999999959</v>
      </c>
      <c r="I20" s="5" t="s">
        <v>75</v>
      </c>
      <c r="J20" s="1" t="s">
        <v>73</v>
      </c>
      <c r="M20" s="8" t="e">
        <f>INDEX('ER Map'!$A:$O,MATCH($C20,'ER Map'!$N:$N,0),MATCH(M$1,'ER Map'!$A$2:$O$2,0))</f>
        <v>#N/A</v>
      </c>
    </row>
    <row r="21" spans="1:13" ht="30" x14ac:dyDescent="0.25">
      <c r="A21" s="1">
        <v>20</v>
      </c>
      <c r="B21" s="3">
        <v>44215</v>
      </c>
      <c r="C21" s="1" t="s">
        <v>19</v>
      </c>
      <c r="D21" s="2">
        <v>-9.99</v>
      </c>
      <c r="E21" s="2">
        <f t="shared" si="0"/>
        <v>9689.7399999999961</v>
      </c>
      <c r="F21" s="4" t="s">
        <v>78</v>
      </c>
      <c r="I21" s="5" t="s">
        <v>75</v>
      </c>
      <c r="J21" s="1" t="s">
        <v>56</v>
      </c>
      <c r="K21" s="1" t="str">
        <f>INDEX(Sheet2!A:D,MATCH(B21-1,Sheet2!A:A,0),4)</f>
        <v>210118 - AGG - Mailchimp Essentials MC11487833.pdf</v>
      </c>
      <c r="L21" s="1" t="s">
        <v>129</v>
      </c>
      <c r="M21" s="8" t="str">
        <f>INDEX('ER Map'!$A:$O,MATCH($C21,'ER Map'!$N:$N,0),MATCH(M$1,'ER Map'!$A$2:$O$2,0))</f>
        <v>211219 - LRC ADS_BG ER MasterCard Year-end Reconcile.xlsx</v>
      </c>
    </row>
    <row r="22" spans="1:13" ht="45" hidden="1" x14ac:dyDescent="0.25">
      <c r="A22" s="1">
        <v>21</v>
      </c>
      <c r="B22" s="3">
        <v>44216</v>
      </c>
      <c r="C22" s="1" t="s">
        <v>20</v>
      </c>
      <c r="D22" s="2">
        <v>-52.99</v>
      </c>
      <c r="E22" s="2">
        <f t="shared" si="0"/>
        <v>9636.7499999999964</v>
      </c>
      <c r="F22" s="4" t="s">
        <v>78</v>
      </c>
      <c r="I22" s="5" t="s">
        <v>76</v>
      </c>
      <c r="J22" s="1" t="s">
        <v>53</v>
      </c>
      <c r="K22" s="1" t="str">
        <f>INDEX(Sheet2!A:D,MATCH(B22,Sheet2!A:A,0),4)</f>
        <v>210120 - Peregrine - Mailchimp Essentials MC11510233.pdf</v>
      </c>
      <c r="L22" s="1" t="s">
        <v>130</v>
      </c>
      <c r="M22" s="8" t="str">
        <f>INDEX('ER Map'!$A:$O,MATCH($C22,'ER Map'!$N:$N,0),MATCH(M$1,'ER Map'!$A$2:$O$2,0))</f>
        <v>210408 - LRC ADS_BG ER MasterCard 002-2021 Rev A.xlsx</v>
      </c>
    </row>
    <row r="23" spans="1:13" ht="30" hidden="1" x14ac:dyDescent="0.25">
      <c r="A23" s="1">
        <v>22</v>
      </c>
      <c r="B23" s="3">
        <v>44217</v>
      </c>
      <c r="C23" s="1" t="s">
        <v>21</v>
      </c>
      <c r="D23" s="2">
        <v>-725</v>
      </c>
      <c r="E23" s="2">
        <f t="shared" si="0"/>
        <v>8911.7499999999964</v>
      </c>
      <c r="F23" s="4" t="s">
        <v>79</v>
      </c>
      <c r="I23" s="5" t="s">
        <v>75</v>
      </c>
      <c r="J23" s="1" t="s">
        <v>60</v>
      </c>
      <c r="K23" s="1" t="str">
        <f>INDEX(Sheet2!A:D,MATCH(B23-2,Sheet2!A:A,0),4)</f>
        <v>AGG NBAA Dues Receipt thru 31MAR2022 19Jan21.pdf</v>
      </c>
      <c r="L23" s="1" t="s">
        <v>145</v>
      </c>
      <c r="M23" s="8" t="e">
        <f>INDEX('ER Map'!$A:$O,MATCH($C23,'ER Map'!$N:$N,0),MATCH(M$1,'ER Map'!$A$2:$O$2,0))</f>
        <v>#N/A</v>
      </c>
    </row>
    <row r="24" spans="1:13" ht="45" hidden="1" x14ac:dyDescent="0.25">
      <c r="A24" s="1">
        <v>23</v>
      </c>
      <c r="B24" s="3">
        <v>44218</v>
      </c>
      <c r="C24" s="1" t="s">
        <v>5</v>
      </c>
      <c r="D24" s="2">
        <v>6285.88</v>
      </c>
      <c r="E24" s="2">
        <f t="shared" si="0"/>
        <v>15197.629999999997</v>
      </c>
      <c r="I24" s="5" t="s">
        <v>75</v>
      </c>
      <c r="J24" s="1" t="s">
        <v>73</v>
      </c>
      <c r="M24" s="8" t="e">
        <f>INDEX('ER Map'!$A:$O,MATCH($C24,'ER Map'!$N:$N,0),MATCH(M$1,'ER Map'!$A$2:$O$2,0))</f>
        <v>#N/A</v>
      </c>
    </row>
    <row r="25" spans="1:13" ht="45" hidden="1" x14ac:dyDescent="0.25">
      <c r="A25" s="1">
        <v>24</v>
      </c>
      <c r="B25" s="3">
        <v>44221</v>
      </c>
      <c r="C25" s="1" t="s">
        <v>5</v>
      </c>
      <c r="D25" s="2">
        <v>6000</v>
      </c>
      <c r="E25" s="2">
        <f t="shared" si="0"/>
        <v>21197.629999999997</v>
      </c>
      <c r="I25" s="5" t="s">
        <v>75</v>
      </c>
      <c r="J25" s="1" t="s">
        <v>73</v>
      </c>
      <c r="M25" s="8" t="e">
        <f>INDEX('ER Map'!$A:$O,MATCH($C25,'ER Map'!$N:$N,0),MATCH(M$1,'ER Map'!$A$2:$O$2,0))</f>
        <v>#N/A</v>
      </c>
    </row>
    <row r="26" spans="1:13" ht="45" hidden="1" x14ac:dyDescent="0.25">
      <c r="A26" s="1">
        <v>25</v>
      </c>
      <c r="B26" s="3">
        <v>44221</v>
      </c>
      <c r="C26" s="1" t="s">
        <v>22</v>
      </c>
      <c r="D26" s="2">
        <v>-12.19</v>
      </c>
      <c r="E26" s="2">
        <f t="shared" si="0"/>
        <v>21185.439999999999</v>
      </c>
      <c r="F26" s="4" t="s">
        <v>80</v>
      </c>
      <c r="I26" s="5" t="s">
        <v>76</v>
      </c>
      <c r="J26" s="1" t="s">
        <v>61</v>
      </c>
      <c r="K26" s="1" t="e">
        <f>INDEX(Sheet2!A:D,MATCH(B26,Sheet2!A:A,0),4)</f>
        <v>#N/A</v>
      </c>
      <c r="L26" s="1" t="s">
        <v>135</v>
      </c>
      <c r="M26" s="8" t="e">
        <f>INDEX('ER Map'!$A:$O,MATCH($C26,'ER Map'!$N:$N,0),MATCH(M$1,'ER Map'!$A$2:$O$2,0))</f>
        <v>#N/A</v>
      </c>
    </row>
    <row r="27" spans="1:13" ht="45" hidden="1" x14ac:dyDescent="0.25">
      <c r="A27" s="1">
        <v>26</v>
      </c>
      <c r="B27" s="3">
        <v>44221</v>
      </c>
      <c r="C27" s="1" t="s">
        <v>30</v>
      </c>
      <c r="D27" s="2">
        <v>-0.37</v>
      </c>
      <c r="E27" s="2">
        <f t="shared" si="0"/>
        <v>21185.07</v>
      </c>
      <c r="F27" s="4" t="s">
        <v>80</v>
      </c>
      <c r="I27" s="5" t="s">
        <v>76</v>
      </c>
      <c r="J27" s="1" t="s">
        <v>50</v>
      </c>
      <c r="K27" s="1" t="e">
        <f>INDEX(Sheet2!A:D,MATCH(B27,Sheet2!A:A,0),4)</f>
        <v>#N/A</v>
      </c>
      <c r="L27" s="1" t="s">
        <v>134</v>
      </c>
      <c r="M27" s="8" t="e">
        <f>INDEX('ER Map'!$A:$O,MATCH($C27,'ER Map'!$N:$N,0),MATCH(M$1,'ER Map'!$A$2:$O$2,0))</f>
        <v>#N/A</v>
      </c>
    </row>
    <row r="28" spans="1:13" ht="60" hidden="1" x14ac:dyDescent="0.25">
      <c r="A28" s="1">
        <v>27</v>
      </c>
      <c r="B28" s="3">
        <v>44221</v>
      </c>
      <c r="C28" s="1" t="s">
        <v>23</v>
      </c>
      <c r="D28" s="2">
        <v>-49</v>
      </c>
      <c r="E28" s="2">
        <f t="shared" si="0"/>
        <v>21136.07</v>
      </c>
      <c r="F28" s="4" t="s">
        <v>80</v>
      </c>
      <c r="I28" s="5" t="s">
        <v>76</v>
      </c>
      <c r="J28" s="1" t="s">
        <v>46</v>
      </c>
      <c r="K28" s="1" t="e">
        <f>INDEX(Sheet2!A:D,MATCH(B28,Sheet2!A:A,0),4)</f>
        <v>#N/A</v>
      </c>
      <c r="L28" s="1" t="s">
        <v>136</v>
      </c>
      <c r="M28" s="8" t="e">
        <f>INDEX('ER Map'!$A:$O,MATCH($C28,'ER Map'!$N:$N,0),MATCH(M$1,'ER Map'!$A$2:$O$2,0))</f>
        <v>#N/A</v>
      </c>
    </row>
    <row r="29" spans="1:13" ht="45" hidden="1" x14ac:dyDescent="0.25">
      <c r="A29" s="1">
        <v>28</v>
      </c>
      <c r="B29" s="3">
        <v>44221</v>
      </c>
      <c r="C29" s="1" t="s">
        <v>24</v>
      </c>
      <c r="D29" s="2">
        <v>-69</v>
      </c>
      <c r="E29" s="2">
        <f t="shared" si="0"/>
        <v>21067.07</v>
      </c>
      <c r="F29" s="4" t="s">
        <v>80</v>
      </c>
      <c r="I29" s="5" t="s">
        <v>76</v>
      </c>
      <c r="J29" s="1" t="s">
        <v>49</v>
      </c>
      <c r="K29" s="1" t="e">
        <f>INDEX(Sheet2!A:D,MATCH(B29,Sheet2!A:A,0),4)</f>
        <v>#N/A</v>
      </c>
      <c r="L29" s="1" t="s">
        <v>140</v>
      </c>
      <c r="M29" s="8" t="e">
        <f>INDEX('ER Map'!$A:$O,MATCH($C29,'ER Map'!$N:$N,0),MATCH(M$1,'ER Map'!$A$2:$O$2,0))</f>
        <v>#N/A</v>
      </c>
    </row>
    <row r="30" spans="1:13" ht="45" hidden="1" x14ac:dyDescent="0.25">
      <c r="A30" s="1">
        <v>29</v>
      </c>
      <c r="B30" s="3">
        <v>44221</v>
      </c>
      <c r="C30" s="1" t="s">
        <v>25</v>
      </c>
      <c r="D30" s="2">
        <v>-29</v>
      </c>
      <c r="E30" s="2">
        <f t="shared" si="0"/>
        <v>21038.07</v>
      </c>
      <c r="F30" s="4" t="s">
        <v>80</v>
      </c>
      <c r="I30" s="5" t="s">
        <v>76</v>
      </c>
      <c r="J30" s="1" t="s">
        <v>63</v>
      </c>
      <c r="K30" s="1" t="e">
        <f>INDEX(Sheet2!A:D,MATCH(B30,Sheet2!A:A,0),4)</f>
        <v>#N/A</v>
      </c>
      <c r="L30" s="1" t="s">
        <v>138</v>
      </c>
      <c r="M30" s="8" t="e">
        <f>INDEX('ER Map'!$A:$O,MATCH($C30,'ER Map'!$N:$N,0),MATCH(M$1,'ER Map'!$A$2:$O$2,0))</f>
        <v>#N/A</v>
      </c>
    </row>
    <row r="31" spans="1:13" ht="60" hidden="1" x14ac:dyDescent="0.25">
      <c r="A31" s="1">
        <v>30</v>
      </c>
      <c r="B31" s="3">
        <v>44221</v>
      </c>
      <c r="C31" s="1" t="s">
        <v>29</v>
      </c>
      <c r="D31" s="2">
        <v>-0.87</v>
      </c>
      <c r="E31" s="2">
        <f t="shared" si="0"/>
        <v>21037.200000000001</v>
      </c>
      <c r="F31" s="4" t="s">
        <v>80</v>
      </c>
      <c r="I31" s="5" t="s">
        <v>76</v>
      </c>
      <c r="J31" s="1" t="s">
        <v>51</v>
      </c>
      <c r="K31" s="1" t="e">
        <f>INDEX(Sheet2!A:D,MATCH(B31,Sheet2!A:A,0),4)</f>
        <v>#N/A</v>
      </c>
      <c r="L31" s="1" t="s">
        <v>137</v>
      </c>
      <c r="M31" s="8" t="e">
        <f>INDEX('ER Map'!$A:$O,MATCH($C31,'ER Map'!$N:$N,0),MATCH(M$1,'ER Map'!$A$2:$O$2,0))</f>
        <v>#N/A</v>
      </c>
    </row>
    <row r="32" spans="1:13" ht="30" hidden="1" x14ac:dyDescent="0.25">
      <c r="A32" s="1">
        <v>31</v>
      </c>
      <c r="B32" s="3">
        <v>44221</v>
      </c>
      <c r="C32" s="1" t="s">
        <v>26</v>
      </c>
      <c r="D32" s="2">
        <v>-24</v>
      </c>
      <c r="E32" s="2">
        <f t="shared" si="0"/>
        <v>21013.200000000001</v>
      </c>
      <c r="F32" s="4" t="s">
        <v>80</v>
      </c>
      <c r="I32" s="5" t="s">
        <v>76</v>
      </c>
      <c r="J32" s="1" t="s">
        <v>62</v>
      </c>
      <c r="K32" s="1" t="e">
        <f>INDEX(Sheet2!A:D,MATCH(B32,Sheet2!A:A,0),4)</f>
        <v>#N/A</v>
      </c>
      <c r="L32" s="1" t="s">
        <v>139</v>
      </c>
      <c r="M32" s="8" t="e">
        <f>INDEX('ER Map'!$A:$O,MATCH($C32,'ER Map'!$N:$N,0),MATCH(M$1,'ER Map'!$A$2:$O$2,0))</f>
        <v>#N/A</v>
      </c>
    </row>
    <row r="33" spans="1:13" ht="60" hidden="1" x14ac:dyDescent="0.25">
      <c r="A33" s="1">
        <v>32</v>
      </c>
      <c r="B33" s="3">
        <v>44221</v>
      </c>
      <c r="C33" s="1" t="s">
        <v>27</v>
      </c>
      <c r="D33" s="2">
        <v>-45</v>
      </c>
      <c r="E33" s="2">
        <f t="shared" si="0"/>
        <v>20968.2</v>
      </c>
      <c r="F33" s="4" t="s">
        <v>80</v>
      </c>
      <c r="I33" s="5" t="s">
        <v>76</v>
      </c>
      <c r="J33" s="1" t="s">
        <v>45</v>
      </c>
      <c r="K33" s="1" t="e">
        <f>INDEX(Sheet2!A:D,MATCH(B33,Sheet2!A:A,0),4)</f>
        <v>#N/A</v>
      </c>
      <c r="L33" s="1" t="s">
        <v>141</v>
      </c>
      <c r="M33" s="8" t="e">
        <f>INDEX('ER Map'!$A:$O,MATCH($C33,'ER Map'!$N:$N,0),MATCH(M$1,'ER Map'!$A$2:$O$2,0))</f>
        <v>#N/A</v>
      </c>
    </row>
    <row r="34" spans="1:13" ht="45" hidden="1" x14ac:dyDescent="0.25">
      <c r="A34" s="1">
        <v>33</v>
      </c>
      <c r="B34" s="3">
        <v>44221</v>
      </c>
      <c r="C34" s="1" t="s">
        <v>28</v>
      </c>
      <c r="D34" s="2">
        <v>-1.35</v>
      </c>
      <c r="E34" s="2">
        <f t="shared" si="0"/>
        <v>20966.850000000002</v>
      </c>
      <c r="F34" s="4" t="s">
        <v>80</v>
      </c>
      <c r="I34" s="5" t="s">
        <v>76</v>
      </c>
      <c r="J34" s="1" t="s">
        <v>52</v>
      </c>
      <c r="K34" s="1" t="e">
        <f>INDEX(Sheet2!A:D,MATCH(B34,Sheet2!A:A,0),4)</f>
        <v>#N/A</v>
      </c>
      <c r="L34" s="1" t="s">
        <v>142</v>
      </c>
      <c r="M34" s="8" t="e">
        <f>INDEX('ER Map'!$A:$O,MATCH($C34,'ER Map'!$N:$N,0),MATCH(M$1,'ER Map'!$A$2:$O$2,0))</f>
        <v>#N/A</v>
      </c>
    </row>
    <row r="35" spans="1:13" ht="30" x14ac:dyDescent="0.25">
      <c r="A35" s="1">
        <v>34</v>
      </c>
      <c r="B35" s="3">
        <v>44224</v>
      </c>
      <c r="C35" s="1" t="s">
        <v>31</v>
      </c>
      <c r="D35" s="2">
        <v>-125</v>
      </c>
      <c r="E35" s="2">
        <f t="shared" si="0"/>
        <v>20841.850000000002</v>
      </c>
      <c r="F35" s="4" t="s">
        <v>78</v>
      </c>
      <c r="I35" s="5" t="s">
        <v>75</v>
      </c>
      <c r="J35" s="1" t="s">
        <v>66</v>
      </c>
      <c r="K35" s="1" t="str">
        <f>INDEX(Sheet2!A:D,MATCH(B35,Sheet2!A:A,0),4)</f>
        <v>210128 - Shutterstock SSTK-0F065-DFD2.pdf</v>
      </c>
      <c r="L35" s="1" t="s">
        <v>131</v>
      </c>
      <c r="M35" s="8" t="str">
        <f>INDEX('ER Map'!$A:$O,MATCH($C35,'ER Map'!$N:$N,0),MATCH(M$1,'ER Map'!$A$2:$O$2,0))</f>
        <v>211219 - LRC ADS_BG ER MasterCard Year-end Reconcile.xlsx</v>
      </c>
    </row>
    <row r="36" spans="1:13" hidden="1" x14ac:dyDescent="0.25">
      <c r="A36" s="1">
        <v>35</v>
      </c>
      <c r="B36" s="3">
        <v>44228</v>
      </c>
      <c r="C36" s="1" t="s">
        <v>6</v>
      </c>
      <c r="D36" s="2">
        <v>-29.95</v>
      </c>
      <c r="E36" s="2">
        <f t="shared" si="0"/>
        <v>20811.900000000001</v>
      </c>
      <c r="I36" s="5" t="s">
        <v>75</v>
      </c>
      <c r="J36" s="1" t="s">
        <v>73</v>
      </c>
      <c r="M36" s="8" t="e">
        <f>INDEX('ER Map'!$A:$O,MATCH($C36,'ER Map'!$N:$N,0),MATCH(M$1,'ER Map'!$A$2:$O$2,0))</f>
        <v>#N/A</v>
      </c>
    </row>
    <row r="37" spans="1:13" ht="30" hidden="1" x14ac:dyDescent="0.25">
      <c r="A37" s="1">
        <v>36</v>
      </c>
      <c r="B37" s="3">
        <v>44237</v>
      </c>
      <c r="C37" s="1" t="s">
        <v>32</v>
      </c>
      <c r="D37" s="2">
        <v>-5000</v>
      </c>
      <c r="E37" s="2">
        <f t="shared" si="0"/>
        <v>15811.900000000001</v>
      </c>
      <c r="I37" s="5" t="s">
        <v>75</v>
      </c>
      <c r="J37" s="1" t="s">
        <v>73</v>
      </c>
      <c r="M37" s="8" t="e">
        <f>INDEX('ER Map'!$A:$O,MATCH($C37,'ER Map'!$N:$N,0),MATCH(M$1,'ER Map'!$A$2:$O$2,0))</f>
        <v>#N/A</v>
      </c>
    </row>
    <row r="38" spans="1:13" ht="30" hidden="1" x14ac:dyDescent="0.25">
      <c r="A38" s="1">
        <v>37</v>
      </c>
      <c r="B38" s="3">
        <v>44237</v>
      </c>
      <c r="C38" s="1" t="s">
        <v>33</v>
      </c>
      <c r="D38" s="2">
        <v>-5000</v>
      </c>
      <c r="E38" s="2">
        <f t="shared" si="0"/>
        <v>10811.900000000001</v>
      </c>
      <c r="I38" s="5" t="s">
        <v>75</v>
      </c>
      <c r="J38" s="1" t="s">
        <v>73</v>
      </c>
      <c r="M38" s="8" t="e">
        <f>INDEX('ER Map'!$A:$O,MATCH($C38,'ER Map'!$N:$N,0),MATCH(M$1,'ER Map'!$A$2:$O$2,0))</f>
        <v>#N/A</v>
      </c>
    </row>
    <row r="39" spans="1:13" ht="30" hidden="1" x14ac:dyDescent="0.25">
      <c r="A39" s="1">
        <v>38</v>
      </c>
      <c r="B39" s="3">
        <v>44237</v>
      </c>
      <c r="C39" s="1" t="s">
        <v>34</v>
      </c>
      <c r="D39" s="2">
        <v>-5000</v>
      </c>
      <c r="E39" s="2">
        <f t="shared" si="0"/>
        <v>5811.9000000000015</v>
      </c>
      <c r="I39" s="5" t="s">
        <v>75</v>
      </c>
      <c r="J39" s="1" t="s">
        <v>73</v>
      </c>
      <c r="M39" s="8" t="e">
        <f>INDEX('ER Map'!$A:$O,MATCH($C39,'ER Map'!$N:$N,0),MATCH(M$1,'ER Map'!$A$2:$O$2,0))</f>
        <v>#N/A</v>
      </c>
    </row>
    <row r="40" spans="1:13" ht="30" hidden="1" x14ac:dyDescent="0.25">
      <c r="A40" s="1">
        <v>39</v>
      </c>
      <c r="B40" s="3">
        <v>44238</v>
      </c>
      <c r="C40" s="1" t="s">
        <v>35</v>
      </c>
      <c r="D40" s="2">
        <v>-1</v>
      </c>
      <c r="E40" s="2">
        <f t="shared" si="0"/>
        <v>5810.9000000000015</v>
      </c>
      <c r="I40" s="5" t="s">
        <v>75</v>
      </c>
      <c r="J40" s="1" t="s">
        <v>48</v>
      </c>
      <c r="K40" s="1" t="e">
        <f>INDEX(Sheet2!A:D,MATCH(B40,Sheet2!A:A,0),4)</f>
        <v>#N/A</v>
      </c>
      <c r="M40" s="8" t="e">
        <f>INDEX('ER Map'!$A:$O,MATCH($C40,'ER Map'!$N:$N,0),MATCH(M$1,'ER Map'!$A$2:$O$2,0))</f>
        <v>#N/A</v>
      </c>
    </row>
    <row r="41" spans="1:13" ht="30" hidden="1" x14ac:dyDescent="0.25">
      <c r="A41" s="1">
        <v>40</v>
      </c>
      <c r="B41" s="3">
        <v>44238</v>
      </c>
      <c r="C41" s="1" t="s">
        <v>36</v>
      </c>
      <c r="D41" s="2">
        <v>-1</v>
      </c>
      <c r="E41" s="2">
        <f t="shared" si="0"/>
        <v>5809.9000000000015</v>
      </c>
      <c r="I41" s="5" t="s">
        <v>75</v>
      </c>
      <c r="J41" s="1" t="s">
        <v>47</v>
      </c>
      <c r="K41" s="1" t="e">
        <f>INDEX(Sheet2!A:D,MATCH(B41,Sheet2!A:A,0),4)</f>
        <v>#N/A</v>
      </c>
      <c r="M41" s="8" t="e">
        <f>INDEX('ER Map'!$A:$O,MATCH($C41,'ER Map'!$N:$N,0),MATCH(M$1,'ER Map'!$A$2:$O$2,0))</f>
        <v>#N/A</v>
      </c>
    </row>
    <row r="42" spans="1:13" ht="45" x14ac:dyDescent="0.25">
      <c r="A42" s="1">
        <v>41</v>
      </c>
      <c r="B42" s="3">
        <v>44245</v>
      </c>
      <c r="C42" s="1" t="s">
        <v>37</v>
      </c>
      <c r="D42" s="2">
        <v>-600</v>
      </c>
      <c r="E42" s="2">
        <f t="shared" si="0"/>
        <v>5209.9000000000015</v>
      </c>
      <c r="F42" s="4" t="s">
        <v>78</v>
      </c>
      <c r="I42" s="5" t="s">
        <v>75</v>
      </c>
      <c r="J42" s="1" t="s">
        <v>64</v>
      </c>
      <c r="K42" s="1" t="str">
        <f>INDEX(Sheet2!A:D,MATCH(B42-1,Sheet2!A:A,0),4)</f>
        <v>210217 - RTCA Membership Confirmation 0049032.pdf</v>
      </c>
      <c r="L42" s="1" t="s">
        <v>132</v>
      </c>
      <c r="M42" s="8" t="str">
        <f>INDEX('ER Map'!$A:$O,MATCH($C42,'ER Map'!$N:$N,0),MATCH(M$1,'ER Map'!$A$2:$O$2,0))</f>
        <v>211219 - LRC ADS_BG ER MasterCard Year-end Reconcile.xlsx</v>
      </c>
    </row>
    <row r="43" spans="1:13" ht="30" x14ac:dyDescent="0.25">
      <c r="A43" s="1">
        <v>42</v>
      </c>
      <c r="B43" s="3">
        <v>44246</v>
      </c>
      <c r="C43" s="1" t="s">
        <v>38</v>
      </c>
      <c r="D43" s="2">
        <v>-10.55</v>
      </c>
      <c r="E43" s="2">
        <f t="shared" si="0"/>
        <v>5199.3500000000013</v>
      </c>
      <c r="F43" s="4" t="s">
        <v>78</v>
      </c>
      <c r="I43" s="5" t="s">
        <v>75</v>
      </c>
      <c r="J43" s="1" t="s">
        <v>57</v>
      </c>
      <c r="K43" s="1" t="str">
        <f>INDEX(Sheet2!A:D,MATCH(B43-1,Sheet2!A:A,0),4)</f>
        <v>210218 - AGG - Mailchimp Essentials MC11806693.pdf</v>
      </c>
      <c r="L43" s="1" t="s">
        <v>129</v>
      </c>
      <c r="M43" s="8" t="str">
        <f>INDEX('ER Map'!$A:$O,MATCH($C43,'ER Map'!$N:$N,0),MATCH(M$1,'ER Map'!$A$2:$O$2,0))</f>
        <v>211219 - LRC ADS_BG ER MasterCard Year-end Reconcile.xlsx</v>
      </c>
    </row>
    <row r="44" spans="1:13" ht="45" hidden="1" x14ac:dyDescent="0.25">
      <c r="A44" s="1">
        <v>43</v>
      </c>
      <c r="B44" s="3">
        <v>44249</v>
      </c>
      <c r="C44" s="1" t="s">
        <v>39</v>
      </c>
      <c r="D44" s="2">
        <v>-52.99</v>
      </c>
      <c r="E44" s="2">
        <f t="shared" si="0"/>
        <v>5146.3600000000015</v>
      </c>
      <c r="F44" s="4" t="s">
        <v>78</v>
      </c>
      <c r="I44" s="5" t="s">
        <v>76</v>
      </c>
      <c r="J44" s="1" t="s">
        <v>54</v>
      </c>
      <c r="K44" s="1" t="str">
        <f>INDEX(Sheet2!A:D,MATCH(B44-2,Sheet2!A:A,0),4)</f>
        <v>210220 - Peregrine - Mailchimp Essentials MC11828145.pdf</v>
      </c>
      <c r="L44" s="1" t="s">
        <v>130</v>
      </c>
      <c r="M44" s="8" t="str">
        <f>INDEX('ER Map'!$A:$O,MATCH($C44,'ER Map'!$N:$N,0),MATCH(M$1,'ER Map'!$A$2:$O$2,0))</f>
        <v>210408 - LRC ADS_BG ER MasterCard 002-2021 Rev A.xlsx</v>
      </c>
    </row>
    <row r="45" spans="1:13" ht="30" x14ac:dyDescent="0.25">
      <c r="A45" s="1">
        <v>44</v>
      </c>
      <c r="B45" s="3">
        <v>44256</v>
      </c>
      <c r="C45" s="1" t="s">
        <v>40</v>
      </c>
      <c r="D45" s="2">
        <v>-125</v>
      </c>
      <c r="E45" s="2">
        <f t="shared" si="0"/>
        <v>5021.3600000000015</v>
      </c>
      <c r="F45" s="4" t="s">
        <v>78</v>
      </c>
      <c r="I45" s="5" t="s">
        <v>75</v>
      </c>
      <c r="J45" s="1" t="s">
        <v>67</v>
      </c>
      <c r="K45" s="1" t="str">
        <f>INDEX(Sheet2!A:D,MATCH(B45-2,Sheet2!A:A,0),4)</f>
        <v>210227 - Shutterstock SSTK-0B738-AA97.pdf</v>
      </c>
      <c r="L45" s="1" t="s">
        <v>131</v>
      </c>
      <c r="M45" s="8" t="str">
        <f>INDEX('ER Map'!$A:$O,MATCH($C45,'ER Map'!$N:$N,0),MATCH(M$1,'ER Map'!$A$2:$O$2,0))</f>
        <v>211219 - LRC ADS_BG ER MasterCard Year-end Reconcile.xlsx</v>
      </c>
    </row>
    <row r="46" spans="1:13" hidden="1" x14ac:dyDescent="0.25">
      <c r="A46" s="1">
        <v>45</v>
      </c>
      <c r="B46" s="3">
        <v>44256</v>
      </c>
      <c r="C46" s="1" t="s">
        <v>6</v>
      </c>
      <c r="D46" s="2">
        <v>-29.95</v>
      </c>
      <c r="E46" s="2">
        <f t="shared" si="0"/>
        <v>4991.4100000000017</v>
      </c>
      <c r="I46" s="5" t="s">
        <v>75</v>
      </c>
      <c r="J46" s="1" t="s">
        <v>73</v>
      </c>
      <c r="M46" s="8" t="e">
        <f>INDEX('ER Map'!$A:$O,MATCH($C46,'ER Map'!$N:$N,0),MATCH(M$1,'ER Map'!$A$2:$O$2,0))</f>
        <v>#N/A</v>
      </c>
    </row>
    <row r="47" spans="1:13" ht="60" hidden="1" x14ac:dyDescent="0.25">
      <c r="A47" s="1">
        <v>46</v>
      </c>
      <c r="B47" s="3">
        <v>44272</v>
      </c>
      <c r="C47" s="1" t="s">
        <v>41</v>
      </c>
      <c r="D47" s="2">
        <v>-79.599999999999994</v>
      </c>
      <c r="E47" s="2">
        <f t="shared" si="0"/>
        <v>4911.8100000000013</v>
      </c>
      <c r="F47" s="4" t="s">
        <v>80</v>
      </c>
      <c r="I47" s="5" t="s">
        <v>76</v>
      </c>
      <c r="J47" s="1" t="s">
        <v>59</v>
      </c>
      <c r="K47" s="1" t="e">
        <f>INDEX(Sheet2!A:D,MATCH(B47,Sheet2!A:A,0),4)</f>
        <v>#N/A</v>
      </c>
      <c r="L47" s="1" t="s">
        <v>144</v>
      </c>
      <c r="M47" s="8" t="e">
        <f>INDEX('ER Map'!$A:$O,MATCH($C47,'ER Map'!$N:$N,0),MATCH(M$1,'ER Map'!$A$2:$O$2,0))</f>
        <v>#N/A</v>
      </c>
    </row>
    <row r="48" spans="1:13" ht="60" hidden="1" x14ac:dyDescent="0.25">
      <c r="A48" s="1">
        <v>47</v>
      </c>
      <c r="B48" s="3">
        <v>44272</v>
      </c>
      <c r="C48" s="1" t="s">
        <v>42</v>
      </c>
      <c r="D48" s="2">
        <v>-49.5</v>
      </c>
      <c r="E48" s="2">
        <f t="shared" si="0"/>
        <v>4862.3100000000013</v>
      </c>
      <c r="F48" s="4" t="s">
        <v>80</v>
      </c>
      <c r="I48" s="5" t="s">
        <v>76</v>
      </c>
      <c r="J48" s="1" t="s">
        <v>65</v>
      </c>
      <c r="K48" s="1" t="e">
        <f>INDEX(Sheet2!A:D,MATCH(B48,Sheet2!A:A,0),4)</f>
        <v>#N/A</v>
      </c>
      <c r="L48" s="1" t="s">
        <v>143</v>
      </c>
      <c r="M48" s="8" t="e">
        <f>INDEX('ER Map'!$A:$O,MATCH($C48,'ER Map'!$N:$N,0),MATCH(M$1,'ER Map'!$A$2:$O$2,0))</f>
        <v>#N/A</v>
      </c>
    </row>
    <row r="49" spans="1:13" ht="45" hidden="1" x14ac:dyDescent="0.25">
      <c r="A49" s="1">
        <v>48</v>
      </c>
      <c r="B49" s="3">
        <v>44273</v>
      </c>
      <c r="C49" s="1" t="s">
        <v>5</v>
      </c>
      <c r="D49" s="2">
        <v>6000</v>
      </c>
      <c r="E49" s="2">
        <f t="shared" si="0"/>
        <v>10862.310000000001</v>
      </c>
      <c r="I49" s="5" t="s">
        <v>75</v>
      </c>
      <c r="J49" s="1" t="s">
        <v>73</v>
      </c>
      <c r="M49" s="8" t="e">
        <f>INDEX('ER Map'!$A:$O,MATCH($C49,'ER Map'!$N:$N,0),MATCH(M$1,'ER Map'!$A$2:$O$2,0))</f>
        <v>#N/A</v>
      </c>
    </row>
    <row r="50" spans="1:13" ht="30" x14ac:dyDescent="0.25">
      <c r="A50" s="1">
        <v>49</v>
      </c>
      <c r="B50" s="3">
        <v>44274</v>
      </c>
      <c r="C50" s="1" t="s">
        <v>43</v>
      </c>
      <c r="D50" s="2">
        <v>-10.55</v>
      </c>
      <c r="E50" s="2">
        <f t="shared" si="0"/>
        <v>10851.760000000002</v>
      </c>
      <c r="F50" s="4" t="s">
        <v>78</v>
      </c>
      <c r="I50" s="5" t="s">
        <v>75</v>
      </c>
      <c r="J50" s="1" t="s">
        <v>58</v>
      </c>
      <c r="K50" s="1" t="str">
        <f>INDEX(Sheet2!A:D,MATCH(B50-1,Sheet2!A:A,0),4)</f>
        <v>210318 - AGG - Mailchimp Essentials MC12095090.pdf</v>
      </c>
      <c r="L50" s="1" t="s">
        <v>129</v>
      </c>
      <c r="M50" s="8" t="str">
        <f>INDEX('ER Map'!$A:$O,MATCH($C50,'ER Map'!$N:$N,0),MATCH(M$1,'ER Map'!$A$2:$O$2,0))</f>
        <v>211219 - LRC ADS_BG ER MasterCard Year-end Reconcile.xlsx</v>
      </c>
    </row>
    <row r="51" spans="1:13" ht="45" hidden="1" x14ac:dyDescent="0.25">
      <c r="A51" s="1">
        <v>50</v>
      </c>
      <c r="B51" s="3">
        <v>44277</v>
      </c>
      <c r="C51" s="1" t="s">
        <v>44</v>
      </c>
      <c r="D51" s="2">
        <v>-52.99</v>
      </c>
      <c r="E51" s="2">
        <f t="shared" si="0"/>
        <v>10798.770000000002</v>
      </c>
      <c r="F51" s="4" t="s">
        <v>78</v>
      </c>
      <c r="I51" s="5" t="s">
        <v>76</v>
      </c>
      <c r="J51" s="1" t="s">
        <v>55</v>
      </c>
      <c r="K51" s="1" t="str">
        <f>INDEX(Sheet2!A:D,MATCH(B51-2,Sheet2!A:A,0),4)</f>
        <v>210320 - Peregrine - Mailchimp Essentials MC12118234.pdf</v>
      </c>
      <c r="L51" s="1" t="s">
        <v>130</v>
      </c>
      <c r="M51" s="8" t="str">
        <f>INDEX('ER Map'!$A:$O,MATCH($C51,'ER Map'!$N:$N,0),MATCH(M$1,'ER Map'!$A$2:$O$2,0))</f>
        <v>210408 - LRC ADS_BG ER MasterCard 002-2021 Rev A.xlsx</v>
      </c>
    </row>
    <row r="52" spans="1:13" ht="30" x14ac:dyDescent="0.25">
      <c r="A52" s="1">
        <v>51</v>
      </c>
      <c r="B52" s="3">
        <v>44284</v>
      </c>
      <c r="C52" s="1" t="s">
        <v>88</v>
      </c>
      <c r="D52" s="2">
        <v>-125</v>
      </c>
      <c r="E52" s="2">
        <f t="shared" si="0"/>
        <v>10673.770000000002</v>
      </c>
      <c r="F52" s="4" t="s">
        <v>78</v>
      </c>
      <c r="I52" s="5" t="s">
        <v>75</v>
      </c>
      <c r="J52" s="1" t="s">
        <v>101</v>
      </c>
      <c r="K52" s="1" t="str">
        <f>INDEX(Sheet2!A:D,MATCH(B52-1,Sheet2!A:A,0),4)</f>
        <v>210328 - Shutterstock SSTK-05F1C-0C56.pdf</v>
      </c>
      <c r="L52" s="1" t="s">
        <v>131</v>
      </c>
      <c r="M52" s="8" t="str">
        <f>INDEX('ER Map'!$A:$O,MATCH($C52,'ER Map'!$N:$N,0),MATCH(M$1,'ER Map'!$A$2:$O$2,0))</f>
        <v>211219 - LRC ADS_BG ER MasterCard Year-end Reconcile.xlsx</v>
      </c>
    </row>
    <row r="53" spans="1:13" ht="30" hidden="1" x14ac:dyDescent="0.25">
      <c r="A53" s="1">
        <v>52</v>
      </c>
      <c r="B53" s="3">
        <v>44284</v>
      </c>
      <c r="C53" s="1" t="s">
        <v>89</v>
      </c>
      <c r="D53" s="2">
        <v>-2500</v>
      </c>
      <c r="E53" s="2">
        <f t="shared" si="0"/>
        <v>8173.7700000000023</v>
      </c>
      <c r="I53" s="5" t="s">
        <v>75</v>
      </c>
      <c r="M53" s="8" t="e">
        <f>INDEX('ER Map'!$A:$O,MATCH($C53,'ER Map'!$N:$N,0),MATCH(M$1,'ER Map'!$A$2:$O$2,0))</f>
        <v>#N/A</v>
      </c>
    </row>
    <row r="54" spans="1:13" ht="30" hidden="1" x14ac:dyDescent="0.25">
      <c r="A54" s="1">
        <v>53</v>
      </c>
      <c r="B54" s="3">
        <v>44284</v>
      </c>
      <c r="C54" s="1" t="s">
        <v>90</v>
      </c>
      <c r="D54" s="2">
        <v>-2500</v>
      </c>
      <c r="E54" s="2">
        <f t="shared" si="0"/>
        <v>5673.7700000000023</v>
      </c>
      <c r="I54" s="5" t="s">
        <v>75</v>
      </c>
      <c r="M54" s="8" t="e">
        <f>INDEX('ER Map'!$A:$O,MATCH($C54,'ER Map'!$N:$N,0),MATCH(M$1,'ER Map'!$A$2:$O$2,0))</f>
        <v>#N/A</v>
      </c>
    </row>
    <row r="55" spans="1:13" ht="30" hidden="1" x14ac:dyDescent="0.25">
      <c r="A55" s="1">
        <v>54</v>
      </c>
      <c r="B55" s="3">
        <v>44284</v>
      </c>
      <c r="C55" s="1" t="s">
        <v>91</v>
      </c>
      <c r="D55" s="2">
        <v>-2500</v>
      </c>
      <c r="E55" s="2">
        <f t="shared" si="0"/>
        <v>3173.7700000000023</v>
      </c>
      <c r="I55" s="5" t="s">
        <v>75</v>
      </c>
      <c r="M55" s="8" t="e">
        <f>INDEX('ER Map'!$A:$O,MATCH($C55,'ER Map'!$N:$N,0),MATCH(M$1,'ER Map'!$A$2:$O$2,0))</f>
        <v>#N/A</v>
      </c>
    </row>
    <row r="56" spans="1:13" ht="30" hidden="1" x14ac:dyDescent="0.25">
      <c r="A56" s="1">
        <v>55</v>
      </c>
      <c r="B56" s="3">
        <v>44285</v>
      </c>
      <c r="C56" s="1" t="s">
        <v>92</v>
      </c>
      <c r="D56" s="2">
        <v>-1</v>
      </c>
      <c r="E56" s="2">
        <f t="shared" si="0"/>
        <v>3172.7700000000023</v>
      </c>
      <c r="I56" s="5" t="s">
        <v>75</v>
      </c>
      <c r="J56" s="1" t="s">
        <v>98</v>
      </c>
      <c r="K56" s="1" t="e">
        <f>INDEX(Sheet2!A:D,MATCH(B56-1,Sheet2!A:A,0),4)</f>
        <v>#N/A</v>
      </c>
      <c r="M56" s="8" t="e">
        <f>INDEX('ER Map'!$A:$O,MATCH($C56,'ER Map'!$N:$N,0),MATCH(M$1,'ER Map'!$A$2:$O$2,0))</f>
        <v>#N/A</v>
      </c>
    </row>
    <row r="57" spans="1:13" ht="30" hidden="1" x14ac:dyDescent="0.25">
      <c r="A57" s="1">
        <v>56</v>
      </c>
      <c r="B57" s="3">
        <v>44285</v>
      </c>
      <c r="C57" s="1" t="s">
        <v>93</v>
      </c>
      <c r="D57" s="2">
        <v>-1</v>
      </c>
      <c r="E57" s="2">
        <f t="shared" si="0"/>
        <v>3171.7700000000023</v>
      </c>
      <c r="I57" s="5" t="s">
        <v>75</v>
      </c>
      <c r="J57" s="1" t="s">
        <v>97</v>
      </c>
      <c r="K57" s="1" t="e">
        <f>INDEX(Sheet2!A:D,MATCH(B57-1,Sheet2!A:A,0),4)</f>
        <v>#N/A</v>
      </c>
      <c r="M57" s="8" t="e">
        <f>INDEX('ER Map'!$A:$O,MATCH($C57,'ER Map'!$N:$N,0),MATCH(M$1,'ER Map'!$A$2:$O$2,0))</f>
        <v>#N/A</v>
      </c>
    </row>
    <row r="58" spans="1:13" hidden="1" x14ac:dyDescent="0.25">
      <c r="A58" s="1">
        <v>57</v>
      </c>
      <c r="B58" s="3">
        <v>44287</v>
      </c>
      <c r="C58" s="1" t="s">
        <v>94</v>
      </c>
      <c r="D58" s="2">
        <v>-29.95</v>
      </c>
      <c r="E58" s="2">
        <f t="shared" si="0"/>
        <v>3141.8200000000024</v>
      </c>
      <c r="I58" s="5" t="s">
        <v>75</v>
      </c>
      <c r="M58" s="8" t="e">
        <f>INDEX('ER Map'!$A:$O,MATCH($C58,'ER Map'!$N:$N,0),MATCH(M$1,'ER Map'!$A$2:$O$2,0))</f>
        <v>#N/A</v>
      </c>
    </row>
    <row r="59" spans="1:13" ht="45" hidden="1" x14ac:dyDescent="0.25">
      <c r="A59" s="1">
        <v>58</v>
      </c>
      <c r="B59" s="3">
        <v>44288</v>
      </c>
      <c r="C59" s="1" t="s">
        <v>5</v>
      </c>
      <c r="D59" s="2">
        <v>6000</v>
      </c>
      <c r="E59" s="2">
        <f t="shared" si="0"/>
        <v>9141.8200000000033</v>
      </c>
      <c r="I59" s="5" t="s">
        <v>75</v>
      </c>
      <c r="M59" s="8" t="e">
        <f>INDEX('ER Map'!$A:$O,MATCH($C59,'ER Map'!$N:$N,0),MATCH(M$1,'ER Map'!$A$2:$O$2,0))</f>
        <v>#N/A</v>
      </c>
    </row>
    <row r="60" spans="1:13" ht="30" hidden="1" x14ac:dyDescent="0.25">
      <c r="A60" s="1">
        <v>59</v>
      </c>
      <c r="B60" s="3">
        <v>44288</v>
      </c>
      <c r="C60" s="1" t="s">
        <v>95</v>
      </c>
      <c r="D60" s="2">
        <v>-22</v>
      </c>
      <c r="E60" s="2">
        <f t="shared" si="0"/>
        <v>9119.8200000000033</v>
      </c>
      <c r="F60" s="4" t="s">
        <v>78</v>
      </c>
      <c r="I60" s="5" t="s">
        <v>76</v>
      </c>
      <c r="J60" s="1" t="s">
        <v>100</v>
      </c>
      <c r="K60" s="1" t="str">
        <f>INDEX(Sheet2!A:D,MATCH(B60-1,Sheet2!A:A,0),4)</f>
        <v>210401 - Dreamstime LLC 1 Week Paid Invoice 22197454.pdf</v>
      </c>
      <c r="L60" s="1" t="s">
        <v>133</v>
      </c>
      <c r="M60" s="8" t="str">
        <f>INDEX('ER Map'!$A:$O,MATCH($C60,'ER Map'!$N:$N,0),MATCH(M$1,'ER Map'!$A$2:$O$2,0))</f>
        <v>210408 - LRC ADS_BG ER MasterCard 002-2021 Rev A.xlsx</v>
      </c>
    </row>
    <row r="61" spans="1:13" ht="30" hidden="1" x14ac:dyDescent="0.25">
      <c r="A61" s="1">
        <v>60</v>
      </c>
      <c r="B61" s="3">
        <v>44288</v>
      </c>
      <c r="C61" s="1" t="s">
        <v>96</v>
      </c>
      <c r="D61" s="2">
        <v>-1</v>
      </c>
      <c r="E61" s="2">
        <f t="shared" si="0"/>
        <v>9118.8200000000033</v>
      </c>
      <c r="F61" s="4" t="s">
        <v>78</v>
      </c>
      <c r="I61" s="5" t="s">
        <v>76</v>
      </c>
      <c r="J61" s="1" t="s">
        <v>99</v>
      </c>
      <c r="K61" s="1" t="s">
        <v>408</v>
      </c>
      <c r="L61" s="1" t="s">
        <v>133</v>
      </c>
      <c r="M61" s="8" t="str">
        <f>INDEX('ER Map'!$A:$O,MATCH($C61,'ER Map'!$N:$N,0),MATCH(M$1,'ER Map'!$A$2:$O$2,0))</f>
        <v>210408 - LRC ADS_BG ER MasterCard 002-2021 Rev A.xlsx</v>
      </c>
    </row>
    <row r="62" spans="1:13" ht="30" hidden="1" x14ac:dyDescent="0.25">
      <c r="A62" s="1">
        <v>61</v>
      </c>
      <c r="B62" s="3">
        <v>44299</v>
      </c>
      <c r="C62" s="1" t="s">
        <v>146</v>
      </c>
      <c r="D62" s="2">
        <v>-1044.74</v>
      </c>
      <c r="E62" s="2">
        <f t="shared" si="0"/>
        <v>8074.0800000000036</v>
      </c>
      <c r="I62" s="5" t="s">
        <v>75</v>
      </c>
      <c r="K62" s="1" t="e">
        <f>INDEX(Sheet2!A:D,MATCH(B62-1,Sheet2!A:A,0),4)</f>
        <v>#N/A</v>
      </c>
      <c r="M62" s="8" t="e">
        <f>INDEX('ER Map'!$A:$O,MATCH($C62,'ER Map'!$N:$N,0),MATCH(M$1,'ER Map'!$A$2:$O$2,0))</f>
        <v>#N/A</v>
      </c>
    </row>
    <row r="63" spans="1:13" ht="30" hidden="1" x14ac:dyDescent="0.25">
      <c r="A63" s="1">
        <v>62</v>
      </c>
      <c r="B63" s="3">
        <v>44305</v>
      </c>
      <c r="C63" s="1" t="s">
        <v>147</v>
      </c>
      <c r="D63" s="2">
        <v>-10.55</v>
      </c>
      <c r="E63" s="2">
        <f t="shared" si="0"/>
        <v>8063.5300000000034</v>
      </c>
      <c r="F63" s="4" t="s">
        <v>78</v>
      </c>
      <c r="I63" s="5" t="s">
        <v>75</v>
      </c>
      <c r="J63" s="1" t="s">
        <v>152</v>
      </c>
      <c r="K63" s="1" t="s">
        <v>155</v>
      </c>
      <c r="L63" s="1" t="s">
        <v>129</v>
      </c>
      <c r="M63" s="8" t="str">
        <f>INDEX('ER Map'!$A:$O,MATCH($C63,'ER Map'!$N:$N,0),MATCH(M$1,'ER Map'!$A$2:$O$2,0))</f>
        <v>211109 - LRC ADS_BG ER MasterCard 011-2021.xlsx</v>
      </c>
    </row>
    <row r="64" spans="1:13" ht="45" hidden="1" x14ac:dyDescent="0.25">
      <c r="A64" s="1">
        <v>63</v>
      </c>
      <c r="B64" s="3">
        <v>44306</v>
      </c>
      <c r="C64" s="1" t="s">
        <v>148</v>
      </c>
      <c r="D64" s="2">
        <v>-52.99</v>
      </c>
      <c r="E64" s="2">
        <f t="shared" si="0"/>
        <v>8010.5400000000036</v>
      </c>
      <c r="F64" s="4" t="s">
        <v>78</v>
      </c>
      <c r="I64" s="5" t="s">
        <v>76</v>
      </c>
      <c r="J64" s="1" t="s">
        <v>153</v>
      </c>
      <c r="K64" s="1" t="s">
        <v>150</v>
      </c>
      <c r="L64" s="1" t="s">
        <v>130</v>
      </c>
      <c r="M64" s="8" t="str">
        <f>INDEX('ER Map'!$A:$O,MATCH($C64,'ER Map'!$N:$N,0),MATCH(M$1,'ER Map'!$A$2:$O$2,0))</f>
        <v>210610 - LRC ADS_BG ER MasterCard Peregrine Billable 003-2021.xlsx</v>
      </c>
    </row>
    <row r="65" spans="1:13" ht="30" hidden="1" x14ac:dyDescent="0.25">
      <c r="A65" s="1">
        <v>64</v>
      </c>
      <c r="B65" s="3">
        <v>44316</v>
      </c>
      <c r="C65" s="1" t="s">
        <v>149</v>
      </c>
      <c r="D65" s="2">
        <v>-25</v>
      </c>
      <c r="E65" s="2">
        <f t="shared" si="0"/>
        <v>7985.5400000000036</v>
      </c>
      <c r="F65" s="4" t="s">
        <v>78</v>
      </c>
      <c r="I65" s="5" t="s">
        <v>75</v>
      </c>
      <c r="J65" s="1" t="s">
        <v>154</v>
      </c>
      <c r="K65" s="1" t="s">
        <v>151</v>
      </c>
      <c r="L65" s="1" t="s">
        <v>131</v>
      </c>
      <c r="M65" s="8" t="str">
        <f>INDEX('ER Map'!$A:$O,MATCH($C65,'ER Map'!$N:$N,0),MATCH(M$1,'ER Map'!$A$2:$O$2,0))</f>
        <v>211109 - LRC ADS_BG ER MasterCard 011-2021.xlsx</v>
      </c>
    </row>
    <row r="66" spans="1:13" hidden="1" x14ac:dyDescent="0.25">
      <c r="A66" s="1">
        <v>65</v>
      </c>
      <c r="B66" s="3">
        <v>44319</v>
      </c>
      <c r="C66" s="1" t="s">
        <v>94</v>
      </c>
      <c r="D66" s="2">
        <v>-29.95</v>
      </c>
      <c r="E66" s="2">
        <f t="shared" si="0"/>
        <v>7955.5900000000038</v>
      </c>
      <c r="I66" s="5" t="s">
        <v>75</v>
      </c>
      <c r="K66" s="1" t="e">
        <f>INDEX(Sheet2!A:D,MATCH(B66-1,Sheet2!A:A,0),4)</f>
        <v>#N/A</v>
      </c>
      <c r="M66" s="8" t="e">
        <f>INDEX('ER Map'!$A:$O,MATCH($C66,'ER Map'!$N:$N,0),MATCH(M$1,'ER Map'!$A$2:$O$2,0))</f>
        <v>#N/A</v>
      </c>
    </row>
    <row r="67" spans="1:13" ht="45" hidden="1" x14ac:dyDescent="0.25">
      <c r="A67" s="1">
        <v>66</v>
      </c>
      <c r="B67" s="3">
        <v>44321</v>
      </c>
      <c r="C67" s="1" t="s">
        <v>158</v>
      </c>
      <c r="D67" s="2">
        <v>398.98</v>
      </c>
      <c r="E67" s="2">
        <f t="shared" si="0"/>
        <v>8354.5700000000033</v>
      </c>
      <c r="I67" s="5" t="s">
        <v>171</v>
      </c>
      <c r="M67" s="8" t="e">
        <f>INDEX('ER Map'!$A:$O,MATCH($C67,'ER Map'!$N:$N,0),MATCH(M$1,'ER Map'!$A$2:$O$2,0))</f>
        <v>#N/A</v>
      </c>
    </row>
    <row r="68" spans="1:13" ht="30" hidden="1" x14ac:dyDescent="0.25">
      <c r="A68" s="1">
        <v>67</v>
      </c>
      <c r="B68" s="3">
        <v>44335</v>
      </c>
      <c r="C68" s="1" t="s">
        <v>156</v>
      </c>
      <c r="D68" s="2">
        <v>-10.55</v>
      </c>
      <c r="E68" s="2">
        <f t="shared" ref="E68:E96" si="1">E67+D68</f>
        <v>8344.0200000000041</v>
      </c>
      <c r="F68" s="4" t="s">
        <v>78</v>
      </c>
      <c r="I68" s="5" t="s">
        <v>75</v>
      </c>
      <c r="J68" s="1" t="s">
        <v>159</v>
      </c>
      <c r="K68" s="1" t="s">
        <v>161</v>
      </c>
      <c r="L68" s="1" t="s">
        <v>129</v>
      </c>
      <c r="M68" s="8" t="str">
        <f>INDEX('ER Map'!$A:$O,MATCH($C68,'ER Map'!$N:$N,0),MATCH(M$1,'ER Map'!$A$2:$O$2,0))</f>
        <v>211109 - LRC ADS_BG ER MasterCard 011-2021.xlsx</v>
      </c>
    </row>
    <row r="69" spans="1:13" ht="45" hidden="1" x14ac:dyDescent="0.25">
      <c r="A69" s="1">
        <v>68</v>
      </c>
      <c r="B69" s="3">
        <v>44336</v>
      </c>
      <c r="C69" s="1" t="s">
        <v>157</v>
      </c>
      <c r="D69" s="2">
        <v>-52.99</v>
      </c>
      <c r="E69" s="2">
        <f t="shared" si="1"/>
        <v>8291.0300000000043</v>
      </c>
      <c r="F69" s="4" t="s">
        <v>78</v>
      </c>
      <c r="I69" s="5" t="s">
        <v>76</v>
      </c>
      <c r="J69" s="1" t="s">
        <v>160</v>
      </c>
      <c r="K69" s="1" t="s">
        <v>162</v>
      </c>
      <c r="L69" s="1" t="s">
        <v>130</v>
      </c>
      <c r="M69" s="8" t="str">
        <f>INDEX('ER Map'!$A:$O,MATCH($C69,'ER Map'!$N:$N,0),MATCH(M$1,'ER Map'!$A$2:$O$2,0))</f>
        <v>210610 - LRC ADS_BG ER MasterCard Peregrine Billable 003-2021.xlsx</v>
      </c>
    </row>
    <row r="70" spans="1:13" ht="45" hidden="1" x14ac:dyDescent="0.25">
      <c r="A70" s="1">
        <v>69</v>
      </c>
      <c r="B70" s="3">
        <v>44340</v>
      </c>
      <c r="C70" s="1" t="s">
        <v>5</v>
      </c>
      <c r="D70" s="2">
        <v>6541.85</v>
      </c>
      <c r="E70" s="2">
        <f t="shared" si="1"/>
        <v>14832.880000000005</v>
      </c>
      <c r="I70" s="5" t="s">
        <v>76</v>
      </c>
      <c r="M70" s="8" t="e">
        <f>INDEX('ER Map'!$A:$O,MATCH($C70,'ER Map'!$N:$N,0),MATCH(M$1,'ER Map'!$A$2:$O$2,0))</f>
        <v>#N/A</v>
      </c>
    </row>
    <row r="71" spans="1:13" ht="105" hidden="1" x14ac:dyDescent="0.25">
      <c r="A71" s="1">
        <v>70</v>
      </c>
      <c r="B71" s="3">
        <v>44344</v>
      </c>
      <c r="C71" s="1" t="s">
        <v>163</v>
      </c>
      <c r="D71" s="2">
        <v>6000</v>
      </c>
      <c r="E71" s="2">
        <f t="shared" si="1"/>
        <v>20832.880000000005</v>
      </c>
      <c r="M71" s="8" t="e">
        <f>INDEX('ER Map'!$A:$O,MATCH($C71,'ER Map'!$N:$N,0),MATCH(M$1,'ER Map'!$A$2:$O$2,0))</f>
        <v>#N/A</v>
      </c>
    </row>
    <row r="72" spans="1:13" ht="30" hidden="1" x14ac:dyDescent="0.25">
      <c r="A72" s="1">
        <v>71</v>
      </c>
      <c r="B72" s="3">
        <v>44348</v>
      </c>
      <c r="C72" s="1" t="s">
        <v>164</v>
      </c>
      <c r="D72" s="2">
        <v>255</v>
      </c>
      <c r="E72" s="2">
        <f t="shared" si="1"/>
        <v>21087.880000000005</v>
      </c>
      <c r="M72" s="8" t="e">
        <f>INDEX('ER Map'!$A:$O,MATCH($C72,'ER Map'!$N:$N,0),MATCH(M$1,'ER Map'!$A$2:$O$2,0))</f>
        <v>#N/A</v>
      </c>
    </row>
    <row r="73" spans="1:13" ht="30" hidden="1" x14ac:dyDescent="0.25">
      <c r="A73" s="1">
        <v>72</v>
      </c>
      <c r="B73" s="3">
        <v>44348</v>
      </c>
      <c r="C73" s="1" t="s">
        <v>165</v>
      </c>
      <c r="D73" s="2">
        <v>-6000</v>
      </c>
      <c r="E73" s="2">
        <f t="shared" si="1"/>
        <v>15087.880000000005</v>
      </c>
      <c r="M73" s="8" t="e">
        <f>INDEX('ER Map'!$A:$O,MATCH($C73,'ER Map'!$N:$N,0),MATCH(M$1,'ER Map'!$A$2:$O$2,0))</f>
        <v>#N/A</v>
      </c>
    </row>
    <row r="74" spans="1:13" ht="30" hidden="1" x14ac:dyDescent="0.25">
      <c r="A74" s="1">
        <v>73</v>
      </c>
      <c r="B74" s="3">
        <v>44348</v>
      </c>
      <c r="C74" s="1" t="s">
        <v>166</v>
      </c>
      <c r="D74" s="2">
        <v>-6000</v>
      </c>
      <c r="E74" s="2">
        <f t="shared" si="1"/>
        <v>9087.8800000000047</v>
      </c>
      <c r="M74" s="8" t="e">
        <f>INDEX('ER Map'!$A:$O,MATCH($C74,'ER Map'!$N:$N,0),MATCH(M$1,'ER Map'!$A$2:$O$2,0))</f>
        <v>#N/A</v>
      </c>
    </row>
    <row r="75" spans="1:13" ht="30" hidden="1" x14ac:dyDescent="0.25">
      <c r="A75" s="1">
        <v>74</v>
      </c>
      <c r="B75" s="3">
        <v>44348</v>
      </c>
      <c r="C75" s="1" t="s">
        <v>167</v>
      </c>
      <c r="D75" s="2">
        <v>-6000</v>
      </c>
      <c r="E75" s="2">
        <f t="shared" si="1"/>
        <v>3087.8800000000047</v>
      </c>
      <c r="M75" s="8" t="e">
        <f>INDEX('ER Map'!$A:$O,MATCH($C75,'ER Map'!$N:$N,0),MATCH(M$1,'ER Map'!$A$2:$O$2,0))</f>
        <v>#N/A</v>
      </c>
    </row>
    <row r="76" spans="1:13" hidden="1" x14ac:dyDescent="0.25">
      <c r="A76" s="1">
        <v>75</v>
      </c>
      <c r="B76" s="3">
        <v>44348</v>
      </c>
      <c r="C76" s="1" t="s">
        <v>94</v>
      </c>
      <c r="D76" s="2">
        <v>-29.95</v>
      </c>
      <c r="E76" s="2">
        <f t="shared" si="1"/>
        <v>3057.9300000000048</v>
      </c>
      <c r="M76" s="8" t="e">
        <f>INDEX('ER Map'!$A:$O,MATCH($C76,'ER Map'!$N:$N,0),MATCH(M$1,'ER Map'!$A$2:$O$2,0))</f>
        <v>#N/A</v>
      </c>
    </row>
    <row r="77" spans="1:13" ht="30" hidden="1" x14ac:dyDescent="0.25">
      <c r="A77" s="1">
        <v>76</v>
      </c>
      <c r="B77" s="3">
        <v>44349</v>
      </c>
      <c r="C77" s="1" t="s">
        <v>168</v>
      </c>
      <c r="D77" s="2">
        <v>-1</v>
      </c>
      <c r="E77" s="2">
        <f t="shared" si="1"/>
        <v>3056.9300000000048</v>
      </c>
      <c r="M77" s="8" t="e">
        <f>INDEX('ER Map'!$A:$O,MATCH($C77,'ER Map'!$N:$N,0),MATCH(M$1,'ER Map'!$A$2:$O$2,0))</f>
        <v>#N/A</v>
      </c>
    </row>
    <row r="78" spans="1:13" ht="30" hidden="1" x14ac:dyDescent="0.25">
      <c r="A78" s="1">
        <v>77</v>
      </c>
      <c r="B78" s="3">
        <v>44349</v>
      </c>
      <c r="C78" s="1" t="s">
        <v>169</v>
      </c>
      <c r="D78" s="2">
        <v>-1</v>
      </c>
      <c r="E78" s="2">
        <f t="shared" si="1"/>
        <v>3055.9300000000048</v>
      </c>
      <c r="M78" s="8" t="e">
        <f>INDEX('ER Map'!$A:$O,MATCH($C78,'ER Map'!$N:$N,0),MATCH(M$1,'ER Map'!$A$2:$O$2,0))</f>
        <v>#N/A</v>
      </c>
    </row>
    <row r="79" spans="1:13" ht="30" hidden="1" x14ac:dyDescent="0.25">
      <c r="A79" s="1">
        <v>78</v>
      </c>
      <c r="B79" s="3">
        <v>44351</v>
      </c>
      <c r="C79" s="1" t="s">
        <v>170</v>
      </c>
      <c r="D79" s="2">
        <v>-239.88</v>
      </c>
      <c r="E79" s="2">
        <f t="shared" si="1"/>
        <v>2816.0500000000047</v>
      </c>
      <c r="F79" s="4" t="s">
        <v>174</v>
      </c>
      <c r="I79" s="5" t="s">
        <v>75</v>
      </c>
      <c r="J79" s="1" t="s">
        <v>172</v>
      </c>
      <c r="K79" s="1" t="s">
        <v>173</v>
      </c>
      <c r="M79" s="8" t="e">
        <f>INDEX('ER Map'!$A:$O,MATCH($C79,'ER Map'!$N:$N,0),MATCH(M$1,'ER Map'!$A$2:$O$2,0))</f>
        <v>#N/A</v>
      </c>
    </row>
    <row r="80" spans="1:13" ht="30" hidden="1" x14ac:dyDescent="0.25">
      <c r="A80" s="1">
        <v>79</v>
      </c>
      <c r="B80" s="3">
        <v>44361</v>
      </c>
      <c r="C80" s="1" t="s">
        <v>175</v>
      </c>
      <c r="D80" s="2">
        <v>-300</v>
      </c>
      <c r="E80" s="2">
        <f t="shared" si="1"/>
        <v>2516.0500000000047</v>
      </c>
      <c r="F80" s="4" t="s">
        <v>174</v>
      </c>
      <c r="I80" s="5" t="s">
        <v>75</v>
      </c>
      <c r="J80" s="1" t="s">
        <v>188</v>
      </c>
      <c r="L80" s="1" t="s">
        <v>203</v>
      </c>
      <c r="M80" s="8" t="e">
        <f>INDEX('ER Map'!$A:$O,MATCH($C80,'ER Map'!$N:$N,0),MATCH(M$1,'ER Map'!$A$2:$O$2,0))</f>
        <v>#N/A</v>
      </c>
    </row>
    <row r="81" spans="1:13" ht="30" hidden="1" x14ac:dyDescent="0.25">
      <c r="A81" s="1">
        <v>80</v>
      </c>
      <c r="B81" s="3">
        <v>44365</v>
      </c>
      <c r="C81" s="1" t="s">
        <v>176</v>
      </c>
      <c r="D81" s="2">
        <v>-112</v>
      </c>
      <c r="E81" s="2">
        <f t="shared" si="1"/>
        <v>2404.0500000000047</v>
      </c>
      <c r="F81" s="4" t="s">
        <v>78</v>
      </c>
      <c r="I81" s="5" t="s">
        <v>75</v>
      </c>
      <c r="J81" s="1" t="s">
        <v>197</v>
      </c>
      <c r="K81" s="1" t="s">
        <v>208</v>
      </c>
      <c r="L81" s="1" t="s">
        <v>202</v>
      </c>
      <c r="M81" s="8" t="str">
        <f>INDEX('ER Map'!$A:$O,MATCH($C81,'ER Map'!$N:$N,0),MATCH(M$1,'ER Map'!$A$2:$O$2,0))</f>
        <v>211109 - LRC ADS_BG ER MasterCard 011-2021.xlsx</v>
      </c>
    </row>
    <row r="82" spans="1:13" ht="30" hidden="1" x14ac:dyDescent="0.25">
      <c r="A82" s="1">
        <v>81</v>
      </c>
      <c r="B82" s="3">
        <v>44365</v>
      </c>
      <c r="C82" s="1" t="s">
        <v>177</v>
      </c>
      <c r="D82" s="2">
        <v>-98</v>
      </c>
      <c r="E82" s="2">
        <f t="shared" si="1"/>
        <v>2306.0500000000047</v>
      </c>
      <c r="F82" s="4" t="s">
        <v>174</v>
      </c>
      <c r="I82" s="5" t="s">
        <v>75</v>
      </c>
      <c r="J82" s="1" t="s">
        <v>189</v>
      </c>
      <c r="L82" s="1" t="s">
        <v>204</v>
      </c>
      <c r="M82" s="8" t="e">
        <f>INDEX('ER Map'!$A:$O,MATCH($C82,'ER Map'!$N:$N,0),MATCH(M$1,'ER Map'!$A$2:$O$2,0))</f>
        <v>#N/A</v>
      </c>
    </row>
    <row r="83" spans="1:13" ht="30" hidden="1" x14ac:dyDescent="0.25">
      <c r="A83" s="1">
        <v>82</v>
      </c>
      <c r="B83" s="3">
        <v>44368</v>
      </c>
      <c r="C83" s="1" t="s">
        <v>178</v>
      </c>
      <c r="D83" s="2">
        <v>-10.55</v>
      </c>
      <c r="E83" s="2">
        <f t="shared" si="1"/>
        <v>2295.5000000000045</v>
      </c>
      <c r="F83" s="4" t="s">
        <v>78</v>
      </c>
      <c r="I83" s="5" t="s">
        <v>75</v>
      </c>
      <c r="J83" s="1" t="s">
        <v>199</v>
      </c>
      <c r="K83" s="1" t="s">
        <v>206</v>
      </c>
      <c r="L83" s="1" t="s">
        <v>129</v>
      </c>
      <c r="M83" s="8" t="str">
        <f>INDEX('ER Map'!$A:$O,MATCH($C83,'ER Map'!$N:$N,0),MATCH(M$1,'ER Map'!$A$2:$O$2,0))</f>
        <v>211109 - LRC ADS_BG ER MasterCard 011-2021.xlsx</v>
      </c>
    </row>
    <row r="84" spans="1:13" ht="30" hidden="1" x14ac:dyDescent="0.25">
      <c r="A84" s="1">
        <v>83</v>
      </c>
      <c r="B84" s="3">
        <v>44368</v>
      </c>
      <c r="C84" s="1" t="s">
        <v>179</v>
      </c>
      <c r="D84" s="2">
        <v>-156.72</v>
      </c>
      <c r="E84" s="2">
        <f t="shared" si="1"/>
        <v>2138.7800000000047</v>
      </c>
      <c r="F84" s="4" t="s">
        <v>78</v>
      </c>
      <c r="I84" s="5" t="s">
        <v>75</v>
      </c>
      <c r="J84" s="1" t="s">
        <v>190</v>
      </c>
      <c r="K84" s="1" t="s">
        <v>207</v>
      </c>
      <c r="L84" s="1" t="s">
        <v>201</v>
      </c>
      <c r="M84" s="8" t="str">
        <f>INDEX('ER Map'!$A:$O,MATCH($C84,'ER Map'!$N:$N,0),MATCH(M$1,'ER Map'!$A$2:$O$2,0))</f>
        <v>211109 - LRC ADS_BG ER MasterCard 011-2021.xlsx</v>
      </c>
    </row>
    <row r="85" spans="1:13" ht="45" hidden="1" x14ac:dyDescent="0.25">
      <c r="A85" s="1">
        <v>84</v>
      </c>
      <c r="B85" s="3">
        <v>44368</v>
      </c>
      <c r="C85" s="1" t="s">
        <v>180</v>
      </c>
      <c r="D85" s="2">
        <v>-52.99</v>
      </c>
      <c r="E85" s="2">
        <f t="shared" si="1"/>
        <v>2085.790000000005</v>
      </c>
      <c r="F85" s="4" t="s">
        <v>78</v>
      </c>
      <c r="I85" s="5" t="s">
        <v>76</v>
      </c>
      <c r="J85" s="1" t="s">
        <v>191</v>
      </c>
      <c r="K85" s="1" t="s">
        <v>209</v>
      </c>
      <c r="L85" s="1" t="s">
        <v>130</v>
      </c>
      <c r="M85" s="8" t="str">
        <f>INDEX('ER Map'!$A:$O,MATCH($C85,'ER Map'!$N:$N,0),MATCH(M$1,'ER Map'!$A$2:$O$2,0))</f>
        <v>211109 - LRC ADS_BG ER MasterCard Peregrine Billable 011-2021.xlsx</v>
      </c>
    </row>
    <row r="86" spans="1:13" ht="30" hidden="1" x14ac:dyDescent="0.25">
      <c r="A86" s="1">
        <v>85</v>
      </c>
      <c r="B86" s="3">
        <v>44368</v>
      </c>
      <c r="C86" s="1" t="s">
        <v>181</v>
      </c>
      <c r="D86" s="2">
        <v>-55.2</v>
      </c>
      <c r="E86" s="2">
        <f t="shared" si="1"/>
        <v>2030.5900000000049</v>
      </c>
      <c r="F86" s="4" t="s">
        <v>174</v>
      </c>
      <c r="I86" s="5" t="s">
        <v>75</v>
      </c>
      <c r="J86" s="1" t="s">
        <v>200</v>
      </c>
      <c r="L86" s="1" t="s">
        <v>205</v>
      </c>
      <c r="M86" s="8" t="e">
        <f>INDEX('ER Map'!$A:$O,MATCH($C86,'ER Map'!$N:$N,0),MATCH(M$1,'ER Map'!$A$2:$O$2,0))</f>
        <v>#N/A</v>
      </c>
    </row>
    <row r="87" spans="1:13" ht="30" hidden="1" x14ac:dyDescent="0.25">
      <c r="A87" s="1">
        <v>86</v>
      </c>
      <c r="B87" s="3">
        <v>44368</v>
      </c>
      <c r="C87" s="1" t="s">
        <v>182</v>
      </c>
      <c r="D87" s="2">
        <v>-29</v>
      </c>
      <c r="E87" s="2">
        <f t="shared" si="1"/>
        <v>2001.5900000000049</v>
      </c>
      <c r="F87" s="4" t="s">
        <v>174</v>
      </c>
      <c r="I87" s="5" t="s">
        <v>75</v>
      </c>
      <c r="J87" s="1" t="s">
        <v>192</v>
      </c>
      <c r="L87" s="1" t="s">
        <v>205</v>
      </c>
      <c r="M87" s="8" t="e">
        <f>INDEX('ER Map'!$A:$O,MATCH($C87,'ER Map'!$N:$N,0),MATCH(M$1,'ER Map'!$A$2:$O$2,0))</f>
        <v>#N/A</v>
      </c>
    </row>
    <row r="88" spans="1:13" ht="30" hidden="1" x14ac:dyDescent="0.25">
      <c r="A88" s="1">
        <v>87</v>
      </c>
      <c r="B88" s="3">
        <v>44368</v>
      </c>
      <c r="C88" s="1" t="s">
        <v>183</v>
      </c>
      <c r="D88" s="2">
        <v>-24</v>
      </c>
      <c r="E88" s="2">
        <f t="shared" si="1"/>
        <v>1977.5900000000049</v>
      </c>
      <c r="F88" s="4" t="s">
        <v>174</v>
      </c>
      <c r="I88" s="5" t="s">
        <v>75</v>
      </c>
      <c r="J88" s="1" t="s">
        <v>198</v>
      </c>
      <c r="L88" s="1" t="s">
        <v>205</v>
      </c>
      <c r="M88" s="8" t="e">
        <f>INDEX('ER Map'!$A:$O,MATCH($C88,'ER Map'!$N:$N,0),MATCH(M$1,'ER Map'!$A$2:$O$2,0))</f>
        <v>#N/A</v>
      </c>
    </row>
    <row r="89" spans="1:13" ht="30" hidden="1" x14ac:dyDescent="0.25">
      <c r="A89" s="1">
        <v>88</v>
      </c>
      <c r="B89" s="3">
        <v>44368</v>
      </c>
      <c r="C89" s="1" t="s">
        <v>184</v>
      </c>
      <c r="D89" s="2">
        <v>-45</v>
      </c>
      <c r="E89" s="2">
        <f t="shared" si="1"/>
        <v>1932.5900000000049</v>
      </c>
      <c r="F89" s="4" t="s">
        <v>174</v>
      </c>
      <c r="I89" s="5" t="s">
        <v>75</v>
      </c>
      <c r="J89" s="1" t="s">
        <v>193</v>
      </c>
      <c r="L89" s="1" t="s">
        <v>205</v>
      </c>
      <c r="M89" s="8" t="e">
        <f>INDEX('ER Map'!$A:$O,MATCH($C89,'ER Map'!$N:$N,0),MATCH(M$1,'ER Map'!$A$2:$O$2,0))</f>
        <v>#N/A</v>
      </c>
    </row>
    <row r="90" spans="1:13" ht="30" hidden="1" x14ac:dyDescent="0.25">
      <c r="A90" s="1">
        <v>89</v>
      </c>
      <c r="B90" s="3">
        <v>44368</v>
      </c>
      <c r="C90" s="1" t="s">
        <v>185</v>
      </c>
      <c r="D90" s="2">
        <v>-24</v>
      </c>
      <c r="E90" s="2">
        <f t="shared" si="1"/>
        <v>1908.5900000000049</v>
      </c>
      <c r="F90" s="4" t="s">
        <v>174</v>
      </c>
      <c r="I90" s="5" t="s">
        <v>75</v>
      </c>
      <c r="J90" s="1" t="s">
        <v>194</v>
      </c>
      <c r="L90" s="1" t="s">
        <v>205</v>
      </c>
      <c r="M90" s="8" t="e">
        <f>INDEX('ER Map'!$A:$O,MATCH($C90,'ER Map'!$N:$N,0),MATCH(M$1,'ER Map'!$A$2:$O$2,0))</f>
        <v>#N/A</v>
      </c>
    </row>
    <row r="91" spans="1:13" ht="45" hidden="1" x14ac:dyDescent="0.25">
      <c r="A91" s="1">
        <v>90</v>
      </c>
      <c r="B91" s="3">
        <v>44368</v>
      </c>
      <c r="C91" s="1" t="s">
        <v>186</v>
      </c>
      <c r="D91" s="2">
        <v>-1.35</v>
      </c>
      <c r="E91" s="2">
        <f t="shared" si="1"/>
        <v>1907.240000000005</v>
      </c>
      <c r="F91" s="4" t="s">
        <v>174</v>
      </c>
      <c r="I91" s="5" t="s">
        <v>75</v>
      </c>
      <c r="J91" s="1" t="s">
        <v>195</v>
      </c>
      <c r="L91" s="1" t="s">
        <v>205</v>
      </c>
      <c r="M91" s="8" t="e">
        <f>INDEX('ER Map'!$A:$O,MATCH($C91,'ER Map'!$N:$N,0),MATCH(M$1,'ER Map'!$A$2:$O$2,0))</f>
        <v>#N/A</v>
      </c>
    </row>
    <row r="92" spans="1:13" ht="45" hidden="1" x14ac:dyDescent="0.25">
      <c r="A92" s="1">
        <v>91</v>
      </c>
      <c r="B92" s="3">
        <v>44368</v>
      </c>
      <c r="C92" s="1" t="s">
        <v>187</v>
      </c>
      <c r="D92" s="2">
        <v>-0.87</v>
      </c>
      <c r="E92" s="2">
        <f t="shared" si="1"/>
        <v>1906.3700000000051</v>
      </c>
      <c r="F92" s="4" t="s">
        <v>174</v>
      </c>
      <c r="I92" s="5" t="s">
        <v>75</v>
      </c>
      <c r="J92" s="1" t="s">
        <v>196</v>
      </c>
      <c r="L92" s="1" t="s">
        <v>205</v>
      </c>
      <c r="M92" s="8" t="e">
        <f>INDEX('ER Map'!$A:$O,MATCH($C92,'ER Map'!$N:$N,0),MATCH(M$1,'ER Map'!$A$2:$O$2,0))</f>
        <v>#N/A</v>
      </c>
    </row>
    <row r="93" spans="1:13" hidden="1" x14ac:dyDescent="0.25">
      <c r="A93" s="1">
        <v>92</v>
      </c>
      <c r="B93" s="3">
        <v>44378</v>
      </c>
      <c r="C93" s="1" t="s">
        <v>94</v>
      </c>
      <c r="D93" s="2">
        <v>-29.95</v>
      </c>
      <c r="E93" s="2">
        <f t="shared" si="1"/>
        <v>1876.4200000000051</v>
      </c>
      <c r="I93" s="5" t="s">
        <v>75</v>
      </c>
      <c r="M93" s="8" t="e">
        <f>INDEX('ER Map'!$A:$O,MATCH($C93,'ER Map'!$N:$N,0),MATCH(M$1,'ER Map'!$A$2:$O$2,0))</f>
        <v>#N/A</v>
      </c>
    </row>
    <row r="94" spans="1:13" ht="45" hidden="1" x14ac:dyDescent="0.25">
      <c r="A94" s="1">
        <v>93</v>
      </c>
      <c r="B94" s="3">
        <v>44392</v>
      </c>
      <c r="C94" s="1" t="s">
        <v>5</v>
      </c>
      <c r="D94" s="2">
        <v>3000</v>
      </c>
      <c r="E94" s="2">
        <f t="shared" si="1"/>
        <v>4876.4200000000055</v>
      </c>
      <c r="I94" s="5" t="s">
        <v>75</v>
      </c>
      <c r="M94" s="8" t="e">
        <f>INDEX('ER Map'!$A:$O,MATCH($C94,'ER Map'!$N:$N,0),MATCH(M$1,'ER Map'!$A$2:$O$2,0))</f>
        <v>#N/A</v>
      </c>
    </row>
    <row r="95" spans="1:13" ht="30" hidden="1" x14ac:dyDescent="0.25">
      <c r="A95" s="1">
        <v>94</v>
      </c>
      <c r="B95" s="3">
        <v>44393</v>
      </c>
      <c r="C95" s="1" t="s">
        <v>210</v>
      </c>
      <c r="D95" s="2">
        <v>-125</v>
      </c>
      <c r="E95" s="2">
        <f t="shared" si="1"/>
        <v>4751.4200000000055</v>
      </c>
      <c r="F95" s="4" t="s">
        <v>78</v>
      </c>
      <c r="I95" s="5" t="s">
        <v>75</v>
      </c>
      <c r="J95" s="1" t="s">
        <v>214</v>
      </c>
      <c r="K95" s="1" t="s">
        <v>216</v>
      </c>
      <c r="L95" s="1" t="s">
        <v>215</v>
      </c>
      <c r="M95" s="8" t="str">
        <f>INDEX('ER Map'!$A:$O,MATCH($C95,'ER Map'!$N:$N,0),MATCH(M$1,'ER Map'!$A$2:$O$2,0))</f>
        <v>211109 - LRC ADS_BG ER MasterCard 011-2021.xlsx</v>
      </c>
    </row>
    <row r="96" spans="1:13" ht="30" hidden="1" x14ac:dyDescent="0.25">
      <c r="A96" s="1">
        <v>95</v>
      </c>
      <c r="B96" s="3">
        <v>44396</v>
      </c>
      <c r="C96" s="1" t="s">
        <v>211</v>
      </c>
      <c r="D96" s="2">
        <v>-10.55</v>
      </c>
      <c r="E96" s="2">
        <f t="shared" si="1"/>
        <v>4740.8700000000053</v>
      </c>
      <c r="F96" s="4" t="s">
        <v>78</v>
      </c>
      <c r="I96" s="5" t="s">
        <v>75</v>
      </c>
      <c r="J96" s="1" t="s">
        <v>199</v>
      </c>
      <c r="K96" s="1" t="s">
        <v>212</v>
      </c>
      <c r="L96" s="1" t="s">
        <v>129</v>
      </c>
      <c r="M96" s="8" t="str">
        <f>INDEX('ER Map'!$A:$O,MATCH($C96,'ER Map'!$N:$N,0),MATCH(M$1,'ER Map'!$A$2:$O$2,0))</f>
        <v>211109 - LRC ADS_BG ER MasterCard 011-2021.xlsx</v>
      </c>
    </row>
    <row r="97" spans="1:13" ht="45" hidden="1" x14ac:dyDescent="0.25">
      <c r="A97" s="1">
        <v>96</v>
      </c>
      <c r="B97" s="3">
        <v>44397</v>
      </c>
      <c r="C97" s="1" t="s">
        <v>217</v>
      </c>
      <c r="D97" s="2">
        <v>-52.99</v>
      </c>
      <c r="E97" s="2">
        <f>E96+D97</f>
        <v>4687.8800000000056</v>
      </c>
      <c r="F97" s="4" t="s">
        <v>78</v>
      </c>
      <c r="I97" s="5" t="s">
        <v>76</v>
      </c>
      <c r="J97" s="1" t="s">
        <v>229</v>
      </c>
      <c r="K97" s="1" t="s">
        <v>213</v>
      </c>
      <c r="L97" s="1" t="s">
        <v>130</v>
      </c>
      <c r="M97" s="8" t="str">
        <f>INDEX('ER Map'!$A:$O,MATCH($C97,'ER Map'!$N:$N,0),MATCH(M$1,'ER Map'!$A$2:$O$2,0))</f>
        <v>211109 - LRC ADS_BG ER MasterCard Peregrine Billable 011-2021.xlsx</v>
      </c>
    </row>
    <row r="98" spans="1:13" ht="30" hidden="1" x14ac:dyDescent="0.25">
      <c r="A98" s="1">
        <v>97</v>
      </c>
      <c r="B98" s="3">
        <v>44404</v>
      </c>
      <c r="C98" s="1" t="s">
        <v>218</v>
      </c>
      <c r="D98" s="2">
        <v>-1692.3</v>
      </c>
      <c r="E98" s="2">
        <f t="shared" ref="E98:E139" si="2">E97+D98</f>
        <v>2995.5800000000054</v>
      </c>
      <c r="J98" s="1" t="s">
        <v>228</v>
      </c>
      <c r="L98" s="1" t="s">
        <v>240</v>
      </c>
      <c r="M98" s="8" t="e">
        <f>INDEX('ER Map'!$A:$O,MATCH($C98,'ER Map'!$N:$N,0),MATCH(M$1,'ER Map'!$A$2:$O$2,0))</f>
        <v>#N/A</v>
      </c>
    </row>
    <row r="99" spans="1:13" ht="30" hidden="1" x14ac:dyDescent="0.25">
      <c r="A99" s="1">
        <v>98</v>
      </c>
      <c r="B99" s="3">
        <v>44404</v>
      </c>
      <c r="C99" s="1" t="s">
        <v>219</v>
      </c>
      <c r="D99" s="2">
        <v>-1652.49</v>
      </c>
      <c r="E99" s="2">
        <f t="shared" si="2"/>
        <v>1343.0900000000054</v>
      </c>
      <c r="J99" s="1" t="s">
        <v>230</v>
      </c>
      <c r="L99" s="1" t="s">
        <v>240</v>
      </c>
      <c r="M99" s="8" t="e">
        <f>INDEX('ER Map'!$A:$O,MATCH($C99,'ER Map'!$N:$N,0),MATCH(M$1,'ER Map'!$A$2:$O$2,0))</f>
        <v>#N/A</v>
      </c>
    </row>
    <row r="100" spans="1:13" ht="30" hidden="1" x14ac:dyDescent="0.25">
      <c r="A100" s="1">
        <v>99</v>
      </c>
      <c r="B100" s="3">
        <v>44405</v>
      </c>
      <c r="C100" s="1" t="s">
        <v>220</v>
      </c>
      <c r="D100" s="2">
        <v>-1</v>
      </c>
      <c r="E100" s="2">
        <f t="shared" si="2"/>
        <v>1342.0900000000054</v>
      </c>
      <c r="J100" s="1" t="s">
        <v>231</v>
      </c>
      <c r="L100" s="1" t="s">
        <v>241</v>
      </c>
      <c r="M100" s="8" t="e">
        <f>INDEX('ER Map'!$A:$O,MATCH($C100,'ER Map'!$N:$N,0),MATCH(M$1,'ER Map'!$A$2:$O$2,0))</f>
        <v>#N/A</v>
      </c>
    </row>
    <row r="101" spans="1:13" hidden="1" x14ac:dyDescent="0.25">
      <c r="A101" s="1">
        <v>100</v>
      </c>
      <c r="B101" s="3">
        <v>44410</v>
      </c>
      <c r="C101" s="1" t="s">
        <v>94</v>
      </c>
      <c r="D101" s="2">
        <v>-29.95</v>
      </c>
      <c r="E101" s="2">
        <f t="shared" si="2"/>
        <v>1312.1400000000053</v>
      </c>
      <c r="M101" s="8" t="e">
        <f>INDEX('ER Map'!$A:$O,MATCH($C101,'ER Map'!$N:$N,0),MATCH(M$1,'ER Map'!$A$2:$O$2,0))</f>
        <v>#N/A</v>
      </c>
    </row>
    <row r="102" spans="1:13" ht="30" hidden="1" x14ac:dyDescent="0.25">
      <c r="A102" s="1">
        <v>101</v>
      </c>
      <c r="B102" s="3">
        <v>44424</v>
      </c>
      <c r="C102" s="1" t="s">
        <v>221</v>
      </c>
      <c r="D102" s="2">
        <v>-125</v>
      </c>
      <c r="E102" s="2">
        <f t="shared" si="2"/>
        <v>1187.1400000000053</v>
      </c>
      <c r="F102" s="4" t="s">
        <v>78</v>
      </c>
      <c r="I102" s="5" t="s">
        <v>235</v>
      </c>
      <c r="J102" s="1" t="s">
        <v>232</v>
      </c>
      <c r="K102" s="1" t="s">
        <v>243</v>
      </c>
      <c r="L102" s="1" t="s">
        <v>215</v>
      </c>
      <c r="M102" s="8" t="str">
        <f>INDEX('ER Map'!$A:$O,MATCH($C102,'ER Map'!$N:$N,0),MATCH(M$1,'ER Map'!$A$2:$O$2,0))</f>
        <v>211109 - LRC ADS_BG ER MasterCard 011-2021.xlsx</v>
      </c>
    </row>
    <row r="103" spans="1:13" ht="30" hidden="1" x14ac:dyDescent="0.25">
      <c r="A103" s="1">
        <v>102</v>
      </c>
      <c r="B103" s="3">
        <v>44427</v>
      </c>
      <c r="C103" s="1" t="s">
        <v>222</v>
      </c>
      <c r="D103" s="2">
        <v>-10.55</v>
      </c>
      <c r="E103" s="2">
        <f t="shared" si="2"/>
        <v>1176.5900000000054</v>
      </c>
      <c r="F103" s="4" t="s">
        <v>78</v>
      </c>
      <c r="I103" s="5" t="s">
        <v>75</v>
      </c>
      <c r="J103" s="1" t="s">
        <v>233</v>
      </c>
      <c r="K103" s="1" t="s">
        <v>247</v>
      </c>
      <c r="L103" s="1" t="s">
        <v>129</v>
      </c>
      <c r="M103" s="8" t="str">
        <f>INDEX('ER Map'!$A:$O,MATCH($C103,'ER Map'!$N:$N,0),MATCH(M$1,'ER Map'!$A$2:$O$2,0))</f>
        <v>211109 - LRC ADS_BG ER MasterCard 011-2021.xlsx</v>
      </c>
    </row>
    <row r="104" spans="1:13" ht="45" hidden="1" x14ac:dyDescent="0.25">
      <c r="A104" s="1">
        <v>103</v>
      </c>
      <c r="B104" s="3">
        <v>44428</v>
      </c>
      <c r="C104" s="1" t="s">
        <v>223</v>
      </c>
      <c r="D104" s="2">
        <v>-52.99</v>
      </c>
      <c r="E104" s="2">
        <f t="shared" si="2"/>
        <v>1123.6000000000054</v>
      </c>
      <c r="F104" s="4" t="s">
        <v>78</v>
      </c>
      <c r="I104" s="5" t="s">
        <v>76</v>
      </c>
      <c r="J104" s="1" t="s">
        <v>234</v>
      </c>
      <c r="K104" s="1" t="s">
        <v>245</v>
      </c>
      <c r="L104" s="1" t="s">
        <v>130</v>
      </c>
      <c r="M104" s="8" t="str">
        <f>INDEX('ER Map'!$A:$O,MATCH($C104,'ER Map'!$N:$N,0),MATCH(M$1,'ER Map'!$A$2:$O$2,0))</f>
        <v>211109 - LRC ADS_BG ER MasterCard Peregrine Billable 011-2021.xlsx</v>
      </c>
    </row>
    <row r="105" spans="1:13" ht="30" hidden="1" x14ac:dyDescent="0.25">
      <c r="A105" s="1">
        <v>104</v>
      </c>
      <c r="B105" s="3">
        <v>44434</v>
      </c>
      <c r="C105" s="1" t="s">
        <v>224</v>
      </c>
      <c r="D105" s="2">
        <v>-55</v>
      </c>
      <c r="E105" s="2">
        <f t="shared" si="2"/>
        <v>1068.6000000000054</v>
      </c>
      <c r="F105" s="4" t="s">
        <v>80</v>
      </c>
      <c r="I105" s="5" t="s">
        <v>76</v>
      </c>
      <c r="J105" s="1" t="s">
        <v>236</v>
      </c>
      <c r="L105" s="1" t="s">
        <v>242</v>
      </c>
      <c r="M105" s="8" t="e">
        <f>INDEX('ER Map'!$A:$O,MATCH($C105,'ER Map'!$N:$N,0),MATCH(M$1,'ER Map'!$A$2:$O$2,0))</f>
        <v>#N/A</v>
      </c>
    </row>
    <row r="106" spans="1:13" hidden="1" x14ac:dyDescent="0.25">
      <c r="A106" s="1">
        <v>105</v>
      </c>
      <c r="B106" s="3">
        <v>44440</v>
      </c>
      <c r="C106" s="1" t="s">
        <v>94</v>
      </c>
      <c r="D106" s="2">
        <v>-29.95</v>
      </c>
      <c r="E106" s="2">
        <f t="shared" si="2"/>
        <v>1038.6500000000053</v>
      </c>
      <c r="M106" s="8" t="e">
        <f>INDEX('ER Map'!$A:$O,MATCH($C106,'ER Map'!$N:$N,0),MATCH(M$1,'ER Map'!$A$2:$O$2,0))</f>
        <v>#N/A</v>
      </c>
    </row>
    <row r="107" spans="1:13" ht="45" hidden="1" x14ac:dyDescent="0.25">
      <c r="A107" s="1">
        <v>106</v>
      </c>
      <c r="B107" s="3">
        <v>44441</v>
      </c>
      <c r="C107" s="1" t="s">
        <v>5</v>
      </c>
      <c r="D107" s="2">
        <v>3000</v>
      </c>
      <c r="E107" s="2">
        <f t="shared" si="2"/>
        <v>4038.6500000000051</v>
      </c>
      <c r="M107" s="8" t="e">
        <f>INDEX('ER Map'!$A:$O,MATCH($C107,'ER Map'!$N:$N,0),MATCH(M$1,'ER Map'!$A$2:$O$2,0))</f>
        <v>#N/A</v>
      </c>
    </row>
    <row r="108" spans="1:13" ht="30" hidden="1" x14ac:dyDescent="0.25">
      <c r="A108" s="1">
        <v>107</v>
      </c>
      <c r="B108" s="3">
        <v>44455</v>
      </c>
      <c r="C108" s="1" t="s">
        <v>225</v>
      </c>
      <c r="D108" s="2">
        <v>-125</v>
      </c>
      <c r="E108" s="2">
        <f t="shared" si="2"/>
        <v>3913.6500000000051</v>
      </c>
      <c r="F108" s="4" t="s">
        <v>78</v>
      </c>
      <c r="I108" s="5" t="s">
        <v>76</v>
      </c>
      <c r="J108" s="1" t="s">
        <v>237</v>
      </c>
      <c r="K108" s="1" t="s">
        <v>244</v>
      </c>
      <c r="M108" s="8" t="str">
        <f>INDEX('ER Map'!$A:$O,MATCH($C108,'ER Map'!$N:$N,0),MATCH(M$1,'ER Map'!$A$2:$O$2,0))</f>
        <v>211109 - LRC ADS_BG ER MasterCard Peregrine Billable 011-2021.xlsx</v>
      </c>
    </row>
    <row r="109" spans="1:13" ht="30" hidden="1" x14ac:dyDescent="0.25">
      <c r="A109" s="1">
        <v>108</v>
      </c>
      <c r="B109" s="3">
        <v>44459</v>
      </c>
      <c r="C109" s="1" t="s">
        <v>226</v>
      </c>
      <c r="D109" s="2">
        <v>-10.55</v>
      </c>
      <c r="E109" s="2">
        <f t="shared" si="2"/>
        <v>3903.1000000000049</v>
      </c>
      <c r="F109" s="4" t="s">
        <v>78</v>
      </c>
      <c r="I109" s="5" t="s">
        <v>75</v>
      </c>
      <c r="J109" s="1" t="s">
        <v>238</v>
      </c>
      <c r="K109" s="1" t="s">
        <v>248</v>
      </c>
      <c r="L109" s="1" t="s">
        <v>129</v>
      </c>
      <c r="M109" s="8" t="str">
        <f>INDEX('ER Map'!$A:$O,MATCH($C109,'ER Map'!$N:$N,0),MATCH(M$1,'ER Map'!$A$2:$O$2,0))</f>
        <v>211109 - LRC ADS_BG ER MasterCard 011-2021.xlsx</v>
      </c>
    </row>
    <row r="110" spans="1:13" ht="45" hidden="1" x14ac:dyDescent="0.25">
      <c r="A110" s="1">
        <v>109</v>
      </c>
      <c r="B110" s="3">
        <v>44459</v>
      </c>
      <c r="C110" s="1" t="s">
        <v>227</v>
      </c>
      <c r="D110" s="2">
        <v>-52.99</v>
      </c>
      <c r="E110" s="2">
        <f t="shared" si="2"/>
        <v>3850.1100000000051</v>
      </c>
      <c r="F110" s="4" t="s">
        <v>78</v>
      </c>
      <c r="I110" s="5" t="s">
        <v>76</v>
      </c>
      <c r="J110" s="1" t="s">
        <v>239</v>
      </c>
      <c r="K110" s="1" t="s">
        <v>246</v>
      </c>
      <c r="L110" s="1" t="s">
        <v>130</v>
      </c>
      <c r="M110" s="8" t="str">
        <f>INDEX('ER Map'!$A:$O,MATCH($C110,'ER Map'!$N:$N,0),MATCH(M$1,'ER Map'!$A$2:$O$2,0))</f>
        <v>211109 - LRC ADS_BG ER MasterCard Peregrine Billable 011-2021.xlsx</v>
      </c>
    </row>
    <row r="111" spans="1:13" ht="45" hidden="1" x14ac:dyDescent="0.25">
      <c r="A111" s="1">
        <v>110</v>
      </c>
      <c r="B111" s="3">
        <v>44461</v>
      </c>
      <c r="C111" s="1" t="s">
        <v>5</v>
      </c>
      <c r="D111" s="2">
        <v>1605.98</v>
      </c>
      <c r="E111" s="2">
        <f t="shared" si="2"/>
        <v>5456.0900000000056</v>
      </c>
      <c r="M111" s="8" t="e">
        <f>INDEX('ER Map'!$A:$O,MATCH($C111,'ER Map'!$N:$N,0),MATCH(M$1,'ER Map'!$A$2:$O$2,0))</f>
        <v>#N/A</v>
      </c>
    </row>
    <row r="112" spans="1:13" ht="45" hidden="1" x14ac:dyDescent="0.25">
      <c r="A112" s="1">
        <v>111</v>
      </c>
      <c r="B112" s="3">
        <v>44468</v>
      </c>
      <c r="C112" s="1" t="s">
        <v>5</v>
      </c>
      <c r="D112" s="2">
        <v>5692.3</v>
      </c>
      <c r="E112" s="2">
        <f t="shared" si="2"/>
        <v>11148.390000000007</v>
      </c>
      <c r="M112" s="8" t="e">
        <f>INDEX('ER Map'!$A:$O,MATCH($C112,'ER Map'!$N:$N,0),MATCH(M$1,'ER Map'!$A$2:$O$2,0))</f>
        <v>#N/A</v>
      </c>
    </row>
    <row r="113" spans="1:13" ht="30" hidden="1" x14ac:dyDescent="0.25">
      <c r="A113" s="1">
        <v>112</v>
      </c>
      <c r="B113" s="3">
        <v>44469</v>
      </c>
      <c r="C113" s="1" t="s">
        <v>249</v>
      </c>
      <c r="D113" s="2">
        <v>-144.33000000000001</v>
      </c>
      <c r="E113" s="2">
        <f t="shared" si="2"/>
        <v>11004.060000000007</v>
      </c>
      <c r="F113" s="4" t="s">
        <v>78</v>
      </c>
      <c r="I113" s="5" t="s">
        <v>75</v>
      </c>
      <c r="J113" s="1" t="s">
        <v>260</v>
      </c>
      <c r="K113" s="1" t="s">
        <v>272</v>
      </c>
      <c r="L113" s="1" t="s">
        <v>278</v>
      </c>
      <c r="M113" s="8" t="str">
        <f>INDEX('ER Map'!$A:$O,MATCH($C113,'ER Map'!$N:$N,0),MATCH(M$1,'ER Map'!$A$2:$O$2,0))</f>
        <v>211109 - LRC ADS_BG ER MasterCard 011-2021.xlsx</v>
      </c>
    </row>
    <row r="114" spans="1:13" ht="45" hidden="1" x14ac:dyDescent="0.25">
      <c r="A114" s="1">
        <v>113</v>
      </c>
      <c r="B114" s="3">
        <v>44469</v>
      </c>
      <c r="C114" s="1" t="s">
        <v>250</v>
      </c>
      <c r="D114" s="2">
        <v>-395</v>
      </c>
      <c r="E114" s="2">
        <f t="shared" si="2"/>
        <v>10609.060000000007</v>
      </c>
      <c r="F114" s="4" t="s">
        <v>78</v>
      </c>
      <c r="I114" s="5" t="s">
        <v>75</v>
      </c>
      <c r="J114" s="1" t="s">
        <v>261</v>
      </c>
      <c r="K114" s="1" t="s">
        <v>273</v>
      </c>
      <c r="L114" s="1" t="s">
        <v>274</v>
      </c>
      <c r="M114" s="8" t="str">
        <f>INDEX('ER Map'!$A:$O,MATCH($C114,'ER Map'!$N:$N,0),MATCH(M$1,'ER Map'!$A$2:$O$2,0))</f>
        <v>211109 - LRC ADS_BG ER MasterCard 011-2021.xlsx</v>
      </c>
    </row>
    <row r="115" spans="1:13" hidden="1" x14ac:dyDescent="0.25">
      <c r="A115" s="1">
        <v>114</v>
      </c>
      <c r="B115" s="3">
        <v>44470</v>
      </c>
      <c r="C115" s="1" t="s">
        <v>94</v>
      </c>
      <c r="D115" s="2">
        <v>-29.95</v>
      </c>
      <c r="E115" s="2">
        <f t="shared" si="2"/>
        <v>10579.110000000006</v>
      </c>
      <c r="M115" s="8" t="e">
        <f>INDEX('ER Map'!$A:$O,MATCH($C115,'ER Map'!$N:$N,0),MATCH(M$1,'ER Map'!$A$2:$O$2,0))</f>
        <v>#N/A</v>
      </c>
    </row>
    <row r="116" spans="1:13" ht="30" hidden="1" x14ac:dyDescent="0.25">
      <c r="A116" s="1">
        <v>115</v>
      </c>
      <c r="B116" s="3">
        <v>44481</v>
      </c>
      <c r="C116" s="1" t="s">
        <v>251</v>
      </c>
      <c r="D116" s="2">
        <v>-25</v>
      </c>
      <c r="E116" s="2">
        <f t="shared" si="2"/>
        <v>10554.110000000006</v>
      </c>
      <c r="J116" s="1" t="s">
        <v>262</v>
      </c>
      <c r="M116" s="8" t="e">
        <f>INDEX('ER Map'!$A:$O,MATCH($C116,'ER Map'!$N:$N,0),MATCH(M$1,'ER Map'!$A$2:$O$2,0))</f>
        <v>#N/A</v>
      </c>
    </row>
    <row r="117" spans="1:13" ht="75" hidden="1" x14ac:dyDescent="0.25">
      <c r="A117" s="1">
        <v>116</v>
      </c>
      <c r="B117" s="3">
        <v>44487</v>
      </c>
      <c r="C117" s="1" t="s">
        <v>252</v>
      </c>
      <c r="D117" s="2">
        <v>-102</v>
      </c>
      <c r="E117" s="2">
        <f t="shared" si="2"/>
        <v>10452.110000000006</v>
      </c>
      <c r="F117" s="4" t="s">
        <v>78</v>
      </c>
      <c r="I117" s="5" t="s">
        <v>75</v>
      </c>
      <c r="J117" s="1" t="s">
        <v>263</v>
      </c>
      <c r="K117" s="1" t="s">
        <v>271</v>
      </c>
      <c r="L117" s="1" t="s">
        <v>270</v>
      </c>
      <c r="M117" s="8" t="str">
        <f>INDEX('ER Map'!$A:$O,MATCH($C117,'ER Map'!$N:$N,0),MATCH(M$1,'ER Map'!$A$2:$O$2,0))</f>
        <v>211109 - LRC ADS_BG ER MasterCard 011-2021.xlsx</v>
      </c>
    </row>
    <row r="118" spans="1:13" ht="30" hidden="1" x14ac:dyDescent="0.25">
      <c r="A118" s="1">
        <v>117</v>
      </c>
      <c r="B118" s="3">
        <v>44487</v>
      </c>
      <c r="C118" s="1" t="s">
        <v>253</v>
      </c>
      <c r="D118" s="2">
        <v>-125</v>
      </c>
      <c r="E118" s="2">
        <f t="shared" si="2"/>
        <v>10327.110000000006</v>
      </c>
      <c r="F118" s="4" t="s">
        <v>78</v>
      </c>
      <c r="I118" s="5" t="s">
        <v>75</v>
      </c>
      <c r="J118" s="1" t="s">
        <v>264</v>
      </c>
      <c r="K118" s="1" t="s">
        <v>276</v>
      </c>
      <c r="L118" s="1" t="s">
        <v>277</v>
      </c>
      <c r="M118" s="8" t="str">
        <f>INDEX('ER Map'!$A:$O,MATCH($C118,'ER Map'!$N:$N,0),MATCH(M$1,'ER Map'!$A$2:$O$2,0))</f>
        <v>211109 - LRC ADS_BG ER MasterCard 011-2021.xlsx</v>
      </c>
    </row>
    <row r="119" spans="1:13" ht="30" hidden="1" x14ac:dyDescent="0.25">
      <c r="A119" s="1">
        <v>118</v>
      </c>
      <c r="B119" s="3">
        <v>44488</v>
      </c>
      <c r="C119" s="1" t="s">
        <v>254</v>
      </c>
      <c r="D119" s="2">
        <v>-10.55</v>
      </c>
      <c r="E119" s="2">
        <f t="shared" si="2"/>
        <v>10316.560000000007</v>
      </c>
      <c r="F119" s="4" t="s">
        <v>78</v>
      </c>
      <c r="I119" s="5" t="s">
        <v>76</v>
      </c>
      <c r="J119" s="1" t="s">
        <v>265</v>
      </c>
      <c r="K119" s="1" t="s">
        <v>362</v>
      </c>
      <c r="L119" s="1" t="s">
        <v>129</v>
      </c>
      <c r="M119" s="8" t="str">
        <f>INDEX('ER Map'!$A:$O,MATCH($C119,'ER Map'!$N:$N,0),MATCH(M$1,'ER Map'!$A$2:$O$2,0))</f>
        <v>211109 - LRC ADS_BG ER MasterCard 011-2021.xlsx</v>
      </c>
    </row>
    <row r="120" spans="1:13" ht="45" hidden="1" x14ac:dyDescent="0.25">
      <c r="A120" s="1">
        <v>119</v>
      </c>
      <c r="B120" s="3">
        <v>44489</v>
      </c>
      <c r="C120" s="1" t="s">
        <v>255</v>
      </c>
      <c r="D120" s="2">
        <v>-52.99</v>
      </c>
      <c r="E120" s="2">
        <f t="shared" si="2"/>
        <v>10263.570000000007</v>
      </c>
      <c r="F120" s="4" t="s">
        <v>78</v>
      </c>
      <c r="I120" s="5" t="s">
        <v>76</v>
      </c>
      <c r="J120" s="1" t="s">
        <v>266</v>
      </c>
      <c r="K120" s="1" t="s">
        <v>275</v>
      </c>
      <c r="L120" s="1" t="s">
        <v>130</v>
      </c>
      <c r="M120" s="8" t="str">
        <f>INDEX('ER Map'!$A:$O,MATCH($C120,'ER Map'!$N:$N,0),MATCH(M$1,'ER Map'!$A$2:$O$2,0))</f>
        <v>211109 - LRC ADS_BG ER MasterCard Peregrine Billable 011-2021.xlsx</v>
      </c>
    </row>
    <row r="121" spans="1:13" ht="45" hidden="1" x14ac:dyDescent="0.25">
      <c r="A121" s="1">
        <v>120</v>
      </c>
      <c r="B121" s="3">
        <v>44490</v>
      </c>
      <c r="C121" s="1" t="s">
        <v>5</v>
      </c>
      <c r="D121" s="2">
        <v>1500</v>
      </c>
      <c r="E121" s="2">
        <f t="shared" si="2"/>
        <v>11763.570000000007</v>
      </c>
      <c r="M121" s="8" t="e">
        <f>INDEX('ER Map'!$A:$O,MATCH($C121,'ER Map'!$N:$N,0),MATCH(M$1,'ER Map'!$A$2:$O$2,0))</f>
        <v>#N/A</v>
      </c>
    </row>
    <row r="122" spans="1:13" ht="30" hidden="1" x14ac:dyDescent="0.25">
      <c r="A122" s="1">
        <v>121</v>
      </c>
      <c r="B122" s="3">
        <v>44494</v>
      </c>
      <c r="C122" s="1" t="s">
        <v>256</v>
      </c>
      <c r="D122" s="2">
        <v>-120</v>
      </c>
      <c r="E122" s="2">
        <f t="shared" si="2"/>
        <v>11643.570000000007</v>
      </c>
      <c r="F122" s="4" t="s">
        <v>78</v>
      </c>
      <c r="I122" s="5" t="s">
        <v>75</v>
      </c>
      <c r="J122" s="1" t="s">
        <v>267</v>
      </c>
      <c r="K122" s="1" t="s">
        <v>268</v>
      </c>
      <c r="L122" s="1" t="s">
        <v>269</v>
      </c>
      <c r="M122" s="8" t="str">
        <f>INDEX('ER Map'!$A:$O,MATCH($C122,'ER Map'!$N:$N,0),MATCH(M$1,'ER Map'!$A$2:$O$2,0))</f>
        <v>211109 - LRC ADS_BG ER MasterCard 011-2021.xlsx</v>
      </c>
    </row>
    <row r="123" spans="1:13" hidden="1" x14ac:dyDescent="0.25">
      <c r="A123" s="1">
        <v>122</v>
      </c>
      <c r="B123" s="3">
        <v>44501</v>
      </c>
      <c r="C123" s="1" t="s">
        <v>94</v>
      </c>
      <c r="D123" s="2">
        <v>-29.95</v>
      </c>
      <c r="E123" s="2">
        <f t="shared" si="2"/>
        <v>11613.620000000006</v>
      </c>
      <c r="M123" s="8" t="e">
        <f>INDEX('ER Map'!$A:$O,MATCH($C123,'ER Map'!$N:$N,0),MATCH(M$1,'ER Map'!$A$2:$O$2,0))</f>
        <v>#N/A</v>
      </c>
    </row>
    <row r="124" spans="1:13" ht="45" hidden="1" x14ac:dyDescent="0.25">
      <c r="A124" s="1">
        <v>123</v>
      </c>
      <c r="B124" s="3">
        <v>44504</v>
      </c>
      <c r="C124" s="1" t="s">
        <v>5</v>
      </c>
      <c r="D124" s="2">
        <v>1500</v>
      </c>
      <c r="E124" s="2">
        <f t="shared" si="2"/>
        <v>13113.620000000006</v>
      </c>
      <c r="M124" s="8" t="e">
        <f>INDEX('ER Map'!$A:$O,MATCH($C124,'ER Map'!$N:$N,0),MATCH(M$1,'ER Map'!$A$2:$O$2,0))</f>
        <v>#N/A</v>
      </c>
    </row>
    <row r="125" spans="1:13" ht="30" hidden="1" x14ac:dyDescent="0.25">
      <c r="A125" s="1">
        <v>124</v>
      </c>
      <c r="B125" s="3">
        <v>44508</v>
      </c>
      <c r="C125" s="1" t="s">
        <v>257</v>
      </c>
      <c r="D125" s="2">
        <v>-6050.14</v>
      </c>
      <c r="E125" s="2">
        <f t="shared" si="2"/>
        <v>7063.4800000000059</v>
      </c>
      <c r="M125" s="8" t="e">
        <f>INDEX('ER Map'!$A:$O,MATCH($C125,'ER Map'!$N:$N,0),MATCH(M$1,'ER Map'!$A$2:$O$2,0))</f>
        <v>#N/A</v>
      </c>
    </row>
    <row r="126" spans="1:13" ht="30" hidden="1" x14ac:dyDescent="0.25">
      <c r="A126" s="1">
        <v>125</v>
      </c>
      <c r="B126" s="3">
        <v>44508</v>
      </c>
      <c r="C126" s="1" t="s">
        <v>258</v>
      </c>
      <c r="D126" s="2">
        <v>-1938.87</v>
      </c>
      <c r="E126" s="2">
        <f t="shared" si="2"/>
        <v>5124.610000000006</v>
      </c>
      <c r="M126" s="8" t="e">
        <f>INDEX('ER Map'!$A:$O,MATCH($C126,'ER Map'!$N:$N,0),MATCH(M$1,'ER Map'!$A$2:$O$2,0))</f>
        <v>#N/A</v>
      </c>
    </row>
    <row r="127" spans="1:13" ht="30" hidden="1" x14ac:dyDescent="0.25">
      <c r="A127" s="1">
        <v>126</v>
      </c>
      <c r="B127" s="3">
        <v>44508</v>
      </c>
      <c r="C127" s="1" t="s">
        <v>259</v>
      </c>
      <c r="D127" s="2">
        <v>-4059.3</v>
      </c>
      <c r="E127" s="2">
        <f t="shared" si="2"/>
        <v>1065.3100000000059</v>
      </c>
      <c r="M127" s="8" t="e">
        <f>INDEX('ER Map'!$A:$O,MATCH($C127,'ER Map'!$N:$N,0),MATCH(M$1,'ER Map'!$A$2:$O$2,0))</f>
        <v>#N/A</v>
      </c>
    </row>
    <row r="128" spans="1:13" ht="30" hidden="1" x14ac:dyDescent="0.25">
      <c r="A128" s="1">
        <v>127</v>
      </c>
      <c r="B128" s="3">
        <v>44509</v>
      </c>
      <c r="C128" s="1" t="s">
        <v>279</v>
      </c>
      <c r="D128" s="2">
        <v>-1</v>
      </c>
      <c r="E128" s="2">
        <f t="shared" si="2"/>
        <v>1064.3100000000059</v>
      </c>
      <c r="M128" s="8" t="e">
        <f>INDEX('ER Map'!$A:$O,MATCH($C128,'ER Map'!$N:$N,0),MATCH(M$1,'ER Map'!$A$2:$O$2,0))</f>
        <v>#N/A</v>
      </c>
    </row>
    <row r="129" spans="1:13" ht="30" hidden="1" x14ac:dyDescent="0.25">
      <c r="A129" s="1">
        <v>128</v>
      </c>
      <c r="B129" s="3">
        <v>44509</v>
      </c>
      <c r="C129" s="1" t="s">
        <v>280</v>
      </c>
      <c r="D129" s="2">
        <v>-1</v>
      </c>
      <c r="E129" s="2">
        <f t="shared" si="2"/>
        <v>1063.3100000000059</v>
      </c>
      <c r="M129" s="8" t="e">
        <f>INDEX('ER Map'!$A:$O,MATCH($C129,'ER Map'!$N:$N,0),MATCH(M$1,'ER Map'!$A$2:$O$2,0))</f>
        <v>#N/A</v>
      </c>
    </row>
    <row r="130" spans="1:13" ht="30" hidden="1" x14ac:dyDescent="0.25">
      <c r="A130" s="1">
        <v>129</v>
      </c>
      <c r="B130" s="3">
        <v>44516</v>
      </c>
      <c r="C130" s="1" t="s">
        <v>281</v>
      </c>
      <c r="D130" s="2">
        <v>-125</v>
      </c>
      <c r="E130" s="2">
        <f t="shared" si="2"/>
        <v>938.31000000000586</v>
      </c>
      <c r="F130" s="4" t="s">
        <v>78</v>
      </c>
      <c r="I130" s="5" t="s">
        <v>75</v>
      </c>
      <c r="J130" s="1" t="s">
        <v>290</v>
      </c>
      <c r="K130" s="1" t="s">
        <v>292</v>
      </c>
      <c r="L130" s="1" t="s">
        <v>277</v>
      </c>
      <c r="M130" s="8" t="str">
        <f>INDEX('ER Map'!$A:$O,MATCH($C130,'ER Map'!$N:$N,0),MATCH(M$1,'ER Map'!$A$2:$O$2,0))</f>
        <v>211214 - LRC ADS_BG ER MasterCard 012-2021.xlsx</v>
      </c>
    </row>
    <row r="131" spans="1:13" ht="30" hidden="1" x14ac:dyDescent="0.25">
      <c r="A131" s="1">
        <v>130</v>
      </c>
      <c r="B131" s="3">
        <v>44519</v>
      </c>
      <c r="C131" s="1" t="s">
        <v>282</v>
      </c>
      <c r="D131" s="2">
        <v>-9.49</v>
      </c>
      <c r="E131" s="2">
        <f t="shared" si="2"/>
        <v>928.82000000000585</v>
      </c>
      <c r="F131" s="4" t="s">
        <v>78</v>
      </c>
      <c r="I131" s="5" t="s">
        <v>75</v>
      </c>
      <c r="J131" s="1" t="s">
        <v>289</v>
      </c>
      <c r="K131" s="1" t="s">
        <v>291</v>
      </c>
      <c r="L131" s="1" t="s">
        <v>129</v>
      </c>
      <c r="M131" s="8" t="str">
        <f>INDEX('ER Map'!$A:$O,MATCH($C131,'ER Map'!$N:$N,0),MATCH(M$1,'ER Map'!$A$2:$O$2,0))</f>
        <v>211214 - LRC ADS_BG ER MasterCard 012-2021.xlsx</v>
      </c>
    </row>
    <row r="132" spans="1:13" ht="45" hidden="1" x14ac:dyDescent="0.25">
      <c r="A132" s="1">
        <v>131</v>
      </c>
      <c r="B132" s="3">
        <v>44522</v>
      </c>
      <c r="C132" s="1" t="s">
        <v>283</v>
      </c>
      <c r="D132" s="2">
        <v>-47.69</v>
      </c>
      <c r="E132" s="2">
        <f t="shared" si="2"/>
        <v>881.13000000000579</v>
      </c>
      <c r="F132" s="4" t="s">
        <v>78</v>
      </c>
      <c r="I132" s="5" t="s">
        <v>286</v>
      </c>
      <c r="J132" s="1" t="s">
        <v>288</v>
      </c>
      <c r="K132" s="1" t="s">
        <v>293</v>
      </c>
      <c r="L132" s="1" t="s">
        <v>130</v>
      </c>
      <c r="M132" s="8" t="str">
        <f>INDEX('ER Map'!$A:$O,MATCH($C132,'ER Map'!$N:$N,0),MATCH(M$1,'ER Map'!$A$2:$O$2,0))</f>
        <v>211214 - LRC ADS_BG ER MasterCard Peregrine Billable 012a-2021.xlsx</v>
      </c>
    </row>
    <row r="133" spans="1:13" ht="30" hidden="1" x14ac:dyDescent="0.25">
      <c r="A133" s="1">
        <v>132</v>
      </c>
      <c r="B133" s="3">
        <v>44522</v>
      </c>
      <c r="C133" s="1" t="s">
        <v>284</v>
      </c>
      <c r="D133" s="2">
        <v>-99.99</v>
      </c>
      <c r="E133" s="2">
        <f t="shared" si="2"/>
        <v>781.14000000000578</v>
      </c>
      <c r="F133" s="4" t="s">
        <v>80</v>
      </c>
      <c r="I133" s="5" t="s">
        <v>75</v>
      </c>
      <c r="J133" s="1" t="s">
        <v>287</v>
      </c>
      <c r="L133" s="1" t="s">
        <v>294</v>
      </c>
      <c r="M133" s="8" t="e">
        <f>INDEX('ER Map'!$A:$O,MATCH($C133,'ER Map'!$N:$N,0),MATCH(M$1,'ER Map'!$A$2:$O$2,0))</f>
        <v>#N/A</v>
      </c>
    </row>
    <row r="134" spans="1:13" ht="45" hidden="1" x14ac:dyDescent="0.25">
      <c r="A134" s="1">
        <v>133</v>
      </c>
      <c r="B134" s="3">
        <v>44523</v>
      </c>
      <c r="C134" s="1" t="s">
        <v>5</v>
      </c>
      <c r="D134" s="2">
        <v>1500</v>
      </c>
      <c r="E134" s="2">
        <f t="shared" si="2"/>
        <v>2281.1400000000058</v>
      </c>
      <c r="M134" s="8" t="e">
        <f>INDEX('ER Map'!$A:$O,MATCH($C134,'ER Map'!$N:$N,0),MATCH(M$1,'ER Map'!$A$2:$O$2,0))</f>
        <v>#N/A</v>
      </c>
    </row>
    <row r="135" spans="1:13" hidden="1" x14ac:dyDescent="0.25">
      <c r="A135" s="1">
        <v>134</v>
      </c>
      <c r="B135" s="3">
        <v>44531</v>
      </c>
      <c r="C135" s="1" t="s">
        <v>94</v>
      </c>
      <c r="D135" s="2">
        <v>-29.95</v>
      </c>
      <c r="E135" s="2">
        <f t="shared" si="2"/>
        <v>2251.190000000006</v>
      </c>
      <c r="M135" s="8" t="e">
        <f>INDEX('ER Map'!$A:$O,MATCH($C135,'ER Map'!$N:$N,0),MATCH(M$1,'ER Map'!$A$2:$O$2,0))</f>
        <v>#N/A</v>
      </c>
    </row>
    <row r="136" spans="1:13" ht="30" hidden="1" x14ac:dyDescent="0.25">
      <c r="A136" s="1">
        <v>135</v>
      </c>
      <c r="B136" s="3">
        <v>44538</v>
      </c>
      <c r="C136" s="1" t="s">
        <v>285</v>
      </c>
      <c r="D136" s="2">
        <v>500</v>
      </c>
      <c r="E136" s="2">
        <f t="shared" si="2"/>
        <v>2751.190000000006</v>
      </c>
      <c r="M136" s="8" t="e">
        <f>INDEX('ER Map'!$A:$O,MATCH($C136,'ER Map'!$N:$N,0),MATCH(M$1,'ER Map'!$A$2:$O$2,0))</f>
        <v>#N/A</v>
      </c>
    </row>
    <row r="137" spans="1:13" ht="45" hidden="1" x14ac:dyDescent="0.25">
      <c r="A137" s="1">
        <v>136</v>
      </c>
      <c r="B137" s="3">
        <v>44540</v>
      </c>
      <c r="C137" s="1" t="s">
        <v>14</v>
      </c>
      <c r="D137" s="2">
        <v>15000</v>
      </c>
      <c r="E137" s="2">
        <f t="shared" si="2"/>
        <v>17751.190000000006</v>
      </c>
      <c r="M137" s="8" t="e">
        <f>INDEX('ER Map'!$A:$O,MATCH($C137,'ER Map'!$N:$N,0),MATCH(M$1,'ER Map'!$A$2:$O$2,0))</f>
        <v>#N/A</v>
      </c>
    </row>
    <row r="138" spans="1:13" ht="30" hidden="1" x14ac:dyDescent="0.25">
      <c r="A138" s="1">
        <v>137</v>
      </c>
      <c r="C138" s="8" t="s">
        <v>295</v>
      </c>
      <c r="D138" s="2">
        <v>-750</v>
      </c>
      <c r="E138" s="2">
        <f t="shared" si="2"/>
        <v>17001.190000000006</v>
      </c>
      <c r="F138" s="4" t="s">
        <v>78</v>
      </c>
      <c r="I138" s="5" t="s">
        <v>75</v>
      </c>
      <c r="L138" s="1" t="s">
        <v>298</v>
      </c>
      <c r="M138" s="8" t="e">
        <f>INDEX('ER Map'!$A:$O,MATCH($C138,'ER Map'!$N:$N,0),MATCH(M$1,'ER Map'!$A$2:$O$2,0))</f>
        <v>#N/A</v>
      </c>
    </row>
    <row r="139" spans="1:13" ht="30" hidden="1" x14ac:dyDescent="0.25">
      <c r="A139" s="1">
        <v>138</v>
      </c>
      <c r="C139" s="8" t="s">
        <v>296</v>
      </c>
      <c r="D139" s="2">
        <v>-920</v>
      </c>
      <c r="E139" s="2">
        <f t="shared" si="2"/>
        <v>16081.190000000006</v>
      </c>
      <c r="F139" s="4" t="s">
        <v>79</v>
      </c>
      <c r="I139" s="5" t="s">
        <v>75</v>
      </c>
      <c r="L139" s="1" t="s">
        <v>297</v>
      </c>
      <c r="M139" s="8" t="e">
        <f>INDEX('ER Map'!$A:$O,MATCH($C139,'ER Map'!$N:$N,0),MATCH(M$1,'ER Map'!$A$2:$O$2,0))</f>
        <v>#N/A</v>
      </c>
    </row>
  </sheetData>
  <autoFilter ref="A1:M139" xr:uid="{00000000-0001-0000-0000-000000000000}">
    <filterColumn colId="5">
      <filters>
        <filter val="LRC"/>
      </filters>
    </filterColumn>
    <filterColumn colId="12">
      <filters>
        <filter val="#N/A"/>
      </filters>
    </filterColumn>
  </autoFilter>
  <sortState xmlns:xlrd2="http://schemas.microsoft.com/office/spreadsheetml/2017/richdata2" ref="A2:J55">
    <sortCondition ref="A2:A55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E518-773F-4D45-910C-806BE82A835A}">
  <dimension ref="B1:F122"/>
  <sheetViews>
    <sheetView topLeftCell="A22" workbookViewId="0">
      <selection activeCell="I19" sqref="I19"/>
    </sheetView>
  </sheetViews>
  <sheetFormatPr defaultRowHeight="15" x14ac:dyDescent="0.25"/>
  <cols>
    <col min="2" max="2" width="54" customWidth="1"/>
  </cols>
  <sheetData>
    <row r="1" spans="2:6" x14ac:dyDescent="0.25">
      <c r="B1" t="s">
        <v>306</v>
      </c>
      <c r="C1" t="s">
        <v>82</v>
      </c>
      <c r="D1" t="s">
        <v>81</v>
      </c>
      <c r="E1" t="s">
        <v>307</v>
      </c>
      <c r="F1" t="s">
        <v>308</v>
      </c>
    </row>
    <row r="2" spans="2:6" x14ac:dyDescent="0.25">
      <c r="B2" t="s">
        <v>301</v>
      </c>
    </row>
    <row r="3" spans="2:6" x14ac:dyDescent="0.25">
      <c r="B3" t="s">
        <v>5</v>
      </c>
    </row>
    <row r="4" spans="2:6" x14ac:dyDescent="0.25">
      <c r="B4" t="s">
        <v>6</v>
      </c>
    </row>
    <row r="5" spans="2:6" x14ac:dyDescent="0.25">
      <c r="B5" t="s">
        <v>19</v>
      </c>
    </row>
    <row r="6" spans="2:6" x14ac:dyDescent="0.25">
      <c r="B6" t="s">
        <v>20</v>
      </c>
    </row>
    <row r="7" spans="2:6" x14ac:dyDescent="0.25">
      <c r="B7" t="s">
        <v>302</v>
      </c>
    </row>
    <row r="8" spans="2:6" x14ac:dyDescent="0.25">
      <c r="B8" t="s">
        <v>5</v>
      </c>
    </row>
    <row r="9" spans="2:6" x14ac:dyDescent="0.25">
      <c r="B9" t="s">
        <v>5</v>
      </c>
    </row>
    <row r="10" spans="2:6" x14ac:dyDescent="0.25">
      <c r="B10" t="s">
        <v>22</v>
      </c>
    </row>
    <row r="11" spans="2:6" x14ac:dyDescent="0.25">
      <c r="B11" t="s">
        <v>23</v>
      </c>
    </row>
    <row r="12" spans="2:6" x14ac:dyDescent="0.25">
      <c r="B12" t="s">
        <v>24</v>
      </c>
    </row>
    <row r="13" spans="2:6" x14ac:dyDescent="0.25">
      <c r="B13" t="s">
        <v>25</v>
      </c>
    </row>
    <row r="14" spans="2:6" x14ac:dyDescent="0.25">
      <c r="B14" t="s">
        <v>26</v>
      </c>
    </row>
    <row r="15" spans="2:6" x14ac:dyDescent="0.25">
      <c r="B15" t="s">
        <v>27</v>
      </c>
    </row>
    <row r="16" spans="2:6" x14ac:dyDescent="0.25">
      <c r="B16" t="s">
        <v>28</v>
      </c>
    </row>
    <row r="17" spans="2:2" x14ac:dyDescent="0.25">
      <c r="B17" t="s">
        <v>29</v>
      </c>
    </row>
    <row r="18" spans="2:2" x14ac:dyDescent="0.25">
      <c r="B18" t="s">
        <v>30</v>
      </c>
    </row>
    <row r="19" spans="2:2" x14ac:dyDescent="0.25">
      <c r="B19" t="s">
        <v>31</v>
      </c>
    </row>
    <row r="20" spans="2:2" x14ac:dyDescent="0.25">
      <c r="B20" t="s">
        <v>6</v>
      </c>
    </row>
    <row r="21" spans="2:2" x14ac:dyDescent="0.25">
      <c r="B21" t="s">
        <v>32</v>
      </c>
    </row>
    <row r="22" spans="2:2" x14ac:dyDescent="0.25">
      <c r="B22" t="s">
        <v>33</v>
      </c>
    </row>
    <row r="23" spans="2:2" x14ac:dyDescent="0.25">
      <c r="B23" t="s">
        <v>34</v>
      </c>
    </row>
    <row r="24" spans="2:2" x14ac:dyDescent="0.25">
      <c r="B24" t="s">
        <v>35</v>
      </c>
    </row>
    <row r="25" spans="2:2" x14ac:dyDescent="0.25">
      <c r="B25" t="s">
        <v>36</v>
      </c>
    </row>
    <row r="26" spans="2:2" x14ac:dyDescent="0.25">
      <c r="B26" t="s">
        <v>37</v>
      </c>
    </row>
    <row r="27" spans="2:2" x14ac:dyDescent="0.25">
      <c r="B27" t="s">
        <v>38</v>
      </c>
    </row>
    <row r="28" spans="2:2" x14ac:dyDescent="0.25">
      <c r="B28" t="s">
        <v>39</v>
      </c>
    </row>
    <row r="29" spans="2:2" x14ac:dyDescent="0.25">
      <c r="B29" t="s">
        <v>40</v>
      </c>
    </row>
    <row r="30" spans="2:2" x14ac:dyDescent="0.25">
      <c r="B30" t="s">
        <v>6</v>
      </c>
    </row>
    <row r="31" spans="2:2" x14ac:dyDescent="0.25">
      <c r="B31" t="s">
        <v>41</v>
      </c>
    </row>
    <row r="32" spans="2:2" x14ac:dyDescent="0.25">
      <c r="B32" t="s">
        <v>42</v>
      </c>
    </row>
    <row r="33" spans="2:2" x14ac:dyDescent="0.25">
      <c r="B33" t="s">
        <v>5</v>
      </c>
    </row>
    <row r="34" spans="2:2" x14ac:dyDescent="0.25">
      <c r="B34" t="s">
        <v>43</v>
      </c>
    </row>
    <row r="35" spans="2:2" x14ac:dyDescent="0.25">
      <c r="B35" t="s">
        <v>44</v>
      </c>
    </row>
    <row r="36" spans="2:2" x14ac:dyDescent="0.25">
      <c r="B36" t="s">
        <v>88</v>
      </c>
    </row>
    <row r="37" spans="2:2" x14ac:dyDescent="0.25">
      <c r="B37" t="s">
        <v>89</v>
      </c>
    </row>
    <row r="38" spans="2:2" x14ac:dyDescent="0.25">
      <c r="B38" t="s">
        <v>90</v>
      </c>
    </row>
    <row r="39" spans="2:2" x14ac:dyDescent="0.25">
      <c r="B39" t="s">
        <v>91</v>
      </c>
    </row>
    <row r="40" spans="2:2" x14ac:dyDescent="0.25">
      <c r="B40" t="s">
        <v>92</v>
      </c>
    </row>
    <row r="41" spans="2:2" x14ac:dyDescent="0.25">
      <c r="B41" t="s">
        <v>93</v>
      </c>
    </row>
    <row r="42" spans="2:2" x14ac:dyDescent="0.25">
      <c r="B42" t="s">
        <v>94</v>
      </c>
    </row>
    <row r="43" spans="2:2" x14ac:dyDescent="0.25">
      <c r="B43" t="s">
        <v>5</v>
      </c>
    </row>
    <row r="44" spans="2:2" x14ac:dyDescent="0.25">
      <c r="B44" t="s">
        <v>95</v>
      </c>
    </row>
    <row r="45" spans="2:2" x14ac:dyDescent="0.25">
      <c r="B45" t="s">
        <v>96</v>
      </c>
    </row>
    <row r="46" spans="2:2" x14ac:dyDescent="0.25">
      <c r="B46" t="s">
        <v>146</v>
      </c>
    </row>
    <row r="47" spans="2:2" x14ac:dyDescent="0.25">
      <c r="B47" t="s">
        <v>147</v>
      </c>
    </row>
    <row r="48" spans="2:2" x14ac:dyDescent="0.25">
      <c r="B48" t="s">
        <v>148</v>
      </c>
    </row>
    <row r="49" spans="2:2" x14ac:dyDescent="0.25">
      <c r="B49" t="s">
        <v>149</v>
      </c>
    </row>
    <row r="50" spans="2:2" x14ac:dyDescent="0.25">
      <c r="B50" t="s">
        <v>94</v>
      </c>
    </row>
    <row r="51" spans="2:2" x14ac:dyDescent="0.25">
      <c r="B51" t="s">
        <v>303</v>
      </c>
    </row>
    <row r="52" spans="2:2" x14ac:dyDescent="0.25">
      <c r="B52" t="s">
        <v>156</v>
      </c>
    </row>
    <row r="53" spans="2:2" x14ac:dyDescent="0.25">
      <c r="B53" t="s">
        <v>157</v>
      </c>
    </row>
    <row r="54" spans="2:2" x14ac:dyDescent="0.25">
      <c r="B54" t="s">
        <v>5</v>
      </c>
    </row>
    <row r="55" spans="2:2" x14ac:dyDescent="0.25">
      <c r="B55" t="s">
        <v>163</v>
      </c>
    </row>
    <row r="56" spans="2:2" x14ac:dyDescent="0.25">
      <c r="B56" t="s">
        <v>164</v>
      </c>
    </row>
    <row r="57" spans="2:2" x14ac:dyDescent="0.25">
      <c r="B57" t="s">
        <v>165</v>
      </c>
    </row>
    <row r="58" spans="2:2" x14ac:dyDescent="0.25">
      <c r="B58" t="s">
        <v>166</v>
      </c>
    </row>
    <row r="59" spans="2:2" x14ac:dyDescent="0.25">
      <c r="B59" t="s">
        <v>167</v>
      </c>
    </row>
    <row r="60" spans="2:2" x14ac:dyDescent="0.25">
      <c r="B60" t="s">
        <v>94</v>
      </c>
    </row>
    <row r="61" spans="2:2" x14ac:dyDescent="0.25">
      <c r="B61" t="s">
        <v>168</v>
      </c>
    </row>
    <row r="62" spans="2:2" x14ac:dyDescent="0.25">
      <c r="B62" t="s">
        <v>169</v>
      </c>
    </row>
    <row r="63" spans="2:2" x14ac:dyDescent="0.25">
      <c r="B63" t="s">
        <v>170</v>
      </c>
    </row>
    <row r="64" spans="2:2" x14ac:dyDescent="0.25">
      <c r="B64" t="s">
        <v>304</v>
      </c>
    </row>
    <row r="65" spans="2:2" x14ac:dyDescent="0.25">
      <c r="B65" t="s">
        <v>176</v>
      </c>
    </row>
    <row r="66" spans="2:2" x14ac:dyDescent="0.25">
      <c r="B66" t="s">
        <v>177</v>
      </c>
    </row>
    <row r="67" spans="2:2" x14ac:dyDescent="0.25">
      <c r="B67" t="s">
        <v>178</v>
      </c>
    </row>
    <row r="68" spans="2:2" x14ac:dyDescent="0.25">
      <c r="B68" t="s">
        <v>179</v>
      </c>
    </row>
    <row r="69" spans="2:2" x14ac:dyDescent="0.25">
      <c r="B69" t="s">
        <v>180</v>
      </c>
    </row>
    <row r="70" spans="2:2" x14ac:dyDescent="0.25">
      <c r="B70" t="s">
        <v>181</v>
      </c>
    </row>
    <row r="71" spans="2:2" x14ac:dyDescent="0.25">
      <c r="B71" t="s">
        <v>182</v>
      </c>
    </row>
    <row r="72" spans="2:2" x14ac:dyDescent="0.25">
      <c r="B72" t="s">
        <v>183</v>
      </c>
    </row>
    <row r="73" spans="2:2" x14ac:dyDescent="0.25">
      <c r="B73" t="s">
        <v>184</v>
      </c>
    </row>
    <row r="74" spans="2:2" x14ac:dyDescent="0.25">
      <c r="B74" t="s">
        <v>185</v>
      </c>
    </row>
    <row r="75" spans="2:2" x14ac:dyDescent="0.25">
      <c r="B75" t="s">
        <v>186</v>
      </c>
    </row>
    <row r="76" spans="2:2" x14ac:dyDescent="0.25">
      <c r="B76" t="s">
        <v>187</v>
      </c>
    </row>
    <row r="77" spans="2:2" x14ac:dyDescent="0.25">
      <c r="B77" t="s">
        <v>94</v>
      </c>
    </row>
    <row r="78" spans="2:2" x14ac:dyDescent="0.25">
      <c r="B78" t="s">
        <v>5</v>
      </c>
    </row>
    <row r="79" spans="2:2" x14ac:dyDescent="0.25">
      <c r="B79" t="s">
        <v>210</v>
      </c>
    </row>
    <row r="80" spans="2:2" x14ac:dyDescent="0.25">
      <c r="B80" t="s">
        <v>211</v>
      </c>
    </row>
    <row r="81" spans="2:2" x14ac:dyDescent="0.25">
      <c r="B81" t="s">
        <v>217</v>
      </c>
    </row>
    <row r="82" spans="2:2" x14ac:dyDescent="0.25">
      <c r="B82" t="s">
        <v>218</v>
      </c>
    </row>
    <row r="83" spans="2:2" x14ac:dyDescent="0.25">
      <c r="B83" t="s">
        <v>219</v>
      </c>
    </row>
    <row r="84" spans="2:2" x14ac:dyDescent="0.25">
      <c r="B84" t="s">
        <v>220</v>
      </c>
    </row>
    <row r="85" spans="2:2" x14ac:dyDescent="0.25">
      <c r="B85" t="s">
        <v>94</v>
      </c>
    </row>
    <row r="86" spans="2:2" x14ac:dyDescent="0.25">
      <c r="B86" t="s">
        <v>221</v>
      </c>
    </row>
    <row r="87" spans="2:2" x14ac:dyDescent="0.25">
      <c r="B87" t="s">
        <v>222</v>
      </c>
    </row>
    <row r="88" spans="2:2" x14ac:dyDescent="0.25">
      <c r="B88" t="s">
        <v>223</v>
      </c>
    </row>
    <row r="89" spans="2:2" x14ac:dyDescent="0.25">
      <c r="B89" t="s">
        <v>224</v>
      </c>
    </row>
    <row r="90" spans="2:2" x14ac:dyDescent="0.25">
      <c r="B90" t="s">
        <v>94</v>
      </c>
    </row>
    <row r="91" spans="2:2" x14ac:dyDescent="0.25">
      <c r="B91" t="s">
        <v>5</v>
      </c>
    </row>
    <row r="92" spans="2:2" x14ac:dyDescent="0.25">
      <c r="B92" t="s">
        <v>225</v>
      </c>
    </row>
    <row r="93" spans="2:2" x14ac:dyDescent="0.25">
      <c r="B93" t="s">
        <v>226</v>
      </c>
    </row>
    <row r="94" spans="2:2" x14ac:dyDescent="0.25">
      <c r="B94" t="s">
        <v>227</v>
      </c>
    </row>
    <row r="95" spans="2:2" x14ac:dyDescent="0.25">
      <c r="B95" t="s">
        <v>5</v>
      </c>
    </row>
    <row r="96" spans="2:2" x14ac:dyDescent="0.25">
      <c r="B96" t="s">
        <v>5</v>
      </c>
    </row>
    <row r="97" spans="2:2" x14ac:dyDescent="0.25">
      <c r="B97" t="s">
        <v>249</v>
      </c>
    </row>
    <row r="98" spans="2:2" x14ac:dyDescent="0.25">
      <c r="B98" t="s">
        <v>250</v>
      </c>
    </row>
    <row r="99" spans="2:2" x14ac:dyDescent="0.25">
      <c r="B99" t="s">
        <v>94</v>
      </c>
    </row>
    <row r="100" spans="2:2" x14ac:dyDescent="0.25">
      <c r="B100" t="s">
        <v>251</v>
      </c>
    </row>
    <row r="101" spans="2:2" x14ac:dyDescent="0.25">
      <c r="B101" t="s">
        <v>252</v>
      </c>
    </row>
    <row r="102" spans="2:2" x14ac:dyDescent="0.25">
      <c r="B102" t="s">
        <v>253</v>
      </c>
    </row>
    <row r="103" spans="2:2" x14ac:dyDescent="0.25">
      <c r="B103" t="s">
        <v>254</v>
      </c>
    </row>
    <row r="104" spans="2:2" x14ac:dyDescent="0.25">
      <c r="B104" t="s">
        <v>255</v>
      </c>
    </row>
    <row r="105" spans="2:2" x14ac:dyDescent="0.25">
      <c r="B105" t="s">
        <v>5</v>
      </c>
    </row>
    <row r="106" spans="2:2" x14ac:dyDescent="0.25">
      <c r="B106" t="s">
        <v>256</v>
      </c>
    </row>
    <row r="107" spans="2:2" x14ac:dyDescent="0.25">
      <c r="B107" t="s">
        <v>94</v>
      </c>
    </row>
    <row r="108" spans="2:2" x14ac:dyDescent="0.25">
      <c r="B108" t="s">
        <v>5</v>
      </c>
    </row>
    <row r="109" spans="2:2" x14ac:dyDescent="0.25">
      <c r="B109" t="s">
        <v>257</v>
      </c>
    </row>
    <row r="110" spans="2:2" x14ac:dyDescent="0.25">
      <c r="B110" t="s">
        <v>258</v>
      </c>
    </row>
    <row r="111" spans="2:2" x14ac:dyDescent="0.25">
      <c r="B111" t="s">
        <v>259</v>
      </c>
    </row>
    <row r="112" spans="2:2" x14ac:dyDescent="0.25">
      <c r="B112" t="s">
        <v>279</v>
      </c>
    </row>
    <row r="113" spans="2:2" x14ac:dyDescent="0.25">
      <c r="B113" t="s">
        <v>280</v>
      </c>
    </row>
    <row r="114" spans="2:2" x14ac:dyDescent="0.25">
      <c r="B114" t="s">
        <v>281</v>
      </c>
    </row>
    <row r="115" spans="2:2" x14ac:dyDescent="0.25">
      <c r="B115" t="s">
        <v>282</v>
      </c>
    </row>
    <row r="116" spans="2:2" x14ac:dyDescent="0.25">
      <c r="B116" t="s">
        <v>283</v>
      </c>
    </row>
    <row r="117" spans="2:2" x14ac:dyDescent="0.25">
      <c r="B117" t="s">
        <v>284</v>
      </c>
    </row>
    <row r="118" spans="2:2" x14ac:dyDescent="0.25">
      <c r="B118" t="s">
        <v>5</v>
      </c>
    </row>
    <row r="119" spans="2:2" x14ac:dyDescent="0.25">
      <c r="B119" t="s">
        <v>94</v>
      </c>
    </row>
    <row r="120" spans="2:2" x14ac:dyDescent="0.25">
      <c r="B120" t="s">
        <v>285</v>
      </c>
    </row>
    <row r="121" spans="2:2" x14ac:dyDescent="0.25">
      <c r="B121" t="s">
        <v>14</v>
      </c>
    </row>
    <row r="122" spans="2:2" x14ac:dyDescent="0.25">
      <c r="B122" t="s">
        <v>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A031-61CC-4D85-9689-BBF89EA77C16}">
  <dimension ref="A1:O49"/>
  <sheetViews>
    <sheetView tabSelected="1" topLeftCell="A20" workbookViewId="0">
      <selection activeCell="B49" sqref="B49"/>
    </sheetView>
  </sheetViews>
  <sheetFormatPr defaultRowHeight="15" x14ac:dyDescent="0.25"/>
  <cols>
    <col min="1" max="1" width="72.140625" customWidth="1"/>
    <col min="2" max="2" width="43.28515625" bestFit="1" customWidth="1"/>
    <col min="13" max="13" width="10.7109375" style="6" bestFit="1" customWidth="1"/>
  </cols>
  <sheetData>
    <row r="1" spans="1:15" x14ac:dyDescent="0.25">
      <c r="A1" t="s">
        <v>309</v>
      </c>
    </row>
    <row r="2" spans="1:15" x14ac:dyDescent="0.25">
      <c r="A2" t="s">
        <v>407</v>
      </c>
      <c r="B2" t="s">
        <v>310</v>
      </c>
      <c r="C2" t="s">
        <v>311</v>
      </c>
      <c r="F2" t="s">
        <v>82</v>
      </c>
      <c r="G2" t="s">
        <v>300</v>
      </c>
      <c r="H2" t="s">
        <v>299</v>
      </c>
      <c r="I2" t="s">
        <v>81</v>
      </c>
      <c r="J2" t="s">
        <v>74</v>
      </c>
      <c r="K2" t="s">
        <v>102</v>
      </c>
      <c r="L2" t="s">
        <v>127</v>
      </c>
      <c r="M2" s="6" t="s">
        <v>2</v>
      </c>
      <c r="N2" t="s">
        <v>0</v>
      </c>
      <c r="O2" t="s">
        <v>387</v>
      </c>
    </row>
    <row r="3" spans="1:15" x14ac:dyDescent="0.25">
      <c r="A3" t="s">
        <v>312</v>
      </c>
    </row>
    <row r="4" spans="1:15" x14ac:dyDescent="0.25">
      <c r="A4" t="s">
        <v>313</v>
      </c>
      <c r="B4" t="s">
        <v>314</v>
      </c>
      <c r="C4">
        <v>1938.87</v>
      </c>
      <c r="D4" t="s">
        <v>78</v>
      </c>
      <c r="E4" t="e">
        <f>MATCH("*"&amp;B4&amp;"*",stmttab!K:K,0)</f>
        <v>#N/A</v>
      </c>
      <c r="F4" t="e">
        <f>INDEX(stmttab!$A$1:$L$141,'ER Map'!$E4,MATCH(F$2,stmttab!$A$1:$L$1,0))</f>
        <v>#N/A</v>
      </c>
      <c r="G4" t="e">
        <f>INDEX(stmttab!$A$1:$L$141,'ER Map'!$E4,MATCH(G$2,stmttab!$A$1:$L$1,0))</f>
        <v>#N/A</v>
      </c>
      <c r="H4" t="e">
        <f>INDEX(stmttab!$A$1:$L$141,'ER Map'!$E4,MATCH(H$2,stmttab!$A$1:$L$1,0))</f>
        <v>#N/A</v>
      </c>
      <c r="I4" t="e">
        <f>INDEX(stmttab!$A$1:$L$141,'ER Map'!$E4,MATCH(I$2,stmttab!$A$1:$L$1,0))</f>
        <v>#N/A</v>
      </c>
      <c r="J4" t="e">
        <f>INDEX(stmttab!$A$1:$L$141,'ER Map'!$E4,MATCH(J$2,stmttab!$A$1:$L$1,0))</f>
        <v>#N/A</v>
      </c>
      <c r="K4" t="e">
        <f>INDEX(stmttab!$A$1:$L$141,'ER Map'!$E4,MATCH(K$2,stmttab!$A$1:$L$1,0))</f>
        <v>#N/A</v>
      </c>
      <c r="L4" t="e">
        <f>INDEX(stmttab!$A$1:$L$141,'ER Map'!$E4,MATCH(L$2,stmttab!$A$1:$L$1,0))</f>
        <v>#N/A</v>
      </c>
      <c r="M4" s="6" t="e">
        <f>INDEX(stmttab!$A$1:$L$141,'ER Map'!$E4,MATCH(M$2,stmttab!$A$1:$L$1,0))</f>
        <v>#N/A</v>
      </c>
      <c r="N4" t="e">
        <f>INDEX(stmttab!$A$1:$L$141,'ER Map'!$E4,MATCH(N$2,stmttab!$A$1:$L$1,0))</f>
        <v>#N/A</v>
      </c>
      <c r="O4">
        <f>IF(A4=A3,O3+1,7)</f>
        <v>7</v>
      </c>
    </row>
    <row r="5" spans="1:15" x14ac:dyDescent="0.25">
      <c r="A5" t="s">
        <v>405</v>
      </c>
      <c r="B5" t="s">
        <v>401</v>
      </c>
      <c r="C5">
        <v>52.99</v>
      </c>
      <c r="D5" t="s">
        <v>286</v>
      </c>
      <c r="E5">
        <f>MATCH("*"&amp;B5&amp;"*",stmttab!K:K,0)</f>
        <v>22</v>
      </c>
      <c r="F5" t="str">
        <f>INDEX(stmttab!$A$1:$L$141,'ER Map'!$E5,MATCH(F$2,stmttab!$A$1:$L$1,0))</f>
        <v>LRC</v>
      </c>
      <c r="G5">
        <f>INDEX(stmttab!$A$1:$L$141,'ER Map'!$E5,MATCH(G$2,stmttab!$A$1:$L$1,0))</f>
        <v>0</v>
      </c>
      <c r="H5">
        <f>INDEX(stmttab!$A$1:$L$141,'ER Map'!$E5,MATCH(H$2,stmttab!$A$1:$L$1,0))</f>
        <v>0</v>
      </c>
      <c r="I5" t="str">
        <f>INDEX(stmttab!$A$1:$L$141,'ER Map'!$E5,MATCH(I$2,stmttab!$A$1:$L$1,0))</f>
        <v>PA</v>
      </c>
      <c r="J5" t="str">
        <f>INDEX(stmttab!$A$1:$L$141,'ER Map'!$E5,MATCH(J$2,stmttab!$A$1:$L$1,0))</f>
        <v>MailChimp 01-20 PURCHASE Atlanta GA.pdf</v>
      </c>
      <c r="K5" t="str">
        <f>INDEX(stmttab!$A$1:$L$141,'ER Map'!$E5,MATCH(K$2,stmttab!$A$1:$L$1,0))</f>
        <v>210120 - Peregrine - Mailchimp Essentials MC11510233.pdf</v>
      </c>
      <c r="L5" t="str">
        <f>INDEX(stmttab!$A$1:$L$141,'ER Map'!$E5,MATCH(L$2,stmttab!$A$1:$L$1,0))</f>
        <v>Peregrine Mailchimp Account</v>
      </c>
      <c r="M5" s="6">
        <f>INDEX(stmttab!$A$1:$L$141,'ER Map'!$E5,MATCH(M$2,stmttab!$A$1:$L$1,0))</f>
        <v>44216</v>
      </c>
      <c r="N5" t="str">
        <f>INDEX(stmttab!$A$1:$L$141,'ER Map'!$E5,MATCH(N$2,stmttab!$A$1:$L$1,0))</f>
        <v>MailChimp 01/20 PURCHASE Atlanta GA DEBIT CARD *7411</v>
      </c>
      <c r="O5">
        <f t="shared" ref="O5:O40" si="0">IF(A5=A4,O4+1,7)</f>
        <v>7</v>
      </c>
    </row>
    <row r="6" spans="1:15" x14ac:dyDescent="0.25">
      <c r="A6" t="s">
        <v>405</v>
      </c>
      <c r="B6" t="s">
        <v>402</v>
      </c>
      <c r="C6">
        <v>52.99</v>
      </c>
      <c r="D6" t="s">
        <v>286</v>
      </c>
      <c r="E6">
        <f>MATCH("*"&amp;B6&amp;"*",stmttab!K:K,0)</f>
        <v>44</v>
      </c>
      <c r="F6" t="str">
        <f>INDEX(stmttab!$A$1:$L$141,'ER Map'!$E6,MATCH(F$2,stmttab!$A$1:$L$1,0))</f>
        <v>LRC</v>
      </c>
      <c r="G6">
        <f>INDEX(stmttab!$A$1:$L$141,'ER Map'!$E6,MATCH(G$2,stmttab!$A$1:$L$1,0))</f>
        <v>0</v>
      </c>
      <c r="H6">
        <f>INDEX(stmttab!$A$1:$L$141,'ER Map'!$E6,MATCH(H$2,stmttab!$A$1:$L$1,0))</f>
        <v>0</v>
      </c>
      <c r="I6" t="str">
        <f>INDEX(stmttab!$A$1:$L$141,'ER Map'!$E6,MATCH(I$2,stmttab!$A$1:$L$1,0))</f>
        <v>PA</v>
      </c>
      <c r="J6" t="str">
        <f>INDEX(stmttab!$A$1:$L$141,'ER Map'!$E6,MATCH(J$2,stmttab!$A$1:$L$1,0))</f>
        <v>MailChimp 02-20 PURCHASE Atlanta GA.pdf</v>
      </c>
      <c r="K6" t="str">
        <f>INDEX(stmttab!$A$1:$L$141,'ER Map'!$E6,MATCH(K$2,stmttab!$A$1:$L$1,0))</f>
        <v>210220 - Peregrine - Mailchimp Essentials MC11828145.pdf</v>
      </c>
      <c r="L6" t="str">
        <f>INDEX(stmttab!$A$1:$L$141,'ER Map'!$E6,MATCH(L$2,stmttab!$A$1:$L$1,0))</f>
        <v>Peregrine Mailchimp Account</v>
      </c>
      <c r="M6" s="6">
        <f>INDEX(stmttab!$A$1:$L$141,'ER Map'!$E6,MATCH(M$2,stmttab!$A$1:$L$1,0))</f>
        <v>44249</v>
      </c>
      <c r="N6" t="str">
        <f>INDEX(stmttab!$A$1:$L$141,'ER Map'!$E6,MATCH(N$2,stmttab!$A$1:$L$1,0))</f>
        <v>MailChimp 02/20 PURCHASE Atlanta GA DEBIT CARD *7411</v>
      </c>
      <c r="O6">
        <f t="shared" si="0"/>
        <v>8</v>
      </c>
    </row>
    <row r="7" spans="1:15" x14ac:dyDescent="0.25">
      <c r="A7" t="s">
        <v>405</v>
      </c>
      <c r="B7" t="s">
        <v>403</v>
      </c>
      <c r="C7">
        <v>52.99</v>
      </c>
      <c r="D7" t="s">
        <v>286</v>
      </c>
      <c r="E7">
        <f>MATCH("*"&amp;B7&amp;"*",stmttab!K:K,0)</f>
        <v>51</v>
      </c>
      <c r="F7" t="str">
        <f>INDEX(stmttab!$A$1:$L$141,'ER Map'!$E7,MATCH(F$2,stmttab!$A$1:$L$1,0))</f>
        <v>LRC</v>
      </c>
      <c r="G7">
        <f>INDEX(stmttab!$A$1:$L$141,'ER Map'!$E7,MATCH(G$2,stmttab!$A$1:$L$1,0))</f>
        <v>0</v>
      </c>
      <c r="H7">
        <f>INDEX(stmttab!$A$1:$L$141,'ER Map'!$E7,MATCH(H$2,stmttab!$A$1:$L$1,0))</f>
        <v>0</v>
      </c>
      <c r="I7" t="str">
        <f>INDEX(stmttab!$A$1:$L$141,'ER Map'!$E7,MATCH(I$2,stmttab!$A$1:$L$1,0))</f>
        <v>PA</v>
      </c>
      <c r="J7" t="str">
        <f>INDEX(stmttab!$A$1:$L$141,'ER Map'!$E7,MATCH(J$2,stmttab!$A$1:$L$1,0))</f>
        <v>MailChimp 03-20 PURCHASE Atlanta GA.pdf</v>
      </c>
      <c r="K7" t="str">
        <f>INDEX(stmttab!$A$1:$L$141,'ER Map'!$E7,MATCH(K$2,stmttab!$A$1:$L$1,0))</f>
        <v>210320 - Peregrine - Mailchimp Essentials MC12118234.pdf</v>
      </c>
      <c r="L7" t="str">
        <f>INDEX(stmttab!$A$1:$L$141,'ER Map'!$E7,MATCH(L$2,stmttab!$A$1:$L$1,0))</f>
        <v>Peregrine Mailchimp Account</v>
      </c>
      <c r="M7" s="6">
        <f>INDEX(stmttab!$A$1:$L$141,'ER Map'!$E7,MATCH(M$2,stmttab!$A$1:$L$1,0))</f>
        <v>44277</v>
      </c>
      <c r="N7" t="str">
        <f>INDEX(stmttab!$A$1:$L$141,'ER Map'!$E7,MATCH(N$2,stmttab!$A$1:$L$1,0))</f>
        <v>MailChimp 03/20 PURCHASE Atlanta GA DEBIT CARD *7411</v>
      </c>
      <c r="O7">
        <f t="shared" si="0"/>
        <v>9</v>
      </c>
    </row>
    <row r="8" spans="1:15" x14ac:dyDescent="0.25">
      <c r="A8" t="s">
        <v>405</v>
      </c>
      <c r="B8" t="s">
        <v>404</v>
      </c>
      <c r="C8">
        <v>25</v>
      </c>
      <c r="D8" t="s">
        <v>286</v>
      </c>
      <c r="E8">
        <f>MATCH("*"&amp;B8&amp;"*",stmttab!K:K,0)</f>
        <v>60</v>
      </c>
      <c r="F8" t="str">
        <f>INDEX(stmttab!$A$1:$L$141,'ER Map'!$E8,MATCH(F$2,stmttab!$A$1:$L$1,0))</f>
        <v>LRC</v>
      </c>
      <c r="G8">
        <f>INDEX(stmttab!$A$1:$L$141,'ER Map'!$E8,MATCH(G$2,stmttab!$A$1:$L$1,0))</f>
        <v>0</v>
      </c>
      <c r="H8">
        <f>INDEX(stmttab!$A$1:$L$141,'ER Map'!$E8,MATCH(H$2,stmttab!$A$1:$L$1,0))</f>
        <v>0</v>
      </c>
      <c r="I8" t="str">
        <f>INDEX(stmttab!$A$1:$L$141,'ER Map'!$E8,MATCH(I$2,stmttab!$A$1:$L$1,0))</f>
        <v>PA</v>
      </c>
      <c r="J8" t="str">
        <f>INDEX(stmttab!$A$1:$L$141,'ER Map'!$E8,MATCH(J$2,stmttab!$A$1:$L$1,0))</f>
        <v>DREAMSTIME.COM 04-01 PURCHASE 6157715611.pdf</v>
      </c>
      <c r="K8" t="str">
        <f>INDEX(stmttab!$A$1:$L$141,'ER Map'!$E8,MATCH(K$2,stmttab!$A$1:$L$1,0))</f>
        <v>210401 - Dreamstime LLC 1 Week Paid Invoice 22197454.pdf</v>
      </c>
      <c r="L8" t="str">
        <f>INDEX(stmttab!$A$1:$L$141,'ER Map'!$E8,MATCH(L$2,stmttab!$A$1:$L$1,0))</f>
        <v>Images for Press Releases</v>
      </c>
      <c r="M8" s="6">
        <f>INDEX(stmttab!$A$1:$L$141,'ER Map'!$E8,MATCH(M$2,stmttab!$A$1:$L$1,0))</f>
        <v>44288</v>
      </c>
      <c r="N8" t="str">
        <f>INDEX(stmttab!$A$1:$L$141,'ER Map'!$E8,MATCH(N$2,stmttab!$A$1:$L$1,0))</f>
        <v>DREAMSTIME.COM 04/01 PURCHASE 6157715611 TN DEBIT CARD *7411</v>
      </c>
      <c r="O8">
        <f t="shared" si="0"/>
        <v>10</v>
      </c>
    </row>
    <row r="9" spans="1:15" x14ac:dyDescent="0.25">
      <c r="A9" t="s">
        <v>405</v>
      </c>
      <c r="B9" t="s">
        <v>409</v>
      </c>
      <c r="C9">
        <v>1</v>
      </c>
      <c r="D9" t="s">
        <v>286</v>
      </c>
      <c r="E9">
        <f>MATCH("*"&amp;B9&amp;"*",stmttab!K:K,0)</f>
        <v>61</v>
      </c>
      <c r="F9" t="str">
        <f>INDEX(stmttab!$A$1:$L$141,'ER Map'!$E9,MATCH(F$2,stmttab!$A$1:$L$1,0))</f>
        <v>LRC</v>
      </c>
      <c r="G9">
        <f>INDEX(stmttab!$A$1:$L$141,'ER Map'!$E9,MATCH(G$2,stmttab!$A$1:$L$1,0))</f>
        <v>0</v>
      </c>
      <c r="H9">
        <f>INDEX(stmttab!$A$1:$L$141,'ER Map'!$E9,MATCH(H$2,stmttab!$A$1:$L$1,0))</f>
        <v>0</v>
      </c>
      <c r="I9" t="str">
        <f>INDEX(stmttab!$A$1:$L$141,'ER Map'!$E9,MATCH(I$2,stmttab!$A$1:$L$1,0))</f>
        <v>PA</v>
      </c>
      <c r="J9" t="str">
        <f>INDEX(stmttab!$A$1:$L$141,'ER Map'!$E9,MATCH(J$2,stmttab!$A$1:$L$1,0))</f>
        <v>DREAMSTIME.COM 04-02 PURCHASE 6157715611.pdf</v>
      </c>
      <c r="K9" t="str">
        <f>INDEX(stmttab!$A$1:$L$141,'ER Map'!$E9,MATCH(K$2,stmttab!$A$1:$L$1,0))</f>
        <v>210401 - Dreamstime LLC 1 Week Paid Invoice 22197454 b.pdf</v>
      </c>
      <c r="L9" t="str">
        <f>INDEX(stmttab!$A$1:$L$141,'ER Map'!$E9,MATCH(L$2,stmttab!$A$1:$L$1,0))</f>
        <v>Images for Press Releases</v>
      </c>
      <c r="M9" s="6">
        <f>INDEX(stmttab!$A$1:$L$141,'ER Map'!$E9,MATCH(M$2,stmttab!$A$1:$L$1,0))</f>
        <v>44288</v>
      </c>
      <c r="N9" t="str">
        <f>INDEX(stmttab!$A$1:$L$141,'ER Map'!$E9,MATCH(N$2,stmttab!$A$1:$L$1,0))</f>
        <v>DREAMSTIME.COM 04/02 PURCHASE 6157715611 TN DEBIT CARD *7411</v>
      </c>
      <c r="O9">
        <f t="shared" si="0"/>
        <v>11</v>
      </c>
    </row>
    <row r="10" spans="1:15" x14ac:dyDescent="0.25">
      <c r="A10" t="s">
        <v>322</v>
      </c>
      <c r="B10" t="s">
        <v>323</v>
      </c>
      <c r="C10">
        <v>106</v>
      </c>
      <c r="D10" t="s">
        <v>286</v>
      </c>
      <c r="E10">
        <f>MATCH("*"&amp;B10&amp;"*",stmttab!K:K,0)</f>
        <v>16</v>
      </c>
      <c r="F10" t="str">
        <f>INDEX(stmttab!$A$1:$L$141,'ER Map'!$E10,MATCH(F$2,stmttab!$A$1:$L$1,0))</f>
        <v>LRC</v>
      </c>
      <c r="G10">
        <f>INDEX(stmttab!$A$1:$L$141,'ER Map'!$E10,MATCH(G$2,stmttab!$A$1:$L$1,0))</f>
        <v>0</v>
      </c>
      <c r="H10">
        <f>INDEX(stmttab!$A$1:$L$141,'ER Map'!$E10,MATCH(H$2,stmttab!$A$1:$L$1,0))</f>
        <v>0</v>
      </c>
      <c r="I10" t="str">
        <f>INDEX(stmttab!$A$1:$L$141,'ER Map'!$E10,MATCH(I$2,stmttab!$A$1:$L$1,0))</f>
        <v>PA</v>
      </c>
      <c r="J10" t="str">
        <f>INDEX(stmttab!$A$1:$L$141,'ER Map'!$E10,MATCH(J$2,stmttab!$A$1:$L$1,0))</f>
        <v>STK Shutterstock 12-30 PURCHASE 8666633954.pdf</v>
      </c>
      <c r="K10" t="str">
        <f>INDEX(stmttab!$A$1:$L$141,'ER Map'!$E10,MATCH(K$2,stmttab!$A$1:$L$1,0))</f>
        <v>201230 - Peregrine - Shutterstock SSTK-0DF02-5FCE.pdf</v>
      </c>
      <c r="L10" t="str">
        <f>INDEX(stmttab!$A$1:$L$141,'ER Map'!$E10,MATCH(L$2,stmttab!$A$1:$L$1,0))</f>
        <v>Images for Peregrine Website</v>
      </c>
      <c r="M10" s="6">
        <f>INDEX(stmttab!$A$1:$L$141,'ER Map'!$E10,MATCH(M$2,stmttab!$A$1:$L$1,0))</f>
        <v>44195</v>
      </c>
      <c r="N10" t="str">
        <f>INDEX(stmttab!$A$1:$L$141,'ER Map'!$E10,MATCH(N$2,stmttab!$A$1:$L$1,0))</f>
        <v>STK*Shutterstock 12/30 PURCHASE 8666633954 NY DEBIT CARD *7411</v>
      </c>
      <c r="O10">
        <f t="shared" si="0"/>
        <v>7</v>
      </c>
    </row>
    <row r="11" spans="1:15" x14ac:dyDescent="0.25">
      <c r="A11" t="s">
        <v>324</v>
      </c>
      <c r="B11" t="s">
        <v>325</v>
      </c>
      <c r="C11">
        <v>52.99</v>
      </c>
      <c r="D11" t="s">
        <v>286</v>
      </c>
      <c r="E11">
        <f>MATCH("*"&amp;B11&amp;"*",stmttab!K:K,0)</f>
        <v>64</v>
      </c>
      <c r="F11" t="str">
        <f>INDEX(stmttab!$A$1:$L$141,'ER Map'!$E11,MATCH(F$2,stmttab!$A$1:$L$1,0))</f>
        <v>LRC</v>
      </c>
      <c r="G11">
        <f>MATCH(B11,Sheet2!$I$25:$I$34,0)</f>
        <v>7</v>
      </c>
      <c r="H11">
        <f>INDEX(stmttab!$A$1:$L$141,'ER Map'!$E11,MATCH(H$2,stmttab!$A$1:$L$1,0))</f>
        <v>0</v>
      </c>
      <c r="I11" t="str">
        <f>INDEX(stmttab!$A$1:$L$141,'ER Map'!$E11,MATCH(I$2,stmttab!$A$1:$L$1,0))</f>
        <v>PA</v>
      </c>
      <c r="J11" t="str">
        <f>INDEX(stmttab!$A$1:$L$141,'ER Map'!$E11,MATCH(J$2,stmttab!$A$1:$L$1,0))</f>
        <v>MailChimp 04-20 PURCHASE Atlanta GA.pdf</v>
      </c>
      <c r="K11" t="str">
        <f>INDEX(stmttab!$A$1:$L$141,'ER Map'!$E11,MATCH(K$2,stmttab!$A$1:$L$1,0))</f>
        <v>210420 - Peregrine - Mailchimp Essentials MC12410854.pdf</v>
      </c>
      <c r="L11" t="str">
        <f>INDEX(stmttab!$A$1:$L$141,'ER Map'!$E11,MATCH(L$2,stmttab!$A$1:$L$1,0))</f>
        <v>Peregrine Mailchimp Account</v>
      </c>
      <c r="M11" s="6">
        <f>INDEX(stmttab!$A$1:$L$141,'ER Map'!$E11,MATCH(M$2,stmttab!$A$1:$L$1,0))</f>
        <v>44306</v>
      </c>
      <c r="N11" t="str">
        <f>INDEX(stmttab!$A$1:$L$141,'ER Map'!$E11,MATCH(N$2,stmttab!$A$1:$L$1,0))</f>
        <v>MailChimp 04/20 PURCHASE Atlanta GA DEBIT CARD *7411</v>
      </c>
      <c r="O11">
        <f t="shared" si="0"/>
        <v>7</v>
      </c>
    </row>
    <row r="12" spans="1:15" x14ac:dyDescent="0.25">
      <c r="A12" t="s">
        <v>324</v>
      </c>
      <c r="B12" t="s">
        <v>326</v>
      </c>
      <c r="C12">
        <v>52.99</v>
      </c>
      <c r="D12" t="s">
        <v>286</v>
      </c>
      <c r="E12">
        <f>MATCH("*"&amp;B12&amp;"*",stmttab!K:K,0)</f>
        <v>69</v>
      </c>
      <c r="F12" t="str">
        <f>INDEX(stmttab!$A$1:$L$141,'ER Map'!$E12,MATCH(F$2,stmttab!$A$1:$L$1,0))</f>
        <v>LRC</v>
      </c>
      <c r="G12">
        <f>MATCH(B12,Sheet2!$I$25:$I$34,0)</f>
        <v>6</v>
      </c>
      <c r="H12">
        <f>INDEX(stmttab!$A$1:$L$141,'ER Map'!$E12,MATCH(H$2,stmttab!$A$1:$L$1,0))</f>
        <v>0</v>
      </c>
      <c r="I12" t="str">
        <f>INDEX(stmttab!$A$1:$L$141,'ER Map'!$E12,MATCH(I$2,stmttab!$A$1:$L$1,0))</f>
        <v>PA</v>
      </c>
      <c r="J12" t="str">
        <f>INDEX(stmttab!$A$1:$L$141,'ER Map'!$E12,MATCH(J$2,stmttab!$A$1:$L$1,0))</f>
        <v>MailChimp 05-20 PURCHASE Atlanta GA.pdf</v>
      </c>
      <c r="K12" t="str">
        <f>INDEX(stmttab!$A$1:$L$141,'ER Map'!$E12,MATCH(K$2,stmttab!$A$1:$L$1,0))</f>
        <v>210520 - Peregrine - Mailchimp Essentials MC12696206.pdf</v>
      </c>
      <c r="L12" t="str">
        <f>INDEX(stmttab!$A$1:$L$141,'ER Map'!$E12,MATCH(L$2,stmttab!$A$1:$L$1,0))</f>
        <v>Peregrine Mailchimp Account</v>
      </c>
      <c r="M12" s="6">
        <f>INDEX(stmttab!$A$1:$L$141,'ER Map'!$E12,MATCH(M$2,stmttab!$A$1:$L$1,0))</f>
        <v>44336</v>
      </c>
      <c r="N12" t="str">
        <f>INDEX(stmttab!$A$1:$L$141,'ER Map'!$E12,MATCH(N$2,stmttab!$A$1:$L$1,0))</f>
        <v>MailChimp 05/20 PURCHASE Atlanta GA DEBIT CARD *7411</v>
      </c>
      <c r="O12">
        <f t="shared" si="0"/>
        <v>8</v>
      </c>
    </row>
    <row r="13" spans="1:15" x14ac:dyDescent="0.25">
      <c r="A13" t="s">
        <v>327</v>
      </c>
      <c r="B13" t="s">
        <v>314</v>
      </c>
      <c r="C13" s="15">
        <v>5692.3</v>
      </c>
      <c r="D13" t="s">
        <v>286</v>
      </c>
      <c r="E13" t="e">
        <f>MATCH("*"&amp;B13&amp;"*",stmttab!K:K,0)</f>
        <v>#N/A</v>
      </c>
      <c r="F13" t="e">
        <f>INDEX(stmttab!$A$1:$L$141,'ER Map'!$E13,MATCH(F$2,stmttab!$A$1:$L$1,0))</f>
        <v>#N/A</v>
      </c>
      <c r="G13" t="e">
        <f>INDEX(stmttab!$A$1:$L$141,'ER Map'!$E13,MATCH(G$2,stmttab!$A$1:$L$1,0))</f>
        <v>#N/A</v>
      </c>
      <c r="H13" t="e">
        <f>INDEX(stmttab!$A$1:$L$141,'ER Map'!$E13,MATCH(H$2,stmttab!$A$1:$L$1,0))</f>
        <v>#N/A</v>
      </c>
      <c r="I13" t="e">
        <f>INDEX(stmttab!$A$1:$L$141,'ER Map'!$E13,MATCH(I$2,stmttab!$A$1:$L$1,0))</f>
        <v>#N/A</v>
      </c>
      <c r="J13" t="e">
        <f>INDEX(stmttab!$A$1:$L$141,'ER Map'!$E13,MATCH(J$2,stmttab!$A$1:$L$1,0))</f>
        <v>#N/A</v>
      </c>
      <c r="K13" t="e">
        <f>INDEX(stmttab!$A$1:$L$141,'ER Map'!$E13,MATCH(K$2,stmttab!$A$1:$L$1,0))</f>
        <v>#N/A</v>
      </c>
      <c r="L13" t="e">
        <f>INDEX(stmttab!$A$1:$L$141,'ER Map'!$E13,MATCH(L$2,stmttab!$A$1:$L$1,0))</f>
        <v>#N/A</v>
      </c>
      <c r="M13" s="6" t="e">
        <f>INDEX(stmttab!$A$1:$L$141,'ER Map'!$E13,MATCH(M$2,stmttab!$A$1:$L$1,0))</f>
        <v>#N/A</v>
      </c>
      <c r="N13" t="e">
        <f>INDEX(stmttab!$A$1:$L$141,'ER Map'!$E13,MATCH(N$2,stmttab!$A$1:$L$1,0))</f>
        <v>#N/A</v>
      </c>
      <c r="O13">
        <f t="shared" si="0"/>
        <v>7</v>
      </c>
    </row>
    <row r="14" spans="1:15" x14ac:dyDescent="0.25">
      <c r="A14" t="s">
        <v>328</v>
      </c>
      <c r="B14" t="s">
        <v>314</v>
      </c>
      <c r="C14" s="15">
        <v>1692.3</v>
      </c>
      <c r="D14" t="s">
        <v>78</v>
      </c>
      <c r="E14" t="e">
        <f>MATCH("*"&amp;B14&amp;"*",stmttab!K:K,0)</f>
        <v>#N/A</v>
      </c>
      <c r="F14" t="e">
        <f>INDEX(stmttab!$A$1:$L$141,'ER Map'!$E14,MATCH(F$2,stmttab!$A$1:$L$1,0))</f>
        <v>#N/A</v>
      </c>
      <c r="G14" t="e">
        <f>INDEX(stmttab!$A$1:$L$141,'ER Map'!$E14,MATCH(G$2,stmttab!$A$1:$L$1,0))</f>
        <v>#N/A</v>
      </c>
      <c r="H14" t="e">
        <f>INDEX(stmttab!$A$1:$L$141,'ER Map'!$E14,MATCH(H$2,stmttab!$A$1:$L$1,0))</f>
        <v>#N/A</v>
      </c>
      <c r="I14" t="e">
        <f>INDEX(stmttab!$A$1:$L$141,'ER Map'!$E14,MATCH(I$2,stmttab!$A$1:$L$1,0))</f>
        <v>#N/A</v>
      </c>
      <c r="J14" t="e">
        <f>INDEX(stmttab!$A$1:$L$141,'ER Map'!$E14,MATCH(J$2,stmttab!$A$1:$L$1,0))</f>
        <v>#N/A</v>
      </c>
      <c r="K14" t="e">
        <f>INDEX(stmttab!$A$1:$L$141,'ER Map'!$E14,MATCH(K$2,stmttab!$A$1:$L$1,0))</f>
        <v>#N/A</v>
      </c>
      <c r="L14" t="e">
        <f>INDEX(stmttab!$A$1:$L$141,'ER Map'!$E14,MATCH(L$2,stmttab!$A$1:$L$1,0))</f>
        <v>#N/A</v>
      </c>
      <c r="M14" s="6" t="e">
        <f>INDEX(stmttab!$A$1:$L$141,'ER Map'!$E14,MATCH(M$2,stmttab!$A$1:$L$1,0))</f>
        <v>#N/A</v>
      </c>
      <c r="N14" t="e">
        <f>INDEX(stmttab!$A$1:$L$141,'ER Map'!$E14,MATCH(N$2,stmttab!$A$1:$L$1,0))</f>
        <v>#N/A</v>
      </c>
      <c r="O14">
        <f t="shared" si="0"/>
        <v>7</v>
      </c>
    </row>
    <row r="15" spans="1:15" x14ac:dyDescent="0.25">
      <c r="A15" t="s">
        <v>336</v>
      </c>
      <c r="B15" t="s">
        <v>337</v>
      </c>
      <c r="C15">
        <v>10.55</v>
      </c>
      <c r="D15" t="s">
        <v>75</v>
      </c>
      <c r="E15">
        <f>MATCH("*"&amp;B15&amp;"*",stmttab!K:K,0)</f>
        <v>63</v>
      </c>
      <c r="F15" t="str">
        <f>INDEX(stmttab!$A$1:$L$141,'ER Map'!$E15,MATCH(F$2,stmttab!$A$1:$L$1,0))</f>
        <v>LRC</v>
      </c>
      <c r="G15">
        <f>INDEX(stmttab!$A$1:$L$141,'ER Map'!$E15,MATCH(G$2,stmttab!$A$1:$L$1,0))</f>
        <v>0</v>
      </c>
      <c r="H15">
        <f>INDEX(stmttab!$A$1:$L$141,'ER Map'!$E15,MATCH(H$2,stmttab!$A$1:$L$1,0))</f>
        <v>0</v>
      </c>
      <c r="I15" t="str">
        <f>INDEX(stmttab!$A$1:$L$141,'ER Map'!$E15,MATCH(I$2,stmttab!$A$1:$L$1,0))</f>
        <v>AGG</v>
      </c>
      <c r="J15" t="str">
        <f>INDEX(stmttab!$A$1:$L$141,'ER Map'!$E15,MATCH(J$2,stmttab!$A$1:$L$1,0))</f>
        <v>MAILCHIMP MISC 04-18 PURCHASE.pdf</v>
      </c>
      <c r="K15" t="str">
        <f>INDEX(stmttab!$A$1:$L$141,'ER Map'!$E15,MATCH(K$2,stmttab!$A$1:$L$1,0))</f>
        <v>210418 - AGG - Mailchimp Essentials MC12390958.pdf</v>
      </c>
      <c r="L15" t="str">
        <f>INDEX(stmttab!$A$1:$L$141,'ER Map'!$E15,MATCH(L$2,stmttab!$A$1:$L$1,0))</f>
        <v>AGG Mailchimp account</v>
      </c>
      <c r="M15" s="6">
        <f>INDEX(stmttab!$A$1:$L$141,'ER Map'!$E15,MATCH(M$2,stmttab!$A$1:$L$1,0))</f>
        <v>44305</v>
      </c>
      <c r="N15" t="str">
        <f>INDEX(stmttab!$A$1:$L$141,'ER Map'!$E15,MATCH(N$2,stmttab!$A$1:$L$1,0))</f>
        <v>MAILCHIMP *MISC 04/18 PURCHASE MAILCHIMP.COM GA DEBIT CARD *7411</v>
      </c>
      <c r="O15">
        <f t="shared" si="0"/>
        <v>7</v>
      </c>
    </row>
    <row r="16" spans="1:15" x14ac:dyDescent="0.25">
      <c r="A16" t="s">
        <v>336</v>
      </c>
      <c r="B16" t="s">
        <v>338</v>
      </c>
      <c r="C16">
        <v>25</v>
      </c>
      <c r="D16" t="s">
        <v>75</v>
      </c>
      <c r="E16">
        <f>MATCH("*"&amp;B16&amp;"*",stmttab!K:K,0)</f>
        <v>65</v>
      </c>
      <c r="F16" t="str">
        <f>INDEX(stmttab!$A$1:$L$141,'ER Map'!$E16,MATCH(F$2,stmttab!$A$1:$L$1,0))</f>
        <v>LRC</v>
      </c>
      <c r="G16">
        <f>INDEX(stmttab!$A$1:$L$141,'ER Map'!$E16,MATCH(G$2,stmttab!$A$1:$L$1,0))</f>
        <v>0</v>
      </c>
      <c r="H16">
        <f>INDEX(stmttab!$A$1:$L$141,'ER Map'!$E16,MATCH(H$2,stmttab!$A$1:$L$1,0))</f>
        <v>0</v>
      </c>
      <c r="I16" t="str">
        <f>INDEX(stmttab!$A$1:$L$141,'ER Map'!$E16,MATCH(I$2,stmttab!$A$1:$L$1,0))</f>
        <v>AGG</v>
      </c>
      <c r="J16" t="str">
        <f>INDEX(stmttab!$A$1:$L$141,'ER Map'!$E16,MATCH(J$2,stmttab!$A$1:$L$1,0))</f>
        <v>DREAMSTIME.COM 04-29 PURCHASE 6157715611.pdf</v>
      </c>
      <c r="K16" t="str">
        <f>INDEX(stmttab!$A$1:$L$141,'ER Map'!$E16,MATCH(K$2,stmttab!$A$1:$L$1,0))</f>
        <v>210429 - Dreamstime LLC Paid Invoice 22302762</v>
      </c>
      <c r="L16" t="str">
        <f>INDEX(stmttab!$A$1:$L$141,'ER Map'!$E16,MATCH(L$2,stmttab!$A$1:$L$1,0))</f>
        <v>Images for websites</v>
      </c>
      <c r="M16" s="6">
        <f>INDEX(stmttab!$A$1:$L$141,'ER Map'!$E16,MATCH(M$2,stmttab!$A$1:$L$1,0))</f>
        <v>44316</v>
      </c>
      <c r="N16" t="str">
        <f>INDEX(stmttab!$A$1:$L$141,'ER Map'!$E16,MATCH(N$2,stmttab!$A$1:$L$1,0))</f>
        <v>DREAMSTIME.COM 04/29 PURCHASE 6157715611 TN DEBIT CARD *7411</v>
      </c>
      <c r="O16">
        <f t="shared" si="0"/>
        <v>8</v>
      </c>
    </row>
    <row r="17" spans="1:15" x14ac:dyDescent="0.25">
      <c r="A17" t="s">
        <v>336</v>
      </c>
      <c r="B17" t="s">
        <v>339</v>
      </c>
      <c r="C17">
        <v>10.55</v>
      </c>
      <c r="D17" t="s">
        <v>75</v>
      </c>
      <c r="E17">
        <f>MATCH("*"&amp;B17&amp;"*",stmttab!K:K,0)</f>
        <v>68</v>
      </c>
      <c r="F17" t="str">
        <f>INDEX(stmttab!$A$1:$L$141,'ER Map'!$E17,MATCH(F$2,stmttab!$A$1:$L$1,0))</f>
        <v>LRC</v>
      </c>
      <c r="G17">
        <f>INDEX(stmttab!$A$1:$L$141,'ER Map'!$E17,MATCH(G$2,stmttab!$A$1:$L$1,0))</f>
        <v>0</v>
      </c>
      <c r="H17">
        <f>INDEX(stmttab!$A$1:$L$141,'ER Map'!$E17,MATCH(H$2,stmttab!$A$1:$L$1,0))</f>
        <v>0</v>
      </c>
      <c r="I17" t="str">
        <f>INDEX(stmttab!$A$1:$L$141,'ER Map'!$E17,MATCH(I$2,stmttab!$A$1:$L$1,0))</f>
        <v>AGG</v>
      </c>
      <c r="J17" t="str">
        <f>INDEX(stmttab!$A$1:$L$141,'ER Map'!$E17,MATCH(J$2,stmttab!$A$1:$L$1,0))</f>
        <v>MAILCHIMP MISC 05-18 PURCHASE.pdf</v>
      </c>
      <c r="K17" t="str">
        <f>INDEX(stmttab!$A$1:$L$141,'ER Map'!$E17,MATCH(K$2,stmttab!$A$1:$L$1,0))</f>
        <v>210518 - AGG - Mailchimp Essentials MC12676738.pdf</v>
      </c>
      <c r="L17" t="str">
        <f>INDEX(stmttab!$A$1:$L$141,'ER Map'!$E17,MATCH(L$2,stmttab!$A$1:$L$1,0))</f>
        <v>AGG Mailchimp account</v>
      </c>
      <c r="M17" s="6">
        <f>INDEX(stmttab!$A$1:$L$141,'ER Map'!$E17,MATCH(M$2,stmttab!$A$1:$L$1,0))</f>
        <v>44335</v>
      </c>
      <c r="N17" t="str">
        <f>INDEX(stmttab!$A$1:$L$141,'ER Map'!$E17,MATCH(N$2,stmttab!$A$1:$L$1,0))</f>
        <v>MAILCHIMP *MISC 05/18 PURCHASE MAILCHIMP.COM GA DEBIT CARD *7411</v>
      </c>
      <c r="O17">
        <f t="shared" si="0"/>
        <v>9</v>
      </c>
    </row>
    <row r="18" spans="1:15" x14ac:dyDescent="0.25">
      <c r="A18" t="s">
        <v>336</v>
      </c>
      <c r="B18" t="s">
        <v>340</v>
      </c>
      <c r="C18">
        <v>112</v>
      </c>
      <c r="D18" t="s">
        <v>75</v>
      </c>
      <c r="E18">
        <f>MATCH("*"&amp;B18&amp;"*",stmttab!K:K,0)</f>
        <v>81</v>
      </c>
      <c r="F18" t="str">
        <f>INDEX(stmttab!$A$1:$L$141,'ER Map'!$E18,MATCH(F$2,stmttab!$A$1:$L$1,0))</f>
        <v>LRC</v>
      </c>
      <c r="G18">
        <f>INDEX(stmttab!$A$1:$L$141,'ER Map'!$E18,MATCH(G$2,stmttab!$A$1:$L$1,0))</f>
        <v>0</v>
      </c>
      <c r="H18">
        <f>INDEX(stmttab!$A$1:$L$141,'ER Map'!$E18,MATCH(H$2,stmttab!$A$1:$L$1,0))</f>
        <v>0</v>
      </c>
      <c r="I18" t="str">
        <f>INDEX(stmttab!$A$1:$L$141,'ER Map'!$E18,MATCH(I$2,stmttab!$A$1:$L$1,0))</f>
        <v>AGG</v>
      </c>
      <c r="J18" t="str">
        <f>INDEX(stmttab!$A$1:$L$141,'ER Map'!$E18,MATCH(J$2,stmttab!$A$1:$L$1,0))</f>
        <v>STK Shutterstock 06-18 PURCHASE 8666633954 NY.pdf</v>
      </c>
      <c r="K18" t="str">
        <f>INDEX(stmttab!$A$1:$L$141,'ER Map'!$E18,MATCH(K$2,stmttab!$A$1:$L$1,0))</f>
        <v>210618 - Shutterstock SSTK-0C09E-9EA1.pdf</v>
      </c>
      <c r="L18" t="str">
        <f>INDEX(stmttab!$A$1:$L$141,'ER Map'!$E18,MATCH(L$2,stmttab!$A$1:$L$1,0))</f>
        <v>AGG Images</v>
      </c>
      <c r="M18" s="6">
        <f>INDEX(stmttab!$A$1:$L$141,'ER Map'!$E18,MATCH(M$2,stmttab!$A$1:$L$1,0))</f>
        <v>44365</v>
      </c>
      <c r="N18" t="str">
        <f>INDEX(stmttab!$A$1:$L$141,'ER Map'!$E18,MATCH(N$2,stmttab!$A$1:$L$1,0))</f>
        <v>STK*Shutterstock 06/18 PURCHASE 8666633954 NY DEBIT CARD *7411</v>
      </c>
      <c r="O18">
        <f t="shared" si="0"/>
        <v>10</v>
      </c>
    </row>
    <row r="19" spans="1:15" x14ac:dyDescent="0.25">
      <c r="A19" t="s">
        <v>336</v>
      </c>
      <c r="B19" t="s">
        <v>341</v>
      </c>
      <c r="C19">
        <v>10.55</v>
      </c>
      <c r="D19" t="s">
        <v>75</v>
      </c>
      <c r="E19">
        <f>MATCH("*"&amp;B19&amp;"*",stmttab!K:K,0)</f>
        <v>83</v>
      </c>
      <c r="F19" t="str">
        <f>INDEX(stmttab!$A$1:$L$141,'ER Map'!$E19,MATCH(F$2,stmttab!$A$1:$L$1,0))</f>
        <v>LRC</v>
      </c>
      <c r="G19">
        <f>INDEX(stmttab!$A$1:$L$141,'ER Map'!$E19,MATCH(G$2,stmttab!$A$1:$L$1,0))</f>
        <v>0</v>
      </c>
      <c r="H19">
        <f>INDEX(stmttab!$A$1:$L$141,'ER Map'!$E19,MATCH(H$2,stmttab!$A$1:$L$1,0))</f>
        <v>0</v>
      </c>
      <c r="I19" t="str">
        <f>INDEX(stmttab!$A$1:$L$141,'ER Map'!$E19,MATCH(I$2,stmttab!$A$1:$L$1,0))</f>
        <v>AGG</v>
      </c>
      <c r="J19" t="str">
        <f>INDEX(stmttab!$A$1:$L$141,'ER Map'!$E19,MATCH(J$2,stmttab!$A$1:$L$1,0))</f>
        <v>MAILCHIMP MISC 06-18 PURCHASE.pdf</v>
      </c>
      <c r="K19" t="str">
        <f>INDEX(stmttab!$A$1:$L$141,'ER Map'!$E19,MATCH(K$2,stmttab!$A$1:$L$1,0))</f>
        <v>210618 - AGG - Mailchimp Essentials MC12950198.pdf</v>
      </c>
      <c r="L19" t="str">
        <f>INDEX(stmttab!$A$1:$L$141,'ER Map'!$E19,MATCH(L$2,stmttab!$A$1:$L$1,0))</f>
        <v>AGG Mailchimp account</v>
      </c>
      <c r="M19" s="6">
        <f>INDEX(stmttab!$A$1:$L$141,'ER Map'!$E19,MATCH(M$2,stmttab!$A$1:$L$1,0))</f>
        <v>44368</v>
      </c>
      <c r="N19" t="str">
        <f>INDEX(stmttab!$A$1:$L$141,'ER Map'!$E19,MATCH(N$2,stmttab!$A$1:$L$1,0))</f>
        <v>MAILCHIMP *MISC 06/18 PURCHASE MAILCHIMP.COM GA DEBIT CARD *7411</v>
      </c>
      <c r="O19">
        <f t="shared" si="0"/>
        <v>11</v>
      </c>
    </row>
    <row r="20" spans="1:15" x14ac:dyDescent="0.25">
      <c r="A20" t="s">
        <v>336</v>
      </c>
      <c r="B20" t="s">
        <v>342</v>
      </c>
      <c r="C20">
        <v>156.72</v>
      </c>
      <c r="D20" t="s">
        <v>75</v>
      </c>
      <c r="E20">
        <f>MATCH("*"&amp;B20&amp;"*",stmttab!K:K,0)</f>
        <v>84</v>
      </c>
      <c r="F20" t="str">
        <f>INDEX(stmttab!$A$1:$L$141,'ER Map'!$E20,MATCH(F$2,stmttab!$A$1:$L$1,0))</f>
        <v>LRC</v>
      </c>
      <c r="G20">
        <f>INDEX(stmttab!$A$1:$L$141,'ER Map'!$E20,MATCH(G$2,stmttab!$A$1:$L$1,0))</f>
        <v>0</v>
      </c>
      <c r="H20">
        <f>INDEX(stmttab!$A$1:$L$141,'ER Map'!$E20,MATCH(H$2,stmttab!$A$1:$L$1,0))</f>
        <v>0</v>
      </c>
      <c r="I20" t="str">
        <f>INDEX(stmttab!$A$1:$L$141,'ER Map'!$E20,MATCH(I$2,stmttab!$A$1:$L$1,0))</f>
        <v>AGG</v>
      </c>
      <c r="J20" t="str">
        <f>INDEX(stmttab!$A$1:$L$141,'ER Map'!$E20,MATCH(J$2,stmttab!$A$1:$L$1,0))</f>
        <v>OVERNIGHTPRINTS 06-18 PURCHASE 888-677-2000 NV.pdf</v>
      </c>
      <c r="K20" t="str">
        <f>INDEX(stmttab!$A$1:$L$141,'ER Map'!$E20,MATCH(K$2,stmttab!$A$1:$L$1,0))</f>
        <v>210618 - Overnight Prints 812510583.pdf</v>
      </c>
      <c r="L20" t="str">
        <f>INDEX(stmttab!$A$1:$L$141,'ER Map'!$E20,MATCH(L$2,stmttab!$A$1:$L$1,0))</f>
        <v>Business Cards</v>
      </c>
      <c r="M20" s="6">
        <f>INDEX(stmttab!$A$1:$L$141,'ER Map'!$E20,MATCH(M$2,stmttab!$A$1:$L$1,0))</f>
        <v>44368</v>
      </c>
      <c r="N20" t="str">
        <f>INDEX(stmttab!$A$1:$L$141,'ER Map'!$E20,MATCH(N$2,stmttab!$A$1:$L$1,0))</f>
        <v>OVERNIGHTPRINTS 06/18 PURCHASE 888-677-2000 NV DEBIT CARD *7411</v>
      </c>
      <c r="O20">
        <f t="shared" si="0"/>
        <v>12</v>
      </c>
    </row>
    <row r="21" spans="1:15" x14ac:dyDescent="0.25">
      <c r="A21" t="s">
        <v>336</v>
      </c>
      <c r="B21" t="s">
        <v>343</v>
      </c>
      <c r="C21">
        <v>125</v>
      </c>
      <c r="D21" t="s">
        <v>75</v>
      </c>
      <c r="E21">
        <f>MATCH("*"&amp;B21&amp;"*",stmttab!K:K,0)</f>
        <v>95</v>
      </c>
      <c r="F21" t="str">
        <f>INDEX(stmttab!$A$1:$L$141,'ER Map'!$E21,MATCH(F$2,stmttab!$A$1:$L$1,0))</f>
        <v>LRC</v>
      </c>
      <c r="G21">
        <f>INDEX(stmttab!$A$1:$L$141,'ER Map'!$E21,MATCH(G$2,stmttab!$A$1:$L$1,0))</f>
        <v>0</v>
      </c>
      <c r="H21">
        <f>INDEX(stmttab!$A$1:$L$141,'ER Map'!$E21,MATCH(H$2,stmttab!$A$1:$L$1,0))</f>
        <v>0</v>
      </c>
      <c r="I21" t="str">
        <f>INDEX(stmttab!$A$1:$L$141,'ER Map'!$E21,MATCH(I$2,stmttab!$A$1:$L$1,0))</f>
        <v>AGG</v>
      </c>
      <c r="J21" t="str">
        <f>INDEX(stmttab!$A$1:$L$141,'ER Map'!$E21,MATCH(J$2,stmttab!$A$1:$L$1,0))</f>
        <v>STK Shutterstock 07-16 PURCHASE 8666633954.pdf</v>
      </c>
      <c r="K21" t="str">
        <f>INDEX(stmttab!$A$1:$L$141,'ER Map'!$E21,MATCH(K$2,stmttab!$A$1:$L$1,0))</f>
        <v>210716 - Shutterstock SSTK-0991A-8BBF.pdf</v>
      </c>
      <c r="L21" t="str">
        <f>INDEX(stmttab!$A$1:$L$141,'ER Map'!$E21,MATCH(L$2,stmttab!$A$1:$L$1,0))</f>
        <v>AGG Website Images</v>
      </c>
      <c r="M21" s="6">
        <f>INDEX(stmttab!$A$1:$L$141,'ER Map'!$E21,MATCH(M$2,stmttab!$A$1:$L$1,0))</f>
        <v>44393</v>
      </c>
      <c r="N21" t="str">
        <f>INDEX(stmttab!$A$1:$L$141,'ER Map'!$E21,MATCH(N$2,stmttab!$A$1:$L$1,0))</f>
        <v>STK*Shutterstock 07/16 PURCHASE 8666633954 NY DEBIT CARD *7411</v>
      </c>
      <c r="O21">
        <f t="shared" si="0"/>
        <v>13</v>
      </c>
    </row>
    <row r="22" spans="1:15" x14ac:dyDescent="0.25">
      <c r="A22" t="s">
        <v>336</v>
      </c>
      <c r="B22" t="s">
        <v>344</v>
      </c>
      <c r="C22">
        <v>10.55</v>
      </c>
      <c r="D22" t="s">
        <v>75</v>
      </c>
      <c r="E22">
        <f>MATCH("*"&amp;B22&amp;"*",stmttab!K:K,0)</f>
        <v>96</v>
      </c>
      <c r="F22" t="str">
        <f>INDEX(stmttab!$A$1:$L$141,'ER Map'!$E22,MATCH(F$2,stmttab!$A$1:$L$1,0))</f>
        <v>LRC</v>
      </c>
      <c r="G22">
        <f>INDEX(stmttab!$A$1:$L$141,'ER Map'!$E22,MATCH(G$2,stmttab!$A$1:$L$1,0))</f>
        <v>0</v>
      </c>
      <c r="H22">
        <f>INDEX(stmttab!$A$1:$L$141,'ER Map'!$E22,MATCH(H$2,stmttab!$A$1:$L$1,0))</f>
        <v>0</v>
      </c>
      <c r="I22" t="str">
        <f>INDEX(stmttab!$A$1:$L$141,'ER Map'!$E22,MATCH(I$2,stmttab!$A$1:$L$1,0))</f>
        <v>AGG</v>
      </c>
      <c r="J22" t="str">
        <f>INDEX(stmttab!$A$1:$L$141,'ER Map'!$E22,MATCH(J$2,stmttab!$A$1:$L$1,0))</f>
        <v>MAILCHIMP MISC 06-18 PURCHASE.pdf</v>
      </c>
      <c r="K22" t="str">
        <f>INDEX(stmttab!$A$1:$L$141,'ER Map'!$E22,MATCH(K$2,stmttab!$A$1:$L$1,0))</f>
        <v>210718 - AGG - Mailchimp Essentials MC13217346.pdf</v>
      </c>
      <c r="L22" t="str">
        <f>INDEX(stmttab!$A$1:$L$141,'ER Map'!$E22,MATCH(L$2,stmttab!$A$1:$L$1,0))</f>
        <v>AGG Mailchimp account</v>
      </c>
      <c r="M22" s="6">
        <f>INDEX(stmttab!$A$1:$L$141,'ER Map'!$E22,MATCH(M$2,stmttab!$A$1:$L$1,0))</f>
        <v>44396</v>
      </c>
      <c r="N22" t="str">
        <f>INDEX(stmttab!$A$1:$L$141,'ER Map'!$E22,MATCH(N$2,stmttab!$A$1:$L$1,0))</f>
        <v>MAILCHIMP *MISC 07/18 PURCHASE MAILCHIMP.COM GA DEBIT CARD *7411</v>
      </c>
      <c r="O22">
        <f t="shared" si="0"/>
        <v>14</v>
      </c>
    </row>
    <row r="23" spans="1:15" x14ac:dyDescent="0.25">
      <c r="A23" t="s">
        <v>336</v>
      </c>
      <c r="B23" t="s">
        <v>345</v>
      </c>
      <c r="C23">
        <v>125</v>
      </c>
      <c r="D23" t="s">
        <v>75</v>
      </c>
      <c r="E23">
        <f>MATCH("*"&amp;B23&amp;"*",stmttab!K:K,0)</f>
        <v>102</v>
      </c>
      <c r="F23" t="str">
        <f>INDEX(stmttab!$A$1:$L$141,'ER Map'!$E23,MATCH(F$2,stmttab!$A$1:$L$1,0))</f>
        <v>LRC</v>
      </c>
      <c r="G23">
        <f>INDEX(stmttab!$A$1:$L$141,'ER Map'!$E23,MATCH(G$2,stmttab!$A$1:$L$1,0))</f>
        <v>0</v>
      </c>
      <c r="H23">
        <f>INDEX(stmttab!$A$1:$L$141,'ER Map'!$E23,MATCH(H$2,stmttab!$A$1:$L$1,0))</f>
        <v>0</v>
      </c>
      <c r="I23" t="str">
        <f>INDEX(stmttab!$A$1:$L$141,'ER Map'!$E23,MATCH(I$2,stmttab!$A$1:$L$1,0))</f>
        <v>AGG?</v>
      </c>
      <c r="J23" t="str">
        <f>INDEX(stmttab!$A$1:$L$141,'ER Map'!$E23,MATCH(J$2,stmttab!$A$1:$L$1,0))</f>
        <v>STK Shutterstock 08-16 PURCHASE 8666633954 NY.pdf</v>
      </c>
      <c r="K23" t="str">
        <f>INDEX(stmttab!$A$1:$L$141,'ER Map'!$E23,MATCH(K$2,stmttab!$A$1:$L$1,0))</f>
        <v>210816 - Shutterstock SSTK-0E624-95AD.pdf</v>
      </c>
      <c r="L23" t="str">
        <f>INDEX(stmttab!$A$1:$L$141,'ER Map'!$E23,MATCH(L$2,stmttab!$A$1:$L$1,0))</f>
        <v>AGG Website Images</v>
      </c>
      <c r="M23" s="6">
        <f>INDEX(stmttab!$A$1:$L$141,'ER Map'!$E23,MATCH(M$2,stmttab!$A$1:$L$1,0))</f>
        <v>44424</v>
      </c>
      <c r="N23" t="str">
        <f>INDEX(stmttab!$A$1:$L$141,'ER Map'!$E23,MATCH(N$2,stmttab!$A$1:$L$1,0))</f>
        <v>STK*Shutterstock 08/16 PURCHASE 8666633954 NY DEBIT CARD *7411</v>
      </c>
      <c r="O23">
        <f t="shared" si="0"/>
        <v>15</v>
      </c>
    </row>
    <row r="24" spans="1:15" x14ac:dyDescent="0.25">
      <c r="A24" t="s">
        <v>336</v>
      </c>
      <c r="B24" t="s">
        <v>346</v>
      </c>
      <c r="C24">
        <v>10.55</v>
      </c>
      <c r="D24" t="s">
        <v>75</v>
      </c>
      <c r="E24">
        <f>MATCH("*"&amp;B24&amp;"*",stmttab!K:K,0)</f>
        <v>103</v>
      </c>
      <c r="F24" t="str">
        <f>INDEX(stmttab!$A$1:$L$141,'ER Map'!$E24,MATCH(F$2,stmttab!$A$1:$L$1,0))</f>
        <v>LRC</v>
      </c>
      <c r="G24">
        <f>INDEX(stmttab!$A$1:$L$141,'ER Map'!$E24,MATCH(G$2,stmttab!$A$1:$L$1,0))</f>
        <v>0</v>
      </c>
      <c r="H24">
        <f>INDEX(stmttab!$A$1:$L$141,'ER Map'!$E24,MATCH(H$2,stmttab!$A$1:$L$1,0))</f>
        <v>0</v>
      </c>
      <c r="I24" t="str">
        <f>INDEX(stmttab!$A$1:$L$141,'ER Map'!$E24,MATCH(I$2,stmttab!$A$1:$L$1,0))</f>
        <v>AGG</v>
      </c>
      <c r="J24" t="str">
        <f>INDEX(stmttab!$A$1:$L$141,'ER Map'!$E24,MATCH(J$2,stmttab!$A$1:$L$1,0))</f>
        <v>MAILCHIMP MISC 08-18 PURCHASE.pdf</v>
      </c>
      <c r="K24" t="str">
        <f>INDEX(stmttab!$A$1:$L$141,'ER Map'!$E24,MATCH(K$2,stmttab!$A$1:$L$1,0))</f>
        <v>210818- AGG - Mailchimp Essentials MC13478286.pdf</v>
      </c>
      <c r="L24" t="str">
        <f>INDEX(stmttab!$A$1:$L$141,'ER Map'!$E24,MATCH(L$2,stmttab!$A$1:$L$1,0))</f>
        <v>AGG Mailchimp account</v>
      </c>
      <c r="M24" s="6">
        <f>INDEX(stmttab!$A$1:$L$141,'ER Map'!$E24,MATCH(M$2,stmttab!$A$1:$L$1,0))</f>
        <v>44427</v>
      </c>
      <c r="N24" t="str">
        <f>INDEX(stmttab!$A$1:$L$141,'ER Map'!$E24,MATCH(N$2,stmttab!$A$1:$L$1,0))</f>
        <v>MAILCHIMP *MISC 08/18 PURCHASE MAILCHIMP.COM GA DEBIT CARD *7411</v>
      </c>
      <c r="O24">
        <f t="shared" si="0"/>
        <v>16</v>
      </c>
    </row>
    <row r="25" spans="1:15" x14ac:dyDescent="0.25">
      <c r="A25" t="s">
        <v>336</v>
      </c>
      <c r="B25" t="s">
        <v>347</v>
      </c>
      <c r="C25">
        <v>10.55</v>
      </c>
      <c r="D25" t="s">
        <v>75</v>
      </c>
      <c r="E25">
        <f>MATCH("*"&amp;B25&amp;"*",stmttab!K:K,0)</f>
        <v>109</v>
      </c>
      <c r="F25" t="str">
        <f>INDEX(stmttab!$A$1:$L$141,'ER Map'!$E25,MATCH(F$2,stmttab!$A$1:$L$1,0))</f>
        <v>LRC</v>
      </c>
      <c r="G25">
        <f>INDEX(stmttab!$A$1:$L$141,'ER Map'!$E25,MATCH(G$2,stmttab!$A$1:$L$1,0))</f>
        <v>0</v>
      </c>
      <c r="H25">
        <f>INDEX(stmttab!$A$1:$L$141,'ER Map'!$E25,MATCH(H$2,stmttab!$A$1:$L$1,0))</f>
        <v>0</v>
      </c>
      <c r="I25" t="str">
        <f>INDEX(stmttab!$A$1:$L$141,'ER Map'!$E25,MATCH(I$2,stmttab!$A$1:$L$1,0))</f>
        <v>AGG</v>
      </c>
      <c r="J25" t="str">
        <f>INDEX(stmttab!$A$1:$L$141,'ER Map'!$E25,MATCH(J$2,stmttab!$A$1:$L$1,0))</f>
        <v>MAILCHIMP MISC 09-18 PURCHASE.pdf</v>
      </c>
      <c r="K25" t="str">
        <f>INDEX(stmttab!$A$1:$L$141,'ER Map'!$E25,MATCH(K$2,stmttab!$A$1:$L$1,0))</f>
        <v>210918- AGG - Mailchimp Essentials MC13737850.pdf</v>
      </c>
      <c r="L25" t="str">
        <f>INDEX(stmttab!$A$1:$L$141,'ER Map'!$E25,MATCH(L$2,stmttab!$A$1:$L$1,0))</f>
        <v>AGG Mailchimp account</v>
      </c>
      <c r="M25" s="6">
        <f>INDEX(stmttab!$A$1:$L$141,'ER Map'!$E25,MATCH(M$2,stmttab!$A$1:$L$1,0))</f>
        <v>44459</v>
      </c>
      <c r="N25" t="str">
        <f>INDEX(stmttab!$A$1:$L$141,'ER Map'!$E25,MATCH(N$2,stmttab!$A$1:$L$1,0))</f>
        <v>MAILCHIMP *MISC 09/18 PURCHASE MAILCHIMP.COM GA DEBIT CARD *7411</v>
      </c>
      <c r="O25">
        <f t="shared" si="0"/>
        <v>17</v>
      </c>
    </row>
    <row r="26" spans="1:15" x14ac:dyDescent="0.25">
      <c r="A26" t="s">
        <v>336</v>
      </c>
      <c r="B26" t="s">
        <v>348</v>
      </c>
      <c r="C26">
        <v>144.33000000000001</v>
      </c>
      <c r="D26" t="s">
        <v>75</v>
      </c>
      <c r="E26">
        <f>MATCH("*"&amp;B26&amp;"*",stmttab!K:K,0)</f>
        <v>113</v>
      </c>
      <c r="F26" t="str">
        <f>INDEX(stmttab!$A$1:$L$141,'ER Map'!$E26,MATCH(F$2,stmttab!$A$1:$L$1,0))</f>
        <v>LRC</v>
      </c>
      <c r="G26">
        <f>INDEX(stmttab!$A$1:$L$141,'ER Map'!$E26,MATCH(G$2,stmttab!$A$1:$L$1,0))</f>
        <v>0</v>
      </c>
      <c r="H26">
        <f>INDEX(stmttab!$A$1:$L$141,'ER Map'!$E26,MATCH(H$2,stmttab!$A$1:$L$1,0))</f>
        <v>0</v>
      </c>
      <c r="I26" t="str">
        <f>INDEX(stmttab!$A$1:$L$141,'ER Map'!$E26,MATCH(I$2,stmttab!$A$1:$L$1,0))</f>
        <v>AGG</v>
      </c>
      <c r="J26" t="str">
        <f>INDEX(stmttab!$A$1:$L$141,'ER Map'!$E26,MATCH(J$2,stmttab!$A$1:$L$1,0))</f>
        <v>VISTAPR VistaPrin 09-29 PURCHASE.pdf</v>
      </c>
      <c r="K26" t="str">
        <f>INDEX(stmttab!$A$1:$L$141,'ER Map'!$E26,MATCH(K$2,stmttab!$A$1:$L$1,0))</f>
        <v>210929 - vistaprint order Q5LXV-Q6A60-6F5.pdf</v>
      </c>
      <c r="L26" t="str">
        <f>INDEX(stmttab!$A$1:$L$141,'ER Map'!$E26,MATCH(L$2,stmttab!$A$1:$L$1,0))</f>
        <v>Lee and Hal business cards</v>
      </c>
      <c r="M26" s="6">
        <f>INDEX(stmttab!$A$1:$L$141,'ER Map'!$E26,MATCH(M$2,stmttab!$A$1:$L$1,0))</f>
        <v>44469</v>
      </c>
      <c r="N26" t="str">
        <f>INDEX(stmttab!$A$1:$L$141,'ER Map'!$E26,MATCH(N$2,stmttab!$A$1:$L$1,0))</f>
        <v>VISTAPR*VistaPrin 09/29 PURCHASE 866-8936743 MA DEBIT CARD *7411</v>
      </c>
      <c r="O26">
        <f t="shared" si="0"/>
        <v>18</v>
      </c>
    </row>
    <row r="27" spans="1:15" x14ac:dyDescent="0.25">
      <c r="A27" t="s">
        <v>336</v>
      </c>
      <c r="B27" t="s">
        <v>349</v>
      </c>
      <c r="C27">
        <v>395</v>
      </c>
      <c r="D27" t="s">
        <v>75</v>
      </c>
      <c r="E27">
        <f>MATCH("*"&amp;B27&amp;"*",stmttab!K:K,0)</f>
        <v>114</v>
      </c>
      <c r="F27" t="str">
        <f>INDEX(stmttab!$A$1:$L$141,'ER Map'!$E27,MATCH(F$2,stmttab!$A$1:$L$1,0))</f>
        <v>LRC</v>
      </c>
      <c r="G27">
        <f>INDEX(stmttab!$A$1:$L$141,'ER Map'!$E27,MATCH(G$2,stmttab!$A$1:$L$1,0))</f>
        <v>0</v>
      </c>
      <c r="H27">
        <f>INDEX(stmttab!$A$1:$L$141,'ER Map'!$E27,MATCH(H$2,stmttab!$A$1:$L$1,0))</f>
        <v>0</v>
      </c>
      <c r="I27" t="str">
        <f>INDEX(stmttab!$A$1:$L$141,'ER Map'!$E27,MATCH(I$2,stmttab!$A$1:$L$1,0))</f>
        <v>AGG</v>
      </c>
      <c r="J27" t="str">
        <f>INDEX(stmttab!$A$1:$L$141,'ER Map'!$E27,MATCH(J$2,stmttab!$A$1:$L$1,0))</f>
        <v>NBAA-REGISTRATION 09-29 PURCHASE.pdf</v>
      </c>
      <c r="K27" t="str">
        <f>INDEX(stmttab!$A$1:$L$141,'ER Map'!$E27,MATCH(K$2,stmttab!$A$1:$L$1,0))</f>
        <v>210929 - NBAA-BACE Registration Confirmation 1197345.pdf</v>
      </c>
      <c r="L27" t="str">
        <f>INDEX(stmttab!$A$1:$L$141,'ER Map'!$E27,MATCH(L$2,stmttab!$A$1:$L$1,0))</f>
        <v>Lee conf registration</v>
      </c>
      <c r="M27" s="6">
        <f>INDEX(stmttab!$A$1:$L$141,'ER Map'!$E27,MATCH(M$2,stmttab!$A$1:$L$1,0))</f>
        <v>44469</v>
      </c>
      <c r="N27" t="str">
        <f>INDEX(stmttab!$A$1:$L$141,'ER Map'!$E27,MATCH(N$2,stmttab!$A$1:$L$1,0))</f>
        <v>NBAA-REGISTRATION 09/29 PURCHASE 2027839351 IL DEBIT CARD *7411</v>
      </c>
      <c r="O27">
        <f t="shared" si="0"/>
        <v>19</v>
      </c>
    </row>
    <row r="28" spans="1:15" x14ac:dyDescent="0.25">
      <c r="A28" t="s">
        <v>336</v>
      </c>
      <c r="B28" t="s">
        <v>350</v>
      </c>
      <c r="C28">
        <v>0</v>
      </c>
      <c r="D28" t="s">
        <v>75</v>
      </c>
      <c r="E28" t="e">
        <f>MATCH("*"&amp;B28&amp;"*",stmttab!K:K,0)</f>
        <v>#N/A</v>
      </c>
      <c r="F28" t="e">
        <f>INDEX(stmttab!$A$1:$L$141,'ER Map'!$E28,MATCH(F$2,stmttab!$A$1:$L$1,0))</f>
        <v>#N/A</v>
      </c>
      <c r="G28" t="e">
        <f>INDEX(stmttab!$A$1:$L$141,'ER Map'!$E28,MATCH(G$2,stmttab!$A$1:$L$1,0))</f>
        <v>#N/A</v>
      </c>
      <c r="H28" t="e">
        <f>INDEX(stmttab!$A$1:$L$141,'ER Map'!$E28,MATCH(H$2,stmttab!$A$1:$L$1,0))</f>
        <v>#N/A</v>
      </c>
      <c r="I28" t="e">
        <f>INDEX(stmttab!$A$1:$L$141,'ER Map'!$E28,MATCH(I$2,stmttab!$A$1:$L$1,0))</f>
        <v>#N/A</v>
      </c>
      <c r="J28" t="e">
        <f>INDEX(stmttab!$A$1:$L$141,'ER Map'!$E28,MATCH(J$2,stmttab!$A$1:$L$1,0))</f>
        <v>#N/A</v>
      </c>
      <c r="K28" t="e">
        <f>INDEX(stmttab!$A$1:$L$141,'ER Map'!$E28,MATCH(K$2,stmttab!$A$1:$L$1,0))</f>
        <v>#N/A</v>
      </c>
      <c r="L28" t="e">
        <f>INDEX(stmttab!$A$1:$L$141,'ER Map'!$E28,MATCH(L$2,stmttab!$A$1:$L$1,0))</f>
        <v>#N/A</v>
      </c>
      <c r="M28" s="6" t="e">
        <f>INDEX(stmttab!$A$1:$L$141,'ER Map'!$E28,MATCH(M$2,stmttab!$A$1:$L$1,0))</f>
        <v>#N/A</v>
      </c>
      <c r="N28" t="e">
        <f>INDEX(stmttab!$A$1:$L$141,'ER Map'!$E28,MATCH(N$2,stmttab!$A$1:$L$1,0))</f>
        <v>#N/A</v>
      </c>
      <c r="O28">
        <f t="shared" si="0"/>
        <v>20</v>
      </c>
    </row>
    <row r="29" spans="1:15" x14ac:dyDescent="0.25">
      <c r="A29" t="s">
        <v>336</v>
      </c>
      <c r="B29" t="s">
        <v>351</v>
      </c>
      <c r="C29">
        <v>102</v>
      </c>
      <c r="D29" t="s">
        <v>75</v>
      </c>
      <c r="E29">
        <f>MATCH("*"&amp;B29&amp;"*",stmttab!K:K,0)</f>
        <v>117</v>
      </c>
      <c r="F29" t="str">
        <f>INDEX(stmttab!$A$1:$L$141,'ER Map'!$E29,MATCH(F$2,stmttab!$A$1:$L$1,0))</f>
        <v>LRC</v>
      </c>
      <c r="G29">
        <f>INDEX(stmttab!$A$1:$L$141,'ER Map'!$E29,MATCH(G$2,stmttab!$A$1:$L$1,0))</f>
        <v>0</v>
      </c>
      <c r="H29">
        <f>INDEX(stmttab!$A$1:$L$141,'ER Map'!$E29,MATCH(H$2,stmttab!$A$1:$L$1,0))</f>
        <v>0</v>
      </c>
      <c r="I29" t="str">
        <f>INDEX(stmttab!$A$1:$L$141,'ER Map'!$E29,MATCH(I$2,stmttab!$A$1:$L$1,0))</f>
        <v>AGG</v>
      </c>
      <c r="J29" t="str">
        <f>INDEX(stmttab!$A$1:$L$141,'ER Map'!$E29,MATCH(J$2,stmttab!$A$1:$L$1,0))</f>
        <v>VISTAPR VistaPrin 10-15 PURCHASE.pdf</v>
      </c>
      <c r="K29" t="str">
        <f>INDEX(stmttab!$A$1:$L$141,'ER Map'!$E29,MATCH(K$2,stmttab!$A$1:$L$1,0))</f>
        <v>211015 - vistaprint order JVBVM-R6A18-5J4 VAT FR38822481180.pdf
211015 - vistaprint order JVBVM-R6A18-5J4.pdf</v>
      </c>
      <c r="L29" t="str">
        <f>INDEX(stmttab!$A$1:$L$141,'ER Map'!$E29,MATCH(L$2,stmttab!$A$1:$L$1,0))</f>
        <v>Forrest ink pens</v>
      </c>
      <c r="M29" s="6">
        <f>INDEX(stmttab!$A$1:$L$141,'ER Map'!$E29,MATCH(M$2,stmttab!$A$1:$L$1,0))</f>
        <v>44487</v>
      </c>
      <c r="N29" t="str">
        <f>INDEX(stmttab!$A$1:$L$141,'ER Map'!$E29,MATCH(N$2,stmttab!$A$1:$L$1,0))</f>
        <v>VISTAPR*VistaPrin 10/15 PURCHASE 866-8936743 MA DEBIT CARD *7411</v>
      </c>
      <c r="O29">
        <f t="shared" si="0"/>
        <v>21</v>
      </c>
    </row>
    <row r="30" spans="1:15" x14ac:dyDescent="0.25">
      <c r="A30" t="s">
        <v>336</v>
      </c>
      <c r="B30" t="s">
        <v>352</v>
      </c>
      <c r="C30">
        <v>125</v>
      </c>
      <c r="D30" t="s">
        <v>75</v>
      </c>
      <c r="E30">
        <f>MATCH("*"&amp;B30&amp;"*",stmttab!K:K,0)</f>
        <v>118</v>
      </c>
      <c r="F30" t="str">
        <f>INDEX(stmttab!$A$1:$L$141,'ER Map'!$E30,MATCH(F$2,stmttab!$A$1:$L$1,0))</f>
        <v>LRC</v>
      </c>
      <c r="G30">
        <f>INDEX(stmttab!$A$1:$L$141,'ER Map'!$E30,MATCH(G$2,stmttab!$A$1:$L$1,0))</f>
        <v>0</v>
      </c>
      <c r="H30">
        <f>INDEX(stmttab!$A$1:$L$141,'ER Map'!$E30,MATCH(H$2,stmttab!$A$1:$L$1,0))</f>
        <v>0</v>
      </c>
      <c r="I30" t="str">
        <f>INDEX(stmttab!$A$1:$L$141,'ER Map'!$E30,MATCH(I$2,stmttab!$A$1:$L$1,0))</f>
        <v>AGG</v>
      </c>
      <c r="J30" t="str">
        <f>INDEX(stmttab!$A$1:$L$141,'ER Map'!$E30,MATCH(J$2,stmttab!$A$1:$L$1,0))</f>
        <v>STK Shutterstock 10-16 PURCHASE 8666633954 NY.pdf</v>
      </c>
      <c r="K30" t="str">
        <f>INDEX(stmttab!$A$1:$L$141,'ER Map'!$E30,MATCH(K$2,stmttab!$A$1:$L$1,0))</f>
        <v>211016 - Shutterstock SSTK-0473A-A00D.pdf</v>
      </c>
      <c r="L30" t="str">
        <f>INDEX(stmttab!$A$1:$L$141,'ER Map'!$E30,MATCH(L$2,stmttab!$A$1:$L$1,0))</f>
        <v>AGG website images</v>
      </c>
      <c r="M30" s="6">
        <f>INDEX(stmttab!$A$1:$L$141,'ER Map'!$E30,MATCH(M$2,stmttab!$A$1:$L$1,0))</f>
        <v>44487</v>
      </c>
      <c r="N30" t="str">
        <f>INDEX(stmttab!$A$1:$L$141,'ER Map'!$E30,MATCH(N$2,stmttab!$A$1:$L$1,0))</f>
        <v>STK*Shutterstock 10/16 PURCHASE 8666633954 NY DEBIT CARD *7411</v>
      </c>
      <c r="O30">
        <f t="shared" si="0"/>
        <v>22</v>
      </c>
    </row>
    <row r="31" spans="1:15" x14ac:dyDescent="0.25">
      <c r="A31" t="s">
        <v>336</v>
      </c>
      <c r="B31" t="s">
        <v>353</v>
      </c>
      <c r="C31">
        <v>10.55</v>
      </c>
      <c r="D31" t="s">
        <v>75</v>
      </c>
      <c r="E31">
        <f>MATCH("*"&amp;B31&amp;"*",stmttab!K:K,0)</f>
        <v>119</v>
      </c>
      <c r="F31" t="str">
        <f>INDEX(stmttab!$A$1:$L$141,'ER Map'!$E31,MATCH(F$2,stmttab!$A$1:$L$1,0))</f>
        <v>LRC</v>
      </c>
      <c r="G31">
        <f>INDEX(stmttab!$A$1:$L$141,'ER Map'!$E31,MATCH(G$2,stmttab!$A$1:$L$1,0))</f>
        <v>0</v>
      </c>
      <c r="H31">
        <f>INDEX(stmttab!$A$1:$L$141,'ER Map'!$E31,MATCH(H$2,stmttab!$A$1:$L$1,0))</f>
        <v>0</v>
      </c>
      <c r="I31" t="str">
        <f>INDEX(stmttab!$A$1:$L$141,'ER Map'!$E31,MATCH(I$2,stmttab!$A$1:$L$1,0))</f>
        <v>PA</v>
      </c>
      <c r="J31" t="str">
        <f>INDEX(stmttab!$A$1:$L$141,'ER Map'!$E31,MATCH(J$2,stmttab!$A$1:$L$1,0))</f>
        <v>MAILCHIMP MISC 10-18 PURCHASE.pdf</v>
      </c>
      <c r="K31" t="str">
        <f>INDEX(stmttab!$A$1:$L$141,'ER Map'!$E31,MATCH(K$2,stmttab!$A$1:$L$1,0))</f>
        <v>211018 - AGG - Mailchimp Essentials MC13993978.pdf</v>
      </c>
      <c r="L31" t="str">
        <f>INDEX(stmttab!$A$1:$L$141,'ER Map'!$E31,MATCH(L$2,stmttab!$A$1:$L$1,0))</f>
        <v>AGG Mailchimp account</v>
      </c>
      <c r="M31" s="6">
        <f>INDEX(stmttab!$A$1:$L$141,'ER Map'!$E31,MATCH(M$2,stmttab!$A$1:$L$1,0))</f>
        <v>44488</v>
      </c>
      <c r="N31" t="str">
        <f>INDEX(stmttab!$A$1:$L$141,'ER Map'!$E31,MATCH(N$2,stmttab!$A$1:$L$1,0))</f>
        <v>MAILCHIMP *MISC 10/18 PURCHASE MAILCHIMP.COM GA DEBIT CARD *7411</v>
      </c>
      <c r="O31">
        <f t="shared" si="0"/>
        <v>23</v>
      </c>
    </row>
    <row r="32" spans="1:15" x14ac:dyDescent="0.25">
      <c r="A32" t="s">
        <v>336</v>
      </c>
      <c r="B32" t="s">
        <v>354</v>
      </c>
      <c r="C32">
        <v>120</v>
      </c>
      <c r="D32" t="s">
        <v>75</v>
      </c>
      <c r="E32">
        <f>MATCH("*"&amp;B32&amp;"*",stmttab!K:K,0)</f>
        <v>122</v>
      </c>
      <c r="F32" t="str">
        <f>INDEX(stmttab!$A$1:$L$141,'ER Map'!$E32,MATCH(F$2,stmttab!$A$1:$L$1,0))</f>
        <v>LRC</v>
      </c>
      <c r="G32">
        <f>INDEX(stmttab!$A$1:$L$141,'ER Map'!$E32,MATCH(G$2,stmttab!$A$1:$L$1,0))</f>
        <v>0</v>
      </c>
      <c r="H32">
        <f>INDEX(stmttab!$A$1:$L$141,'ER Map'!$E32,MATCH(H$2,stmttab!$A$1:$L$1,0))</f>
        <v>0</v>
      </c>
      <c r="I32" t="str">
        <f>INDEX(stmttab!$A$1:$L$141,'ER Map'!$E32,MATCH(I$2,stmttab!$A$1:$L$1,0))</f>
        <v>AGG</v>
      </c>
      <c r="J32" t="str">
        <f>INDEX(stmttab!$A$1:$L$141,'ER Map'!$E32,MATCH(J$2,stmttab!$A$1:$L$1,0))</f>
        <v>SAE INTERNATIONAL 10-22 PURCHASE 7247764841 PA.pdf</v>
      </c>
      <c r="K32" t="str">
        <f>INDEX(stmttab!$A$1:$L$141,'ER Map'!$E32,MATCH(K$2,stmttab!$A$1:$L$1,0))</f>
        <v>211022 - SAE Renewal 6151308626.pdf</v>
      </c>
      <c r="L32" t="str">
        <f>INDEX(stmttab!$A$1:$L$141,'ER Map'!$E32,MATCH(L$2,stmttab!$A$1:$L$1,0))</f>
        <v>SAE Renewal through 220731</v>
      </c>
      <c r="M32" s="6">
        <f>INDEX(stmttab!$A$1:$L$141,'ER Map'!$E32,MATCH(M$2,stmttab!$A$1:$L$1,0))</f>
        <v>44494</v>
      </c>
      <c r="N32" t="str">
        <f>INDEX(stmttab!$A$1:$L$141,'ER Map'!$E32,MATCH(N$2,stmttab!$A$1:$L$1,0))</f>
        <v>SAE INTERNATIONAL 10/22 PURCHASE 7247764841 PA DEBIT CARD *7411</v>
      </c>
      <c r="O32">
        <f t="shared" si="0"/>
        <v>24</v>
      </c>
    </row>
    <row r="33" spans="1:15" x14ac:dyDescent="0.25">
      <c r="A33" t="s">
        <v>355</v>
      </c>
      <c r="B33" t="s">
        <v>330</v>
      </c>
      <c r="C33">
        <v>52.99</v>
      </c>
      <c r="D33" t="s">
        <v>286</v>
      </c>
      <c r="E33">
        <f>MATCH("*"&amp;B33&amp;"*",stmttab!K:K,0)</f>
        <v>85</v>
      </c>
      <c r="F33" t="str">
        <f>INDEX(stmttab!$A$1:$L$141,'ER Map'!$E33,MATCH(F$2,stmttab!$A$1:$L$1,0))</f>
        <v>LRC</v>
      </c>
      <c r="G33">
        <f>MATCH(B33,Sheet2!$I$25:$I$34,0)</f>
        <v>5</v>
      </c>
      <c r="H33">
        <f>INDEX(stmttab!$A$1:$L$141,'ER Map'!$E33,MATCH(H$2,stmttab!$A$1:$L$1,0))</f>
        <v>0</v>
      </c>
      <c r="I33" t="str">
        <f>INDEX(stmttab!$A$1:$L$141,'ER Map'!$E33,MATCH(I$2,stmttab!$A$1:$L$1,0))</f>
        <v>PA</v>
      </c>
      <c r="J33" t="str">
        <f>INDEX(stmttab!$A$1:$L$141,'ER Map'!$E33,MATCH(J$2,stmttab!$A$1:$L$1,0))</f>
        <v>MailChimp 06-20 PURCHASE Atlanta GA.pdf</v>
      </c>
      <c r="K33" t="str">
        <f>INDEX(stmttab!$A$1:$L$141,'ER Map'!$E33,MATCH(K$2,stmttab!$A$1:$L$1,0))</f>
        <v>210620 - Peregrine - Mailchimp Essentials MC12968314.pdf</v>
      </c>
      <c r="L33" t="str">
        <f>INDEX(stmttab!$A$1:$L$141,'ER Map'!$E33,MATCH(L$2,stmttab!$A$1:$L$1,0))</f>
        <v>Peregrine Mailchimp Account</v>
      </c>
      <c r="M33" s="6">
        <f>INDEX(stmttab!$A$1:$L$141,'ER Map'!$E33,MATCH(M$2,stmttab!$A$1:$L$1,0))</f>
        <v>44368</v>
      </c>
      <c r="N33" t="str">
        <f>INDEX(stmttab!$A$1:$L$141,'ER Map'!$E33,MATCH(N$2,stmttab!$A$1:$L$1,0))</f>
        <v>MailChimp 06/20 PURCHASE Atlanta GA DEBIT CARD *7411</v>
      </c>
      <c r="O33">
        <f t="shared" si="0"/>
        <v>7</v>
      </c>
    </row>
    <row r="34" spans="1:15" x14ac:dyDescent="0.25">
      <c r="A34" t="s">
        <v>355</v>
      </c>
      <c r="B34" t="s">
        <v>331</v>
      </c>
      <c r="C34">
        <v>52.99</v>
      </c>
      <c r="D34" t="s">
        <v>286</v>
      </c>
      <c r="E34">
        <f>MATCH("*"&amp;B34&amp;"*",stmttab!K:K,0)</f>
        <v>97</v>
      </c>
      <c r="F34" t="str">
        <f>INDEX(stmttab!$A$1:$L$141,'ER Map'!$E34,MATCH(F$2,stmttab!$A$1:$L$1,0))</f>
        <v>LRC</v>
      </c>
      <c r="G34">
        <f>MATCH(B34,Sheet2!$I$25:$I$34,0)</f>
        <v>4</v>
      </c>
      <c r="H34">
        <f>INDEX(stmttab!$A$1:$L$141,'ER Map'!$E34,MATCH(H$2,stmttab!$A$1:$L$1,0))</f>
        <v>0</v>
      </c>
      <c r="I34" t="str">
        <f>INDEX(stmttab!$A$1:$L$141,'ER Map'!$E34,MATCH(I$2,stmttab!$A$1:$L$1,0))</f>
        <v>PA</v>
      </c>
      <c r="J34" t="str">
        <f>INDEX(stmttab!$A$1:$L$141,'ER Map'!$E34,MATCH(J$2,stmttab!$A$1:$L$1,0))</f>
        <v>MailChimp 07-20 PURCHASE Atlanta GA.pdf</v>
      </c>
      <c r="K34" t="str">
        <f>INDEX(stmttab!$A$1:$L$141,'ER Map'!$E34,MATCH(K$2,stmttab!$A$1:$L$1,0))</f>
        <v>210720 - Peregrine - Mailchimp Essentials MC13235178.pdf</v>
      </c>
      <c r="L34" t="str">
        <f>INDEX(stmttab!$A$1:$L$141,'ER Map'!$E34,MATCH(L$2,stmttab!$A$1:$L$1,0))</f>
        <v>Peregrine Mailchimp Account</v>
      </c>
      <c r="M34" s="6">
        <f>INDEX(stmttab!$A$1:$L$141,'ER Map'!$E34,MATCH(M$2,stmttab!$A$1:$L$1,0))</f>
        <v>44397</v>
      </c>
      <c r="N34" t="str">
        <f>INDEX(stmttab!$A$1:$L$141,'ER Map'!$E34,MATCH(N$2,stmttab!$A$1:$L$1,0))</f>
        <v>MailChimp 07/20 PURCHASE Atlanta GA DEBIT CARD *7411</v>
      </c>
      <c r="O34">
        <f t="shared" si="0"/>
        <v>8</v>
      </c>
    </row>
    <row r="35" spans="1:15" x14ac:dyDescent="0.25">
      <c r="A35" t="s">
        <v>355</v>
      </c>
      <c r="B35" t="s">
        <v>332</v>
      </c>
      <c r="C35">
        <v>52.99</v>
      </c>
      <c r="D35" t="s">
        <v>286</v>
      </c>
      <c r="E35">
        <f>MATCH("*"&amp;B35&amp;"*",stmttab!K:K,0)</f>
        <v>104</v>
      </c>
      <c r="F35" t="str">
        <f>INDEX(stmttab!$A$1:$L$141,'ER Map'!$E35,MATCH(F$2,stmttab!$A$1:$L$1,0))</f>
        <v>LRC</v>
      </c>
      <c r="G35">
        <f>MATCH(B35,Sheet2!$I$25:$I$34,0)</f>
        <v>3</v>
      </c>
      <c r="H35">
        <f>INDEX(stmttab!$A$1:$L$141,'ER Map'!$E35,MATCH(H$2,stmttab!$A$1:$L$1,0))</f>
        <v>0</v>
      </c>
      <c r="I35" t="str">
        <f>INDEX(stmttab!$A$1:$L$141,'ER Map'!$E35,MATCH(I$2,stmttab!$A$1:$L$1,0))</f>
        <v>PA</v>
      </c>
      <c r="J35" t="str">
        <f>INDEX(stmttab!$A$1:$L$141,'ER Map'!$E35,MATCH(J$2,stmttab!$A$1:$L$1,0))</f>
        <v>MailChimp 08-20 PURCHASE Atlanta GA.pdf</v>
      </c>
      <c r="K35" t="str">
        <f>INDEX(stmttab!$A$1:$L$141,'ER Map'!$E35,MATCH(K$2,stmttab!$A$1:$L$1,0))</f>
        <v>210820 - Peregrine - Mailchimp Essentials MC13496322.pdf</v>
      </c>
      <c r="L35" t="str">
        <f>INDEX(stmttab!$A$1:$L$141,'ER Map'!$E35,MATCH(L$2,stmttab!$A$1:$L$1,0))</f>
        <v>Peregrine Mailchimp Account</v>
      </c>
      <c r="M35" s="6">
        <f>INDEX(stmttab!$A$1:$L$141,'ER Map'!$E35,MATCH(M$2,stmttab!$A$1:$L$1,0))</f>
        <v>44428</v>
      </c>
      <c r="N35" t="str">
        <f>INDEX(stmttab!$A$1:$L$141,'ER Map'!$E35,MATCH(N$2,stmttab!$A$1:$L$1,0))</f>
        <v>MailChimp 08/20 PURCHASE Atlanta GA DEBIT CARD *7411</v>
      </c>
      <c r="O35">
        <f t="shared" si="0"/>
        <v>9</v>
      </c>
    </row>
    <row r="36" spans="1:15" x14ac:dyDescent="0.25">
      <c r="A36" t="s">
        <v>355</v>
      </c>
      <c r="B36" t="s">
        <v>333</v>
      </c>
      <c r="C36">
        <v>125</v>
      </c>
      <c r="D36" t="s">
        <v>286</v>
      </c>
      <c r="E36">
        <f>MATCH("*"&amp;B36&amp;"*",stmttab!K:K,0)</f>
        <v>108</v>
      </c>
      <c r="F36" t="str">
        <f>INDEX(stmttab!$A$1:$L$141,'ER Map'!$E36,MATCH(F$2,stmttab!$A$1:$L$1,0))</f>
        <v>LRC</v>
      </c>
      <c r="G36">
        <f>INDEX(stmttab!$A$1:$L$141,'ER Map'!$E36,MATCH(G$2,stmttab!$A$1:$L$1,0))</f>
        <v>0</v>
      </c>
      <c r="H36">
        <f>INDEX(stmttab!$A$1:$L$141,'ER Map'!$E36,MATCH(H$2,stmttab!$A$1:$L$1,0))</f>
        <v>0</v>
      </c>
      <c r="I36" t="str">
        <f>INDEX(stmttab!$A$1:$L$141,'ER Map'!$E36,MATCH(I$2,stmttab!$A$1:$L$1,0))</f>
        <v>PA</v>
      </c>
      <c r="J36" t="str">
        <f>INDEX(stmttab!$A$1:$L$141,'ER Map'!$E36,MATCH(J$2,stmttab!$A$1:$L$1,0))</f>
        <v>STK Shutterstock 09-16 PURCHASE 8666633954 NY.pdf</v>
      </c>
      <c r="K36" t="str">
        <f>INDEX(stmttab!$A$1:$L$141,'ER Map'!$E36,MATCH(K$2,stmttab!$A$1:$L$1,0))</f>
        <v>210916 - Shutterstock SSTK-00A52-AC54.pdf</v>
      </c>
      <c r="L36">
        <f>INDEX(stmttab!$A$1:$L$141,'ER Map'!$E36,MATCH(L$2,stmttab!$A$1:$L$1,0))</f>
        <v>0</v>
      </c>
      <c r="M36" s="6">
        <f>INDEX(stmttab!$A$1:$L$141,'ER Map'!$E36,MATCH(M$2,stmttab!$A$1:$L$1,0))</f>
        <v>44455</v>
      </c>
      <c r="N36" t="str">
        <f>INDEX(stmttab!$A$1:$L$141,'ER Map'!$E36,MATCH(N$2,stmttab!$A$1:$L$1,0))</f>
        <v>STK*Shutterstock 09/16 PURCHASE 8666633954 NY DEBIT CARD *7411</v>
      </c>
      <c r="O36">
        <f t="shared" si="0"/>
        <v>10</v>
      </c>
    </row>
    <row r="37" spans="1:15" x14ac:dyDescent="0.25">
      <c r="A37" t="s">
        <v>355</v>
      </c>
      <c r="B37" t="s">
        <v>334</v>
      </c>
      <c r="C37">
        <v>52.99</v>
      </c>
      <c r="D37" t="s">
        <v>286</v>
      </c>
      <c r="E37">
        <f>MATCH("*"&amp;B37&amp;"*",stmttab!K:K,0)</f>
        <v>110</v>
      </c>
      <c r="F37" t="str">
        <f>INDEX(stmttab!$A$1:$L$141,'ER Map'!$E37,MATCH(F$2,stmttab!$A$1:$L$1,0))</f>
        <v>LRC</v>
      </c>
      <c r="G37">
        <f>MATCH(B37,Sheet2!$I$25:$I$34,0)</f>
        <v>2</v>
      </c>
      <c r="H37">
        <f>INDEX(stmttab!$A$1:$L$141,'ER Map'!$E37,MATCH(H$2,stmttab!$A$1:$L$1,0))</f>
        <v>0</v>
      </c>
      <c r="I37" t="str">
        <f>INDEX(stmttab!$A$1:$L$141,'ER Map'!$E37,MATCH(I$2,stmttab!$A$1:$L$1,0))</f>
        <v>PA</v>
      </c>
      <c r="J37" t="str">
        <f>INDEX(stmttab!$A$1:$L$141,'ER Map'!$E37,MATCH(J$2,stmttab!$A$1:$L$1,0))</f>
        <v>MailChimp 09-20 PURCHASE Atlanta GA.pdf</v>
      </c>
      <c r="K37" t="str">
        <f>INDEX(stmttab!$A$1:$L$141,'ER Map'!$E37,MATCH(K$2,stmttab!$A$1:$L$1,0))</f>
        <v>210920 - Peregrine - Mailchimp Essentials MC13754670.pdf</v>
      </c>
      <c r="L37" t="str">
        <f>INDEX(stmttab!$A$1:$L$141,'ER Map'!$E37,MATCH(L$2,stmttab!$A$1:$L$1,0))</f>
        <v>Peregrine Mailchimp Account</v>
      </c>
      <c r="M37" s="6">
        <f>INDEX(stmttab!$A$1:$L$141,'ER Map'!$E37,MATCH(M$2,stmttab!$A$1:$L$1,0))</f>
        <v>44459</v>
      </c>
      <c r="N37" t="str">
        <f>INDEX(stmttab!$A$1:$L$141,'ER Map'!$E37,MATCH(N$2,stmttab!$A$1:$L$1,0))</f>
        <v>MailChimp 09/20 PURCHASE Atlanta GA DEBIT CARD *7411</v>
      </c>
      <c r="O37">
        <f t="shared" si="0"/>
        <v>11</v>
      </c>
    </row>
    <row r="38" spans="1:15" x14ac:dyDescent="0.25">
      <c r="A38" t="s">
        <v>355</v>
      </c>
      <c r="B38" t="s">
        <v>335</v>
      </c>
      <c r="C38">
        <v>52.99</v>
      </c>
      <c r="D38" t="s">
        <v>286</v>
      </c>
      <c r="E38">
        <f>MATCH("*"&amp;B38&amp;"*",stmttab!K:K,0)</f>
        <v>120</v>
      </c>
      <c r="F38" t="str">
        <f>INDEX(stmttab!$A$1:$L$141,'ER Map'!$E38,MATCH(F$2,stmttab!$A$1:$L$1,0))</f>
        <v>LRC</v>
      </c>
      <c r="G38">
        <f>MATCH(B38,Sheet2!$I$25:$I$34,0)</f>
        <v>1</v>
      </c>
      <c r="H38">
        <f>INDEX(stmttab!$A$1:$L$141,'ER Map'!$E38,MATCH(H$2,stmttab!$A$1:$L$1,0))</f>
        <v>0</v>
      </c>
      <c r="I38" t="s">
        <v>76</v>
      </c>
      <c r="J38" t="str">
        <f>INDEX(stmttab!$A$1:$L$141,'ER Map'!$E38,MATCH(J$2,stmttab!$A$1:$L$1,0))</f>
        <v>MailChimp 10-20 PURCHASE Atlanta GA.pdf</v>
      </c>
      <c r="K38" t="str">
        <f>INDEX(stmttab!$A$1:$L$141,'ER Map'!$E38,MATCH(K$2,stmttab!$A$1:$L$1,0))</f>
        <v>211020 - Peregrine - Mailchimp Essentials MC14011482.pdf</v>
      </c>
      <c r="L38" t="str">
        <f>INDEX(stmttab!$A$1:$L$141,'ER Map'!$E38,MATCH(L$2,stmttab!$A$1:$L$1,0))</f>
        <v>Peregrine Mailchimp Account</v>
      </c>
      <c r="M38" s="6">
        <f>INDEX(stmttab!$A$1:$L$141,'ER Map'!$E38,MATCH(M$2,stmttab!$A$1:$L$1,0))</f>
        <v>44489</v>
      </c>
      <c r="N38" t="str">
        <f>INDEX(stmttab!$A$1:$L$141,'ER Map'!$E38,MATCH(N$2,stmttab!$A$1:$L$1,0))</f>
        <v>MailChimp 10/20 PURCHASE Atlanta GA DEBIT CARD *7411</v>
      </c>
      <c r="O38">
        <f t="shared" si="0"/>
        <v>12</v>
      </c>
    </row>
    <row r="39" spans="1:15" x14ac:dyDescent="0.25">
      <c r="A39" t="s">
        <v>356</v>
      </c>
      <c r="B39" t="s">
        <v>357</v>
      </c>
      <c r="C39">
        <v>125</v>
      </c>
      <c r="D39" t="s">
        <v>75</v>
      </c>
      <c r="E39">
        <f>MATCH("*"&amp;B39&amp;"*",stmttab!K:K,0)</f>
        <v>130</v>
      </c>
      <c r="F39" t="str">
        <f>INDEX(stmttab!$A$1:$L$141,'ER Map'!$E39,MATCH(F$2,stmttab!$A$1:$L$1,0))</f>
        <v>LRC</v>
      </c>
      <c r="G39">
        <f>INDEX(stmttab!$A$1:$L$141,'ER Map'!$E39,MATCH(G$2,stmttab!$A$1:$L$1,0))</f>
        <v>0</v>
      </c>
      <c r="H39">
        <f>INDEX(stmttab!$A$1:$L$141,'ER Map'!$E39,MATCH(H$2,stmttab!$A$1:$L$1,0))</f>
        <v>0</v>
      </c>
      <c r="I39" t="str">
        <f>INDEX(stmttab!$A$1:$L$141,'ER Map'!$E39,MATCH(I$2,stmttab!$A$1:$L$1,0))</f>
        <v>AGG</v>
      </c>
      <c r="J39" t="str">
        <f>INDEX(stmttab!$A$1:$L$141,'ER Map'!$E39,MATCH(J$2,stmttab!$A$1:$L$1,0))</f>
        <v>STK Shutterstock 11-16 PURCHASE 8666633954 NY.pdf</v>
      </c>
      <c r="K39" t="str">
        <f>INDEX(stmttab!$A$1:$L$141,'ER Map'!$E39,MATCH(K$2,stmttab!$A$1:$L$1,0))</f>
        <v>211116 - Shutterstock SSTK-0E4E3-4AD5.pdf</v>
      </c>
      <c r="L39" t="str">
        <f>INDEX(stmttab!$A$1:$L$141,'ER Map'!$E39,MATCH(L$2,stmttab!$A$1:$L$1,0))</f>
        <v>AGG website images</v>
      </c>
      <c r="M39" s="6">
        <f>INDEX(stmttab!$A$1:$L$141,'ER Map'!$E39,MATCH(M$2,stmttab!$A$1:$L$1,0))</f>
        <v>44516</v>
      </c>
      <c r="N39" t="str">
        <f>INDEX(stmttab!$A$1:$L$141,'ER Map'!$E39,MATCH(N$2,stmttab!$A$1:$L$1,0))</f>
        <v>STK*Shutterstock 11/16 PURCHASE 8666633954 NY DEBIT CARD *7411</v>
      </c>
      <c r="O39">
        <f t="shared" si="0"/>
        <v>7</v>
      </c>
    </row>
    <row r="40" spans="1:15" x14ac:dyDescent="0.25">
      <c r="A40" t="s">
        <v>356</v>
      </c>
      <c r="B40" t="s">
        <v>358</v>
      </c>
      <c r="C40">
        <v>9.49</v>
      </c>
      <c r="D40" t="s">
        <v>75</v>
      </c>
      <c r="E40">
        <f>MATCH("*"&amp;B40&amp;"*",stmttab!K:K,0)</f>
        <v>131</v>
      </c>
      <c r="F40" t="str">
        <f>INDEX(stmttab!$A$1:$L$141,'ER Map'!$E40,MATCH(F$2,stmttab!$A$1:$L$1,0))</f>
        <v>LRC</v>
      </c>
      <c r="G40">
        <f>INDEX(stmttab!$A$1:$L$141,'ER Map'!$E40,MATCH(G$2,stmttab!$A$1:$L$1,0))</f>
        <v>0</v>
      </c>
      <c r="H40">
        <f>INDEX(stmttab!$A$1:$L$141,'ER Map'!$E40,MATCH(H$2,stmttab!$A$1:$L$1,0))</f>
        <v>0</v>
      </c>
      <c r="I40" t="str">
        <f>INDEX(stmttab!$A$1:$L$141,'ER Map'!$E40,MATCH(I$2,stmttab!$A$1:$L$1,0))</f>
        <v>AGG</v>
      </c>
      <c r="J40" t="str">
        <f>INDEX(stmttab!$A$1:$L$141,'ER Map'!$E40,MATCH(J$2,stmttab!$A$1:$L$1,0))</f>
        <v>MAILCHIMP MISC 11-18 PURCHASE.pdf</v>
      </c>
      <c r="K40" t="str">
        <f>INDEX(stmttab!$A$1:$L$141,'ER Map'!$E40,MATCH(K$2,stmttab!$A$1:$L$1,0))</f>
        <v>211118 - AGG - Mailchimp Essentials MC14251070.pdf</v>
      </c>
      <c r="L40" t="str">
        <f>INDEX(stmttab!$A$1:$L$141,'ER Map'!$E40,MATCH(L$2,stmttab!$A$1:$L$1,0))</f>
        <v>AGG Mailchimp account</v>
      </c>
      <c r="M40" s="6">
        <f>INDEX(stmttab!$A$1:$L$141,'ER Map'!$E40,MATCH(M$2,stmttab!$A$1:$L$1,0))</f>
        <v>44519</v>
      </c>
      <c r="N40" t="str">
        <f>INDEX(stmttab!$A$1:$L$141,'ER Map'!$E40,MATCH(N$2,stmttab!$A$1:$L$1,0))</f>
        <v>MAILCHIMP *MISC 11/18 PURCHASE MAILCHIMP.COM GA DEBIT CARD *7411</v>
      </c>
      <c r="O40">
        <f t="shared" si="0"/>
        <v>8</v>
      </c>
    </row>
    <row r="41" spans="1:15" x14ac:dyDescent="0.25">
      <c r="A41" t="s">
        <v>356</v>
      </c>
      <c r="B41" t="s">
        <v>359</v>
      </c>
      <c r="C41">
        <v>750</v>
      </c>
      <c r="D41" t="s">
        <v>75</v>
      </c>
      <c r="E41">
        <v>138</v>
      </c>
      <c r="F41" t="str">
        <f>INDEX(stmttab!$A$1:$L$141,'ER Map'!$E41,MATCH(F$2,stmttab!$A$1:$L$1,0))</f>
        <v>LRC</v>
      </c>
      <c r="G41">
        <f>INDEX(stmttab!$A$1:$L$141,'ER Map'!$E41,MATCH(G$2,stmttab!$A$1:$L$1,0))</f>
        <v>0</v>
      </c>
      <c r="H41">
        <f>INDEX(stmttab!$A$1:$L$141,'ER Map'!$E41,MATCH(H$2,stmttab!$A$1:$L$1,0))</f>
        <v>0</v>
      </c>
      <c r="I41" t="str">
        <f>INDEX(stmttab!$A$1:$L$141,'ER Map'!$E41,MATCH(I$2,stmttab!$A$1:$L$1,0))</f>
        <v>AGG</v>
      </c>
      <c r="J41">
        <f>INDEX(stmttab!$A$1:$L$141,'ER Map'!$E41,MATCH(J$2,stmttab!$A$1:$L$1,0))</f>
        <v>0</v>
      </c>
      <c r="K41">
        <f>INDEX(stmttab!$A$1:$L$141,'ER Map'!$E41,MATCH(K$2,stmttab!$A$1:$L$1,0))</f>
        <v>0</v>
      </c>
      <c r="L41" t="str">
        <f>INDEX(stmttab!$A$1:$L$141,'ER Map'!$E41,MATCH(L$2,stmttab!$A$1:$L$1,0))</f>
        <v>RTCA Membership</v>
      </c>
      <c r="M41" s="6">
        <f>INDEX(stmttab!$A$1:$L$141,'ER Map'!$E41,MATCH(M$2,stmttab!$A$1:$L$1,0))</f>
        <v>0</v>
      </c>
      <c r="N41" t="s">
        <v>305</v>
      </c>
      <c r="O41">
        <f t="shared" ref="O5:O42" si="1">IF(A41=A40,O40+1,7)</f>
        <v>9</v>
      </c>
    </row>
    <row r="42" spans="1:15" x14ac:dyDescent="0.25">
      <c r="A42" t="s">
        <v>360</v>
      </c>
      <c r="B42" t="s">
        <v>361</v>
      </c>
      <c r="C42">
        <v>47.69</v>
      </c>
      <c r="D42" t="s">
        <v>286</v>
      </c>
      <c r="E42">
        <f>MATCH("*"&amp;B42&amp;"*",stmttab!K:K,0)</f>
        <v>132</v>
      </c>
      <c r="F42" t="str">
        <f>INDEX(stmttab!$A$1:$L$141,'ER Map'!$E42,MATCH(F$2,stmttab!$A$1:$L$1,0))</f>
        <v>LRC</v>
      </c>
      <c r="G42">
        <f>INDEX(stmttab!$A$1:$L$141,'ER Map'!$E42,MATCH(G$2,stmttab!$A$1:$L$1,0))</f>
        <v>0</v>
      </c>
      <c r="H42">
        <f>INDEX(stmttab!$A$1:$L$141,'ER Map'!$E42,MATCH(H$2,stmttab!$A$1:$L$1,0))</f>
        <v>0</v>
      </c>
      <c r="I42" t="str">
        <f>INDEX(stmttab!$A$1:$L$141,'ER Map'!$E42,MATCH(I$2,stmttab!$A$1:$L$1,0))</f>
        <v>Peregrine</v>
      </c>
      <c r="J42" t="str">
        <f>INDEX(stmttab!$A$1:$L$141,'ER Map'!$E42,MATCH(J$2,stmttab!$A$1:$L$1,0))</f>
        <v>MailChimp 11-22 PURCHASE Atlanta GA.pdf</v>
      </c>
      <c r="K42" t="str">
        <f>INDEX(stmttab!$A$1:$L$141,'ER Map'!$E42,MATCH(K$2,stmttab!$A$1:$L$1,0))</f>
        <v>211120 - Peregrine - Mailchimp Essentials MC14268418.pdf</v>
      </c>
      <c r="L42" t="str">
        <f>INDEX(stmttab!$A$1:$L$141,'ER Map'!$E42,MATCH(L$2,stmttab!$A$1:$L$1,0))</f>
        <v>Peregrine Mailchimp Account</v>
      </c>
      <c r="M42" s="6">
        <f>INDEX(stmttab!$A$1:$L$141,'ER Map'!$E42,MATCH(M$2,stmttab!$A$1:$L$1,0))</f>
        <v>44522</v>
      </c>
      <c r="N42" t="str">
        <f>INDEX(stmttab!$A$1:$L$141,'ER Map'!$E42,MATCH(N$2,stmttab!$A$1:$L$1,0))</f>
        <v>MailChimp 11/20 PURCHASE Atlanta GA DEBIT CARD *7411</v>
      </c>
      <c r="O42">
        <f t="shared" si="1"/>
        <v>7</v>
      </c>
    </row>
    <row r="43" spans="1:15" x14ac:dyDescent="0.25">
      <c r="A43" t="s">
        <v>410</v>
      </c>
      <c r="B43" t="s">
        <v>315</v>
      </c>
      <c r="C43">
        <v>9.99</v>
      </c>
      <c r="D43" t="s">
        <v>75</v>
      </c>
      <c r="E43">
        <f>MATCH("*"&amp;B43&amp;"*",stmttab!K:K,0)</f>
        <v>21</v>
      </c>
      <c r="F43" t="str">
        <f>INDEX(stmttab!$A$1:$L$141,'ER Map'!$E43,MATCH(F$2,stmttab!$A$1:$L$1,0))</f>
        <v>LRC</v>
      </c>
      <c r="G43">
        <f>INDEX(stmttab!$A$1:$L$141,'ER Map'!$E43,MATCH(G$2,stmttab!$A$1:$L$1,0))</f>
        <v>0</v>
      </c>
      <c r="H43">
        <f>INDEX(stmttab!$A$1:$L$141,'ER Map'!$E43,MATCH(H$2,stmttab!$A$1:$L$1,0))</f>
        <v>0</v>
      </c>
      <c r="I43" t="str">
        <f>INDEX(stmttab!$A$1:$L$141,'ER Map'!$E43,MATCH(I$2,stmttab!$A$1:$L$1,0))</f>
        <v>AGG</v>
      </c>
      <c r="J43" t="str">
        <f>INDEX(stmttab!$A$1:$L$141,'ER Map'!$E43,MATCH(J$2,stmttab!$A$1:$L$1,0))</f>
        <v>MAILCHIMP MISC 01-18 PURCHASE.pdf</v>
      </c>
      <c r="K43" t="str">
        <f>INDEX(stmttab!$A$1:$L$141,'ER Map'!$E43,MATCH(K$2,stmttab!$A$1:$L$1,0))</f>
        <v>210118 - AGG - Mailchimp Essentials MC11487833.pdf</v>
      </c>
      <c r="L43" t="str">
        <f>INDEX(stmttab!$A$1:$L$141,'ER Map'!$E43,MATCH(L$2,stmttab!$A$1:$L$1,0))</f>
        <v>AGG Mailchimp account</v>
      </c>
      <c r="M43" s="6">
        <f>INDEX(stmttab!$A$1:$L$141,'ER Map'!$E43,MATCH(M$2,stmttab!$A$1:$L$1,0))</f>
        <v>44215</v>
      </c>
      <c r="N43" t="str">
        <f>INDEX(stmttab!$A$1:$L$141,'ER Map'!$E43,MATCH(N$2,stmttab!$A$1:$L$1,0))</f>
        <v>MAILCHIMP *MISC 01/18 PURCHASE MAILCHIMP.COM GA DEBIT CARD *7411</v>
      </c>
      <c r="O43">
        <f t="shared" ref="O43:O49" si="2">IF(A43=A42,O42+1,7)</f>
        <v>7</v>
      </c>
    </row>
    <row r="44" spans="1:15" x14ac:dyDescent="0.25">
      <c r="A44" t="s">
        <v>410</v>
      </c>
      <c r="B44" t="s">
        <v>316</v>
      </c>
      <c r="C44">
        <v>125</v>
      </c>
      <c r="D44" t="s">
        <v>75</v>
      </c>
      <c r="E44">
        <f>MATCH("*"&amp;B44&amp;"*",stmttab!K:K,0)</f>
        <v>35</v>
      </c>
      <c r="F44" t="str">
        <f>INDEX(stmttab!$A$1:$L$141,'ER Map'!$E44,MATCH(F$2,stmttab!$A$1:$L$1,0))</f>
        <v>LRC</v>
      </c>
      <c r="G44">
        <f>INDEX(stmttab!$A$1:$L$141,'ER Map'!$E44,MATCH(G$2,stmttab!$A$1:$L$1,0))</f>
        <v>0</v>
      </c>
      <c r="H44">
        <f>INDEX(stmttab!$A$1:$L$141,'ER Map'!$E44,MATCH(H$2,stmttab!$A$1:$L$1,0))</f>
        <v>0</v>
      </c>
      <c r="I44" t="str">
        <f>INDEX(stmttab!$A$1:$L$141,'ER Map'!$E44,MATCH(I$2,stmttab!$A$1:$L$1,0))</f>
        <v>AGG</v>
      </c>
      <c r="J44" t="str">
        <f>INDEX(stmttab!$A$1:$L$141,'ER Map'!$E44,MATCH(J$2,stmttab!$A$1:$L$1,0))</f>
        <v>STK Shutterstock 01-28 PURCHASE 8666633954.pdf</v>
      </c>
      <c r="K44" t="str">
        <f>INDEX(stmttab!$A$1:$L$141,'ER Map'!$E44,MATCH(K$2,stmttab!$A$1:$L$1,0))</f>
        <v>210128 - Shutterstock SSTK-0F065-DFD2.pdf</v>
      </c>
      <c r="L44" t="str">
        <f>INDEX(stmttab!$A$1:$L$141,'ER Map'!$E44,MATCH(L$2,stmttab!$A$1:$L$1,0))</f>
        <v>Images for websites</v>
      </c>
      <c r="M44" s="6">
        <f>INDEX(stmttab!$A$1:$L$141,'ER Map'!$E44,MATCH(M$2,stmttab!$A$1:$L$1,0))</f>
        <v>44224</v>
      </c>
      <c r="N44" t="str">
        <f>INDEX(stmttab!$A$1:$L$141,'ER Map'!$E44,MATCH(N$2,stmttab!$A$1:$L$1,0))</f>
        <v>STK*Shutterstock 01/28 PURCHASE 8666633954 NY DEBIT CARD *7411</v>
      </c>
      <c r="O44">
        <f t="shared" si="2"/>
        <v>8</v>
      </c>
    </row>
    <row r="45" spans="1:15" x14ac:dyDescent="0.25">
      <c r="A45" t="s">
        <v>410</v>
      </c>
      <c r="B45" t="s">
        <v>317</v>
      </c>
      <c r="C45">
        <v>600</v>
      </c>
      <c r="D45" t="s">
        <v>75</v>
      </c>
      <c r="E45">
        <f>MATCH("*"&amp;B45&amp;"*",stmttab!K:K,0)</f>
        <v>42</v>
      </c>
      <c r="F45" t="str">
        <f>INDEX(stmttab!$A$1:$L$141,'ER Map'!$E45,MATCH(F$2,stmttab!$A$1:$L$1,0))</f>
        <v>LRC</v>
      </c>
      <c r="G45">
        <f>INDEX(stmttab!$A$1:$L$141,'ER Map'!$E45,MATCH(G$2,stmttab!$A$1:$L$1,0))</f>
        <v>0</v>
      </c>
      <c r="H45">
        <f>INDEX(stmttab!$A$1:$L$141,'ER Map'!$E45,MATCH(H$2,stmttab!$A$1:$L$1,0))</f>
        <v>0</v>
      </c>
      <c r="I45" t="str">
        <f>INDEX(stmttab!$A$1:$L$141,'ER Map'!$E45,MATCH(I$2,stmttab!$A$1:$L$1,0))</f>
        <v>AGG</v>
      </c>
      <c r="J45" t="str">
        <f>INDEX(stmttab!$A$1:$L$141,'ER Map'!$E45,MATCH(J$2,stmttab!$A$1:$L$1,0))</f>
        <v>RTCA 02-17 PURCHASE 2023300656.pdf</v>
      </c>
      <c r="K45" t="str">
        <f>INDEX(stmttab!$A$1:$L$141,'ER Map'!$E45,MATCH(K$2,stmttab!$A$1:$L$1,0))</f>
        <v>210217 - RTCA Membership Confirmation 0049032.pdf</v>
      </c>
      <c r="L45" t="str">
        <f>INDEX(stmttab!$A$1:$L$141,'ER Map'!$E45,MATCH(L$2,stmttab!$A$1:$L$1,0))</f>
        <v>RTCA Annual Membership Dues</v>
      </c>
      <c r="M45" s="6">
        <f>INDEX(stmttab!$A$1:$L$141,'ER Map'!$E45,MATCH(M$2,stmttab!$A$1:$L$1,0))</f>
        <v>44245</v>
      </c>
      <c r="N45" t="str">
        <f>INDEX(stmttab!$A$1:$L$141,'ER Map'!$E45,MATCH(N$2,stmttab!$A$1:$L$1,0))</f>
        <v>RTCA 02/17 PURCHASE 2023300656 DC DEBIT CARD *7411</v>
      </c>
      <c r="O45">
        <f t="shared" si="2"/>
        <v>9</v>
      </c>
    </row>
    <row r="46" spans="1:15" x14ac:dyDescent="0.25">
      <c r="A46" t="s">
        <v>410</v>
      </c>
      <c r="B46" t="s">
        <v>318</v>
      </c>
      <c r="C46">
        <v>10.55</v>
      </c>
      <c r="D46" t="s">
        <v>75</v>
      </c>
      <c r="E46">
        <f>MATCH("*"&amp;B46&amp;"*",stmttab!K:K,0)</f>
        <v>43</v>
      </c>
      <c r="F46" t="str">
        <f>INDEX(stmttab!$A$1:$L$141,'ER Map'!$E46,MATCH(F$2,stmttab!$A$1:$L$1,0))</f>
        <v>LRC</v>
      </c>
      <c r="G46">
        <f>INDEX(stmttab!$A$1:$L$141,'ER Map'!$E46,MATCH(G$2,stmttab!$A$1:$L$1,0))</f>
        <v>0</v>
      </c>
      <c r="H46">
        <f>INDEX(stmttab!$A$1:$L$141,'ER Map'!$E46,MATCH(H$2,stmttab!$A$1:$L$1,0))</f>
        <v>0</v>
      </c>
      <c r="I46" t="str">
        <f>INDEX(stmttab!$A$1:$L$141,'ER Map'!$E46,MATCH(I$2,stmttab!$A$1:$L$1,0))</f>
        <v>AGG</v>
      </c>
      <c r="J46" t="str">
        <f>INDEX(stmttab!$A$1:$L$141,'ER Map'!$E46,MATCH(J$2,stmttab!$A$1:$L$1,0))</f>
        <v>MAILCHIMP MISC 02-18 PURCHASE.pdf</v>
      </c>
      <c r="K46" t="str">
        <f>INDEX(stmttab!$A$1:$L$141,'ER Map'!$E46,MATCH(K$2,stmttab!$A$1:$L$1,0))</f>
        <v>210218 - AGG - Mailchimp Essentials MC11806693.pdf</v>
      </c>
      <c r="L46" t="str">
        <f>INDEX(stmttab!$A$1:$L$141,'ER Map'!$E46,MATCH(L$2,stmttab!$A$1:$L$1,0))</f>
        <v>AGG Mailchimp account</v>
      </c>
      <c r="M46" s="6">
        <f>INDEX(stmttab!$A$1:$L$141,'ER Map'!$E46,MATCH(M$2,stmttab!$A$1:$L$1,0))</f>
        <v>44246</v>
      </c>
      <c r="N46" t="str">
        <f>INDEX(stmttab!$A$1:$L$141,'ER Map'!$E46,MATCH(N$2,stmttab!$A$1:$L$1,0))</f>
        <v>MAILCHIMP *MISC 02/18 PURCHASE MAILCHIMP.COM GA DEBIT CARD *7411</v>
      </c>
      <c r="O46">
        <f t="shared" si="2"/>
        <v>10</v>
      </c>
    </row>
    <row r="47" spans="1:15" x14ac:dyDescent="0.25">
      <c r="A47" t="s">
        <v>410</v>
      </c>
      <c r="B47" t="s">
        <v>319</v>
      </c>
      <c r="C47">
        <v>125</v>
      </c>
      <c r="D47" t="s">
        <v>75</v>
      </c>
      <c r="E47">
        <f>MATCH("*"&amp;B47&amp;"*",stmttab!K:K,0)</f>
        <v>45</v>
      </c>
      <c r="F47" t="str">
        <f>INDEX(stmttab!$A$1:$L$141,'ER Map'!$E47,MATCH(F$2,stmttab!$A$1:$L$1,0))</f>
        <v>LRC</v>
      </c>
      <c r="G47">
        <f>INDEX(stmttab!$A$1:$L$141,'ER Map'!$E47,MATCH(G$2,stmttab!$A$1:$L$1,0))</f>
        <v>0</v>
      </c>
      <c r="H47">
        <f>INDEX(stmttab!$A$1:$L$141,'ER Map'!$E47,MATCH(H$2,stmttab!$A$1:$L$1,0))</f>
        <v>0</v>
      </c>
      <c r="I47" t="str">
        <f>INDEX(stmttab!$A$1:$L$141,'ER Map'!$E47,MATCH(I$2,stmttab!$A$1:$L$1,0))</f>
        <v>AGG</v>
      </c>
      <c r="J47" t="str">
        <f>INDEX(stmttab!$A$1:$L$141,'ER Map'!$E47,MATCH(J$2,stmttab!$A$1:$L$1,0))</f>
        <v>STK Shutterstock 02-27 PURCHASE 8666633954 NY.pdf</v>
      </c>
      <c r="K47" t="str">
        <f>INDEX(stmttab!$A$1:$L$141,'ER Map'!$E47,MATCH(K$2,stmttab!$A$1:$L$1,0))</f>
        <v>210227 - Shutterstock SSTK-0B738-AA97.pdf</v>
      </c>
      <c r="L47" t="str">
        <f>INDEX(stmttab!$A$1:$L$141,'ER Map'!$E47,MATCH(L$2,stmttab!$A$1:$L$1,0))</f>
        <v>Images for websites</v>
      </c>
      <c r="M47" s="6">
        <f>INDEX(stmttab!$A$1:$L$141,'ER Map'!$E47,MATCH(M$2,stmttab!$A$1:$L$1,0))</f>
        <v>44256</v>
      </c>
      <c r="N47" t="str">
        <f>INDEX(stmttab!$A$1:$L$141,'ER Map'!$E47,MATCH(N$2,stmttab!$A$1:$L$1,0))</f>
        <v>STK*Shutterstock 02/27 PURCHASE 8666633954 NY DEBIT CARD *7411</v>
      </c>
      <c r="O47">
        <f t="shared" si="2"/>
        <v>11</v>
      </c>
    </row>
    <row r="48" spans="1:15" x14ac:dyDescent="0.25">
      <c r="A48" t="s">
        <v>410</v>
      </c>
      <c r="B48" t="s">
        <v>320</v>
      </c>
      <c r="C48">
        <v>10.55</v>
      </c>
      <c r="D48" t="s">
        <v>75</v>
      </c>
      <c r="E48">
        <f>MATCH("*"&amp;B48&amp;"*",stmttab!K:K,0)</f>
        <v>50</v>
      </c>
      <c r="F48" t="str">
        <f>INDEX(stmttab!$A$1:$L$141,'ER Map'!$E48,MATCH(F$2,stmttab!$A$1:$L$1,0))</f>
        <v>LRC</v>
      </c>
      <c r="G48">
        <f>INDEX(stmttab!$A$1:$L$141,'ER Map'!$E48,MATCH(G$2,stmttab!$A$1:$L$1,0))</f>
        <v>0</v>
      </c>
      <c r="H48">
        <f>INDEX(stmttab!$A$1:$L$141,'ER Map'!$E48,MATCH(H$2,stmttab!$A$1:$L$1,0))</f>
        <v>0</v>
      </c>
      <c r="I48" t="str">
        <f>INDEX(stmttab!$A$1:$L$141,'ER Map'!$E48,MATCH(I$2,stmttab!$A$1:$L$1,0))</f>
        <v>AGG</v>
      </c>
      <c r="J48" t="str">
        <f>INDEX(stmttab!$A$1:$L$141,'ER Map'!$E48,MATCH(J$2,stmttab!$A$1:$L$1,0))</f>
        <v>MAILCHIMP MISC 03-18 PURCHASE.pdf</v>
      </c>
      <c r="K48" t="str">
        <f>INDEX(stmttab!$A$1:$L$141,'ER Map'!$E48,MATCH(K$2,stmttab!$A$1:$L$1,0))</f>
        <v>210318 - AGG - Mailchimp Essentials MC12095090.pdf</v>
      </c>
      <c r="L48" t="str">
        <f>INDEX(stmttab!$A$1:$L$141,'ER Map'!$E48,MATCH(L$2,stmttab!$A$1:$L$1,0))</f>
        <v>AGG Mailchimp account</v>
      </c>
      <c r="M48" s="6">
        <f>INDEX(stmttab!$A$1:$L$141,'ER Map'!$E48,MATCH(M$2,stmttab!$A$1:$L$1,0))</f>
        <v>44274</v>
      </c>
      <c r="N48" t="str">
        <f>INDEX(stmttab!$A$1:$L$141,'ER Map'!$E48,MATCH(N$2,stmttab!$A$1:$L$1,0))</f>
        <v>MAILCHIMP *MISC 03/18 PURCHASE MAILCHIMP.COM GA DEBIT CARD *7411</v>
      </c>
      <c r="O48">
        <f t="shared" si="2"/>
        <v>12</v>
      </c>
    </row>
    <row r="49" spans="1:15" x14ac:dyDescent="0.25">
      <c r="A49" t="s">
        <v>410</v>
      </c>
      <c r="B49" t="s">
        <v>321</v>
      </c>
      <c r="C49">
        <v>125</v>
      </c>
      <c r="D49" t="s">
        <v>75</v>
      </c>
      <c r="E49">
        <f>MATCH("*"&amp;B49&amp;"*",stmttab!K:K,0)</f>
        <v>52</v>
      </c>
      <c r="F49" t="str">
        <f>INDEX(stmttab!$A$1:$L$141,'ER Map'!$E49,MATCH(F$2,stmttab!$A$1:$L$1,0))</f>
        <v>LRC</v>
      </c>
      <c r="G49">
        <f>INDEX(stmttab!$A$1:$L$141,'ER Map'!$E49,MATCH(G$2,stmttab!$A$1:$L$1,0))</f>
        <v>0</v>
      </c>
      <c r="H49">
        <f>INDEX(stmttab!$A$1:$L$141,'ER Map'!$E49,MATCH(H$2,stmttab!$A$1:$L$1,0))</f>
        <v>0</v>
      </c>
      <c r="I49" t="str">
        <f>INDEX(stmttab!$A$1:$L$141,'ER Map'!$E49,MATCH(I$2,stmttab!$A$1:$L$1,0))</f>
        <v>AGG</v>
      </c>
      <c r="J49" t="str">
        <f>INDEX(stmttab!$A$1:$L$141,'ER Map'!$E49,MATCH(J$2,stmttab!$A$1:$L$1,0))</f>
        <v>STK Shutterstock 03-28 PURCHASE 8666633954.pdf</v>
      </c>
      <c r="K49" t="str">
        <f>INDEX(stmttab!$A$1:$L$141,'ER Map'!$E49,MATCH(K$2,stmttab!$A$1:$L$1,0))</f>
        <v>210328 - Shutterstock SSTK-05F1C-0C56.pdf</v>
      </c>
      <c r="L49" t="str">
        <f>INDEX(stmttab!$A$1:$L$141,'ER Map'!$E49,MATCH(L$2,stmttab!$A$1:$L$1,0))</f>
        <v>Images for websites</v>
      </c>
      <c r="M49" s="6">
        <f>INDEX(stmttab!$A$1:$L$141,'ER Map'!$E49,MATCH(M$2,stmttab!$A$1:$L$1,0))</f>
        <v>44284</v>
      </c>
      <c r="N49" t="str">
        <f>INDEX(stmttab!$A$1:$L$141,'ER Map'!$E49,MATCH(N$2,stmttab!$A$1:$L$1,0))</f>
        <v>STK*Shutterstock 03/28 PURCHASE 8666633954 NY DEBIT CARD *7411</v>
      </c>
      <c r="O49">
        <f t="shared" si="2"/>
        <v>13</v>
      </c>
    </row>
  </sheetData>
  <autoFilter ref="A2:E42" xr:uid="{130AA031-61CC-4D85-9689-BBF89EA77C16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12AB-C0CD-4F25-875A-7BBD2BF1D45F}">
  <dimension ref="A2:Q27"/>
  <sheetViews>
    <sheetView workbookViewId="0">
      <selection activeCell="A6" sqref="A6:A11"/>
    </sheetView>
  </sheetViews>
  <sheetFormatPr defaultRowHeight="15" x14ac:dyDescent="0.25"/>
  <cols>
    <col min="1" max="1" width="62.42578125" bestFit="1" customWidth="1"/>
    <col min="2" max="3" width="13.5703125" customWidth="1"/>
    <col min="4" max="4" width="62.42578125" customWidth="1"/>
    <col min="5" max="6" width="22.28515625" customWidth="1"/>
    <col min="7" max="7" width="31.42578125" bestFit="1" customWidth="1"/>
    <col min="8" max="8" width="6" bestFit="1" customWidth="1"/>
  </cols>
  <sheetData>
    <row r="2" spans="1:17" x14ac:dyDescent="0.25">
      <c r="A2" t="s">
        <v>388</v>
      </c>
      <c r="D2" t="s">
        <v>310</v>
      </c>
      <c r="E2" t="s">
        <v>311</v>
      </c>
      <c r="H2" t="s">
        <v>82</v>
      </c>
      <c r="I2" t="s">
        <v>300</v>
      </c>
      <c r="J2" t="s">
        <v>299</v>
      </c>
      <c r="K2" t="s">
        <v>81</v>
      </c>
      <c r="L2" t="s">
        <v>74</v>
      </c>
      <c r="M2" t="s">
        <v>102</v>
      </c>
      <c r="N2" t="s">
        <v>127</v>
      </c>
      <c r="O2" t="s">
        <v>2</v>
      </c>
      <c r="P2" t="s">
        <v>0</v>
      </c>
      <c r="Q2" t="s">
        <v>387</v>
      </c>
    </row>
    <row r="3" spans="1:17" x14ac:dyDescent="0.25">
      <c r="A3" t="s">
        <v>324</v>
      </c>
      <c r="B3" s="17">
        <f ca="1">INDIRECT("'["&amp;$A$1&amp;$A3&amp;"]Expense Summary'!$A$"&amp;Q3)</f>
        <v>44306</v>
      </c>
      <c r="D3" t="s">
        <v>325</v>
      </c>
      <c r="E3">
        <v>52.99</v>
      </c>
      <c r="F3" t="s">
        <v>286</v>
      </c>
      <c r="G3">
        <v>64</v>
      </c>
      <c r="H3" t="s">
        <v>78</v>
      </c>
      <c r="I3">
        <v>7</v>
      </c>
      <c r="J3">
        <v>0</v>
      </c>
      <c r="K3" t="s">
        <v>76</v>
      </c>
      <c r="L3" t="s">
        <v>153</v>
      </c>
      <c r="M3" t="s">
        <v>150</v>
      </c>
      <c r="N3" t="s">
        <v>130</v>
      </c>
      <c r="O3">
        <v>44306</v>
      </c>
      <c r="P3" t="s">
        <v>148</v>
      </c>
      <c r="Q3">
        <v>7</v>
      </c>
    </row>
    <row r="4" spans="1:17" x14ac:dyDescent="0.25">
      <c r="A4" t="s">
        <v>324</v>
      </c>
      <c r="B4" s="17">
        <f t="shared" ref="B4:B17" ca="1" si="0">INDIRECT("'["&amp;$A$1&amp;$A4&amp;"]Expense Summary'!$A$"&amp;Q4)</f>
        <v>44336</v>
      </c>
      <c r="D4" t="s">
        <v>326</v>
      </c>
      <c r="E4">
        <v>52.99</v>
      </c>
      <c r="F4" t="s">
        <v>286</v>
      </c>
      <c r="G4">
        <v>69</v>
      </c>
      <c r="H4" t="s">
        <v>78</v>
      </c>
      <c r="I4">
        <v>6</v>
      </c>
      <c r="J4">
        <v>0</v>
      </c>
      <c r="K4" t="s">
        <v>76</v>
      </c>
      <c r="L4" t="s">
        <v>160</v>
      </c>
      <c r="M4" t="s">
        <v>162</v>
      </c>
      <c r="N4" t="s">
        <v>130</v>
      </c>
      <c r="O4">
        <v>44336</v>
      </c>
      <c r="P4" t="s">
        <v>157</v>
      </c>
      <c r="Q4">
        <v>8</v>
      </c>
    </row>
    <row r="5" spans="1:17" x14ac:dyDescent="0.25">
      <c r="A5" t="s">
        <v>406</v>
      </c>
      <c r="B5" s="17">
        <f t="shared" ca="1" si="0"/>
        <v>44216</v>
      </c>
      <c r="D5" t="s">
        <v>325</v>
      </c>
      <c r="E5">
        <v>52.99</v>
      </c>
      <c r="F5" t="s">
        <v>286</v>
      </c>
      <c r="G5">
        <v>64</v>
      </c>
      <c r="H5" t="s">
        <v>78</v>
      </c>
      <c r="I5">
        <v>7</v>
      </c>
      <c r="J5">
        <v>0</v>
      </c>
      <c r="K5" t="s">
        <v>76</v>
      </c>
      <c r="L5" t="s">
        <v>153</v>
      </c>
      <c r="M5" t="s">
        <v>150</v>
      </c>
      <c r="N5" t="s">
        <v>130</v>
      </c>
      <c r="O5">
        <v>44306</v>
      </c>
      <c r="P5" t="s">
        <v>148</v>
      </c>
      <c r="Q5">
        <v>7</v>
      </c>
    </row>
    <row r="6" spans="1:17" x14ac:dyDescent="0.25">
      <c r="A6" t="s">
        <v>329</v>
      </c>
      <c r="B6" s="17" t="e">
        <f t="shared" ca="1" si="0"/>
        <v>#REF!</v>
      </c>
      <c r="D6" t="s">
        <v>326</v>
      </c>
      <c r="E6">
        <v>52.99</v>
      </c>
      <c r="F6" t="s">
        <v>286</v>
      </c>
      <c r="G6">
        <v>69</v>
      </c>
      <c r="H6" t="s">
        <v>78</v>
      </c>
      <c r="I6">
        <v>6</v>
      </c>
      <c r="J6">
        <v>0</v>
      </c>
      <c r="K6" t="s">
        <v>76</v>
      </c>
      <c r="L6" t="s">
        <v>160</v>
      </c>
      <c r="M6" t="s">
        <v>162</v>
      </c>
      <c r="N6" t="s">
        <v>130</v>
      </c>
      <c r="O6">
        <v>44336</v>
      </c>
      <c r="P6" t="s">
        <v>157</v>
      </c>
      <c r="Q6">
        <v>8</v>
      </c>
    </row>
    <row r="7" spans="1:17" x14ac:dyDescent="0.25">
      <c r="A7" t="s">
        <v>329</v>
      </c>
      <c r="B7" s="17" t="e">
        <f t="shared" ca="1" si="0"/>
        <v>#REF!</v>
      </c>
      <c r="D7" t="s">
        <v>330</v>
      </c>
      <c r="E7">
        <v>52.99</v>
      </c>
      <c r="F7" t="s">
        <v>286</v>
      </c>
      <c r="G7">
        <v>85</v>
      </c>
      <c r="H7" t="s">
        <v>78</v>
      </c>
      <c r="I7">
        <v>5</v>
      </c>
      <c r="J7">
        <v>0</v>
      </c>
      <c r="K7" t="s">
        <v>76</v>
      </c>
      <c r="L7" t="s">
        <v>191</v>
      </c>
      <c r="M7" t="s">
        <v>209</v>
      </c>
      <c r="N7" t="s">
        <v>130</v>
      </c>
      <c r="O7">
        <v>44368</v>
      </c>
      <c r="P7" t="s">
        <v>180</v>
      </c>
      <c r="Q7">
        <v>9</v>
      </c>
    </row>
    <row r="8" spans="1:17" x14ac:dyDescent="0.25">
      <c r="A8" t="s">
        <v>329</v>
      </c>
      <c r="B8" s="17" t="e">
        <f t="shared" ca="1" si="0"/>
        <v>#REF!</v>
      </c>
      <c r="D8" t="s">
        <v>331</v>
      </c>
      <c r="E8">
        <v>52.99</v>
      </c>
      <c r="F8" t="s">
        <v>286</v>
      </c>
      <c r="G8">
        <v>97</v>
      </c>
      <c r="H8" t="s">
        <v>78</v>
      </c>
      <c r="I8">
        <v>4</v>
      </c>
      <c r="J8">
        <v>0</v>
      </c>
      <c r="K8" t="s">
        <v>76</v>
      </c>
      <c r="L8" t="s">
        <v>229</v>
      </c>
      <c r="M8" t="s">
        <v>213</v>
      </c>
      <c r="N8" t="s">
        <v>130</v>
      </c>
      <c r="O8">
        <v>44397</v>
      </c>
      <c r="P8" t="s">
        <v>217</v>
      </c>
      <c r="Q8">
        <v>10</v>
      </c>
    </row>
    <row r="9" spans="1:17" x14ac:dyDescent="0.25">
      <c r="A9" t="s">
        <v>329</v>
      </c>
      <c r="B9" s="17" t="e">
        <f t="shared" ca="1" si="0"/>
        <v>#REF!</v>
      </c>
      <c r="D9" t="s">
        <v>332</v>
      </c>
      <c r="E9">
        <v>52.99</v>
      </c>
      <c r="F9" t="s">
        <v>286</v>
      </c>
      <c r="G9">
        <v>104</v>
      </c>
      <c r="H9" t="s">
        <v>78</v>
      </c>
      <c r="I9">
        <v>3</v>
      </c>
      <c r="J9">
        <v>0</v>
      </c>
      <c r="K9" t="s">
        <v>76</v>
      </c>
      <c r="L9" t="s">
        <v>234</v>
      </c>
      <c r="M9" t="s">
        <v>245</v>
      </c>
      <c r="N9" t="s">
        <v>130</v>
      </c>
      <c r="O9">
        <v>44428</v>
      </c>
      <c r="P9" t="s">
        <v>223</v>
      </c>
      <c r="Q9">
        <v>11</v>
      </c>
    </row>
    <row r="10" spans="1:17" x14ac:dyDescent="0.25">
      <c r="A10" t="s">
        <v>329</v>
      </c>
      <c r="B10" s="17" t="e">
        <f t="shared" ca="1" si="0"/>
        <v>#REF!</v>
      </c>
      <c r="D10" t="s">
        <v>334</v>
      </c>
      <c r="E10">
        <v>52.99</v>
      </c>
      <c r="F10" t="s">
        <v>286</v>
      </c>
      <c r="G10">
        <v>110</v>
      </c>
      <c r="H10" t="s">
        <v>78</v>
      </c>
      <c r="I10">
        <v>2</v>
      </c>
      <c r="J10">
        <v>0</v>
      </c>
      <c r="K10" t="s">
        <v>76</v>
      </c>
      <c r="L10" t="s">
        <v>239</v>
      </c>
      <c r="M10" t="s">
        <v>246</v>
      </c>
      <c r="N10" t="s">
        <v>130</v>
      </c>
      <c r="O10">
        <v>44459</v>
      </c>
      <c r="P10" t="s">
        <v>227</v>
      </c>
      <c r="Q10">
        <v>13</v>
      </c>
    </row>
    <row r="11" spans="1:17" x14ac:dyDescent="0.25">
      <c r="A11" t="s">
        <v>329</v>
      </c>
      <c r="B11" s="17" t="e">
        <f t="shared" ca="1" si="0"/>
        <v>#REF!</v>
      </c>
      <c r="D11" t="s">
        <v>335</v>
      </c>
      <c r="E11">
        <v>52.99</v>
      </c>
      <c r="F11" t="s">
        <v>286</v>
      </c>
      <c r="G11">
        <v>120</v>
      </c>
      <c r="H11" t="s">
        <v>78</v>
      </c>
      <c r="I11">
        <v>1</v>
      </c>
      <c r="J11">
        <v>0</v>
      </c>
      <c r="K11" t="s">
        <v>76</v>
      </c>
      <c r="L11" t="s">
        <v>266</v>
      </c>
      <c r="M11" t="s">
        <v>275</v>
      </c>
      <c r="N11" t="s">
        <v>130</v>
      </c>
      <c r="O11">
        <v>44489</v>
      </c>
      <c r="P11" t="s">
        <v>255</v>
      </c>
      <c r="Q11">
        <v>14</v>
      </c>
    </row>
    <row r="12" spans="1:17" x14ac:dyDescent="0.25">
      <c r="A12" t="s">
        <v>355</v>
      </c>
      <c r="B12" s="17" t="e">
        <f t="shared" ca="1" si="0"/>
        <v>#REF!</v>
      </c>
      <c r="D12" t="s">
        <v>330</v>
      </c>
      <c r="E12">
        <v>52.99</v>
      </c>
      <c r="F12" t="s">
        <v>286</v>
      </c>
      <c r="G12">
        <v>85</v>
      </c>
      <c r="H12" t="s">
        <v>78</v>
      </c>
      <c r="I12">
        <v>5</v>
      </c>
      <c r="J12">
        <v>0</v>
      </c>
      <c r="K12" t="s">
        <v>76</v>
      </c>
      <c r="L12" t="s">
        <v>191</v>
      </c>
      <c r="M12" t="s">
        <v>209</v>
      </c>
      <c r="N12" t="s">
        <v>130</v>
      </c>
      <c r="O12">
        <v>44368</v>
      </c>
      <c r="P12" t="s">
        <v>180</v>
      </c>
      <c r="Q12">
        <v>9</v>
      </c>
    </row>
    <row r="13" spans="1:17" x14ac:dyDescent="0.25">
      <c r="A13" t="s">
        <v>355</v>
      </c>
      <c r="B13" s="17" t="e">
        <f t="shared" ca="1" si="0"/>
        <v>#REF!</v>
      </c>
      <c r="D13" t="s">
        <v>331</v>
      </c>
      <c r="E13">
        <v>52.99</v>
      </c>
      <c r="F13" t="s">
        <v>286</v>
      </c>
      <c r="G13">
        <v>97</v>
      </c>
      <c r="H13" t="s">
        <v>78</v>
      </c>
      <c r="I13">
        <v>4</v>
      </c>
      <c r="J13">
        <v>0</v>
      </c>
      <c r="K13" t="s">
        <v>76</v>
      </c>
      <c r="L13" t="s">
        <v>229</v>
      </c>
      <c r="M13" t="s">
        <v>213</v>
      </c>
      <c r="N13" t="s">
        <v>130</v>
      </c>
      <c r="O13">
        <v>44397</v>
      </c>
      <c r="P13" t="s">
        <v>217</v>
      </c>
      <c r="Q13">
        <v>10</v>
      </c>
    </row>
    <row r="14" spans="1:17" x14ac:dyDescent="0.25">
      <c r="A14" t="s">
        <v>355</v>
      </c>
      <c r="B14" s="17" t="e">
        <f t="shared" ca="1" si="0"/>
        <v>#REF!</v>
      </c>
      <c r="D14" t="s">
        <v>332</v>
      </c>
      <c r="E14">
        <v>52.99</v>
      </c>
      <c r="F14" t="s">
        <v>286</v>
      </c>
      <c r="G14">
        <v>104</v>
      </c>
      <c r="H14" t="s">
        <v>78</v>
      </c>
      <c r="I14">
        <v>3</v>
      </c>
      <c r="J14">
        <v>0</v>
      </c>
      <c r="K14" t="s">
        <v>76</v>
      </c>
      <c r="L14" t="s">
        <v>234</v>
      </c>
      <c r="M14" t="s">
        <v>245</v>
      </c>
      <c r="N14" t="s">
        <v>130</v>
      </c>
      <c r="O14">
        <v>44428</v>
      </c>
      <c r="P14" t="s">
        <v>223</v>
      </c>
      <c r="Q14">
        <v>9</v>
      </c>
    </row>
    <row r="15" spans="1:17" x14ac:dyDescent="0.25">
      <c r="A15" t="s">
        <v>355</v>
      </c>
      <c r="B15" s="17" t="e">
        <f t="shared" ca="1" si="0"/>
        <v>#REF!</v>
      </c>
      <c r="D15" t="s">
        <v>334</v>
      </c>
      <c r="E15">
        <v>52.99</v>
      </c>
      <c r="F15" t="s">
        <v>286</v>
      </c>
      <c r="G15">
        <v>110</v>
      </c>
      <c r="H15" t="s">
        <v>78</v>
      </c>
      <c r="I15">
        <v>2</v>
      </c>
      <c r="J15">
        <v>0</v>
      </c>
      <c r="K15" t="s">
        <v>76</v>
      </c>
      <c r="L15" t="s">
        <v>239</v>
      </c>
      <c r="M15" t="s">
        <v>246</v>
      </c>
      <c r="N15" t="s">
        <v>130</v>
      </c>
      <c r="O15">
        <v>44459</v>
      </c>
      <c r="P15" t="s">
        <v>227</v>
      </c>
      <c r="Q15">
        <v>11</v>
      </c>
    </row>
    <row r="16" spans="1:17" x14ac:dyDescent="0.25">
      <c r="A16" t="s">
        <v>355</v>
      </c>
      <c r="B16" s="17" t="e">
        <f t="shared" ca="1" si="0"/>
        <v>#REF!</v>
      </c>
      <c r="D16" t="s">
        <v>335</v>
      </c>
      <c r="E16">
        <v>52.99</v>
      </c>
      <c r="F16" t="s">
        <v>286</v>
      </c>
      <c r="G16">
        <v>120</v>
      </c>
      <c r="H16" t="s">
        <v>78</v>
      </c>
      <c r="I16">
        <v>1</v>
      </c>
      <c r="J16">
        <v>0</v>
      </c>
      <c r="K16" t="s">
        <v>76</v>
      </c>
      <c r="L16" t="s">
        <v>266</v>
      </c>
      <c r="M16" t="s">
        <v>275</v>
      </c>
      <c r="N16" t="s">
        <v>130</v>
      </c>
      <c r="O16">
        <v>44489</v>
      </c>
      <c r="P16" t="s">
        <v>255</v>
      </c>
      <c r="Q16">
        <v>12</v>
      </c>
    </row>
    <row r="17" spans="1:17" x14ac:dyDescent="0.25">
      <c r="A17" t="s">
        <v>360</v>
      </c>
      <c r="B17" s="17" t="e">
        <f t="shared" ca="1" si="0"/>
        <v>#REF!</v>
      </c>
      <c r="D17" t="s">
        <v>361</v>
      </c>
      <c r="E17">
        <v>47.69</v>
      </c>
      <c r="F17" t="s">
        <v>286</v>
      </c>
      <c r="G17">
        <v>132</v>
      </c>
      <c r="H17" t="s">
        <v>78</v>
      </c>
      <c r="I17">
        <v>0</v>
      </c>
      <c r="J17">
        <v>0</v>
      </c>
      <c r="K17" t="s">
        <v>286</v>
      </c>
      <c r="L17" t="s">
        <v>288</v>
      </c>
      <c r="M17" t="s">
        <v>293</v>
      </c>
      <c r="N17" t="s">
        <v>130</v>
      </c>
      <c r="O17">
        <v>44522</v>
      </c>
      <c r="P17" t="s">
        <v>283</v>
      </c>
      <c r="Q17">
        <v>7</v>
      </c>
    </row>
    <row r="27" spans="1:17" x14ac:dyDescent="0.25">
      <c r="D27" t="s">
        <v>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70C2-FAF3-4917-B6BF-4275532CF49F}">
  <dimension ref="A2:I15"/>
  <sheetViews>
    <sheetView workbookViewId="0">
      <selection activeCell="I2" sqref="I2:I15"/>
    </sheetView>
  </sheetViews>
  <sheetFormatPr defaultRowHeight="15" x14ac:dyDescent="0.25"/>
  <cols>
    <col min="1" max="1" width="62.42578125" bestFit="1" customWidth="1"/>
    <col min="2" max="2" width="13" customWidth="1"/>
    <col min="6" max="6" width="31.42578125" bestFit="1" customWidth="1"/>
  </cols>
  <sheetData>
    <row r="2" spans="1:9" x14ac:dyDescent="0.25">
      <c r="A2" t="s">
        <v>324</v>
      </c>
      <c r="B2" s="6">
        <v>44306</v>
      </c>
      <c r="C2" t="s">
        <v>384</v>
      </c>
      <c r="D2" t="s">
        <v>385</v>
      </c>
      <c r="E2" t="s">
        <v>386</v>
      </c>
      <c r="F2" t="s">
        <v>325</v>
      </c>
      <c r="G2">
        <v>52.99</v>
      </c>
      <c r="I2">
        <f>MATCH(F2,Sheet2!$I$25:$I$34,0)</f>
        <v>7</v>
      </c>
    </row>
    <row r="3" spans="1:9" x14ac:dyDescent="0.25">
      <c r="A3" t="s">
        <v>324</v>
      </c>
      <c r="B3" s="6">
        <v>44336</v>
      </c>
      <c r="C3" t="s">
        <v>384</v>
      </c>
      <c r="D3" t="s">
        <v>385</v>
      </c>
      <c r="E3" t="s">
        <v>386</v>
      </c>
      <c r="F3" t="s">
        <v>326</v>
      </c>
      <c r="G3">
        <v>52.99</v>
      </c>
      <c r="I3">
        <f>MATCH(F3,Sheet2!$I$25:$I$34,0)</f>
        <v>6</v>
      </c>
    </row>
    <row r="4" spans="1:9" x14ac:dyDescent="0.25">
      <c r="A4" t="s">
        <v>329</v>
      </c>
      <c r="B4" s="6">
        <v>44306</v>
      </c>
      <c r="C4" t="s">
        <v>384</v>
      </c>
      <c r="D4" t="s">
        <v>385</v>
      </c>
      <c r="E4" t="s">
        <v>386</v>
      </c>
      <c r="F4" t="s">
        <v>325</v>
      </c>
      <c r="G4">
        <v>52.99</v>
      </c>
      <c r="I4">
        <f>MATCH(F4,Sheet2!$I$25:$I$34,0)</f>
        <v>7</v>
      </c>
    </row>
    <row r="5" spans="1:9" x14ac:dyDescent="0.25">
      <c r="A5" t="s">
        <v>329</v>
      </c>
      <c r="B5" s="6">
        <v>44336</v>
      </c>
      <c r="C5" t="s">
        <v>384</v>
      </c>
      <c r="D5" t="s">
        <v>385</v>
      </c>
      <c r="E5" t="s">
        <v>386</v>
      </c>
      <c r="F5" t="s">
        <v>326</v>
      </c>
      <c r="G5">
        <v>52.99</v>
      </c>
      <c r="I5">
        <f>MATCH(F5,Sheet2!$I$25:$I$34,0)</f>
        <v>6</v>
      </c>
    </row>
    <row r="6" spans="1:9" x14ac:dyDescent="0.25">
      <c r="A6" t="s">
        <v>329</v>
      </c>
      <c r="B6" s="6">
        <v>44367</v>
      </c>
      <c r="C6" t="s">
        <v>384</v>
      </c>
      <c r="D6" t="s">
        <v>385</v>
      </c>
      <c r="E6" t="s">
        <v>386</v>
      </c>
      <c r="F6" t="s">
        <v>330</v>
      </c>
      <c r="G6">
        <v>52.99</v>
      </c>
      <c r="I6">
        <f>MATCH(F6,Sheet2!$I$25:$I$34,0)</f>
        <v>5</v>
      </c>
    </row>
    <row r="7" spans="1:9" x14ac:dyDescent="0.25">
      <c r="A7" t="s">
        <v>329</v>
      </c>
      <c r="B7" s="6">
        <v>44397</v>
      </c>
      <c r="C7" t="s">
        <v>384</v>
      </c>
      <c r="D7" t="s">
        <v>385</v>
      </c>
      <c r="E7" t="s">
        <v>386</v>
      </c>
      <c r="F7" t="s">
        <v>331</v>
      </c>
      <c r="G7">
        <v>52.99</v>
      </c>
      <c r="I7">
        <f>MATCH(F7,Sheet2!$I$25:$I$34,0)</f>
        <v>4</v>
      </c>
    </row>
    <row r="8" spans="1:9" x14ac:dyDescent="0.25">
      <c r="A8" t="s">
        <v>329</v>
      </c>
      <c r="B8" s="6">
        <v>44428</v>
      </c>
      <c r="C8" t="s">
        <v>384</v>
      </c>
      <c r="D8" t="s">
        <v>385</v>
      </c>
      <c r="E8" t="s">
        <v>386</v>
      </c>
      <c r="F8" t="s">
        <v>332</v>
      </c>
      <c r="G8">
        <v>52.99</v>
      </c>
      <c r="I8">
        <f>MATCH(F8,Sheet2!$I$25:$I$34,0)</f>
        <v>3</v>
      </c>
    </row>
    <row r="9" spans="1:9" x14ac:dyDescent="0.25">
      <c r="A9" t="s">
        <v>329</v>
      </c>
      <c r="B9" s="6">
        <v>44459</v>
      </c>
      <c r="C9" t="s">
        <v>384</v>
      </c>
      <c r="D9" t="s">
        <v>385</v>
      </c>
      <c r="E9" t="s">
        <v>386</v>
      </c>
      <c r="F9" t="s">
        <v>334</v>
      </c>
      <c r="G9">
        <v>52.99</v>
      </c>
      <c r="I9">
        <f>MATCH(F9,Sheet2!$I$25:$I$34,0)</f>
        <v>2</v>
      </c>
    </row>
    <row r="10" spans="1:9" x14ac:dyDescent="0.25">
      <c r="A10" t="s">
        <v>329</v>
      </c>
      <c r="B10" s="6">
        <v>44489</v>
      </c>
      <c r="C10" t="s">
        <v>384</v>
      </c>
      <c r="D10" t="s">
        <v>385</v>
      </c>
      <c r="E10" t="s">
        <v>386</v>
      </c>
      <c r="F10" t="s">
        <v>335</v>
      </c>
      <c r="G10">
        <v>52.99</v>
      </c>
      <c r="I10">
        <f>MATCH(F10,Sheet2!$I$25:$I$34,0)</f>
        <v>1</v>
      </c>
    </row>
    <row r="11" spans="1:9" x14ac:dyDescent="0.25">
      <c r="A11" t="s">
        <v>355</v>
      </c>
      <c r="B11" s="6">
        <v>44367</v>
      </c>
      <c r="C11" t="s">
        <v>384</v>
      </c>
      <c r="D11" t="s">
        <v>385</v>
      </c>
      <c r="E11" t="s">
        <v>386</v>
      </c>
      <c r="F11" t="s">
        <v>330</v>
      </c>
      <c r="G11">
        <v>52.99</v>
      </c>
      <c r="I11">
        <f>MATCH(F11,Sheet2!$I$25:$I$34,0)</f>
        <v>5</v>
      </c>
    </row>
    <row r="12" spans="1:9" x14ac:dyDescent="0.25">
      <c r="A12" t="s">
        <v>355</v>
      </c>
      <c r="B12" s="6">
        <v>44397</v>
      </c>
      <c r="C12" t="s">
        <v>384</v>
      </c>
      <c r="D12" t="s">
        <v>385</v>
      </c>
      <c r="E12" t="s">
        <v>386</v>
      </c>
      <c r="F12" t="s">
        <v>331</v>
      </c>
      <c r="G12">
        <v>52.99</v>
      </c>
      <c r="I12">
        <f>MATCH(F12,Sheet2!$I$25:$I$34,0)</f>
        <v>4</v>
      </c>
    </row>
    <row r="13" spans="1:9" x14ac:dyDescent="0.25">
      <c r="A13" t="s">
        <v>355</v>
      </c>
      <c r="B13" s="6">
        <v>44428</v>
      </c>
      <c r="C13" t="s">
        <v>384</v>
      </c>
      <c r="D13" t="s">
        <v>385</v>
      </c>
      <c r="E13" t="s">
        <v>386</v>
      </c>
      <c r="F13" t="s">
        <v>332</v>
      </c>
      <c r="G13">
        <v>52.99</v>
      </c>
      <c r="I13">
        <f>MATCH(F13,Sheet2!$I$25:$I$34,0)</f>
        <v>3</v>
      </c>
    </row>
    <row r="14" spans="1:9" x14ac:dyDescent="0.25">
      <c r="A14" t="s">
        <v>355</v>
      </c>
      <c r="B14" s="6">
        <v>44459</v>
      </c>
      <c r="C14" t="s">
        <v>384</v>
      </c>
      <c r="D14" t="s">
        <v>385</v>
      </c>
      <c r="E14" t="s">
        <v>386</v>
      </c>
      <c r="F14" t="s">
        <v>334</v>
      </c>
      <c r="G14">
        <v>52.99</v>
      </c>
      <c r="I14">
        <f>MATCH(F14,Sheet2!$I$25:$I$34,0)</f>
        <v>2</v>
      </c>
    </row>
    <row r="15" spans="1:9" x14ac:dyDescent="0.25">
      <c r="A15" t="s">
        <v>355</v>
      </c>
      <c r="B15" s="6">
        <v>44489</v>
      </c>
      <c r="C15" t="s">
        <v>384</v>
      </c>
      <c r="D15" t="s">
        <v>385</v>
      </c>
      <c r="E15" t="s">
        <v>386</v>
      </c>
      <c r="F15" t="s">
        <v>335</v>
      </c>
      <c r="G15">
        <v>52.99</v>
      </c>
      <c r="I15">
        <f>MATCH(F15,Sheet2!$I$25:$I$34,0)</f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9FBE-95E3-475D-B6E9-47B1E564C61D}">
  <dimension ref="A1:G35"/>
  <sheetViews>
    <sheetView topLeftCell="A3" workbookViewId="0">
      <selection activeCell="E25" sqref="E25:E35"/>
    </sheetView>
  </sheetViews>
  <sheetFormatPr defaultRowHeight="15" x14ac:dyDescent="0.25"/>
  <cols>
    <col min="1" max="1" width="32.5703125" bestFit="1" customWidth="1"/>
    <col min="2" max="2" width="81.140625" bestFit="1" customWidth="1"/>
    <col min="3" max="3" width="14.140625" bestFit="1" customWidth="1"/>
    <col min="4" max="4" width="12" bestFit="1" customWidth="1"/>
  </cols>
  <sheetData>
    <row r="1" spans="1:4" x14ac:dyDescent="0.25">
      <c r="A1" t="s">
        <v>0</v>
      </c>
      <c r="C1" t="s">
        <v>83</v>
      </c>
    </row>
    <row r="2" spans="1:4" x14ac:dyDescent="0.25">
      <c r="A2" t="s">
        <v>84</v>
      </c>
      <c r="C2">
        <v>10851.76</v>
      </c>
    </row>
    <row r="3" spans="1:4" x14ac:dyDescent="0.25">
      <c r="A3" t="s">
        <v>85</v>
      </c>
      <c r="C3">
        <v>6000</v>
      </c>
    </row>
    <row r="4" spans="1:4" x14ac:dyDescent="0.25">
      <c r="A4" t="s">
        <v>86</v>
      </c>
      <c r="C4">
        <v>-7732.94</v>
      </c>
    </row>
    <row r="5" spans="1:4" x14ac:dyDescent="0.25">
      <c r="A5" t="s">
        <v>87</v>
      </c>
      <c r="C5">
        <v>9118.82</v>
      </c>
    </row>
    <row r="7" spans="1:4" x14ac:dyDescent="0.25">
      <c r="A7" t="s">
        <v>2</v>
      </c>
      <c r="B7" t="s">
        <v>0</v>
      </c>
      <c r="C7" t="s">
        <v>3</v>
      </c>
      <c r="D7" t="s">
        <v>4</v>
      </c>
    </row>
    <row r="8" spans="1:4" x14ac:dyDescent="0.25">
      <c r="A8" s="6">
        <v>44277</v>
      </c>
      <c r="B8" t="s">
        <v>84</v>
      </c>
      <c r="D8">
        <v>10851.76</v>
      </c>
    </row>
    <row r="9" spans="1:4" x14ac:dyDescent="0.25">
      <c r="A9" s="6">
        <v>44277</v>
      </c>
      <c r="B9" t="s">
        <v>44</v>
      </c>
      <c r="C9">
        <v>-52.99</v>
      </c>
      <c r="D9">
        <v>10798.77</v>
      </c>
    </row>
    <row r="10" spans="1:4" x14ac:dyDescent="0.25">
      <c r="A10" s="6">
        <v>44284</v>
      </c>
      <c r="B10" t="s">
        <v>88</v>
      </c>
      <c r="C10">
        <v>-125</v>
      </c>
      <c r="D10">
        <v>10673.77</v>
      </c>
    </row>
    <row r="11" spans="1:4" x14ac:dyDescent="0.25">
      <c r="A11" s="6">
        <v>44284</v>
      </c>
      <c r="B11" t="s">
        <v>89</v>
      </c>
      <c r="C11">
        <v>-2500</v>
      </c>
      <c r="D11">
        <v>8173.77</v>
      </c>
    </row>
    <row r="12" spans="1:4" x14ac:dyDescent="0.25">
      <c r="A12" s="6">
        <v>44284</v>
      </c>
      <c r="B12" t="s">
        <v>90</v>
      </c>
      <c r="C12">
        <v>-2500</v>
      </c>
      <c r="D12">
        <v>5673.77</v>
      </c>
    </row>
    <row r="13" spans="1:4" x14ac:dyDescent="0.25">
      <c r="A13" s="6">
        <v>44284</v>
      </c>
      <c r="B13" t="s">
        <v>91</v>
      </c>
      <c r="C13">
        <v>-2500</v>
      </c>
      <c r="D13">
        <v>3173.77</v>
      </c>
    </row>
    <row r="14" spans="1:4" x14ac:dyDescent="0.25">
      <c r="A14" s="6">
        <v>44285</v>
      </c>
      <c r="B14" t="s">
        <v>92</v>
      </c>
      <c r="C14">
        <v>-1</v>
      </c>
      <c r="D14">
        <v>3172.77</v>
      </c>
    </row>
    <row r="15" spans="1:4" x14ac:dyDescent="0.25">
      <c r="A15" s="6">
        <v>44285</v>
      </c>
      <c r="B15" t="s">
        <v>93</v>
      </c>
      <c r="C15">
        <v>-1</v>
      </c>
      <c r="D15">
        <v>3171.77</v>
      </c>
    </row>
    <row r="16" spans="1:4" x14ac:dyDescent="0.25">
      <c r="A16" s="6">
        <v>44287</v>
      </c>
      <c r="B16" t="s">
        <v>94</v>
      </c>
      <c r="C16">
        <v>-29.95</v>
      </c>
      <c r="D16">
        <v>3141.82</v>
      </c>
    </row>
    <row r="17" spans="1:7" x14ac:dyDescent="0.25">
      <c r="A17" s="6">
        <v>44288</v>
      </c>
      <c r="B17" t="s">
        <v>5</v>
      </c>
      <c r="C17">
        <v>6000</v>
      </c>
      <c r="D17">
        <v>9141.82</v>
      </c>
    </row>
    <row r="18" spans="1:7" x14ac:dyDescent="0.25">
      <c r="A18" s="6">
        <v>44288</v>
      </c>
      <c r="B18" t="s">
        <v>95</v>
      </c>
      <c r="C18">
        <v>-22</v>
      </c>
      <c r="D18">
        <v>9119.82</v>
      </c>
    </row>
    <row r="19" spans="1:7" x14ac:dyDescent="0.25">
      <c r="A19" s="6">
        <v>44288</v>
      </c>
      <c r="B19" t="s">
        <v>96</v>
      </c>
      <c r="C19">
        <v>-1</v>
      </c>
      <c r="D19">
        <v>9118.82</v>
      </c>
    </row>
    <row r="25" spans="1:7" x14ac:dyDescent="0.25">
      <c r="E25">
        <v>44221</v>
      </c>
      <c r="F25">
        <f>-G25</f>
        <v>12.19</v>
      </c>
      <c r="G25">
        <v>-12.19</v>
      </c>
    </row>
    <row r="26" spans="1:7" x14ac:dyDescent="0.25">
      <c r="E26">
        <v>44221</v>
      </c>
      <c r="F26">
        <f t="shared" ref="F26:F35" si="0">-G26</f>
        <v>0.37</v>
      </c>
      <c r="G26">
        <v>-0.37</v>
      </c>
    </row>
    <row r="27" spans="1:7" x14ac:dyDescent="0.25">
      <c r="E27">
        <v>44221</v>
      </c>
      <c r="F27">
        <f t="shared" si="0"/>
        <v>49</v>
      </c>
      <c r="G27">
        <v>-49</v>
      </c>
    </row>
    <row r="28" spans="1:7" x14ac:dyDescent="0.25">
      <c r="E28">
        <v>44221</v>
      </c>
      <c r="F28">
        <f t="shared" si="0"/>
        <v>69</v>
      </c>
      <c r="G28">
        <v>-69</v>
      </c>
    </row>
    <row r="29" spans="1:7" x14ac:dyDescent="0.25">
      <c r="E29">
        <v>44221</v>
      </c>
      <c r="F29">
        <f t="shared" si="0"/>
        <v>29</v>
      </c>
      <c r="G29">
        <v>-29</v>
      </c>
    </row>
    <row r="30" spans="1:7" x14ac:dyDescent="0.25">
      <c r="E30">
        <v>44221</v>
      </c>
      <c r="F30">
        <f t="shared" si="0"/>
        <v>0.87</v>
      </c>
      <c r="G30">
        <v>-0.87</v>
      </c>
    </row>
    <row r="31" spans="1:7" x14ac:dyDescent="0.25">
      <c r="E31">
        <v>44221</v>
      </c>
      <c r="F31">
        <f t="shared" si="0"/>
        <v>24</v>
      </c>
      <c r="G31">
        <v>-24</v>
      </c>
    </row>
    <row r="32" spans="1:7" x14ac:dyDescent="0.25">
      <c r="E32">
        <v>44221</v>
      </c>
      <c r="F32">
        <f t="shared" si="0"/>
        <v>45</v>
      </c>
      <c r="G32">
        <v>-45</v>
      </c>
    </row>
    <row r="33" spans="5:7" x14ac:dyDescent="0.25">
      <c r="E33">
        <v>44221</v>
      </c>
      <c r="F33">
        <f t="shared" si="0"/>
        <v>1.35</v>
      </c>
      <c r="G33">
        <v>-1.35</v>
      </c>
    </row>
    <row r="34" spans="5:7" x14ac:dyDescent="0.25">
      <c r="E34">
        <v>44272</v>
      </c>
      <c r="F34">
        <f t="shared" si="0"/>
        <v>79.599999999999994</v>
      </c>
      <c r="G34">
        <v>-79.599999999999994</v>
      </c>
    </row>
    <row r="35" spans="5:7" x14ac:dyDescent="0.25">
      <c r="E35">
        <v>44272</v>
      </c>
      <c r="F35">
        <f t="shared" si="0"/>
        <v>49.5</v>
      </c>
      <c r="G35">
        <v>-49.5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E65F-0940-45FA-834A-F6874602849E}">
  <dimension ref="A1:N63"/>
  <sheetViews>
    <sheetView workbookViewId="0">
      <selection activeCell="F60" sqref="F60"/>
    </sheetView>
  </sheetViews>
  <sheetFormatPr defaultRowHeight="15" x14ac:dyDescent="0.25"/>
  <cols>
    <col min="1" max="1" width="10.7109375" bestFit="1" customWidth="1"/>
    <col min="2" max="3" width="35.7109375" customWidth="1"/>
  </cols>
  <sheetData>
    <row r="1" spans="1:14" x14ac:dyDescent="0.25">
      <c r="D1" t="s">
        <v>126</v>
      </c>
    </row>
    <row r="2" spans="1:14" x14ac:dyDescent="0.25">
      <c r="A2" s="6">
        <f t="shared" ref="A2:A7" si="0">DATE(2000+LEFT(D2,2),MID(D2,3,2),MID(D2,5,2))</f>
        <v>44244</v>
      </c>
      <c r="B2" t="s">
        <v>118</v>
      </c>
      <c r="C2">
        <f>INDEX(stmttab!B:J,MATCH("*"&amp;B2&amp;"*",stmttab!C:C,0),7)</f>
        <v>0</v>
      </c>
      <c r="D2" t="str">
        <f>TRIM(RIGHT(N2,LEN(N2)-SEARCH(")",N2)))</f>
        <v>210217 - RTCA Membership Confirmation 0049032.pdf</v>
      </c>
      <c r="N2" t="s">
        <v>103</v>
      </c>
    </row>
    <row r="3" spans="1:14" x14ac:dyDescent="0.25">
      <c r="A3" s="6">
        <f t="shared" si="0"/>
        <v>44287</v>
      </c>
      <c r="B3" t="s">
        <v>125</v>
      </c>
      <c r="C3" t="e">
        <f>INDEX(stmttab!B:J,MATCH(UPPER("*"&amp;B3&amp;"*"),stmttab!C:C,0),7)</f>
        <v>#N/A</v>
      </c>
      <c r="D3" t="str">
        <f t="shared" ref="D3:D16" si="1">TRIM(RIGHT(N3,LEN(N3)-SEARCH(")",N3)))</f>
        <v>210401 - Dreamstime LLC 1 Week Paid Invoice 22197454.pdf</v>
      </c>
      <c r="N3" t="s">
        <v>104</v>
      </c>
    </row>
    <row r="4" spans="1:14" x14ac:dyDescent="0.25">
      <c r="A4" s="6">
        <f t="shared" si="0"/>
        <v>44224</v>
      </c>
      <c r="B4" t="s">
        <v>120</v>
      </c>
      <c r="C4" t="e">
        <f>INDEX(stmttab!B:J,MATCH("*"&amp;B4&amp;"*",stmttab!C:C,0),7)</f>
        <v>#N/A</v>
      </c>
      <c r="D4" t="str">
        <f t="shared" si="1"/>
        <v>210128 - Shutterstock SSTK-0F065-DFD2.pdf</v>
      </c>
      <c r="N4" t="s">
        <v>105</v>
      </c>
    </row>
    <row r="5" spans="1:14" x14ac:dyDescent="0.25">
      <c r="A5" s="6">
        <f t="shared" si="0"/>
        <v>44273</v>
      </c>
      <c r="B5" s="7" t="s">
        <v>119</v>
      </c>
      <c r="C5" t="e">
        <f>INDEX(stmttab!B:J,MATCH("*"&amp;B5&amp;"*",stmttab!C:C,0),7)</f>
        <v>#N/A</v>
      </c>
      <c r="D5" t="str">
        <f t="shared" si="1"/>
        <v>210318 - AGG - Mailchimp Essentials MC12095090.pdf</v>
      </c>
      <c r="N5" t="s">
        <v>106</v>
      </c>
    </row>
    <row r="6" spans="1:14" x14ac:dyDescent="0.25">
      <c r="A6" s="6">
        <f t="shared" si="0"/>
        <v>44287</v>
      </c>
      <c r="B6" t="s">
        <v>121</v>
      </c>
      <c r="C6" t="e">
        <f>INDEX(stmttab!B:J,MATCH("*"&amp;B6&amp;"*",stmttab!C:C,0),7)</f>
        <v>#N/A</v>
      </c>
      <c r="D6" t="str">
        <f t="shared" si="1"/>
        <v>210401 - Dreamstime LLC 1 Week Free Invoice 22197420.pdf</v>
      </c>
      <c r="N6" t="s">
        <v>107</v>
      </c>
    </row>
    <row r="7" spans="1:14" x14ac:dyDescent="0.25">
      <c r="A7" s="6">
        <f t="shared" si="0"/>
        <v>44254</v>
      </c>
      <c r="B7" t="s">
        <v>122</v>
      </c>
      <c r="C7" t="e">
        <f>INDEX(stmttab!B:J,MATCH("*"&amp;B7&amp;"*",stmttab!C:C,0),7)</f>
        <v>#N/A</v>
      </c>
      <c r="D7" t="str">
        <f t="shared" si="1"/>
        <v>210227 - Shutterstock SSTK-0B738-AA97.pdf</v>
      </c>
      <c r="N7" t="s">
        <v>108</v>
      </c>
    </row>
    <row r="8" spans="1:14" x14ac:dyDescent="0.25">
      <c r="A8" s="6">
        <v>44215</v>
      </c>
      <c r="B8" t="s">
        <v>123</v>
      </c>
      <c r="C8">
        <f>INDEX(stmttab!B:J,MATCH("*"&amp;B8&amp;"*",stmttab!C:C,0),7)</f>
        <v>0</v>
      </c>
      <c r="D8" t="str">
        <f t="shared" si="1"/>
        <v>AGG NBAA Dues Receipt thru 31MAR2022 19Jan21.pdf</v>
      </c>
      <c r="N8" t="s">
        <v>109</v>
      </c>
    </row>
    <row r="9" spans="1:14" x14ac:dyDescent="0.25">
      <c r="A9" s="6">
        <f t="shared" ref="A9:A18" si="2">DATE(2000+LEFT(D9,2),MID(D9,3,2),MID(D9,5,2))</f>
        <v>44214</v>
      </c>
      <c r="B9" s="7" t="s">
        <v>124</v>
      </c>
      <c r="C9" t="e">
        <f>INDEX(stmttab!B:J,MATCH("*"&amp;B9&amp;"*",stmttab!C:C,0),7)</f>
        <v>#N/A</v>
      </c>
      <c r="D9" t="str">
        <f t="shared" si="1"/>
        <v>210118 - AGG - Mailchimp Essentials MC11487833.pdf</v>
      </c>
      <c r="N9" t="s">
        <v>110</v>
      </c>
    </row>
    <row r="10" spans="1:14" x14ac:dyDescent="0.25">
      <c r="A10" s="6">
        <f t="shared" si="2"/>
        <v>44195</v>
      </c>
      <c r="B10">
        <f>MATCH(A10,stmttab!B:B,0)</f>
        <v>16</v>
      </c>
      <c r="C10">
        <f>INDEX(stmttab!B:J,MATCH("*"&amp;B10&amp;"*",stmttab!C:C,0),7)</f>
        <v>0</v>
      </c>
      <c r="D10" t="str">
        <f t="shared" si="1"/>
        <v>201230 - Peregrine - Shutterstock SSTK-0DF02-5FCE.pdf</v>
      </c>
      <c r="N10" t="s">
        <v>111</v>
      </c>
    </row>
    <row r="11" spans="1:14" x14ac:dyDescent="0.25">
      <c r="A11" s="6">
        <f t="shared" si="2"/>
        <v>44283</v>
      </c>
      <c r="B11" t="e">
        <f>MATCH(A11,stmttab!B:B,0)</f>
        <v>#N/A</v>
      </c>
      <c r="C11" t="e">
        <f>INDEX(stmttab!B:J,MATCH("*"&amp;B11&amp;"*",stmttab!C:C,0),7)</f>
        <v>#N/A</v>
      </c>
      <c r="D11" t="str">
        <f t="shared" si="1"/>
        <v>210328 - Shutterstock SSTK-05F1C-0C56.pdf</v>
      </c>
      <c r="N11" t="s">
        <v>112</v>
      </c>
    </row>
    <row r="12" spans="1:14" x14ac:dyDescent="0.25">
      <c r="A12" s="6">
        <f t="shared" si="2"/>
        <v>44291</v>
      </c>
      <c r="B12" t="e">
        <f>MATCH(A12,stmttab!B:B,0)</f>
        <v>#N/A</v>
      </c>
      <c r="C12" t="e">
        <f>INDEX(stmttab!B:J,MATCH("*"&amp;B12&amp;"*",stmttab!C:C,0),7)</f>
        <v>#N/A</v>
      </c>
      <c r="D12" t="str">
        <f t="shared" si="1"/>
        <v>210405 - Peregrine - Mailchimp Google Analytics Add-on MC12271562.pdf</v>
      </c>
      <c r="N12" t="s">
        <v>113</v>
      </c>
    </row>
    <row r="13" spans="1:14" x14ac:dyDescent="0.25">
      <c r="A13" s="6">
        <f t="shared" si="2"/>
        <v>44216</v>
      </c>
      <c r="B13">
        <f>MATCH(A13,stmttab!B:B,0)</f>
        <v>22</v>
      </c>
      <c r="C13">
        <f>INDEX(stmttab!B:J,MATCH("*"&amp;B13&amp;"*",stmttab!C:C,0),7)</f>
        <v>0</v>
      </c>
      <c r="D13" t="str">
        <f t="shared" si="1"/>
        <v>210120 - Peregrine - Mailchimp Essentials MC11510233.pdf</v>
      </c>
      <c r="N13" t="s">
        <v>114</v>
      </c>
    </row>
    <row r="14" spans="1:14" x14ac:dyDescent="0.25">
      <c r="A14" s="6">
        <f t="shared" si="2"/>
        <v>44245</v>
      </c>
      <c r="B14">
        <f>MATCH(A14,stmttab!B:B,0)</f>
        <v>42</v>
      </c>
      <c r="C14">
        <f>INDEX(stmttab!B:J,MATCH("*"&amp;B14&amp;"*",stmttab!C:C,0),7)</f>
        <v>0</v>
      </c>
      <c r="D14" t="str">
        <f t="shared" si="1"/>
        <v>210218 - AGG - Mailchimp Essentials MC11806693.pdf</v>
      </c>
      <c r="N14" t="s">
        <v>115</v>
      </c>
    </row>
    <row r="15" spans="1:14" x14ac:dyDescent="0.25">
      <c r="A15" s="6">
        <f t="shared" si="2"/>
        <v>44275</v>
      </c>
      <c r="B15" t="e">
        <f>MATCH(A15,stmttab!B:B,0)</f>
        <v>#N/A</v>
      </c>
      <c r="C15" t="e">
        <f>INDEX(stmttab!B:J,MATCH("*"&amp;B15&amp;"*",stmttab!C:C,0),7)</f>
        <v>#N/A</v>
      </c>
      <c r="D15" t="str">
        <f t="shared" si="1"/>
        <v>210320 - Peregrine - Mailchimp Essentials MC12118234.pdf</v>
      </c>
      <c r="N15" t="s">
        <v>116</v>
      </c>
    </row>
    <row r="16" spans="1:14" x14ac:dyDescent="0.25">
      <c r="A16" s="6">
        <f t="shared" si="2"/>
        <v>44247</v>
      </c>
      <c r="B16" t="e">
        <f>MATCH(A16,stmttab!B:B,0)</f>
        <v>#N/A</v>
      </c>
      <c r="C16" t="e">
        <f>INDEX(stmttab!B:J,MATCH("*"&amp;B16&amp;"*",stmttab!C:C,0),7)</f>
        <v>#N/A</v>
      </c>
      <c r="D16" t="str">
        <f t="shared" si="1"/>
        <v>210220 - Peregrine - Mailchimp Essentials MC11828145.pdf</v>
      </c>
      <c r="N16" t="s">
        <v>117</v>
      </c>
    </row>
    <row r="17" spans="1:9" x14ac:dyDescent="0.25">
      <c r="A17" s="6">
        <f t="shared" si="2"/>
        <v>44304</v>
      </c>
      <c r="B17">
        <v>63</v>
      </c>
      <c r="C17" t="s">
        <v>152</v>
      </c>
      <c r="D17" s="8" t="s">
        <v>155</v>
      </c>
    </row>
    <row r="18" spans="1:9" x14ac:dyDescent="0.25">
      <c r="A18" s="6">
        <f t="shared" si="2"/>
        <v>44306</v>
      </c>
      <c r="B18">
        <f>MATCH(A18,stmttab!B:B,0)</f>
        <v>64</v>
      </c>
      <c r="C18" s="8" t="s">
        <v>153</v>
      </c>
      <c r="D18" s="8" t="s">
        <v>150</v>
      </c>
    </row>
    <row r="19" spans="1:9" x14ac:dyDescent="0.25">
      <c r="A19" s="6">
        <v>44316</v>
      </c>
      <c r="B19">
        <f>MATCH(A19,stmttab!B:B,0)</f>
        <v>65</v>
      </c>
      <c r="C19" t="s">
        <v>154</v>
      </c>
      <c r="D19" s="8" t="s">
        <v>151</v>
      </c>
    </row>
    <row r="25" spans="1:9" x14ac:dyDescent="0.25">
      <c r="A25" s="16">
        <v>52.99</v>
      </c>
      <c r="B25" t="s">
        <v>363</v>
      </c>
      <c r="C25" t="s">
        <v>364</v>
      </c>
      <c r="D25" t="s">
        <v>365</v>
      </c>
      <c r="H25">
        <f>MATCH(I25,Sheet5!$F$2:$F$15,0)</f>
        <v>9</v>
      </c>
      <c r="I25" t="str">
        <f>"Mailchimp Essentials "&amp;B25</f>
        <v>Mailchimp Essentials MC14011482</v>
      </c>
    </row>
    <row r="26" spans="1:9" x14ac:dyDescent="0.25">
      <c r="A26" s="16">
        <v>52.99</v>
      </c>
      <c r="B26" t="s">
        <v>366</v>
      </c>
      <c r="C26" t="s">
        <v>364</v>
      </c>
      <c r="D26" t="s">
        <v>367</v>
      </c>
      <c r="H26">
        <f>MATCH(I26,Sheet5!$F$2:$F$15,0)</f>
        <v>8</v>
      </c>
      <c r="I26" t="str">
        <f t="shared" ref="I26:I34" si="3">"Mailchimp Essentials "&amp;B26</f>
        <v>Mailchimp Essentials MC13754670</v>
      </c>
    </row>
    <row r="27" spans="1:9" x14ac:dyDescent="0.25">
      <c r="A27" s="16">
        <v>52.99</v>
      </c>
      <c r="B27" t="s">
        <v>368</v>
      </c>
      <c r="C27" t="s">
        <v>364</v>
      </c>
      <c r="D27" t="s">
        <v>369</v>
      </c>
      <c r="H27">
        <f>MATCH(I27,Sheet5!$F$2:$F$15,0)</f>
        <v>7</v>
      </c>
      <c r="I27" t="str">
        <f t="shared" si="3"/>
        <v>Mailchimp Essentials MC13496322</v>
      </c>
    </row>
    <row r="28" spans="1:9" x14ac:dyDescent="0.25">
      <c r="A28" s="16">
        <v>52.99</v>
      </c>
      <c r="B28" t="s">
        <v>370</v>
      </c>
      <c r="C28" t="s">
        <v>364</v>
      </c>
      <c r="D28" t="s">
        <v>371</v>
      </c>
      <c r="H28">
        <f>MATCH(I28,Sheet5!$F$2:$F$15,0)</f>
        <v>6</v>
      </c>
      <c r="I28" t="str">
        <f t="shared" si="3"/>
        <v>Mailchimp Essentials MC13235178</v>
      </c>
    </row>
    <row r="29" spans="1:9" x14ac:dyDescent="0.25">
      <c r="A29" s="16">
        <v>52.99</v>
      </c>
      <c r="B29" t="s">
        <v>372</v>
      </c>
      <c r="C29" t="s">
        <v>364</v>
      </c>
      <c r="D29" t="s">
        <v>373</v>
      </c>
      <c r="H29">
        <f>MATCH(I29,Sheet5!$F$2:$F$15,0)</f>
        <v>5</v>
      </c>
      <c r="I29" t="str">
        <f t="shared" si="3"/>
        <v>Mailchimp Essentials MC12968314</v>
      </c>
    </row>
    <row r="30" spans="1:9" x14ac:dyDescent="0.25">
      <c r="A30" s="16">
        <v>52.99</v>
      </c>
      <c r="B30" t="s">
        <v>374</v>
      </c>
      <c r="C30" t="s">
        <v>364</v>
      </c>
      <c r="D30" t="s">
        <v>375</v>
      </c>
      <c r="H30">
        <f>MATCH(I30,Sheet5!$F$2:$F$15,0)</f>
        <v>2</v>
      </c>
      <c r="I30" t="str">
        <f t="shared" si="3"/>
        <v>Mailchimp Essentials MC12696206</v>
      </c>
    </row>
    <row r="31" spans="1:9" x14ac:dyDescent="0.25">
      <c r="A31" s="16">
        <v>52.99</v>
      </c>
      <c r="B31" t="s">
        <v>376</v>
      </c>
      <c r="C31" t="s">
        <v>364</v>
      </c>
      <c r="D31" t="s">
        <v>377</v>
      </c>
      <c r="H31">
        <f>MATCH(I31,Sheet5!$F$2:$F$15,0)</f>
        <v>1</v>
      </c>
      <c r="I31" t="str">
        <f t="shared" si="3"/>
        <v>Mailchimp Essentials MC12410854</v>
      </c>
    </row>
    <row r="32" spans="1:9" x14ac:dyDescent="0.25">
      <c r="A32" s="16">
        <v>52.99</v>
      </c>
      <c r="B32" t="s">
        <v>378</v>
      </c>
      <c r="C32" t="s">
        <v>364</v>
      </c>
      <c r="D32" t="s">
        <v>379</v>
      </c>
      <c r="H32" t="e">
        <f>MATCH(I32,Sheet5!$F$2:$F$15,0)</f>
        <v>#N/A</v>
      </c>
      <c r="I32" t="str">
        <f t="shared" si="3"/>
        <v>Mailchimp Essentials MC12118234</v>
      </c>
    </row>
    <row r="33" spans="1:9" x14ac:dyDescent="0.25">
      <c r="A33" s="16">
        <v>52.99</v>
      </c>
      <c r="B33" t="s">
        <v>380</v>
      </c>
      <c r="C33" t="s">
        <v>364</v>
      </c>
      <c r="D33" t="s">
        <v>381</v>
      </c>
      <c r="H33" t="e">
        <f>MATCH(I33,Sheet5!$F$2:$F$15,0)</f>
        <v>#N/A</v>
      </c>
      <c r="I33" t="str">
        <f t="shared" si="3"/>
        <v>Mailchimp Essentials MC11828145</v>
      </c>
    </row>
    <row r="34" spans="1:9" x14ac:dyDescent="0.25">
      <c r="A34" s="16">
        <v>52.99</v>
      </c>
      <c r="B34" t="s">
        <v>382</v>
      </c>
      <c r="C34" t="s">
        <v>364</v>
      </c>
      <c r="D34" t="s">
        <v>383</v>
      </c>
      <c r="H34" t="e">
        <f>MATCH(I34,Sheet5!$F$2:$F$15,0)</f>
        <v>#N/A</v>
      </c>
      <c r="I34" t="str">
        <f t="shared" si="3"/>
        <v>Mailchimp Essentials MC11510233</v>
      </c>
    </row>
    <row r="36" spans="1:9" x14ac:dyDescent="0.25">
      <c r="B36" s="6">
        <v>44306</v>
      </c>
      <c r="C36" t="s">
        <v>383</v>
      </c>
      <c r="D36" t="s">
        <v>325</v>
      </c>
    </row>
    <row r="37" spans="1:9" x14ac:dyDescent="0.25">
      <c r="B37" s="6">
        <v>44306</v>
      </c>
      <c r="C37" t="s">
        <v>381</v>
      </c>
      <c r="D37" t="s">
        <v>325</v>
      </c>
    </row>
    <row r="38" spans="1:9" x14ac:dyDescent="0.25">
      <c r="B38" s="6">
        <v>44336</v>
      </c>
      <c r="C38" t="s">
        <v>379</v>
      </c>
      <c r="D38" t="s">
        <v>326</v>
      </c>
    </row>
    <row r="39" spans="1:9" x14ac:dyDescent="0.25">
      <c r="B39" s="6">
        <v>44336</v>
      </c>
      <c r="C39" t="s">
        <v>375</v>
      </c>
      <c r="D39" t="s">
        <v>326</v>
      </c>
    </row>
    <row r="40" spans="1:9" x14ac:dyDescent="0.25">
      <c r="B40" s="6">
        <v>44367</v>
      </c>
      <c r="C40" t="s">
        <v>373</v>
      </c>
      <c r="D40" t="s">
        <v>330</v>
      </c>
    </row>
    <row r="41" spans="1:9" x14ac:dyDescent="0.25">
      <c r="B41" s="6">
        <v>44367</v>
      </c>
      <c r="D41" t="s">
        <v>330</v>
      </c>
    </row>
    <row r="42" spans="1:9" x14ac:dyDescent="0.25">
      <c r="B42" s="6">
        <v>44367</v>
      </c>
      <c r="D42" t="s">
        <v>332</v>
      </c>
    </row>
    <row r="43" spans="1:9" x14ac:dyDescent="0.25">
      <c r="B43" s="6">
        <v>44397</v>
      </c>
      <c r="C43" t="s">
        <v>371</v>
      </c>
      <c r="D43" t="s">
        <v>331</v>
      </c>
    </row>
    <row r="44" spans="1:9" x14ac:dyDescent="0.25">
      <c r="B44" s="6">
        <v>44397</v>
      </c>
      <c r="D44" t="s">
        <v>331</v>
      </c>
    </row>
    <row r="45" spans="1:9" x14ac:dyDescent="0.25">
      <c r="B45" s="6">
        <v>44428</v>
      </c>
      <c r="C45" t="s">
        <v>369</v>
      </c>
      <c r="D45" t="s">
        <v>332</v>
      </c>
    </row>
    <row r="46" spans="1:9" x14ac:dyDescent="0.25">
      <c r="B46" s="6">
        <v>44428</v>
      </c>
      <c r="D46" t="s">
        <v>334</v>
      </c>
    </row>
    <row r="47" spans="1:9" x14ac:dyDescent="0.25">
      <c r="B47" s="6">
        <v>44455</v>
      </c>
      <c r="D47" t="s">
        <v>335</v>
      </c>
    </row>
    <row r="48" spans="1:9" x14ac:dyDescent="0.25">
      <c r="B48" s="6">
        <v>44459</v>
      </c>
      <c r="C48" t="s">
        <v>367</v>
      </c>
      <c r="D48" t="s">
        <v>334</v>
      </c>
    </row>
    <row r="49" spans="2:4" x14ac:dyDescent="0.25">
      <c r="B49" s="6">
        <v>44489</v>
      </c>
      <c r="C49" t="s">
        <v>365</v>
      </c>
      <c r="D49" t="s">
        <v>335</v>
      </c>
    </row>
    <row r="56" spans="2:4" x14ac:dyDescent="0.25">
      <c r="B56" t="s">
        <v>390</v>
      </c>
      <c r="C56" t="s">
        <v>391</v>
      </c>
    </row>
    <row r="57" spans="2:4" x14ac:dyDescent="0.25">
      <c r="B57" t="s">
        <v>390</v>
      </c>
      <c r="C57" t="s">
        <v>392</v>
      </c>
    </row>
    <row r="58" spans="2:4" x14ac:dyDescent="0.25">
      <c r="B58" t="s">
        <v>398</v>
      </c>
      <c r="C58" t="s">
        <v>393</v>
      </c>
    </row>
    <row r="59" spans="2:4" x14ac:dyDescent="0.25">
      <c r="B59" t="s">
        <v>398</v>
      </c>
      <c r="C59" t="s">
        <v>394</v>
      </c>
    </row>
    <row r="60" spans="2:4" x14ac:dyDescent="0.25">
      <c r="B60" t="s">
        <v>398</v>
      </c>
      <c r="C60" t="s">
        <v>395</v>
      </c>
    </row>
    <row r="61" spans="2:4" x14ac:dyDescent="0.25">
      <c r="B61" t="s">
        <v>398</v>
      </c>
      <c r="C61" t="s">
        <v>396</v>
      </c>
    </row>
    <row r="62" spans="2:4" x14ac:dyDescent="0.25">
      <c r="B62" t="s">
        <v>398</v>
      </c>
      <c r="C62" t="s">
        <v>397</v>
      </c>
    </row>
    <row r="63" spans="2:4" x14ac:dyDescent="0.25">
      <c r="B63" t="s">
        <v>400</v>
      </c>
      <c r="C63" t="s">
        <v>399</v>
      </c>
    </row>
  </sheetData>
  <sortState xmlns:xlrd2="http://schemas.microsoft.com/office/spreadsheetml/2017/richdata2" ref="B36:D49">
    <sortCondition ref="B36:B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stmttab</vt:lpstr>
      <vt:lpstr>ER Reconcile</vt:lpstr>
      <vt:lpstr>ER Map</vt:lpstr>
      <vt:lpstr>Sheet6</vt:lpstr>
      <vt:lpstr>Sheet5</vt:lpstr>
      <vt:lpstr>Sheet1</vt:lpstr>
      <vt:lpstr>Sheet2</vt:lpstr>
      <vt:lpstr>Sheet1!stmttab_2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2021-03-29T19:15:09Z</dcterms:created>
  <dcterms:modified xsi:type="dcterms:W3CDTF">2021-12-19T18:07:50Z</dcterms:modified>
</cp:coreProperties>
</file>