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leen\Documents\Personal\Tax Details\"/>
    </mc:Choice>
  </mc:AlternateContent>
  <bookViews>
    <workbookView xWindow="0" yWindow="0" windowWidth="24000" windowHeight="8775" firstSheet="2" activeTab="5"/>
  </bookViews>
  <sheets>
    <sheet name="ABD Exps Summ 2018" sheetId="1" r:id="rId1"/>
    <sheet name="ABD Off Exps PHX 2018" sheetId="25" r:id="rId2"/>
    <sheet name="ABD Off Exps FB 2018" sheetId="24" r:id="rId3"/>
    <sheet name="ABD Pilot Mileage 2018" sheetId="20" r:id="rId4"/>
    <sheet name="ABD Oddessy_Hyland Mileage 2018" sheetId="21" r:id="rId5"/>
    <sheet name="ABD Income Summ 2018" sheetId="13" r:id="rId6"/>
    <sheet name="Invest-Loans 2018" sheetId="15" r:id="rId7"/>
    <sheet name="Personal Tax Detail 2018" sheetId="18" r:id="rId8"/>
    <sheet name="Personal Tax Payts&amp;Refund 2018" sheetId="19" r:id="rId9"/>
    <sheet name="Hal Med Sup Pd 2018" sheetId="22" r:id="rId10"/>
  </sheets>
  <externalReferences>
    <externalReference r:id="rId11"/>
    <externalReference r:id="rId12"/>
    <externalReference r:id="rId13"/>
  </externalReferences>
  <definedNames>
    <definedName name="_xlnm._FilterDatabase" localSheetId="4" hidden="1">'ABD Oddessy_Hyland Mileage 2018'!$A$4:$D$98</definedName>
    <definedName name="_xlnm._FilterDatabase" localSheetId="3" hidden="1">'ABD Pilot Mileage 2018'!$A$4:$A$102</definedName>
    <definedName name="_xlnm.Print_Area" localSheetId="0">'ABD Exps Summ 2018'!$A$1:$J$59</definedName>
    <definedName name="_xlnm.Print_Area" localSheetId="5">'ABD Income Summ 2018'!$A$1:$G$40</definedName>
    <definedName name="_xlnm.Print_Area" localSheetId="4">'ABD Oddessy_Hyland Mileage 2018'!$A$1:$B$26</definedName>
    <definedName name="_xlnm.Print_Area" localSheetId="2">'ABD Off Exps FB 2018'!$A$1:$F$64</definedName>
    <definedName name="_xlnm.Print_Area" localSheetId="1">'ABD Off Exps PHX 2018'!$A$1:$F$92</definedName>
    <definedName name="_xlnm.Print_Area" localSheetId="3">'ABD Pilot Mileage 2018'!$A$1:$B$25</definedName>
    <definedName name="_xlnm.Print_Area" localSheetId="9">'Hal Med Sup Pd 2018'!$A$1:$H$15</definedName>
    <definedName name="_xlnm.Print_Area" localSheetId="8">'Personal Tax Payts&amp;Refund 2018'!$A$2:$H$33</definedName>
    <definedName name="_xlnm.Print_Titles" localSheetId="1">'ABD Off Exps PHX 2018'!$1:$3</definedName>
  </definedNames>
  <calcPr calcId="152511"/>
</workbook>
</file>

<file path=xl/calcChain.xml><?xml version="1.0" encoding="utf-8"?>
<calcChain xmlns="http://schemas.openxmlformats.org/spreadsheetml/2006/main">
  <c r="B2" i="22" l="1"/>
  <c r="C4" i="13"/>
  <c r="C6" i="13"/>
  <c r="C56" i="1" l="1"/>
  <c r="E90" i="25"/>
  <c r="E51" i="24"/>
  <c r="F52" i="24" s="1"/>
  <c r="D8" i="24"/>
  <c r="E20" i="24"/>
  <c r="E28" i="24"/>
  <c r="E30" i="24"/>
  <c r="E32" i="24"/>
  <c r="E46" i="24"/>
  <c r="D45" i="24"/>
  <c r="D44" i="24"/>
  <c r="D43" i="24"/>
  <c r="D42" i="24"/>
  <c r="D41" i="24"/>
  <c r="D40" i="24"/>
  <c r="D39" i="24"/>
  <c r="D36" i="24"/>
  <c r="D34" i="24"/>
  <c r="D35" i="24"/>
  <c r="C51" i="24"/>
  <c r="E58" i="25"/>
  <c r="C58" i="25"/>
  <c r="C90" i="25" s="1"/>
  <c r="E87" i="25"/>
  <c r="E78" i="25"/>
  <c r="E72" i="25"/>
  <c r="E50" i="25"/>
  <c r="E36" i="25"/>
  <c r="E22" i="25"/>
  <c r="E17" i="25"/>
  <c r="C78" i="25"/>
  <c r="C87" i="25"/>
  <c r="C76" i="25"/>
  <c r="C84" i="25"/>
  <c r="D82" i="25"/>
  <c r="C83" i="25"/>
  <c r="C65" i="25" l="1"/>
  <c r="C64" i="25"/>
  <c r="C63" i="25"/>
  <c r="C62" i="25"/>
  <c r="C60" i="25"/>
  <c r="C61" i="25"/>
  <c r="C89" i="25" l="1"/>
  <c r="C46" i="24"/>
  <c r="D11" i="1"/>
  <c r="E12" i="19"/>
  <c r="D12" i="19"/>
  <c r="G28" i="18"/>
  <c r="C10" i="22"/>
  <c r="C5" i="22"/>
  <c r="B5" i="22"/>
  <c r="D62" i="24" l="1"/>
  <c r="E35" i="1"/>
  <c r="F35" i="1"/>
  <c r="F34" i="1"/>
  <c r="E34" i="1"/>
  <c r="F33" i="1"/>
  <c r="E33" i="1"/>
  <c r="F32" i="1"/>
  <c r="E32" i="1"/>
  <c r="C32" i="1"/>
  <c r="F31" i="1"/>
  <c r="E31" i="1"/>
  <c r="C31" i="1"/>
  <c r="F30" i="1"/>
  <c r="E30" i="1"/>
  <c r="C30" i="1"/>
  <c r="F29" i="1"/>
  <c r="E29" i="1"/>
  <c r="C29" i="1"/>
  <c r="F28" i="1"/>
  <c r="G28" i="1" s="1"/>
  <c r="E28" i="1"/>
  <c r="C28" i="1"/>
  <c r="F27" i="1"/>
  <c r="E27" i="1"/>
  <c r="C27" i="1"/>
  <c r="E26" i="1"/>
  <c r="F26" i="1"/>
  <c r="C26" i="1"/>
  <c r="F24" i="1"/>
  <c r="E24" i="1"/>
  <c r="C24" i="1"/>
  <c r="F23" i="1"/>
  <c r="E23" i="1"/>
  <c r="C23" i="1"/>
  <c r="F22" i="1"/>
  <c r="E22" i="1"/>
  <c r="G22" i="1" s="1"/>
  <c r="C22" i="1"/>
  <c r="F21" i="1"/>
  <c r="E21" i="1"/>
  <c r="G21" i="1" s="1"/>
  <c r="C21" i="1"/>
  <c r="G34" i="1" l="1"/>
  <c r="G26" i="1"/>
  <c r="D83" i="25"/>
  <c r="C74" i="25"/>
  <c r="D84" i="25" l="1"/>
  <c r="C33" i="1"/>
  <c r="C35" i="1"/>
  <c r="C34" i="1"/>
  <c r="D34" i="1" s="1"/>
  <c r="F25" i="1" l="1"/>
  <c r="F36" i="1" s="1"/>
  <c r="E25" i="1"/>
  <c r="C25" i="1"/>
  <c r="C36" i="1" s="1"/>
  <c r="D10" i="1" s="1"/>
  <c r="G33" i="1"/>
  <c r="G25" i="1" l="1"/>
  <c r="D25" i="1" s="1"/>
  <c r="E36" i="1"/>
  <c r="D33" i="1"/>
  <c r="C54" i="1" l="1"/>
  <c r="C53" i="1"/>
  <c r="C52" i="1"/>
  <c r="C51" i="1"/>
  <c r="C50" i="1"/>
  <c r="C49" i="1"/>
  <c r="C48" i="1"/>
  <c r="C47" i="1"/>
  <c r="C46" i="1"/>
  <c r="A54" i="1"/>
  <c r="A53" i="1"/>
  <c r="A52" i="1"/>
  <c r="A51" i="1"/>
  <c r="A50" i="1"/>
  <c r="A49" i="1"/>
  <c r="A48" i="1"/>
  <c r="A47" i="1"/>
  <c r="A46" i="1"/>
  <c r="C45" i="1"/>
  <c r="A45" i="1"/>
  <c r="A44" i="1"/>
  <c r="C44" i="1"/>
  <c r="C27" i="13" l="1"/>
  <c r="C28" i="13"/>
  <c r="C29" i="13"/>
  <c r="C30" i="13"/>
  <c r="C31" i="13"/>
  <c r="C32" i="13"/>
  <c r="C33" i="13"/>
  <c r="C36" i="13"/>
  <c r="C34" i="13"/>
  <c r="C35" i="13"/>
  <c r="C37" i="13"/>
  <c r="C39" i="13" l="1"/>
  <c r="C18" i="13"/>
  <c r="C17" i="13"/>
  <c r="C16" i="13"/>
  <c r="C15" i="13"/>
  <c r="C14" i="13"/>
  <c r="C13" i="13"/>
  <c r="C12" i="13"/>
  <c r="C11" i="13"/>
  <c r="C10" i="13"/>
  <c r="C9" i="13"/>
  <c r="C22" i="13" s="1"/>
  <c r="D85" i="25" l="1"/>
  <c r="D24" i="25"/>
  <c r="C40" i="24" l="1"/>
  <c r="B6" i="18"/>
  <c r="M8" i="21" l="1"/>
  <c r="M7" i="21"/>
  <c r="M6" i="21"/>
  <c r="M5" i="21"/>
  <c r="L7" i="21"/>
  <c r="L6" i="21"/>
  <c r="L5" i="21"/>
  <c r="J7" i="21"/>
  <c r="J29" i="21" s="1"/>
  <c r="J6" i="21"/>
  <c r="J5" i="21"/>
  <c r="O7" i="20"/>
  <c r="O6" i="20"/>
  <c r="O5" i="20"/>
  <c r="L6" i="20"/>
  <c r="L5" i="20"/>
  <c r="L34" i="20" s="1"/>
  <c r="B13" i="20" s="1"/>
  <c r="K6" i="20"/>
  <c r="K5" i="20"/>
  <c r="I10" i="20"/>
  <c r="I9" i="20"/>
  <c r="I8" i="20"/>
  <c r="I7" i="20"/>
  <c r="I6" i="20"/>
  <c r="I5" i="20"/>
  <c r="H13" i="20"/>
  <c r="H12" i="20"/>
  <c r="H11" i="20"/>
  <c r="H10" i="20"/>
  <c r="H9" i="20"/>
  <c r="H8" i="20"/>
  <c r="H7" i="20"/>
  <c r="H6" i="20"/>
  <c r="H5" i="20"/>
  <c r="G13" i="20"/>
  <c r="G12" i="20"/>
  <c r="G11" i="20"/>
  <c r="G10" i="20"/>
  <c r="G9" i="20"/>
  <c r="G8" i="20"/>
  <c r="G7" i="20"/>
  <c r="G6" i="20"/>
  <c r="G5" i="20"/>
  <c r="F11" i="20"/>
  <c r="F10" i="20"/>
  <c r="F9" i="20"/>
  <c r="F8" i="20"/>
  <c r="F7" i="20"/>
  <c r="F6" i="20"/>
  <c r="F5" i="20"/>
  <c r="E15" i="20"/>
  <c r="E14" i="20"/>
  <c r="E13" i="20"/>
  <c r="E12" i="20"/>
  <c r="E11" i="20"/>
  <c r="E10" i="20"/>
  <c r="E9" i="20"/>
  <c r="E8" i="20"/>
  <c r="E7" i="20"/>
  <c r="E6" i="20"/>
  <c r="E5" i="20"/>
  <c r="D7" i="20"/>
  <c r="D6" i="20"/>
  <c r="D5" i="20"/>
  <c r="F34" i="20"/>
  <c r="E34" i="20"/>
  <c r="B6" i="20" s="1"/>
  <c r="I29" i="21"/>
  <c r="B10" i="21" s="1"/>
  <c r="B6" i="21"/>
  <c r="B7" i="22"/>
  <c r="E74" i="25"/>
  <c r="C28" i="24"/>
  <c r="C20" i="24"/>
  <c r="C7" i="22"/>
  <c r="D29" i="19"/>
  <c r="L59" i="19"/>
  <c r="C9" i="15"/>
  <c r="D29" i="21"/>
  <c r="B5" i="21" s="1"/>
  <c r="E29" i="21"/>
  <c r="F29" i="21"/>
  <c r="B7" i="21" s="1"/>
  <c r="G29" i="21"/>
  <c r="B8" i="21" s="1"/>
  <c r="H29" i="21"/>
  <c r="B9" i="21" s="1"/>
  <c r="K29" i="21"/>
  <c r="B12" i="21" s="1"/>
  <c r="N29" i="21"/>
  <c r="B15" i="21"/>
  <c r="O29" i="21"/>
  <c r="B16" i="21" s="1"/>
  <c r="I34" i="20"/>
  <c r="B10" i="20" s="1"/>
  <c r="J34" i="20"/>
  <c r="B11" i="20" s="1"/>
  <c r="K34" i="20"/>
  <c r="M34" i="20"/>
  <c r="B14" i="20" s="1"/>
  <c r="N34" i="20"/>
  <c r="B15" i="20" s="1"/>
  <c r="E6" i="24"/>
  <c r="D9" i="24"/>
  <c r="D10" i="24"/>
  <c r="D11" i="24"/>
  <c r="D12" i="24"/>
  <c r="D13" i="24"/>
  <c r="D14" i="24"/>
  <c r="D15" i="24"/>
  <c r="D16" i="24"/>
  <c r="D17" i="24"/>
  <c r="D18" i="24"/>
  <c r="D19" i="24"/>
  <c r="D22" i="24"/>
  <c r="D23" i="24"/>
  <c r="D24" i="24"/>
  <c r="D25" i="24"/>
  <c r="D26" i="24"/>
  <c r="D27" i="24"/>
  <c r="C37" i="24"/>
  <c r="E37" i="24" s="1"/>
  <c r="F51" i="24"/>
  <c r="E48" i="24"/>
  <c r="E50" i="24"/>
  <c r="D5" i="25"/>
  <c r="D6" i="25"/>
  <c r="D7" i="25"/>
  <c r="D8" i="25"/>
  <c r="D9" i="25"/>
  <c r="D10" i="25"/>
  <c r="D11" i="25"/>
  <c r="D12" i="25"/>
  <c r="D13" i="25"/>
  <c r="D14" i="25"/>
  <c r="D15" i="25"/>
  <c r="D16" i="25"/>
  <c r="C17" i="25"/>
  <c r="D20" i="25"/>
  <c r="D21" i="25"/>
  <c r="C22" i="25"/>
  <c r="D25" i="25"/>
  <c r="D26" i="25"/>
  <c r="D27" i="25"/>
  <c r="D28" i="25"/>
  <c r="D29" i="25"/>
  <c r="D30" i="25"/>
  <c r="D31" i="25"/>
  <c r="D32" i="25"/>
  <c r="D33" i="25"/>
  <c r="D34" i="25"/>
  <c r="D35" i="25"/>
  <c r="C36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C50" i="25"/>
  <c r="D53" i="25"/>
  <c r="D54" i="25"/>
  <c r="D55" i="25"/>
  <c r="D56" i="25"/>
  <c r="F90" i="25"/>
  <c r="F91" i="25" s="1"/>
  <c r="D60" i="25"/>
  <c r="D61" i="25"/>
  <c r="D62" i="25"/>
  <c r="D63" i="25"/>
  <c r="D64" i="25"/>
  <c r="D65" i="25"/>
  <c r="C66" i="25"/>
  <c r="C67" i="25"/>
  <c r="D67" i="25" s="1"/>
  <c r="D68" i="25"/>
  <c r="C69" i="25"/>
  <c r="D69" i="25"/>
  <c r="C70" i="25"/>
  <c r="D70" i="25" s="1"/>
  <c r="C71" i="25"/>
  <c r="D71" i="25" s="1"/>
  <c r="D76" i="25"/>
  <c r="D77" i="25"/>
  <c r="E80" i="25"/>
  <c r="D89" i="25"/>
  <c r="E89" i="25"/>
  <c r="D66" i="25" l="1"/>
  <c r="C72" i="25"/>
  <c r="D22" i="1"/>
  <c r="G30" i="1"/>
  <c r="D30" i="1" s="1"/>
  <c r="D21" i="1"/>
  <c r="G23" i="1"/>
  <c r="D28" i="1"/>
  <c r="G32" i="1"/>
  <c r="D32" i="1" s="1"/>
  <c r="G27" i="1"/>
  <c r="D27" i="1" s="1"/>
  <c r="L29" i="21"/>
  <c r="B13" i="21" s="1"/>
  <c r="G35" i="1"/>
  <c r="D35" i="1" s="1"/>
  <c r="D26" i="1"/>
  <c r="G29" i="1"/>
  <c r="D29" i="1" s="1"/>
  <c r="G31" i="1"/>
  <c r="D31" i="1" s="1"/>
  <c r="M29" i="21"/>
  <c r="B14" i="21" s="1"/>
  <c r="O34" i="20"/>
  <c r="B16" i="20" s="1"/>
  <c r="H34" i="20"/>
  <c r="B9" i="20" s="1"/>
  <c r="G34" i="20"/>
  <c r="B8" i="20" s="1"/>
  <c r="B7" i="20"/>
  <c r="B12" i="20"/>
  <c r="D34" i="20"/>
  <c r="B11" i="21"/>
  <c r="P29" i="21"/>
  <c r="B5" i="20"/>
  <c r="G24" i="1"/>
  <c r="D24" i="1" s="1"/>
  <c r="D23" i="1" l="1"/>
  <c r="D36" i="1" s="1"/>
  <c r="G36" i="1"/>
  <c r="D5" i="1"/>
  <c r="B17" i="21"/>
  <c r="B18" i="21" s="1"/>
  <c r="B25" i="21" s="1"/>
  <c r="D8" i="1" s="1"/>
  <c r="D4" i="1"/>
  <c r="D12" i="1" s="1"/>
  <c r="P34" i="20"/>
  <c r="P38" i="20" s="1"/>
  <c r="B17" i="20"/>
  <c r="H36" i="1" l="1"/>
  <c r="B18" i="20"/>
  <c r="B24" i="20" s="1"/>
  <c r="D7" i="1" s="1"/>
</calcChain>
</file>

<file path=xl/comments1.xml><?xml version="1.0" encoding="utf-8"?>
<comments xmlns="http://schemas.openxmlformats.org/spreadsheetml/2006/main">
  <authors>
    <author>Hal Adams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</rPr>
          <t>Hal Adams:
Cost= ABD Expense report:</t>
        </r>
        <r>
          <rPr>
            <sz val="9"/>
            <color indexed="81"/>
            <rFont val="Tahoma"/>
            <family val="2"/>
          </rPr>
          <t xml:space="preserve">
Resale from Aspen Avionics
Cost to ABD $2715 via check BofA 1004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Hal Adams:
Cost= ABD Expense report:</t>
        </r>
        <r>
          <rPr>
            <sz val="9"/>
            <color indexed="81"/>
            <rFont val="Tahoma"/>
            <family val="2"/>
          </rPr>
          <t xml:space="preserve">
Resale from Aspen Avionics
Cost to ABD $2715 via check BofA 1004</t>
        </r>
      </text>
    </comment>
  </commentList>
</comments>
</file>

<file path=xl/comments2.xml><?xml version="1.0" encoding="utf-8"?>
<comments xmlns="http://schemas.openxmlformats.org/spreadsheetml/2006/main">
  <authors>
    <author>Hal Adams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Hal Adams:</t>
        </r>
        <r>
          <rPr>
            <sz val="9"/>
            <color indexed="81"/>
            <rFont val="Tahoma"/>
            <family val="2"/>
          </rPr>
          <t xml:space="preserve">
online payment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Hal Adams:</t>
        </r>
        <r>
          <rPr>
            <sz val="9"/>
            <color indexed="81"/>
            <rFont val="Tahoma"/>
            <family val="2"/>
          </rPr>
          <t xml:space="preserve">
online payment</t>
        </r>
      </text>
    </comment>
  </commentList>
</comments>
</file>

<file path=xl/sharedStrings.xml><?xml version="1.0" encoding="utf-8"?>
<sst xmlns="http://schemas.openxmlformats.org/spreadsheetml/2006/main" count="564" uniqueCount="327">
  <si>
    <t>Category</t>
  </si>
  <si>
    <t>Item</t>
  </si>
  <si>
    <t>Vendor</t>
  </si>
  <si>
    <t>Date</t>
  </si>
  <si>
    <t>Amount</t>
  </si>
  <si>
    <t>Total</t>
  </si>
  <si>
    <t>APS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</si>
  <si>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</si>
  <si>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</si>
  <si>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</si>
  <si>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</si>
  <si>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</si>
  <si>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</si>
  <si>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</si>
  <si>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</si>
  <si>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</si>
  <si>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</si>
  <si>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</si>
  <si>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</si>
  <si>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Category/ Vendor</t>
  </si>
  <si>
    <t>Jan-Dec</t>
  </si>
  <si>
    <t>State Farm Ins</t>
  </si>
  <si>
    <t>Totals</t>
  </si>
  <si>
    <t>Home Office PHX</t>
  </si>
  <si>
    <t>BC Hydro</t>
  </si>
  <si>
    <t>Propane/ Super Saver Propane</t>
  </si>
  <si>
    <t>Annual Tank Rental</t>
  </si>
  <si>
    <t xml:space="preserve">Total </t>
  </si>
  <si>
    <t>Subtotals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</si>
  <si>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</si>
  <si>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</si>
  <si>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</si>
  <si>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</si>
  <si>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</si>
  <si>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</si>
  <si>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</si>
  <si>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</si>
  <si>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</si>
  <si>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</si>
  <si>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</si>
  <si>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Business Miles</t>
  </si>
  <si>
    <t>TOTAL MILES</t>
  </si>
  <si>
    <t>Home Office FB</t>
  </si>
  <si>
    <t>BC Taxes</t>
  </si>
  <si>
    <t>Annual</t>
  </si>
  <si>
    <t>Mortgage</t>
  </si>
  <si>
    <t>Property Taxes</t>
  </si>
  <si>
    <t>Baynes Sound Insurance</t>
  </si>
  <si>
    <t>Annual Homeowners</t>
  </si>
  <si>
    <t>Annual Water &amp; Fire Svcs</t>
  </si>
  <si>
    <t>Ships Point Improvement District</t>
  </si>
  <si>
    <t>Business Mileage HON Oddessy</t>
  </si>
  <si>
    <t>Month</t>
  </si>
  <si>
    <t>ER Summary</t>
  </si>
  <si>
    <t>Check #</t>
  </si>
  <si>
    <t>Notes</t>
  </si>
  <si>
    <t>Pest Control/Pacific Pest Cntl</t>
  </si>
  <si>
    <t>(See itemized sheet)</t>
  </si>
  <si>
    <t>Payment</t>
  </si>
  <si>
    <t>Purpose</t>
  </si>
  <si>
    <t>Food Expenses</t>
  </si>
  <si>
    <t>Customer Meals</t>
  </si>
  <si>
    <t>Total
Food</t>
  </si>
  <si>
    <t>General Biz Expenses</t>
  </si>
  <si>
    <t>Total ER Amount</t>
  </si>
  <si>
    <t>LLC Member Meals</t>
  </si>
  <si>
    <t>Cave Creek Water Co</t>
  </si>
  <si>
    <t>Payee</t>
  </si>
  <si>
    <t>Republic Trash Services</t>
  </si>
  <si>
    <t>Propane</t>
  </si>
  <si>
    <t>House Maintenance</t>
  </si>
  <si>
    <t>AZ Property Taxes</t>
  </si>
  <si>
    <t>AZ Property Mortgage Interest Statement</t>
  </si>
  <si>
    <t>Canadian Property Taxes</t>
  </si>
  <si>
    <t>CND Property Mortgage Interest Statement</t>
  </si>
  <si>
    <t>CIBC</t>
  </si>
  <si>
    <t>AZ Dept of Rev</t>
  </si>
  <si>
    <t>Charles Schwab 1099-R</t>
  </si>
  <si>
    <t>Rockwell-Collins 1099-R</t>
  </si>
  <si>
    <t>Hal's Pension</t>
  </si>
  <si>
    <t>Charitable Donations</t>
  </si>
  <si>
    <t>Charles Schwab Form 1099 Composite &amp; YE Summary</t>
  </si>
  <si>
    <t>$240.12 for Cathy annually for $250,000 coverage</t>
  </si>
  <si>
    <t>$1,421.50 for Hal annually for $250,000 coverage</t>
  </si>
  <si>
    <t>Social Security Benefits SSA-1099</t>
  </si>
  <si>
    <t>Hal's benefits</t>
  </si>
  <si>
    <t>Charles Schwab YE Gain/Loss Report</t>
  </si>
  <si>
    <t>Emissions</t>
  </si>
  <si>
    <t>SXM  Radio</t>
  </si>
  <si>
    <t>Island Chimney Service</t>
  </si>
  <si>
    <t>as needed</t>
  </si>
  <si>
    <t>Rpt attached</t>
  </si>
  <si>
    <t>Pd by autopay @ CCCU</t>
  </si>
  <si>
    <t>N/A</t>
  </si>
  <si>
    <t>Pool service</t>
  </si>
  <si>
    <t>Registration</t>
  </si>
  <si>
    <t>Refund $</t>
  </si>
  <si>
    <t>Total $s</t>
  </si>
  <si>
    <t>Total $</t>
  </si>
  <si>
    <t>Services while at FB office</t>
  </si>
  <si>
    <t>United Way - Working Poor</t>
  </si>
  <si>
    <t>United WAY - HACH</t>
  </si>
  <si>
    <t xml:space="preserve"> Acorn, refill as needed</t>
  </si>
  <si>
    <t>Pest Control</t>
  </si>
  <si>
    <t>AeroBD Expenses (Per ERs)</t>
  </si>
  <si>
    <t>AeroBD Expenses</t>
  </si>
  <si>
    <t>Per AeroBD ER Summary</t>
  </si>
  <si>
    <t>Aero Business Development, LLC</t>
  </si>
  <si>
    <t>Total AeroBD LLC  Expenses</t>
  </si>
  <si>
    <t>AeroBD LLC</t>
  </si>
  <si>
    <t>TOTAL AeroBD Allocated Expenses</t>
  </si>
  <si>
    <t>ABD Claimed Miles</t>
  </si>
  <si>
    <t>Paid Medical Supplemental Insurance for Hal (Medicare is primary)</t>
  </si>
  <si>
    <t>AARP United Healthcare Prescription Coverage</t>
  </si>
  <si>
    <t>AARP United Healthcare Medical Coverage</t>
  </si>
  <si>
    <t>Total Biz Share 30%</t>
  </si>
  <si>
    <t>Biz Share 30%</t>
  </si>
  <si>
    <t>Biz Share 100%</t>
  </si>
  <si>
    <t>Biz Share 25%</t>
  </si>
  <si>
    <t>Total Biz Share 25%</t>
  </si>
  <si>
    <t>Social Security Medicare deduction</t>
  </si>
  <si>
    <t>Per SSA-1099</t>
  </si>
  <si>
    <t>See AeroBd Off Exps PHX Spreadsheet</t>
  </si>
  <si>
    <t>See AeroBD Off Exps FB Spreadsheet</t>
  </si>
  <si>
    <t>Life insurance premiums -- can this be claimed?</t>
  </si>
  <si>
    <t>Schedule K-1</t>
  </si>
  <si>
    <t>cc (AmEx)</t>
  </si>
  <si>
    <t>Michael Stuck, CPA</t>
  </si>
  <si>
    <t>Cleaning</t>
  </si>
  <si>
    <t>First Choice Pest Control</t>
  </si>
  <si>
    <t>Watts Termite Prevention</t>
  </si>
  <si>
    <t>Honda Pilot Business Vehicle</t>
  </si>
  <si>
    <t>$71.30/mo.</t>
  </si>
  <si>
    <t>N/A this year</t>
  </si>
  <si>
    <t>Aero Business Development, LLC Income</t>
  </si>
  <si>
    <t>Personal Tax Related Refund</t>
  </si>
  <si>
    <t>Personal Tax Related Payments</t>
  </si>
  <si>
    <t>Investment in Aspen Avionics (who purchased Accord Technology, LLC)</t>
  </si>
  <si>
    <t>United States Treasury</t>
  </si>
  <si>
    <t>Bridge Financing to Aspen</t>
  </si>
  <si>
    <t>Investment</t>
  </si>
  <si>
    <t>Michael provides this from AeroBD</t>
  </si>
  <si>
    <t>Personal Tax Preparation Related Payments</t>
  </si>
  <si>
    <t>Handy Sandy</t>
  </si>
  <si>
    <t>Cathy's W-2 L3 Technologies</t>
  </si>
  <si>
    <t>Mr. Cooper</t>
  </si>
  <si>
    <t>pd online (AmEx)</t>
  </si>
  <si>
    <t>Fees</t>
  </si>
  <si>
    <t>2017 Form 1040-ES, 4Q payment</t>
  </si>
  <si>
    <t>Refund for overpayment</t>
  </si>
  <si>
    <t>Note mo. Pymts</t>
  </si>
  <si>
    <t>$178.07/mo.</t>
  </si>
  <si>
    <t>Note deleted CenturyLink from this list, it's claimed on monthly ER's</t>
  </si>
  <si>
    <t>See AeroBD Odyssey Mileage 2017 XLS</t>
  </si>
  <si>
    <t>See AeroBD Pilot Mileage 2017 XLS</t>
  </si>
  <si>
    <t>Updated for 2018</t>
  </si>
  <si>
    <t>Note:  No expenses shown below were reimbursed.</t>
  </si>
  <si>
    <t>$ shown are in CND$</t>
  </si>
  <si>
    <t>AeroBD</t>
  </si>
  <si>
    <t>Note:  ALL expenses shown below were reimbursed 100% by Becker</t>
  </si>
  <si>
    <t>AeroBD Becker Invoice Reconciliation -- Expenses</t>
  </si>
  <si>
    <t>Invoice</t>
  </si>
  <si>
    <t>US $ Invoiced</t>
  </si>
  <si>
    <t>Expense reports claimed
in this invoice</t>
  </si>
  <si>
    <t>Paid in 2018</t>
  </si>
  <si>
    <t>Per AeroBD BAG ER Summary</t>
  </si>
  <si>
    <t>AeroBD BAG Expenses paid by Becker</t>
  </si>
  <si>
    <t>Becker Avionics GmbH (Reimbursement for expenses incurred on behalf of Becker)</t>
  </si>
  <si>
    <t>Expense Reimburement Income</t>
  </si>
  <si>
    <t>Becker Avionics GmbH (Consulting Agreement commenced 01 March 2017)</t>
  </si>
  <si>
    <t>Client Claimed ER</t>
  </si>
  <si>
    <t>2000 Oddessy</t>
  </si>
  <si>
    <t>2018 Hylander</t>
  </si>
  <si>
    <t>Total @ .545/mile</t>
  </si>
  <si>
    <t xml:space="preserve"> mileage calculated at $0.545/mile</t>
  </si>
  <si>
    <t>Expenses 2018 - General</t>
  </si>
  <si>
    <t>WIP</t>
  </si>
  <si>
    <r>
      <t xml:space="preserve">Expenses 2018 - Home Office - </t>
    </r>
    <r>
      <rPr>
        <b/>
        <sz val="10"/>
        <color indexed="10"/>
        <rFont val="Arial"/>
        <family val="2"/>
      </rPr>
      <t>PHX</t>
    </r>
  </si>
  <si>
    <t>Paid Medical Supplemental Insurance in 2018</t>
  </si>
  <si>
    <r>
      <t xml:space="preserve">Expenses 2018 - Office - </t>
    </r>
    <r>
      <rPr>
        <b/>
        <sz val="12"/>
        <color indexed="10"/>
        <rFont val="Arial"/>
        <family val="2"/>
      </rPr>
      <t>Canada</t>
    </r>
  </si>
  <si>
    <t>2007 Honda Pilot Mileage</t>
  </si>
  <si>
    <r>
      <t>2000 Honda Odyssey &amp;</t>
    </r>
    <r>
      <rPr>
        <b/>
        <sz val="10"/>
        <color theme="5" tint="-0.249977111117893"/>
        <rFont val="Arial"/>
        <family val="2"/>
      </rPr>
      <t xml:space="preserve"> 2018 Toyota</t>
    </r>
    <r>
      <rPr>
        <b/>
        <sz val="10"/>
        <rFont val="Arial"/>
        <family val="2"/>
      </rPr>
      <t xml:space="preserve"> </t>
    </r>
    <r>
      <rPr>
        <b/>
        <sz val="10"/>
        <color theme="5" tint="-0.249977111117893"/>
        <rFont val="Arial"/>
        <family val="2"/>
      </rPr>
      <t>Hylander</t>
    </r>
    <r>
      <rPr>
        <b/>
        <sz val="10"/>
        <rFont val="Arial"/>
        <family val="2"/>
      </rPr>
      <t xml:space="preserve"> Mileage</t>
    </r>
  </si>
  <si>
    <t>2018 Taxes
Additional Personal Information Provided to Mike</t>
  </si>
  <si>
    <t>Total 2018 Income Received by AeroBD from Becker</t>
  </si>
  <si>
    <t>09627D1</t>
  </si>
  <si>
    <t>CP14 Notice, 29OCT18</t>
  </si>
  <si>
    <t>Q4 2018</t>
  </si>
  <si>
    <t>1095-C Employer-Provided Health Ins - Contribution</t>
  </si>
  <si>
    <t>CS 485</t>
  </si>
  <si>
    <t>1040-ES Voucher 3 Due 17 Sept 2018</t>
  </si>
  <si>
    <t>CS 486</t>
  </si>
  <si>
    <t>1040-ES Voucher 4 Due 15 Jan 2019</t>
  </si>
  <si>
    <t>TaxYr 2018</t>
  </si>
  <si>
    <t>Maricopa County - 2nd Half (AMEX )</t>
  </si>
  <si>
    <t>Maricopa County - 1st Half (BofA 2062)</t>
  </si>
  <si>
    <t>Updated 2018</t>
  </si>
  <si>
    <t>ADS-B Technologies GPS Avionics Sale</t>
  </si>
  <si>
    <t>NexNav GPSSU Resale</t>
  </si>
  <si>
    <t>Total ABD Income 2018</t>
  </si>
  <si>
    <t>3963.19CAD</t>
  </si>
  <si>
    <t>Wages, tips, etc.  SS Wages = $61,345.28</t>
  </si>
  <si>
    <t>Honda Oddessy 2000 to KJZZ (see docs)</t>
  </si>
  <si>
    <t>Goodwill (see receipt)</t>
  </si>
  <si>
    <t>Natl Police &amp; Troopers Assoc (see receipt)</t>
  </si>
  <si>
    <t>Joint Account (5039)</t>
  </si>
  <si>
    <t>Hal's IRA Rollover Account (3556)</t>
  </si>
  <si>
    <t>Cathy's IRA Rollover Account (4084)</t>
  </si>
  <si>
    <t>Hal's Rollover IRA - Report Attached (5043)</t>
  </si>
  <si>
    <t>Hal's SEP-IRA Account (5043)</t>
  </si>
  <si>
    <t xml:space="preserve">All Currency in Canadian Dollars </t>
  </si>
  <si>
    <t>3988.17CAD</t>
  </si>
  <si>
    <t>Since Becker is based in Germany, no tax documentation was received by AeroBD</t>
  </si>
  <si>
    <t>Not sure of IRS rules for conversion of CAD to USD as the entries and payments were over the CY 2018 and not converted at time of payment</t>
  </si>
  <si>
    <t>CAD Amount</t>
  </si>
  <si>
    <t>Landscaping Services
 (Handy Sandy) Recap</t>
  </si>
  <si>
    <t>Lawn Services</t>
  </si>
  <si>
    <t>Perimeter Drain Repair</t>
  </si>
  <si>
    <t>RR Plumbing</t>
  </si>
  <si>
    <t>Westilse (furnace maint) annual</t>
  </si>
  <si>
    <t>Mortgage/ CIBC</t>
  </si>
  <si>
    <t>Marc Gaudreau</t>
  </si>
  <si>
    <t>Roof Repairs - water damage</t>
  </si>
  <si>
    <t>Stanley Hanson Roofing</t>
  </si>
  <si>
    <t>Misc Property Upkeep</t>
  </si>
  <si>
    <t>None needed</t>
  </si>
  <si>
    <t>Consulting Services Income</t>
  </si>
  <si>
    <t>Total 2018 Income for AeroBD Consulting Services</t>
  </si>
  <si>
    <t xml:space="preserve">January 2018 (Invoice AeroBD BAG Svc 01 18) -- </t>
  </si>
  <si>
    <r>
      <t>November 2018 (Invoice AeroBD BAG Svc 11 18) --</t>
    </r>
    <r>
      <rPr>
        <b/>
        <sz val="10"/>
        <rFont val="Arial"/>
        <family val="2"/>
      </rPr>
      <t xml:space="preserve"> Invoiced 9K Euros</t>
    </r>
  </si>
  <si>
    <r>
      <t>April 2018 (Invoice AeroBD BAG Svc 04 18)</t>
    </r>
    <r>
      <rPr>
        <b/>
        <sz val="10"/>
        <rFont val="Arial"/>
        <family val="2"/>
      </rPr>
      <t xml:space="preserve"> -- Invoiced 10K Euros</t>
    </r>
  </si>
  <si>
    <r>
      <t>May 2018 (Invoice AeroBD BAG Svc 05 18)</t>
    </r>
    <r>
      <rPr>
        <b/>
        <sz val="10"/>
        <rFont val="Arial"/>
        <family val="2"/>
      </rPr>
      <t xml:space="preserve"> -- Invoiced 10K Euros</t>
    </r>
  </si>
  <si>
    <r>
      <t xml:space="preserve">March 2018 (Invoice AeroBD BAG Svc 03 18) </t>
    </r>
    <r>
      <rPr>
        <b/>
        <sz val="10"/>
        <rFont val="Arial"/>
        <family val="2"/>
      </rPr>
      <t>-- Invoiced 10K Euros</t>
    </r>
  </si>
  <si>
    <r>
      <t xml:space="preserve">February 2018 (Invoice AeroBD BAG Svc 02 18) </t>
    </r>
    <r>
      <rPr>
        <b/>
        <sz val="10"/>
        <rFont val="Arial"/>
        <family val="2"/>
      </rPr>
      <t>-- Invoiced 10K Euros</t>
    </r>
  </si>
  <si>
    <r>
      <t xml:space="preserve">June 2018 (Invoice AeroBD BAG Svc 06 18) </t>
    </r>
    <r>
      <rPr>
        <b/>
        <sz val="10"/>
        <rFont val="Arial"/>
        <family val="2"/>
      </rPr>
      <t>-- Invoiced 9K Euros</t>
    </r>
  </si>
  <si>
    <r>
      <t xml:space="preserve">December 2018 (Invoice AeroBD BAG Svc 13 18) </t>
    </r>
    <r>
      <rPr>
        <b/>
        <sz val="10"/>
        <rFont val="Arial"/>
        <family val="2"/>
      </rPr>
      <t>-- Invoiced 10K Euros</t>
    </r>
  </si>
  <si>
    <r>
      <t xml:space="preserve">October 2018 (Invoice AeroBD BAG Svc 10 18) </t>
    </r>
    <r>
      <rPr>
        <b/>
        <sz val="10"/>
        <rFont val="Arial"/>
        <family val="2"/>
      </rPr>
      <t>-- Invoiced 9K Euros</t>
    </r>
  </si>
  <si>
    <r>
      <t xml:space="preserve">September 2018 (Invoice AeroBD BAG Svc 09 18) </t>
    </r>
    <r>
      <rPr>
        <b/>
        <sz val="10"/>
        <rFont val="Arial"/>
        <family val="2"/>
      </rPr>
      <t>-- Invoiced 9K Euros</t>
    </r>
  </si>
  <si>
    <r>
      <t xml:space="preserve">August 2018 (Invoice AeroBD BAG Svc 08 18) </t>
    </r>
    <r>
      <rPr>
        <b/>
        <sz val="10"/>
        <rFont val="Arial"/>
        <family val="2"/>
      </rPr>
      <t>-- Invoiced 9K Euros</t>
    </r>
  </si>
  <si>
    <r>
      <t xml:space="preserve">July 2018 (Invoice AeroBD BAG Svc 07 18) </t>
    </r>
    <r>
      <rPr>
        <b/>
        <sz val="10"/>
        <rFont val="Arial"/>
        <family val="2"/>
      </rPr>
      <t>-- Invoiced 9K Euros</t>
    </r>
  </si>
  <si>
    <r>
      <t xml:space="preserve">Total accumulated deferred pymts from May-Nov 2018 (Invoice AeroBD BAG Svc 12 18) -- </t>
    </r>
    <r>
      <rPr>
        <b/>
        <sz val="10"/>
        <rFont val="Arial"/>
        <family val="2"/>
      </rPr>
      <t>Invoiced 6K Euros</t>
    </r>
  </si>
  <si>
    <t>Invoiced 120,000 Euros in 2018</t>
  </si>
  <si>
    <t>Outstanding</t>
  </si>
  <si>
    <t>Pd in 2019</t>
  </si>
  <si>
    <t>Invoice AeroBD BAG ER 12 17 (ER AeroBD BAG ER 26-2017)</t>
  </si>
  <si>
    <t>Invoice AeroBD BAG ER 01 18 (ER's ER AeroBD BAG ER 01-2018 &amp; 02-2018)</t>
  </si>
  <si>
    <t>Invoice AeroBD BAG ER 02 18 (ER's ER AeroBD BAG ER 03-2018)</t>
  </si>
  <si>
    <t>Invoice AeroBD BAG ER 03 18 (ER's ER AeroBD BAG ER 04-2018, 05-2018 &amp; 06-2018)</t>
  </si>
  <si>
    <t>Invoice AeroBD BAG ER 04 18 (ER's ER AeroBD BAG ER 07-2018, 08-2018, 09-2018 &amp; 10-2018)</t>
  </si>
  <si>
    <t>Invoice AeroBD BAG ER 05 18 (ER's ER AeroBD BAG ER 11-2018)</t>
  </si>
  <si>
    <t>Invoice AeroBD BAG ER 06 18 (ER's ER AeroBD BAG ER 12-2018 &amp; 13-2018)</t>
  </si>
  <si>
    <t>Invoice AeroBD BAG ER 07 18 (ER's ER AeroBD BAG ER 14-2018 &amp; 15-2018)</t>
  </si>
  <si>
    <t>Invoice AeroBD BAG ER 08 18 (ER's ER AeroBD BAG ER 16-2018)</t>
  </si>
  <si>
    <t>Invoice AeroBD BAG ER 09 18 (ER's ER AeroBD BAG ER 17-2018, 18-2018 &amp; 19-2018)</t>
  </si>
  <si>
    <t>Invoice AeroBD BAG ER 10 18 (ER's ER AeroBD BAG ER 20-2018, 21-2018 &amp; 22-2018)</t>
  </si>
  <si>
    <t>Invoice AeroBD BAG ER 11 18 (ER's ER AeroBD BAG ER 23-2018)</t>
  </si>
  <si>
    <t>pd in 2019</t>
  </si>
  <si>
    <t>Smart Cube</t>
  </si>
  <si>
    <t>ER's AeroBD BAG ER 01-2018 &amp; 02-2018</t>
  </si>
  <si>
    <t>ER AeroBD BAG ER 04-2018, 05-2018 &amp; 06-2018</t>
  </si>
  <si>
    <t>ER AeroBD BAG ER 07-2018, 08-2018, 09-2018 &amp; 10-2018</t>
  </si>
  <si>
    <t>ER AeroBD BAG ER 11-2018</t>
  </si>
  <si>
    <t>ER AeroBD BAG ER 12-2018 &amp; 13-2018</t>
  </si>
  <si>
    <t>ER AeroBD BAG ER 14-2018 &amp; 15-2018</t>
  </si>
  <si>
    <t>ER AeroBD BAG ER 16-2018</t>
  </si>
  <si>
    <t>ER AeroBD BAG ER 17-2018, 18-2018 &amp; 19-2018</t>
  </si>
  <si>
    <t>ER AeroBD BAG ER 20-2018, 21-2018 &amp; 22-2018</t>
  </si>
  <si>
    <t>ER AeroBD BAG ER 23-2018</t>
  </si>
  <si>
    <t>ER's AeroBD BAG ER 03-2018</t>
  </si>
  <si>
    <t>Paid in 2019</t>
  </si>
  <si>
    <t>AeroBd 01 18</t>
  </si>
  <si>
    <t>AeroBd 02 18</t>
  </si>
  <si>
    <t>AeroBd 03 18</t>
  </si>
  <si>
    <t>AeroBd 05 18</t>
  </si>
  <si>
    <t>AeroBd 06 18</t>
  </si>
  <si>
    <t>AeroBd 07 18</t>
  </si>
  <si>
    <t>AeroBd 08 18</t>
  </si>
  <si>
    <t>AeroBd 09 18</t>
  </si>
  <si>
    <t>AeroBd 10 18</t>
  </si>
  <si>
    <t>AeroBd 11 18</t>
  </si>
  <si>
    <t>AeroBd 04 18 #2</t>
  </si>
  <si>
    <t>AeroBd 04 18 #1</t>
  </si>
  <si>
    <t>AeroBd 12 18 #1</t>
  </si>
  <si>
    <t>Purchase NexNav LRU from AT</t>
  </si>
  <si>
    <t>Various business trips</t>
  </si>
  <si>
    <t>AeroBD 12 18 #2</t>
  </si>
  <si>
    <t>AeroBd 12 18 #3</t>
  </si>
  <si>
    <t>Becker w/held fees</t>
  </si>
  <si>
    <t>First Choice</t>
  </si>
  <si>
    <t>P&amp;S (new smoke detectors)</t>
  </si>
  <si>
    <t>P&amp;S warranty program</t>
  </si>
  <si>
    <t>Monthly</t>
  </si>
  <si>
    <t>2018 Pymts</t>
  </si>
  <si>
    <t>Update for 2018</t>
  </si>
  <si>
    <t>BA 2057</t>
  </si>
  <si>
    <t>2017 Tax, Form AZ-140V</t>
  </si>
  <si>
    <t>CS 483</t>
  </si>
  <si>
    <t>2017 Tax, Form 1040V</t>
  </si>
  <si>
    <t>2017 Individual tax returns</t>
  </si>
  <si>
    <t>Updated for2018</t>
  </si>
  <si>
    <t>Upated for 2018</t>
  </si>
  <si>
    <t>Dry wall repair</t>
  </si>
  <si>
    <t>Don Cunningham</t>
  </si>
  <si>
    <t>Aug/Sep</t>
  </si>
  <si>
    <t>Precesion Door (door repair)</t>
  </si>
  <si>
    <t>Furnace Repair</t>
  </si>
  <si>
    <t>Furnace Maintenance</t>
  </si>
  <si>
    <t>Westisle</t>
  </si>
  <si>
    <t>As needed</t>
  </si>
  <si>
    <t>Under warranty</t>
  </si>
  <si>
    <t>Nov (vac hold)</t>
  </si>
  <si>
    <t>Note:  Invoiced/Paid $10,000 Euros per month Jan-May &amp; Dec.  Invoiced/Paid $9K Euros for Jun-Nov, numbers shown above represent US$ conversions at prevailing BofA rate at time of conversion.</t>
  </si>
  <si>
    <t>Propane refill</t>
  </si>
  <si>
    <t>rcvd 13Nov18</t>
  </si>
  <si>
    <t>rcvd 11Oct18</t>
  </si>
  <si>
    <t>rcvd 27Sep18</t>
  </si>
  <si>
    <t>rcvd 26Sep18</t>
  </si>
  <si>
    <t>rcvd 7Nov18</t>
  </si>
  <si>
    <t>rcvd 16Jul18</t>
  </si>
  <si>
    <t>rcvd 17Jul18</t>
  </si>
  <si>
    <t>rcvd 22Jun18</t>
  </si>
  <si>
    <t>rcvd 21Jun18</t>
  </si>
  <si>
    <t>rcvd 10May18</t>
  </si>
  <si>
    <t>rcvd 09Apr18</t>
  </si>
  <si>
    <t>rcvd 24Apr18</t>
  </si>
  <si>
    <t>rcvd 02Feb18</t>
  </si>
  <si>
    <t>Total 2018 Income for AeroBD Expenses incurred on behalf of Becker</t>
  </si>
  <si>
    <t>Aircraft Cockpit Display Systems Market Analysis (Smart Cube Invoice 891, dated 12Dec18)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</si>
</sst>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&quot;$&quot;#,##0.00"/>
    <numFmt numFmtId="165" formatCode="&quot;$&quot;#,##0"/>
    <numFmt numFmtId="166" formatCode="[$-409]d\-mmm\-yy;@"/>
    <numFmt numFmtId="167" formatCode="[$-409]dd/mmm/yy;@"/>
    <numFmt numFmtId="168" formatCode="[$-409]d/mmm/yy;@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i/>
      <sz val="12"/>
      <color indexed="60"/>
      <name val="Arial Black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4"/>
      <name val="Arial Black"/>
      <family val="2"/>
    </font>
    <font>
      <sz val="10"/>
      <color indexed="10"/>
      <name val="Arial"/>
      <family val="2"/>
    </font>
    <font>
      <b/>
      <sz val="8"/>
      <name val="Tahoma"/>
      <family val="2"/>
    </font>
    <font>
      <i/>
      <sz val="12"/>
      <color indexed="16"/>
      <name val="Arial Black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i/>
      <sz val="9"/>
      <color indexed="60"/>
      <name val="Arial Black"/>
      <family val="2"/>
    </font>
    <font>
      <b/>
      <sz val="9"/>
      <color indexed="10"/>
      <name val="Arial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sz val="12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  <font>
      <b/>
      <sz val="9"/>
      <name val="Arial"/>
      <family val="2"/>
    </font>
    <font>
      <b/>
      <sz val="10"/>
      <color theme="5" tint="-0.249977111117893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top" wrapText="1"/>
    </xf>
    <xf numFmtId="165" fontId="8" fillId="2" borderId="1" applyFont="0" applyFill="0" applyBorder="0" applyProtection="0">
      <alignment vertical="center"/>
    </xf>
    <xf numFmtId="0" fontId="9" fillId="3" borderId="0" applyBorder="0">
      <alignment horizontal="left" vertical="center" indent="1"/>
    </xf>
    <xf numFmtId="165" fontId="10" fillId="4" borderId="2" applyBorder="0">
      <alignment horizontal="left" vertical="center" indent="1" shrinkToFit="1"/>
    </xf>
    <xf numFmtId="165" fontId="11" fillId="5" borderId="3" applyBorder="0">
      <alignment horizontal="left" vertical="center" indent="1"/>
    </xf>
    <xf numFmtId="0" fontId="11" fillId="6" borderId="4" applyNumberFormat="0" applyBorder="0">
      <alignment horizontal="left" vertical="top" wrapText="1" indent="1"/>
    </xf>
    <xf numFmtId="0" fontId="11" fillId="2" borderId="0" applyBorder="0">
      <alignment horizontal="left" vertical="center" indent="1"/>
    </xf>
    <xf numFmtId="0" fontId="11" fillId="0" borderId="4" applyNumberFormat="0" applyFill="0">
      <alignment horizontal="centerContinuous"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2" fillId="5" borderId="0">
      <alignment horizontal="left" indent="1"/>
    </xf>
    <xf numFmtId="3" fontId="8" fillId="2" borderId="5" applyBorder="0">
      <alignment horizontal="left" vertical="center" indent="2"/>
    </xf>
    <xf numFmtId="0" fontId="7" fillId="0" borderId="0">
      <alignment vertical="top" wrapText="1"/>
    </xf>
    <xf numFmtId="0" fontId="7" fillId="0" borderId="0"/>
    <xf numFmtId="167" fontId="7" fillId="0" borderId="0"/>
    <xf numFmtId="0" fontId="1" fillId="0" borderId="0"/>
    <xf numFmtId="0" fontId="13" fillId="3" borderId="0">
      <alignment horizontal="left" indent="1"/>
    </xf>
    <xf numFmtId="0" fontId="14" fillId="3" borderId="0" applyBorder="0">
      <alignment horizontal="left" vertical="center" indent="1"/>
    </xf>
    <xf numFmtId="0" fontId="15" fillId="7" borderId="0" applyBorder="0">
      <alignment horizontal="left" vertical="center" indent="1"/>
    </xf>
  </cellStyleXfs>
  <cellXfs count="58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4" fontId="0" fillId="0" borderId="0" xfId="0" applyNumberFormat="1">
      <alignment vertical="top" wrapText="1"/>
    </xf>
    <xf numFmtId="0" fontId="0" fillId="2" borderId="0" xfId="0" applyFill="1">
      <alignment vertical="top" wrapText="1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" fontId="6" fillId="0" borderId="6" xfId="0" applyNumberFormat="1" applyFont="1" applyBorder="1">
      <alignment vertical="top" wrapText="1"/>
    </xf>
    <xf numFmtId="0" fontId="7" fillId="0" borderId="6" xfId="0" applyFont="1" applyBorder="1" applyAlignment="1">
      <alignment horizontal="center"/>
    </xf>
    <xf numFmtId="0" fontId="6" fillId="0" borderId="0" xfId="0" applyFont="1">
      <alignment vertical="top" wrapText="1"/>
    </xf>
    <xf numFmtId="0" fontId="6" fillId="2" borderId="6" xfId="0" applyFont="1" applyFill="1" applyBorder="1" applyAlignment="1">
      <alignment horizontal="center"/>
    </xf>
    <xf numFmtId="4" fontId="6" fillId="2" borderId="6" xfId="0" applyNumberFormat="1" applyFont="1" applyFill="1" applyBorder="1">
      <alignment vertical="top" wrapText="1"/>
    </xf>
    <xf numFmtId="0" fontId="6" fillId="2" borderId="0" xfId="0" applyFont="1" applyFill="1">
      <alignment vertical="top" wrapText="1"/>
    </xf>
    <xf numFmtId="0" fontId="7" fillId="2" borderId="6" xfId="0" applyFont="1" applyFill="1" applyBorder="1" applyAlignment="1">
      <alignment horizontal="center"/>
    </xf>
    <xf numFmtId="4" fontId="7" fillId="2" borderId="6" xfId="0" applyNumberFormat="1" applyFont="1" applyFill="1" applyBorder="1">
      <alignment vertical="top" wrapText="1"/>
    </xf>
    <xf numFmtId="3" fontId="8" fillId="2" borderId="0" xfId="10" applyBorder="1">
      <alignment horizontal="left" vertical="center" indent="2"/>
    </xf>
    <xf numFmtId="165" fontId="11" fillId="2" borderId="0" xfId="4" applyFill="1" applyBorder="1">
      <alignment horizontal="left" vertical="center" indent="1"/>
    </xf>
    <xf numFmtId="165" fontId="10" fillId="2" borderId="0" xfId="3" applyFill="1" applyBorder="1">
      <alignment horizontal="left" vertical="center" indent="1" shrinkToFit="1"/>
    </xf>
    <xf numFmtId="4" fontId="0" fillId="2" borderId="6" xfId="0" applyNumberFormat="1" applyFill="1" applyBorder="1">
      <alignment vertical="top" wrapText="1"/>
    </xf>
    <xf numFmtId="0" fontId="6" fillId="2" borderId="6" xfId="0" applyFont="1" applyFill="1" applyBorder="1">
      <alignment vertical="top" wrapText="1"/>
    </xf>
    <xf numFmtId="0" fontId="17" fillId="2" borderId="0" xfId="0" applyFont="1" applyFill="1">
      <alignment vertical="top" wrapText="1"/>
    </xf>
    <xf numFmtId="0" fontId="19" fillId="0" borderId="0" xfId="0" applyFont="1">
      <alignment vertical="top" wrapText="1"/>
    </xf>
    <xf numFmtId="4" fontId="6" fillId="0" borderId="0" xfId="0" applyNumberFormat="1" applyFont="1">
      <alignment vertical="top" wrapText="1"/>
    </xf>
    <xf numFmtId="0" fontId="3" fillId="8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" fontId="3" fillId="9" borderId="9" xfId="0" applyNumberFormat="1" applyFont="1" applyFill="1" applyBorder="1">
      <alignment vertical="top" wrapText="1"/>
    </xf>
    <xf numFmtId="4" fontId="3" fillId="9" borderId="10" xfId="0" applyNumberFormat="1" applyFont="1" applyFill="1" applyBorder="1">
      <alignment vertical="top" wrapText="1"/>
    </xf>
    <xf numFmtId="0" fontId="6" fillId="2" borderId="7" xfId="0" applyFont="1" applyFill="1" applyBorder="1" applyAlignment="1">
      <alignment horizontal="center"/>
    </xf>
    <xf numFmtId="4" fontId="6" fillId="2" borderId="7" xfId="0" applyNumberFormat="1" applyFont="1" applyFill="1" applyBorder="1">
      <alignment vertical="top" wrapText="1"/>
    </xf>
    <xf numFmtId="4" fontId="6" fillId="5" borderId="5" xfId="0" applyNumberFormat="1" applyFont="1" applyFill="1" applyBorder="1">
      <alignment vertical="top" wrapText="1"/>
    </xf>
    <xf numFmtId="0" fontId="6" fillId="5" borderId="5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wrapText="1"/>
    </xf>
    <xf numFmtId="0" fontId="6" fillId="8" borderId="7" xfId="0" applyFont="1" applyFill="1" applyBorder="1" applyAlignment="1">
      <alignment horizontal="center" wrapText="1"/>
    </xf>
    <xf numFmtId="4" fontId="0" fillId="5" borderId="6" xfId="0" applyNumberFormat="1" applyFill="1" applyBorder="1">
      <alignment vertical="top" wrapText="1"/>
    </xf>
    <xf numFmtId="4" fontId="6" fillId="2" borderId="8" xfId="0" applyNumberFormat="1" applyFont="1" applyFill="1" applyBorder="1">
      <alignment vertical="top" wrapText="1"/>
    </xf>
    <xf numFmtId="4" fontId="6" fillId="2" borderId="0" xfId="0" applyNumberFormat="1" applyFont="1" applyFill="1">
      <alignment vertical="top" wrapText="1"/>
    </xf>
    <xf numFmtId="0" fontId="7" fillId="5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5" borderId="5" xfId="0" applyFont="1" applyFill="1" applyBorder="1">
      <alignment vertical="top" wrapText="1"/>
    </xf>
    <xf numFmtId="4" fontId="0" fillId="0" borderId="11" xfId="0" applyNumberFormat="1" applyBorder="1">
      <alignment vertical="top" wrapText="1"/>
    </xf>
    <xf numFmtId="4" fontId="0" fillId="0" borderId="1" xfId="0" applyNumberFormat="1" applyBorder="1">
      <alignment vertical="top" wrapText="1"/>
    </xf>
    <xf numFmtId="4" fontId="6" fillId="0" borderId="12" xfId="0" applyNumberFormat="1" applyFont="1" applyBorder="1">
      <alignment vertical="top" wrapText="1"/>
    </xf>
    <xf numFmtId="4" fontId="0" fillId="5" borderId="13" xfId="0" applyNumberFormat="1" applyFill="1" applyBorder="1">
      <alignment vertical="top" wrapText="1"/>
    </xf>
    <xf numFmtId="0" fontId="20" fillId="0" borderId="0" xfId="0" applyFont="1">
      <alignment vertical="top" wrapText="1"/>
    </xf>
    <xf numFmtId="0" fontId="7" fillId="0" borderId="0" xfId="0" applyFont="1">
      <alignment vertical="top" wrapText="1"/>
    </xf>
    <xf numFmtId="0" fontId="0" fillId="0" borderId="6" xfId="0" applyBorder="1" applyAlignment="1">
      <alignment horizontal="center" vertical="top" wrapText="1"/>
    </xf>
    <xf numFmtId="0" fontId="3" fillId="8" borderId="8" xfId="0" applyFont="1" applyFill="1" applyBorder="1" applyAlignment="1">
      <alignment horizontal="center"/>
    </xf>
    <xf numFmtId="4" fontId="6" fillId="2" borderId="15" xfId="0" applyNumberFormat="1" applyFont="1" applyFill="1" applyBorder="1">
      <alignment vertical="top" wrapText="1"/>
    </xf>
    <xf numFmtId="0" fontId="6" fillId="2" borderId="14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center"/>
    </xf>
    <xf numFmtId="4" fontId="3" fillId="10" borderId="6" xfId="0" applyNumberFormat="1" applyFont="1" applyFill="1" applyBorder="1">
      <alignment vertical="top" wrapText="1"/>
    </xf>
    <xf numFmtId="0" fontId="6" fillId="2" borderId="0" xfId="0" applyFont="1" applyFill="1" applyAlignment="1">
      <alignment horizontal="center" wrapText="1"/>
    </xf>
    <xf numFmtId="0" fontId="0" fillId="0" borderId="16" xfId="0" applyBorder="1">
      <alignment vertical="top" wrapText="1"/>
    </xf>
    <xf numFmtId="0" fontId="6" fillId="0" borderId="17" xfId="0" applyFont="1" applyBorder="1">
      <alignment vertical="top" wrapText="1"/>
    </xf>
    <xf numFmtId="0" fontId="6" fillId="2" borderId="18" xfId="0" applyFont="1" applyFill="1" applyBorder="1">
      <alignment vertical="top" wrapText="1"/>
    </xf>
    <xf numFmtId="0" fontId="3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left"/>
    </xf>
    <xf numFmtId="0" fontId="0" fillId="0" borderId="14" xfId="0" applyBorder="1">
      <alignment vertical="top" wrapText="1"/>
    </xf>
    <xf numFmtId="4" fontId="6" fillId="8" borderId="22" xfId="0" applyNumberFormat="1" applyFont="1" applyFill="1" applyBorder="1">
      <alignment vertical="top" wrapText="1"/>
    </xf>
    <xf numFmtId="0" fontId="6" fillId="2" borderId="19" xfId="0" applyFont="1" applyFill="1" applyBorder="1" applyAlignment="1">
      <alignment horizontal="center"/>
    </xf>
    <xf numFmtId="4" fontId="6" fillId="8" borderId="20" xfId="0" applyNumberFormat="1" applyFont="1" applyFill="1" applyBorder="1">
      <alignment vertical="top" wrapText="1"/>
    </xf>
    <xf numFmtId="4" fontId="6" fillId="8" borderId="23" xfId="0" applyNumberFormat="1" applyFont="1" applyFill="1" applyBorder="1">
      <alignment vertical="top" wrapText="1"/>
    </xf>
    <xf numFmtId="4" fontId="6" fillId="5" borderId="18" xfId="0" applyNumberFormat="1" applyFont="1" applyFill="1" applyBorder="1">
      <alignment vertical="top" wrapText="1"/>
    </xf>
    <xf numFmtId="0" fontId="23" fillId="0" borderId="14" xfId="0" applyFont="1" applyBorder="1" applyAlignment="1">
      <alignment horizontal="center"/>
    </xf>
    <xf numFmtId="0" fontId="6" fillId="5" borderId="21" xfId="0" applyFont="1" applyFill="1" applyBorder="1">
      <alignment vertical="top" wrapText="1"/>
    </xf>
    <xf numFmtId="0" fontId="6" fillId="2" borderId="24" xfId="0" applyFont="1" applyFill="1" applyBorder="1" applyAlignment="1">
      <alignment horizontal="center"/>
    </xf>
    <xf numFmtId="0" fontId="6" fillId="5" borderId="14" xfId="0" applyFont="1" applyFill="1" applyBorder="1">
      <alignment vertical="top" wrapText="1"/>
    </xf>
    <xf numFmtId="4" fontId="6" fillId="5" borderId="25" xfId="0" applyNumberFormat="1" applyFont="1" applyFill="1" applyBorder="1">
      <alignment vertical="top" wrapText="1"/>
    </xf>
    <xf numFmtId="0" fontId="6" fillId="2" borderId="14" xfId="0" applyFont="1" applyFill="1" applyBorder="1" applyAlignment="1">
      <alignment horizontal="center"/>
    </xf>
    <xf numFmtId="0" fontId="0" fillId="0" borderId="24" xfId="0" applyBorder="1">
      <alignment vertical="top" wrapText="1"/>
    </xf>
    <xf numFmtId="4" fontId="3" fillId="10" borderId="7" xfId="0" applyNumberFormat="1" applyFont="1" applyFill="1" applyBorder="1">
      <alignment vertical="top" wrapText="1"/>
    </xf>
    <xf numFmtId="4" fontId="3" fillId="10" borderId="26" xfId="0" applyNumberFormat="1" applyFont="1" applyFill="1" applyBorder="1">
      <alignment vertical="top" wrapText="1"/>
    </xf>
    <xf numFmtId="0" fontId="3" fillId="10" borderId="0" xfId="0" applyFont="1" applyFill="1">
      <alignment vertical="top" wrapText="1"/>
    </xf>
    <xf numFmtId="4" fontId="3" fillId="10" borderId="20" xfId="0" applyNumberFormat="1" applyFont="1" applyFill="1" applyBorder="1">
      <alignment vertical="top" wrapText="1"/>
    </xf>
    <xf numFmtId="0" fontId="6" fillId="0" borderId="8" xfId="0" applyFont="1" applyBorder="1">
      <alignment vertical="top" wrapText="1"/>
    </xf>
    <xf numFmtId="0" fontId="7" fillId="5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4" fontId="6" fillId="2" borderId="5" xfId="0" applyNumberFormat="1" applyFont="1" applyFill="1" applyBorder="1">
      <alignment vertical="top" wrapText="1"/>
    </xf>
    <xf numFmtId="0" fontId="6" fillId="0" borderId="18" xfId="0" applyFont="1" applyBorder="1">
      <alignment vertical="top" wrapText="1"/>
    </xf>
    <xf numFmtId="0" fontId="3" fillId="8" borderId="14" xfId="0" applyFont="1" applyFill="1" applyBorder="1" applyAlignment="1">
      <alignment horizontal="center"/>
    </xf>
    <xf numFmtId="4" fontId="6" fillId="8" borderId="15" xfId="0" applyNumberFormat="1" applyFont="1" applyFill="1" applyBorder="1">
      <alignment vertical="top" wrapText="1"/>
    </xf>
    <xf numFmtId="0" fontId="6" fillId="0" borderId="14" xfId="0" applyFont="1" applyBorder="1" applyAlignment="1">
      <alignment horizontal="left"/>
    </xf>
    <xf numFmtId="0" fontId="3" fillId="10" borderId="14" xfId="0" applyFont="1" applyFill="1" applyBorder="1">
      <alignment vertical="top" wrapText="1"/>
    </xf>
    <xf numFmtId="4" fontId="3" fillId="10" borderId="15" xfId="0" applyNumberFormat="1" applyFont="1" applyFill="1" applyBorder="1">
      <alignment vertical="top" wrapText="1"/>
    </xf>
    <xf numFmtId="4" fontId="0" fillId="9" borderId="27" xfId="0" applyNumberFormat="1" applyFill="1" applyBorder="1">
      <alignment vertical="top" wrapText="1"/>
    </xf>
    <xf numFmtId="4" fontId="3" fillId="9" borderId="28" xfId="0" applyNumberFormat="1" applyFont="1" applyFill="1" applyBorder="1">
      <alignment vertical="top" wrapText="1"/>
    </xf>
    <xf numFmtId="0" fontId="0" fillId="0" borderId="0" xfId="0" applyAlignment="1">
      <alignment horizontal="center" vertical="top" wrapText="1"/>
    </xf>
    <xf numFmtId="0" fontId="27" fillId="0" borderId="0" xfId="0" applyFont="1">
      <alignment vertical="top" wrapText="1"/>
    </xf>
    <xf numFmtId="0" fontId="27" fillId="10" borderId="9" xfId="0" applyFont="1" applyFill="1" applyBorder="1" applyAlignment="1">
      <alignment horizontal="center"/>
    </xf>
    <xf numFmtId="4" fontId="4" fillId="10" borderId="10" xfId="0" applyNumberFormat="1" applyFont="1" applyFill="1" applyBorder="1">
      <alignment vertical="top" wrapText="1"/>
    </xf>
    <xf numFmtId="4" fontId="0" fillId="0" borderId="0" xfId="0" applyNumberFormat="1" applyAlignment="1">
      <alignment horizontal="center"/>
    </xf>
    <xf numFmtId="0" fontId="6" fillId="8" borderId="6" xfId="0" applyFont="1" applyFill="1" applyBorder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3" fillId="8" borderId="29" xfId="0" applyFont="1" applyFill="1" applyBorder="1" applyAlignment="1">
      <alignment horizontal="center" vertical="top" wrapText="1"/>
    </xf>
    <xf numFmtId="4" fontId="3" fillId="8" borderId="10" xfId="0" applyNumberFormat="1" applyFont="1" applyFill="1" applyBorder="1" applyAlignment="1">
      <alignment horizontal="center"/>
    </xf>
    <xf numFmtId="0" fontId="22" fillId="10" borderId="30" xfId="0" applyFont="1" applyFill="1" applyBorder="1">
      <alignment vertical="top" wrapText="1"/>
    </xf>
    <xf numFmtId="0" fontId="0" fillId="2" borderId="6" xfId="0" applyFill="1" applyBorder="1" applyAlignment="1">
      <alignment horizontal="center" vertical="top" wrapText="1"/>
    </xf>
    <xf numFmtId="0" fontId="3" fillId="0" borderId="0" xfId="14" applyFont="1"/>
    <xf numFmtId="0" fontId="1" fillId="0" borderId="0" xfId="14"/>
    <xf numFmtId="0" fontId="1" fillId="0" borderId="0" xfId="14" applyAlignment="1">
      <alignment horizontal="center"/>
    </xf>
    <xf numFmtId="0" fontId="1" fillId="0" borderId="0" xfId="14" applyAlignment="1">
      <alignment horizontal="left"/>
    </xf>
    <xf numFmtId="4" fontId="1" fillId="0" borderId="0" xfId="14" applyNumberFormat="1"/>
    <xf numFmtId="0" fontId="6" fillId="0" borderId="0" xfId="14" applyFont="1" applyAlignment="1">
      <alignment horizontal="center"/>
    </xf>
    <xf numFmtId="0" fontId="6" fillId="0" borderId="0" xfId="14" applyFont="1" applyAlignment="1">
      <alignment vertical="center"/>
    </xf>
    <xf numFmtId="4" fontId="3" fillId="8" borderId="23" xfId="0" applyNumberFormat="1" applyFont="1" applyFill="1" applyBorder="1" applyAlignment="1">
      <alignment horizontal="center" wrapText="1"/>
    </xf>
    <xf numFmtId="0" fontId="3" fillId="0" borderId="0" xfId="14" applyFont="1" applyAlignment="1">
      <alignment vertical="center"/>
    </xf>
    <xf numFmtId="0" fontId="21" fillId="0" borderId="0" xfId="14" applyFont="1"/>
    <xf numFmtId="0" fontId="21" fillId="0" borderId="0" xfId="14" applyFont="1" applyAlignment="1">
      <alignment vertical="center"/>
    </xf>
    <xf numFmtId="4" fontId="7" fillId="11" borderId="6" xfId="0" applyNumberFormat="1" applyFont="1" applyFill="1" applyBorder="1">
      <alignment vertical="top" wrapText="1"/>
    </xf>
    <xf numFmtId="4" fontId="6" fillId="11" borderId="6" xfId="0" applyNumberFormat="1" applyFont="1" applyFill="1" applyBorder="1">
      <alignment vertical="top" wrapText="1"/>
    </xf>
    <xf numFmtId="4" fontId="0" fillId="11" borderId="6" xfId="0" applyNumberFormat="1" applyFill="1" applyBorder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36" fillId="0" borderId="0" xfId="14" applyFont="1" applyAlignment="1">
      <alignment horizontal="left"/>
    </xf>
    <xf numFmtId="4" fontId="6" fillId="0" borderId="5" xfId="0" applyNumberFormat="1" applyFont="1" applyBorder="1">
      <alignment vertical="top" wrapText="1"/>
    </xf>
    <xf numFmtId="4" fontId="6" fillId="0" borderId="0" xfId="14" applyNumberFormat="1" applyFont="1"/>
    <xf numFmtId="0" fontId="36" fillId="12" borderId="0" xfId="14" applyFont="1" applyFill="1" applyAlignment="1">
      <alignment horizontal="center" vertical="center"/>
    </xf>
    <xf numFmtId="4" fontId="0" fillId="0" borderId="6" xfId="0" applyNumberFormat="1" applyBorder="1">
      <alignment vertical="top" wrapText="1"/>
    </xf>
    <xf numFmtId="4" fontId="3" fillId="11" borderId="0" xfId="0" applyNumberFormat="1" applyFont="1" applyFill="1">
      <alignment vertical="top" wrapText="1"/>
    </xf>
    <xf numFmtId="4" fontId="36" fillId="0" borderId="0" xfId="0" applyNumberFormat="1" applyFont="1" applyAlignment="1">
      <alignment vertical="top"/>
    </xf>
    <xf numFmtId="0" fontId="1" fillId="0" borderId="0" xfId="14" applyAlignment="1">
      <alignment horizontal="center" vertical="center"/>
    </xf>
    <xf numFmtId="0" fontId="7" fillId="0" borderId="0" xfId="14" applyFont="1" applyAlignment="1">
      <alignment horizontal="left" wrapText="1"/>
    </xf>
    <xf numFmtId="0" fontId="6" fillId="0" borderId="0" xfId="14" applyFont="1" applyAlignment="1">
      <alignment horizontal="center" vertical="center"/>
    </xf>
    <xf numFmtId="0" fontId="6" fillId="0" borderId="0" xfId="14" applyFont="1" applyAlignment="1">
      <alignment horizontal="left" vertical="center"/>
    </xf>
    <xf numFmtId="4" fontId="36" fillId="0" borderId="0" xfId="0" applyNumberFormat="1" applyFont="1">
      <alignment vertical="top" wrapText="1"/>
    </xf>
    <xf numFmtId="15" fontId="7" fillId="0" borderId="0" xfId="14" applyNumberFormat="1" applyFont="1" applyAlignment="1">
      <alignment horizontal="center" vertical="center"/>
    </xf>
    <xf numFmtId="0" fontId="36" fillId="0" borderId="0" xfId="14" applyFont="1" applyAlignment="1">
      <alignment horizontal="center" vertical="center"/>
    </xf>
    <xf numFmtId="0" fontId="36" fillId="0" borderId="0" xfId="14" applyFont="1" applyAlignment="1">
      <alignment horizontal="left" vertical="center"/>
    </xf>
    <xf numFmtId="0" fontId="3" fillId="0" borderId="0" xfId="14" applyFont="1" applyAlignment="1">
      <alignment horizontal="left" vertical="center"/>
    </xf>
    <xf numFmtId="0" fontId="3" fillId="0" borderId="0" xfId="14" applyFont="1" applyAlignment="1">
      <alignment horizontal="center" vertical="center"/>
    </xf>
    <xf numFmtId="0" fontId="6" fillId="0" borderId="0" xfId="14" applyFont="1"/>
    <xf numFmtId="0" fontId="26" fillId="0" borderId="0" xfId="14" applyFont="1"/>
    <xf numFmtId="15" fontId="1" fillId="0" borderId="0" xfId="14" applyNumberFormat="1" applyAlignment="1">
      <alignment horizontal="center"/>
    </xf>
    <xf numFmtId="0" fontId="7" fillId="0" borderId="0" xfId="14" applyFont="1" applyAlignment="1">
      <alignment horizontal="left"/>
    </xf>
    <xf numFmtId="166" fontId="1" fillId="0" borderId="0" xfId="14" applyNumberFormat="1" applyAlignment="1">
      <alignment horizontal="center"/>
    </xf>
    <xf numFmtId="166" fontId="0" fillId="0" borderId="0" xfId="14" applyNumberFormat="1" applyFont="1" applyAlignment="1">
      <alignment horizontal="center"/>
    </xf>
    <xf numFmtId="0" fontId="21" fillId="0" borderId="0" xfId="14" applyFont="1" applyAlignment="1">
      <alignment horizontal="left"/>
    </xf>
    <xf numFmtId="4" fontId="21" fillId="0" borderId="0" xfId="14" applyNumberFormat="1" applyFont="1"/>
    <xf numFmtId="0" fontId="21" fillId="0" borderId="0" xfId="14" applyFont="1" applyAlignment="1">
      <alignment horizontal="center"/>
    </xf>
    <xf numFmtId="0" fontId="21" fillId="0" borderId="0" xfId="14" applyFont="1" applyAlignment="1">
      <alignment horizontal="center" vertical="center"/>
    </xf>
    <xf numFmtId="0" fontId="3" fillId="0" borderId="0" xfId="14" applyFont="1" applyAlignment="1">
      <alignment horizontal="left"/>
    </xf>
    <xf numFmtId="0" fontId="3" fillId="0" borderId="0" xfId="14" applyFont="1" applyAlignment="1">
      <alignment horizontal="center"/>
    </xf>
    <xf numFmtId="4" fontId="3" fillId="0" borderId="0" xfId="14" applyNumberFormat="1" applyFont="1" applyAlignment="1">
      <alignment horizontal="center"/>
    </xf>
    <xf numFmtId="0" fontId="0" fillId="0" borderId="0" xfId="0" applyAlignment="1">
      <alignment vertical="center"/>
    </xf>
    <xf numFmtId="4" fontId="6" fillId="0" borderId="0" xfId="14" applyNumberFormat="1" applyFont="1" applyAlignment="1">
      <alignment horizontal="center" vertical="center"/>
    </xf>
    <xf numFmtId="4" fontId="6" fillId="12" borderId="31" xfId="14" applyNumberFormat="1" applyFont="1" applyFill="1" applyBorder="1" applyAlignment="1">
      <alignment horizontal="center" vertical="center"/>
    </xf>
    <xf numFmtId="0" fontId="6" fillId="12" borderId="27" xfId="14" applyFont="1" applyFill="1" applyBorder="1" applyAlignment="1">
      <alignment horizontal="center" vertical="center"/>
    </xf>
    <xf numFmtId="0" fontId="6" fillId="12" borderId="28" xfId="14" applyFont="1" applyFill="1" applyBorder="1" applyAlignment="1">
      <alignment horizontal="center" vertical="center"/>
    </xf>
    <xf numFmtId="166" fontId="6" fillId="0" borderId="0" xfId="14" applyNumberFormat="1" applyFont="1" applyAlignment="1">
      <alignment horizontal="center"/>
    </xf>
    <xf numFmtId="4" fontId="1" fillId="0" borderId="0" xfId="14" applyNumberFormat="1" applyAlignment="1">
      <alignment horizontal="center"/>
    </xf>
    <xf numFmtId="4" fontId="0" fillId="0" borderId="0" xfId="14" applyNumberFormat="1" applyFont="1" applyAlignment="1">
      <alignment horizontal="center"/>
    </xf>
    <xf numFmtId="4" fontId="7" fillId="0" borderId="0" xfId="14" applyNumberFormat="1" applyFont="1" applyAlignment="1">
      <alignment horizontal="center" vertical="center"/>
    </xf>
    <xf numFmtId="4" fontId="36" fillId="0" borderId="0" xfId="14" applyNumberFormat="1" applyFont="1" applyAlignment="1">
      <alignment horizontal="center" vertical="center"/>
    </xf>
    <xf numFmtId="4" fontId="3" fillId="0" borderId="0" xfId="14" applyNumberFormat="1" applyFont="1" applyAlignment="1">
      <alignment horizontal="center" vertical="center"/>
    </xf>
    <xf numFmtId="4" fontId="21" fillId="0" borderId="0" xfId="14" applyNumberFormat="1" applyFont="1" applyAlignment="1">
      <alignment horizontal="center"/>
    </xf>
    <xf numFmtId="1" fontId="1" fillId="0" borderId="0" xfId="14" applyNumberFormat="1" applyAlignment="1">
      <alignment horizontal="center"/>
    </xf>
    <xf numFmtId="1" fontId="6" fillId="0" borderId="0" xfId="14" applyNumberFormat="1" applyFont="1" applyAlignment="1">
      <alignment horizontal="center"/>
    </xf>
    <xf numFmtId="4" fontId="6" fillId="12" borderId="32" xfId="14" applyNumberFormat="1" applyFont="1" applyFill="1" applyBorder="1" applyAlignment="1">
      <alignment horizontal="center" vertical="center"/>
    </xf>
    <xf numFmtId="0" fontId="6" fillId="12" borderId="33" xfId="14" applyFont="1" applyFill="1" applyBorder="1" applyAlignment="1">
      <alignment horizontal="center" vertical="center"/>
    </xf>
    <xf numFmtId="0" fontId="6" fillId="12" borderId="34" xfId="14" applyFont="1" applyFill="1" applyBorder="1" applyAlignment="1">
      <alignment horizontal="center" vertical="center"/>
    </xf>
    <xf numFmtId="0" fontId="1" fillId="0" borderId="0" xfId="14" applyAlignment="1">
      <alignment vertical="center"/>
    </xf>
    <xf numFmtId="1" fontId="7" fillId="0" borderId="26" xfId="14" applyNumberFormat="1" applyFont="1" applyBorder="1" applyAlignment="1">
      <alignment horizontal="center" vertical="center"/>
    </xf>
    <xf numFmtId="166" fontId="1" fillId="0" borderId="35" xfId="14" applyNumberFormat="1" applyBorder="1" applyAlignment="1">
      <alignment horizontal="center" vertical="center"/>
    </xf>
    <xf numFmtId="4" fontId="1" fillId="0" borderId="36" xfId="14" applyNumberFormat="1" applyBorder="1" applyAlignment="1">
      <alignment horizontal="center" vertical="center"/>
    </xf>
    <xf numFmtId="1" fontId="7" fillId="0" borderId="36" xfId="14" applyNumberFormat="1" applyFont="1" applyBorder="1" applyAlignment="1">
      <alignment horizontal="center" vertical="center"/>
    </xf>
    <xf numFmtId="166" fontId="1" fillId="0" borderId="0" xfId="14" applyNumberFormat="1" applyAlignment="1">
      <alignment horizontal="center" vertical="center"/>
    </xf>
    <xf numFmtId="1" fontId="1" fillId="0" borderId="0" xfId="14" applyNumberFormat="1" applyAlignment="1">
      <alignment horizontal="center" vertical="center"/>
    </xf>
    <xf numFmtId="4" fontId="6" fillId="12" borderId="30" xfId="14" applyNumberFormat="1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" fontId="0" fillId="12" borderId="6" xfId="0" applyNumberFormat="1" applyFill="1" applyBorder="1">
      <alignment vertical="top" wrapText="1"/>
    </xf>
    <xf numFmtId="0" fontId="6" fillId="0" borderId="38" xfId="0" applyFont="1" applyBorder="1" applyAlignment="1">
      <alignment horizontal="center" vertical="top" wrapText="1"/>
    </xf>
    <xf numFmtId="4" fontId="0" fillId="0" borderId="39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4" fontId="0" fillId="14" borderId="38" xfId="0" applyNumberFormat="1" applyFill="1" applyBorder="1">
      <alignment vertical="top" wrapText="1"/>
    </xf>
    <xf numFmtId="0" fontId="36" fillId="0" borderId="6" xfId="0" applyFont="1" applyBorder="1" applyAlignment="1">
      <alignment horizontal="center" vertical="top" wrapText="1"/>
    </xf>
    <xf numFmtId="4" fontId="36" fillId="12" borderId="6" xfId="0" applyNumberFormat="1" applyFont="1" applyFill="1" applyBorder="1">
      <alignment vertical="top" wrapText="1"/>
    </xf>
    <xf numFmtId="0" fontId="7" fillId="2" borderId="14" xfId="0" applyFont="1" applyFill="1" applyBorder="1" applyAlignment="1">
      <alignment horizontal="left"/>
    </xf>
    <xf numFmtId="166" fontId="1" fillId="0" borderId="6" xfId="14" applyNumberFormat="1" applyBorder="1" applyAlignment="1">
      <alignment horizontal="center"/>
    </xf>
    <xf numFmtId="4" fontId="1" fillId="0" borderId="6" xfId="14" applyNumberFormat="1" applyBorder="1" applyAlignment="1">
      <alignment horizontal="center"/>
    </xf>
    <xf numFmtId="1" fontId="1" fillId="0" borderId="6" xfId="14" applyNumberFormat="1" applyBorder="1" applyAlignment="1">
      <alignment horizontal="center"/>
    </xf>
    <xf numFmtId="0" fontId="7" fillId="0" borderId="6" xfId="14" applyFont="1" applyBorder="1" applyAlignment="1">
      <alignment horizontal="center"/>
    </xf>
    <xf numFmtId="1" fontId="7" fillId="0" borderId="6" xfId="14" applyNumberFormat="1" applyFont="1" applyBorder="1" applyAlignment="1">
      <alignment horizontal="center"/>
    </xf>
    <xf numFmtId="0" fontId="1" fillId="0" borderId="6" xfId="14" applyBorder="1" applyAlignment="1">
      <alignment horizontal="center"/>
    </xf>
    <xf numFmtId="4" fontId="1" fillId="0" borderId="7" xfId="14" applyNumberFormat="1" applyBorder="1" applyAlignment="1">
      <alignment horizontal="center"/>
    </xf>
    <xf numFmtId="4" fontId="6" fillId="12" borderId="41" xfId="14" applyNumberFormat="1" applyFont="1" applyFill="1" applyBorder="1" applyAlignment="1">
      <alignment horizontal="right" vertical="center"/>
    </xf>
    <xf numFmtId="15" fontId="1" fillId="0" borderId="0" xfId="14" applyNumberFormat="1" applyAlignment="1">
      <alignment vertical="center"/>
    </xf>
    <xf numFmtId="0" fontId="37" fillId="0" borderId="0" xfId="0" applyFont="1">
      <alignment vertical="top" wrapText="1"/>
    </xf>
    <xf numFmtId="0" fontId="6" fillId="0" borderId="6" xfId="0" applyFont="1" applyBorder="1">
      <alignment vertical="top" wrapText="1"/>
    </xf>
    <xf numFmtId="4" fontId="7" fillId="0" borderId="6" xfId="0" applyNumberFormat="1" applyFont="1" applyBorder="1">
      <alignment vertical="top" wrapText="1"/>
    </xf>
    <xf numFmtId="0" fontId="6" fillId="15" borderId="14" xfId="0" applyFont="1" applyFill="1" applyBorder="1">
      <alignment vertical="top" wrapText="1"/>
    </xf>
    <xf numFmtId="0" fontId="7" fillId="15" borderId="6" xfId="0" applyFont="1" applyFill="1" applyBorder="1" applyAlignment="1">
      <alignment horizontal="center" vertical="top" wrapText="1"/>
    </xf>
    <xf numFmtId="0" fontId="7" fillId="15" borderId="6" xfId="0" applyFont="1" applyFill="1" applyBorder="1" applyAlignment="1">
      <alignment horizontal="center"/>
    </xf>
    <xf numFmtId="4" fontId="5" fillId="15" borderId="15" xfId="8" applyNumberFormat="1" applyFill="1" applyBorder="1" applyAlignment="1" applyProtection="1">
      <alignment horizontal="right"/>
    </xf>
    <xf numFmtId="0" fontId="38" fillId="0" borderId="0" xfId="0" applyFont="1">
      <alignment vertical="top" wrapText="1"/>
    </xf>
    <xf numFmtId="4" fontId="0" fillId="11" borderId="1" xfId="0" applyNumberFormat="1" applyFill="1" applyBorder="1">
      <alignment vertical="top" wrapText="1"/>
    </xf>
    <xf numFmtId="4" fontId="37" fillId="0" borderId="0" xfId="0" applyNumberFormat="1" applyFont="1">
      <alignment vertical="top" wrapText="1"/>
    </xf>
    <xf numFmtId="0" fontId="6" fillId="0" borderId="0" xfId="0" applyFont="1" applyAlignment="1">
      <alignment horizontal="center" vertical="top" wrapText="1"/>
    </xf>
    <xf numFmtId="14" fontId="8" fillId="0" borderId="0" xfId="10" applyNumberFormat="1" applyFill="1" applyBorder="1" applyAlignment="1">
      <alignment vertical="center" wrapText="1"/>
    </xf>
    <xf numFmtId="49" fontId="8" fillId="0" borderId="0" xfId="10" applyNumberFormat="1" applyFill="1" applyBorder="1" applyAlignment="1">
      <alignment horizontal="left" vertical="center" wrapText="1"/>
    </xf>
    <xf numFmtId="49" fontId="8" fillId="0" borderId="0" xfId="10" applyNumberFormat="1" applyFill="1" applyBorder="1" applyAlignment="1">
      <alignment horizontal="center" vertical="center"/>
    </xf>
    <xf numFmtId="14" fontId="8" fillId="0" borderId="0" xfId="10" applyNumberFormat="1" applyFill="1" applyBorder="1" applyAlignment="1">
      <alignment horizontal="left" wrapText="1"/>
    </xf>
    <xf numFmtId="14" fontId="8" fillId="0" borderId="0" xfId="10" applyNumberFormat="1" applyFill="1" applyBorder="1" applyAlignment="1">
      <alignment horizontal="left" vertical="center" wrapText="1"/>
    </xf>
    <xf numFmtId="14" fontId="8" fillId="0" borderId="0" xfId="10" applyNumberFormat="1" applyFill="1" applyBorder="1" applyAlignment="1">
      <alignment vertical="center"/>
    </xf>
    <xf numFmtId="3" fontId="8" fillId="0" borderId="0" xfId="10" applyFill="1" applyBorder="1" applyAlignment="1">
      <alignment horizontal="center" vertical="center"/>
    </xf>
    <xf numFmtId="4" fontId="7" fillId="11" borderId="1" xfId="0" applyNumberFormat="1" applyFont="1" applyFill="1" applyBorder="1">
      <alignment vertical="top" wrapText="1"/>
    </xf>
    <xf numFmtId="4" fontId="6" fillId="11" borderId="7" xfId="0" applyNumberFormat="1" applyFont="1" applyFill="1" applyBorder="1">
      <alignment vertical="top" wrapText="1"/>
    </xf>
    <xf numFmtId="4" fontId="36" fillId="12" borderId="0" xfId="0" applyNumberFormat="1" applyFont="1" applyFill="1">
      <alignment vertical="top" wrapText="1"/>
    </xf>
    <xf numFmtId="0" fontId="7" fillId="0" borderId="42" xfId="14" applyFont="1" applyBorder="1" applyAlignment="1">
      <alignment horizontal="left" vertical="center"/>
    </xf>
    <xf numFmtId="166" fontId="1" fillId="0" borderId="43" xfId="14" applyNumberFormat="1" applyBorder="1" applyAlignment="1">
      <alignment horizontal="center" vertical="center"/>
    </xf>
    <xf numFmtId="4" fontId="1" fillId="0" borderId="44" xfId="14" applyNumberFormat="1" applyBorder="1" applyAlignment="1">
      <alignment horizontal="right" vertical="center"/>
    </xf>
    <xf numFmtId="0" fontId="7" fillId="0" borderId="45" xfId="14" applyFont="1" applyBorder="1" applyAlignment="1">
      <alignment horizontal="left" vertical="center"/>
    </xf>
    <xf numFmtId="166" fontId="7" fillId="0" borderId="6" xfId="14" quotePrefix="1" applyNumberFormat="1" applyFont="1" applyBorder="1" applyAlignment="1">
      <alignment horizontal="center"/>
    </xf>
    <xf numFmtId="0" fontId="39" fillId="0" borderId="0" xfId="0" applyFont="1">
      <alignment vertical="top" wrapText="1"/>
    </xf>
    <xf numFmtId="0" fontId="40" fillId="0" borderId="0" xfId="0" applyFont="1">
      <alignment vertical="top" wrapText="1"/>
    </xf>
    <xf numFmtId="4" fontId="7" fillId="0" borderId="0" xfId="0" applyNumberFormat="1" applyFont="1" applyAlignment="1">
      <alignment horizontal="right" vertical="top" wrapText="1"/>
    </xf>
    <xf numFmtId="0" fontId="0" fillId="0" borderId="1" xfId="0" applyBorder="1">
      <alignment vertical="top" wrapText="1"/>
    </xf>
    <xf numFmtId="4" fontId="0" fillId="11" borderId="11" xfId="0" applyNumberFormat="1" applyFill="1" applyBorder="1">
      <alignment vertical="top" wrapText="1"/>
    </xf>
    <xf numFmtId="0" fontId="6" fillId="17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9" fillId="12" borderId="0" xfId="0" applyFont="1" applyFill="1">
      <alignment vertical="top" wrapText="1"/>
    </xf>
    <xf numFmtId="0" fontId="7" fillId="0" borderId="0" xfId="14" applyFont="1" applyAlignment="1">
      <alignment horizontal="center" vertical="center"/>
    </xf>
    <xf numFmtId="0" fontId="7" fillId="0" borderId="0" xfId="14" applyFont="1" applyAlignment="1">
      <alignment horizontal="center" vertical="center" wrapText="1"/>
    </xf>
    <xf numFmtId="0" fontId="0" fillId="0" borderId="0" xfId="14" applyFont="1" applyAlignment="1">
      <alignment horizontal="center" vertical="center"/>
    </xf>
    <xf numFmtId="0" fontId="6" fillId="12" borderId="46" xfId="14" applyFont="1" applyFill="1" applyBorder="1" applyAlignment="1">
      <alignment horizontal="center" vertical="center"/>
    </xf>
    <xf numFmtId="0" fontId="6" fillId="12" borderId="47" xfId="14" applyFont="1" applyFill="1" applyBorder="1" applyAlignment="1">
      <alignment horizontal="center" vertical="center"/>
    </xf>
    <xf numFmtId="1" fontId="7" fillId="0" borderId="0" xfId="14" applyNumberFormat="1" applyFont="1" applyAlignment="1">
      <alignment horizontal="center" vertical="center"/>
    </xf>
    <xf numFmtId="1" fontId="7" fillId="0" borderId="4" xfId="14" applyNumberFormat="1" applyFont="1" applyBorder="1" applyAlignment="1">
      <alignment horizontal="center" vertical="center"/>
    </xf>
    <xf numFmtId="1" fontId="7" fillId="0" borderId="48" xfId="14" applyNumberFormat="1" applyFont="1" applyBorder="1" applyAlignment="1">
      <alignment horizontal="center" vertical="center"/>
    </xf>
    <xf numFmtId="166" fontId="1" fillId="0" borderId="14" xfId="14" applyNumberFormat="1" applyBorder="1" applyAlignment="1">
      <alignment horizontal="center" vertical="center"/>
    </xf>
    <xf numFmtId="4" fontId="1" fillId="0" borderId="6" xfId="14" applyNumberFormat="1" applyBorder="1" applyAlignment="1">
      <alignment horizontal="right" vertical="center"/>
    </xf>
    <xf numFmtId="1" fontId="7" fillId="0" borderId="1" xfId="14" applyNumberFormat="1" applyFont="1" applyBorder="1" applyAlignment="1">
      <alignment horizontal="center" vertical="center"/>
    </xf>
    <xf numFmtId="0" fontId="7" fillId="0" borderId="15" xfId="14" applyFont="1" applyBorder="1" applyAlignment="1">
      <alignment horizontal="left" vertical="center"/>
    </xf>
    <xf numFmtId="0" fontId="36" fillId="11" borderId="0" xfId="14" applyFont="1" applyFill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left" indent="4"/>
    </xf>
    <xf numFmtId="4" fontId="6" fillId="11" borderId="5" xfId="0" applyNumberFormat="1" applyFont="1" applyFill="1" applyBorder="1">
      <alignment vertical="top" wrapText="1"/>
    </xf>
    <xf numFmtId="0" fontId="7" fillId="11" borderId="6" xfId="0" applyFont="1" applyFill="1" applyBorder="1" applyAlignment="1">
      <alignment vertical="center" wrapText="1"/>
    </xf>
    <xf numFmtId="4" fontId="6" fillId="0" borderId="8" xfId="0" applyNumberFormat="1" applyFont="1" applyBorder="1">
      <alignment vertical="top" wrapText="1"/>
    </xf>
    <xf numFmtId="4" fontId="41" fillId="0" borderId="1" xfId="0" applyNumberFormat="1" applyFont="1" applyBorder="1">
      <alignment vertical="top" wrapText="1"/>
    </xf>
    <xf numFmtId="4" fontId="6" fillId="11" borderId="8" xfId="0" applyNumberFormat="1" applyFont="1" applyFill="1" applyBorder="1">
      <alignment vertical="top" wrapText="1"/>
    </xf>
    <xf numFmtId="0" fontId="6" fillId="11" borderId="8" xfId="0" applyFont="1" applyFill="1" applyBorder="1">
      <alignment vertical="top" wrapText="1"/>
    </xf>
    <xf numFmtId="0" fontId="6" fillId="0" borderId="0" xfId="14" applyFont="1" applyAlignment="1">
      <alignment horizontal="left" wrapText="1"/>
    </xf>
    <xf numFmtId="166" fontId="1" fillId="0" borderId="6" xfId="14" applyNumberFormat="1" applyBorder="1" applyAlignment="1">
      <alignment horizontal="center" vertical="center"/>
    </xf>
    <xf numFmtId="1" fontId="7" fillId="0" borderId="6" xfId="14" applyNumberFormat="1" applyFont="1" applyBorder="1" applyAlignment="1">
      <alignment horizontal="center" vertical="center"/>
    </xf>
    <xf numFmtId="0" fontId="7" fillId="0" borderId="6" xfId="14" applyFont="1" applyBorder="1" applyAlignment="1">
      <alignment horizontal="center" vertical="center"/>
    </xf>
    <xf numFmtId="0" fontId="0" fillId="0" borderId="14" xfId="0" applyBorder="1" applyAlignment="1">
      <alignment horizontal="right" vertical="top" wrapText="1"/>
    </xf>
    <xf numFmtId="0" fontId="6" fillId="5" borderId="21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4" fontId="6" fillId="5" borderId="25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7" fillId="0" borderId="49" xfId="14" applyNumberFormat="1" applyFont="1" applyBorder="1" applyAlignment="1">
      <alignment horizontal="center" vertical="center"/>
    </xf>
    <xf numFmtId="166" fontId="0" fillId="0" borderId="43" xfId="14" quotePrefix="1" applyNumberFormat="1" applyFont="1" applyBorder="1" applyAlignment="1">
      <alignment horizontal="center" vertical="center"/>
    </xf>
    <xf numFmtId="1" fontId="0" fillId="0" borderId="44" xfId="14" applyNumberFormat="1" applyFont="1" applyBorder="1" applyAlignment="1">
      <alignment horizontal="center" vertical="center"/>
    </xf>
    <xf numFmtId="1" fontId="7" fillId="0" borderId="44" xfId="14" applyNumberFormat="1" applyFont="1" applyBorder="1" applyAlignment="1">
      <alignment horizontal="center" vertical="center"/>
    </xf>
    <xf numFmtId="0" fontId="7" fillId="2" borderId="0" xfId="11" applyFill="1">
      <alignment vertical="top" wrapText="1"/>
    </xf>
    <xf numFmtId="0" fontId="7" fillId="0" borderId="0" xfId="11">
      <alignment vertical="top" wrapText="1"/>
    </xf>
    <xf numFmtId="0" fontId="7" fillId="0" borderId="0" xfId="11" applyAlignment="1">
      <alignment vertical="top"/>
    </xf>
    <xf numFmtId="0" fontId="29" fillId="0" borderId="0" xfId="11" applyFont="1">
      <alignment vertical="top" wrapText="1"/>
    </xf>
    <xf numFmtId="0" fontId="6" fillId="0" borderId="0" xfId="11" applyFont="1">
      <alignment vertical="top" wrapText="1"/>
    </xf>
    <xf numFmtId="3" fontId="8" fillId="0" borderId="0" xfId="10" applyFill="1" applyBorder="1">
      <alignment horizontal="left" vertical="center" indent="2"/>
    </xf>
    <xf numFmtId="165" fontId="11" fillId="0" borderId="0" xfId="4" applyFill="1" applyBorder="1">
      <alignment horizontal="left" vertical="center" indent="1"/>
    </xf>
    <xf numFmtId="3" fontId="8" fillId="0" borderId="0" xfId="10" applyFill="1" applyBorder="1" applyAlignment="1">
      <alignment horizontal="left" vertical="center" indent="3"/>
    </xf>
    <xf numFmtId="165" fontId="10" fillId="0" borderId="0" xfId="3" applyFill="1" applyBorder="1" applyAlignment="1">
      <alignment horizontal="left" vertical="center"/>
    </xf>
    <xf numFmtId="164" fontId="11" fillId="0" borderId="0" xfId="5" applyNumberFormat="1" applyFill="1" applyBorder="1" applyAlignment="1">
      <alignment horizontal="center"/>
    </xf>
    <xf numFmtId="164" fontId="24" fillId="0" borderId="0" xfId="10" applyNumberFormat="1" applyFont="1" applyFill="1" applyBorder="1" applyAlignment="1">
      <alignment horizontal="center" vertical="center"/>
    </xf>
    <xf numFmtId="0" fontId="6" fillId="0" borderId="0" xfId="11" applyFont="1" applyAlignment="1">
      <alignment horizontal="right" vertical="center" wrapText="1"/>
    </xf>
    <xf numFmtId="165" fontId="10" fillId="0" borderId="0" xfId="3" applyFill="1" applyBorder="1" applyAlignment="1">
      <alignment horizontal="center" vertical="center" shrinkToFit="1"/>
    </xf>
    <xf numFmtId="0" fontId="29" fillId="0" borderId="0" xfId="10" applyNumberFormat="1" applyFont="1" applyFill="1" applyBorder="1" applyAlignment="1">
      <alignment horizontal="center" vertical="center" wrapText="1"/>
    </xf>
    <xf numFmtId="0" fontId="6" fillId="0" borderId="0" xfId="11" applyFont="1" applyAlignment="1">
      <alignment horizontal="center" vertical="center" wrapText="1"/>
    </xf>
    <xf numFmtId="0" fontId="7" fillId="0" borderId="0" xfId="11" applyAlignment="1">
      <alignment horizontal="center" vertical="center" wrapText="1"/>
    </xf>
    <xf numFmtId="0" fontId="29" fillId="0" borderId="0" xfId="11" applyFont="1" applyAlignment="1">
      <alignment horizontal="center" vertical="center" wrapText="1"/>
    </xf>
    <xf numFmtId="14" fontId="30" fillId="12" borderId="14" xfId="10" applyNumberFormat="1" applyFont="1" applyFill="1" applyBorder="1" applyAlignment="1">
      <alignment horizontal="center" vertical="center" wrapText="1"/>
    </xf>
    <xf numFmtId="0" fontId="7" fillId="0" borderId="0" xfId="11" applyAlignment="1">
      <alignment horizontal="center" vertical="top" wrapText="1"/>
    </xf>
    <xf numFmtId="165" fontId="25" fillId="0" borderId="0" xfId="3" applyFont="1" applyFill="1" applyBorder="1" applyAlignment="1">
      <alignment horizontal="center" vertical="center" shrinkToFit="1"/>
    </xf>
    <xf numFmtId="3" fontId="24" fillId="0" borderId="0" xfId="10" applyFont="1" applyFill="1" applyBorder="1" applyAlignment="1">
      <alignment horizontal="center" vertical="center"/>
    </xf>
    <xf numFmtId="8" fontId="24" fillId="0" borderId="0" xfId="10" applyNumberFormat="1" applyFont="1" applyFill="1" applyBorder="1" applyAlignment="1">
      <alignment horizontal="center" vertical="center" wrapText="1"/>
    </xf>
    <xf numFmtId="0" fontId="7" fillId="0" borderId="13" xfId="11" applyBorder="1" applyAlignment="1">
      <alignment horizontal="center" vertical="center" wrapText="1"/>
    </xf>
    <xf numFmtId="49" fontId="24" fillId="0" borderId="0" xfId="10" applyNumberFormat="1" applyFont="1" applyFill="1" applyBorder="1" applyAlignment="1">
      <alignment horizontal="left" vertical="center" wrapText="1"/>
    </xf>
    <xf numFmtId="0" fontId="6" fillId="0" borderId="50" xfId="11" applyFont="1" applyBorder="1" applyAlignment="1">
      <alignment horizontal="center" vertical="center" wrapText="1"/>
    </xf>
    <xf numFmtId="0" fontId="29" fillId="0" borderId="13" xfId="11" applyFont="1" applyBorder="1" applyAlignment="1">
      <alignment horizontal="center" vertical="center" wrapText="1"/>
    </xf>
    <xf numFmtId="0" fontId="7" fillId="0" borderId="13" xfId="11" applyBorder="1">
      <alignment vertical="top" wrapText="1"/>
    </xf>
    <xf numFmtId="49" fontId="10" fillId="0" borderId="0" xfId="3" applyNumberFormat="1" applyFill="1" applyBorder="1" applyAlignment="1">
      <alignment horizontal="center" vertical="center"/>
    </xf>
    <xf numFmtId="0" fontId="36" fillId="12" borderId="0" xfId="0" applyFont="1" applyFill="1" applyAlignment="1">
      <alignment vertical="center"/>
    </xf>
    <xf numFmtId="0" fontId="7" fillId="12" borderId="0" xfId="11" applyFill="1">
      <alignment vertical="top" wrapText="1"/>
    </xf>
    <xf numFmtId="4" fontId="7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>
      <alignment vertical="top" wrapText="1"/>
    </xf>
    <xf numFmtId="0" fontId="6" fillId="2" borderId="14" xfId="0" applyFont="1" applyFill="1" applyBorder="1" applyAlignment="1">
      <alignment horizontal="left" indent="2"/>
    </xf>
    <xf numFmtId="0" fontId="3" fillId="0" borderId="0" xfId="0" applyFont="1" applyAlignment="1">
      <alignment vertical="top"/>
    </xf>
    <xf numFmtId="0" fontId="6" fillId="18" borderId="7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top" wrapText="1"/>
    </xf>
    <xf numFmtId="0" fontId="32" fillId="0" borderId="0" xfId="0" applyFont="1">
      <alignment vertical="top" wrapText="1"/>
    </xf>
    <xf numFmtId="0" fontId="28" fillId="0" borderId="0" xfId="14" applyFont="1"/>
    <xf numFmtId="0" fontId="37" fillId="12" borderId="0" xfId="0" applyFont="1" applyFill="1" applyAlignment="1">
      <alignment vertical="center" wrapText="1"/>
    </xf>
    <xf numFmtId="0" fontId="36" fillId="12" borderId="0" xfId="0" applyFont="1" applyFill="1" applyAlignment="1">
      <alignment horizontal="center" vertical="center" wrapText="1"/>
    </xf>
    <xf numFmtId="0" fontId="0" fillId="12" borderId="0" xfId="0" applyFill="1">
      <alignment vertical="top" wrapText="1"/>
    </xf>
    <xf numFmtId="4" fontId="36" fillId="12" borderId="0" xfId="0" applyNumberFormat="1" applyFont="1" applyFill="1" applyAlignment="1">
      <alignment horizontal="center" vertical="center" wrapText="1"/>
    </xf>
    <xf numFmtId="4" fontId="36" fillId="0" borderId="0" xfId="0" applyNumberFormat="1" applyFont="1" applyAlignment="1">
      <alignment horizontal="left" vertical="top"/>
    </xf>
    <xf numFmtId="0" fontId="6" fillId="19" borderId="33" xfId="14" applyFont="1" applyFill="1" applyBorder="1" applyAlignment="1">
      <alignment horizontal="center" vertical="center" wrapText="1"/>
    </xf>
    <xf numFmtId="164" fontId="33" fillId="6" borderId="24" xfId="5" applyNumberFormat="1" applyFont="1" applyBorder="1" applyAlignment="1">
      <alignment horizontal="center"/>
    </xf>
    <xf numFmtId="164" fontId="33" fillId="6" borderId="23" xfId="5" applyNumberFormat="1" applyFont="1" applyBorder="1" applyAlignment="1">
      <alignment horizontal="center"/>
    </xf>
    <xf numFmtId="14" fontId="34" fillId="2" borderId="14" xfId="10" applyNumberFormat="1" applyFont="1" applyBorder="1" applyAlignment="1">
      <alignment vertical="center" wrapText="1"/>
    </xf>
    <xf numFmtId="3" fontId="34" fillId="2" borderId="25" xfId="10" applyFont="1" applyBorder="1" applyAlignment="1">
      <alignment horizontal="center" vertical="center"/>
    </xf>
    <xf numFmtId="14" fontId="30" fillId="2" borderId="14" xfId="10" applyNumberFormat="1" applyFont="1" applyBorder="1" applyAlignment="1">
      <alignment vertical="center" wrapText="1"/>
    </xf>
    <xf numFmtId="3" fontId="30" fillId="2" borderId="20" xfId="10" applyFont="1" applyBorder="1" applyAlignment="1">
      <alignment horizontal="center" vertical="center"/>
    </xf>
    <xf numFmtId="164" fontId="30" fillId="12" borderId="20" xfId="10" applyNumberFormat="1" applyFont="1" applyFill="1" applyBorder="1" applyAlignment="1">
      <alignment horizontal="center" vertical="center"/>
    </xf>
    <xf numFmtId="164" fontId="30" fillId="2" borderId="20" xfId="10" applyNumberFormat="1" applyFont="1" applyBorder="1" applyAlignment="1">
      <alignment horizontal="center" vertical="center"/>
    </xf>
    <xf numFmtId="164" fontId="30" fillId="2" borderId="19" xfId="10" applyNumberFormat="1" applyFont="1" applyBorder="1" applyAlignment="1">
      <alignment horizontal="center" vertical="center"/>
    </xf>
    <xf numFmtId="8" fontId="30" fillId="12" borderId="15" xfId="10" applyNumberFormat="1" applyFont="1" applyFill="1" applyBorder="1" applyAlignment="1">
      <alignment horizontal="center" vertical="center" wrapText="1"/>
    </xf>
    <xf numFmtId="14" fontId="34" fillId="2" borderId="43" xfId="10" applyNumberFormat="1" applyFont="1" applyBorder="1" applyAlignment="1">
      <alignment vertical="center" wrapText="1"/>
    </xf>
    <xf numFmtId="49" fontId="34" fillId="2" borderId="45" xfId="10" applyNumberFormat="1" applyFont="1" applyBorder="1" applyAlignment="1">
      <alignment horizontal="left" vertical="center" wrapText="1"/>
    </xf>
    <xf numFmtId="164" fontId="30" fillId="11" borderId="20" xfId="10" applyNumberFormat="1" applyFont="1" applyFill="1" applyBorder="1" applyAlignment="1">
      <alignment horizontal="center" vertical="center"/>
    </xf>
    <xf numFmtId="0" fontId="28" fillId="12" borderId="0" xfId="0" applyFont="1" applyFill="1" applyAlignment="1">
      <alignment vertical="top"/>
    </xf>
    <xf numFmtId="0" fontId="28" fillId="12" borderId="0" xfId="0" applyFont="1" applyFill="1">
      <alignment vertical="top" wrapText="1"/>
    </xf>
    <xf numFmtId="4" fontId="26" fillId="12" borderId="0" xfId="0" applyNumberFormat="1" applyFont="1" applyFill="1">
      <alignment vertical="top" wrapText="1"/>
    </xf>
    <xf numFmtId="0" fontId="28" fillId="0" borderId="0" xfId="0" applyFont="1">
      <alignment vertical="top" wrapText="1"/>
    </xf>
    <xf numFmtId="17" fontId="28" fillId="0" borderId="6" xfId="0" quotePrefix="1" applyNumberFormat="1" applyFont="1" applyBorder="1" applyAlignment="1">
      <alignment horizontal="center" vertical="center" wrapText="1"/>
    </xf>
    <xf numFmtId="0" fontId="28" fillId="0" borderId="6" xfId="0" quotePrefix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66" fontId="7" fillId="0" borderId="52" xfId="14" applyNumberFormat="1" applyFont="1" applyBorder="1" applyAlignment="1">
      <alignment horizontal="center" vertical="center"/>
    </xf>
    <xf numFmtId="4" fontId="7" fillId="0" borderId="26" xfId="14" applyNumberFormat="1" applyFont="1" applyBorder="1" applyAlignment="1">
      <alignment horizontal="center" vertical="center"/>
    </xf>
    <xf numFmtId="0" fontId="7" fillId="0" borderId="0" xfId="14" applyFont="1" applyAlignment="1">
      <alignment vertical="center"/>
    </xf>
    <xf numFmtId="4" fontId="7" fillId="0" borderId="1" xfId="0" applyNumberFormat="1" applyFont="1" applyBorder="1">
      <alignment vertical="top" wrapText="1"/>
    </xf>
    <xf numFmtId="0" fontId="7" fillId="0" borderId="14" xfId="0" applyFont="1" applyBorder="1">
      <alignment vertical="top" wrapText="1"/>
    </xf>
    <xf numFmtId="4" fontId="6" fillId="8" borderId="7" xfId="0" applyNumberFormat="1" applyFont="1" applyFill="1" applyBorder="1">
      <alignment vertical="top" wrapText="1"/>
    </xf>
    <xf numFmtId="4" fontId="6" fillId="8" borderId="26" xfId="0" applyNumberFormat="1" applyFont="1" applyFill="1" applyBorder="1">
      <alignment vertical="top" wrapText="1"/>
    </xf>
    <xf numFmtId="0" fontId="0" fillId="0" borderId="19" xfId="0" applyBorder="1">
      <alignment vertical="top" wrapText="1"/>
    </xf>
    <xf numFmtId="0" fontId="7" fillId="0" borderId="7" xfId="0" applyFont="1" applyBorder="1" applyAlignment="1">
      <alignment horizontal="center"/>
    </xf>
    <xf numFmtId="4" fontId="6" fillId="8" borderId="8" xfId="0" applyNumberFormat="1" applyFont="1" applyFill="1" applyBorder="1">
      <alignment vertical="top" wrapText="1"/>
    </xf>
    <xf numFmtId="4" fontId="6" fillId="5" borderId="23" xfId="0" applyNumberFormat="1" applyFont="1" applyFill="1" applyBorder="1">
      <alignment vertical="top" wrapText="1"/>
    </xf>
    <xf numFmtId="14" fontId="34" fillId="2" borderId="0" xfId="10" applyNumberFormat="1" applyFont="1" applyBorder="1" applyAlignment="1">
      <alignment vertical="center" wrapText="1"/>
    </xf>
    <xf numFmtId="49" fontId="34" fillId="2" borderId="0" xfId="10" applyNumberFormat="1" applyFont="1" applyBorder="1" applyAlignment="1">
      <alignment horizontal="left" vertical="center" wrapText="1"/>
    </xf>
    <xf numFmtId="0" fontId="6" fillId="0" borderId="0" xfId="11" applyFont="1" applyAlignment="1">
      <alignment horizontal="left" vertical="center" wrapText="1"/>
    </xf>
    <xf numFmtId="0" fontId="6" fillId="0" borderId="0" xfId="11" applyFont="1" applyAlignment="1">
      <alignment vertical="center" wrapText="1"/>
    </xf>
    <xf numFmtId="14" fontId="24" fillId="0" borderId="0" xfId="10" applyNumberFormat="1" applyFont="1" applyFill="1" applyBorder="1" applyAlignment="1">
      <alignment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" fontId="26" fillId="12" borderId="30" xfId="0" applyNumberFormat="1" applyFont="1" applyFill="1" applyBorder="1" applyAlignment="1">
      <alignment horizontal="center" vertical="center" wrapText="1"/>
    </xf>
    <xf numFmtId="0" fontId="7" fillId="0" borderId="0" xfId="14" applyFont="1" applyAlignment="1">
      <alignment horizontal="left" vertical="center"/>
    </xf>
    <xf numFmtId="0" fontId="7" fillId="0" borderId="37" xfId="14" applyFont="1" applyBorder="1" applyAlignment="1">
      <alignment horizontal="center" vertical="center"/>
    </xf>
    <xf numFmtId="4" fontId="6" fillId="0" borderId="49" xfId="14" applyNumberFormat="1" applyFont="1" applyBorder="1" applyAlignment="1">
      <alignment horizontal="right" vertical="center"/>
    </xf>
    <xf numFmtId="164" fontId="6" fillId="0" borderId="30" xfId="14" applyNumberFormat="1" applyFont="1" applyBorder="1" applyAlignment="1">
      <alignment horizontal="center"/>
    </xf>
    <xf numFmtId="164" fontId="1" fillId="0" borderId="6" xfId="14" applyNumberFormat="1" applyBorder="1" applyAlignment="1">
      <alignment horizontal="center"/>
    </xf>
    <xf numFmtId="4" fontId="0" fillId="0" borderId="6" xfId="0" applyNumberFormat="1" applyBorder="1" applyAlignment="1">
      <alignment vertical="center" wrapText="1"/>
    </xf>
    <xf numFmtId="17" fontId="7" fillId="0" borderId="6" xfId="0" applyNumberFormat="1" applyFont="1" applyBorder="1" applyAlignment="1">
      <alignment horizontal="center"/>
    </xf>
    <xf numFmtId="0" fontId="7" fillId="0" borderId="0" xfId="14" applyFont="1" applyAlignment="1">
      <alignment horizontal="center"/>
    </xf>
    <xf numFmtId="164" fontId="7" fillId="0" borderId="0" xfId="12" applyNumberFormat="1" applyAlignment="1">
      <alignment horizontal="right" vertical="center"/>
    </xf>
    <xf numFmtId="166" fontId="7" fillId="0" borderId="53" xfId="14" quotePrefix="1" applyNumberFormat="1" applyFont="1" applyBorder="1" applyAlignment="1">
      <alignment horizontal="center" vertical="center"/>
    </xf>
    <xf numFmtId="4" fontId="7" fillId="0" borderId="6" xfId="14" applyNumberFormat="1" applyFont="1" applyBorder="1" applyAlignment="1">
      <alignment horizontal="right" vertical="center"/>
    </xf>
    <xf numFmtId="4" fontId="0" fillId="0" borderId="6" xfId="0" applyNumberFormat="1" applyBorder="1" applyAlignment="1">
      <alignment horizontal="center" vertical="center" wrapText="1"/>
    </xf>
    <xf numFmtId="0" fontId="7" fillId="20" borderId="6" xfId="0" applyFont="1" applyFill="1" applyBorder="1" applyAlignment="1">
      <alignment vertical="center" wrapText="1"/>
    </xf>
    <xf numFmtId="4" fontId="7" fillId="20" borderId="6" xfId="0" applyNumberFormat="1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vertical="center" wrapText="1"/>
    </xf>
    <xf numFmtId="0" fontId="6" fillId="21" borderId="0" xfId="0" applyFont="1" applyFill="1" applyAlignment="1">
      <alignment vertical="center" wrapText="1"/>
    </xf>
    <xf numFmtId="0" fontId="7" fillId="21" borderId="0" xfId="0" applyFont="1" applyFill="1" applyAlignment="1">
      <alignment horizontal="left" vertical="center" wrapText="1" indent="1"/>
    </xf>
    <xf numFmtId="14" fontId="30" fillId="12" borderId="14" xfId="10" applyNumberFormat="1" applyFont="1" applyFill="1" applyBorder="1" applyAlignment="1">
      <alignment vertical="center" wrapText="1"/>
    </xf>
    <xf numFmtId="4" fontId="7" fillId="0" borderId="40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 vertical="top" wrapText="1"/>
    </xf>
    <xf numFmtId="4" fontId="0" fillId="0" borderId="54" xfId="0" applyNumberFormat="1" applyBorder="1" applyAlignment="1">
      <alignment horizontal="center"/>
    </xf>
    <xf numFmtId="4" fontId="0" fillId="14" borderId="55" xfId="0" applyNumberFormat="1" applyFill="1" applyBorder="1">
      <alignment vertical="top" wrapText="1"/>
    </xf>
    <xf numFmtId="4" fontId="0" fillId="12" borderId="7" xfId="0" applyNumberFormat="1" applyFill="1" applyBorder="1">
      <alignment vertical="top" wrapText="1"/>
    </xf>
    <xf numFmtId="4" fontId="36" fillId="12" borderId="7" xfId="0" applyNumberFormat="1" applyFont="1" applyFill="1" applyBorder="1">
      <alignment vertical="top" wrapText="1"/>
    </xf>
    <xf numFmtId="0" fontId="6" fillId="16" borderId="30" xfId="0" applyFont="1" applyFill="1" applyBorder="1" applyAlignment="1">
      <alignment horizontal="center" vertical="center" wrapText="1"/>
    </xf>
    <xf numFmtId="0" fontId="0" fillId="16" borderId="30" xfId="0" applyFill="1" applyBorder="1" applyAlignment="1">
      <alignment horizontal="center" vertical="center" wrapText="1"/>
    </xf>
    <xf numFmtId="4" fontId="6" fillId="16" borderId="30" xfId="0" applyNumberFormat="1" applyFont="1" applyFill="1" applyBorder="1" applyAlignment="1">
      <alignment horizontal="center" vertical="center"/>
    </xf>
    <xf numFmtId="4" fontId="6" fillId="14" borderId="30" xfId="0" applyNumberFormat="1" applyFont="1" applyFill="1" applyBorder="1" applyAlignment="1">
      <alignment vertical="center" wrapText="1"/>
    </xf>
    <xf numFmtId="4" fontId="6" fillId="12" borderId="30" xfId="0" applyNumberFormat="1" applyFont="1" applyFill="1" applyBorder="1" applyAlignment="1">
      <alignment vertical="center" wrapText="1"/>
    </xf>
    <xf numFmtId="4" fontId="36" fillId="12" borderId="30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7" fillId="2" borderId="52" xfId="0" applyFont="1" applyFill="1" applyBorder="1" applyAlignment="1">
      <alignment vertical="top"/>
    </xf>
    <xf numFmtId="167" fontId="19" fillId="0" borderId="0" xfId="13" applyFont="1" applyAlignment="1">
      <alignment horizontal="center"/>
    </xf>
    <xf numFmtId="167" fontId="19" fillId="0" borderId="0" xfId="13" applyFont="1"/>
    <xf numFmtId="167" fontId="3" fillId="17" borderId="31" xfId="13" applyFont="1" applyFill="1" applyBorder="1" applyAlignment="1">
      <alignment horizontal="center" vertical="center"/>
    </xf>
    <xf numFmtId="167" fontId="19" fillId="0" borderId="0" xfId="13" applyFont="1" applyAlignment="1">
      <alignment horizontal="center" vertical="center"/>
    </xf>
    <xf numFmtId="167" fontId="19" fillId="0" borderId="24" xfId="13" applyFont="1" applyBorder="1" applyAlignment="1">
      <alignment horizontal="center" vertical="center"/>
    </xf>
    <xf numFmtId="167" fontId="19" fillId="0" borderId="0" xfId="13" applyFont="1" applyAlignment="1">
      <alignment vertical="center"/>
    </xf>
    <xf numFmtId="167" fontId="19" fillId="0" borderId="14" xfId="13" applyFont="1" applyBorder="1" applyAlignment="1">
      <alignment horizontal="center" vertical="center"/>
    </xf>
    <xf numFmtId="4" fontId="19" fillId="0" borderId="0" xfId="13" applyNumberFormat="1" applyFont="1" applyAlignment="1">
      <alignment vertical="center"/>
    </xf>
    <xf numFmtId="2" fontId="19" fillId="0" borderId="6" xfId="13" applyNumberFormat="1" applyFont="1" applyBorder="1" applyAlignment="1">
      <alignment vertical="center" wrapText="1"/>
    </xf>
    <xf numFmtId="2" fontId="19" fillId="0" borderId="0" xfId="13" applyNumberFormat="1" applyFont="1" applyAlignment="1">
      <alignment vertical="center"/>
    </xf>
    <xf numFmtId="167" fontId="19" fillId="0" borderId="43" xfId="13" applyFont="1" applyBorder="1" applyAlignment="1">
      <alignment horizontal="center" vertical="center"/>
    </xf>
    <xf numFmtId="0" fontId="19" fillId="0" borderId="56" xfId="12" applyFont="1" applyBorder="1" applyAlignment="1">
      <alignment horizontal="center" vertical="center"/>
    </xf>
    <xf numFmtId="164" fontId="3" fillId="0" borderId="41" xfId="13" applyNumberFormat="1" applyFont="1" applyBorder="1" applyAlignment="1">
      <alignment horizontal="right" vertical="center"/>
    </xf>
    <xf numFmtId="2" fontId="19" fillId="0" borderId="0" xfId="13" applyNumberFormat="1" applyFont="1"/>
    <xf numFmtId="15" fontId="19" fillId="0" borderId="0" xfId="12" applyNumberFormat="1" applyFont="1" applyAlignment="1">
      <alignment horizontal="center" vertical="center"/>
    </xf>
    <xf numFmtId="167" fontId="7" fillId="0" borderId="0" xfId="13" applyAlignment="1">
      <alignment horizontal="center" vertical="center"/>
    </xf>
    <xf numFmtId="167" fontId="7" fillId="0" borderId="0" xfId="13"/>
    <xf numFmtId="2" fontId="7" fillId="0" borderId="0" xfId="13" applyNumberFormat="1"/>
    <xf numFmtId="0" fontId="28" fillId="0" borderId="0" xfId="12" applyFont="1" applyAlignment="1">
      <alignment horizontal="center" vertical="center"/>
    </xf>
    <xf numFmtId="15" fontId="28" fillId="0" borderId="0" xfId="12" applyNumberFormat="1" applyFont="1" applyAlignment="1">
      <alignment horizontal="center" vertical="center"/>
    </xf>
    <xf numFmtId="167" fontId="7" fillId="0" borderId="0" xfId="13" applyAlignment="1">
      <alignment horizontal="center"/>
    </xf>
    <xf numFmtId="2" fontId="19" fillId="0" borderId="8" xfId="13" applyNumberFormat="1" applyFont="1" applyBorder="1" applyAlignment="1">
      <alignment vertical="center" wrapText="1"/>
    </xf>
    <xf numFmtId="4" fontId="19" fillId="0" borderId="6" xfId="13" applyNumberFormat="1" applyFont="1" applyBorder="1" applyAlignment="1">
      <alignment vertical="center"/>
    </xf>
    <xf numFmtId="167" fontId="3" fillId="17" borderId="27" xfId="13" applyFont="1" applyFill="1" applyBorder="1" applyAlignment="1">
      <alignment horizontal="center" vertical="center" wrapText="1"/>
    </xf>
    <xf numFmtId="168" fontId="3" fillId="21" borderId="0" xfId="13" applyNumberFormat="1" applyFont="1" applyFill="1" applyAlignment="1">
      <alignment horizontal="left" vertical="center"/>
    </xf>
    <xf numFmtId="2" fontId="19" fillId="0" borderId="0" xfId="13" applyNumberFormat="1" applyFont="1" applyAlignment="1">
      <alignment vertical="center" wrapText="1"/>
    </xf>
    <xf numFmtId="0" fontId="43" fillId="0" borderId="0" xfId="11" applyFont="1" applyAlignment="1">
      <alignment horizontal="center" vertical="center" wrapText="1"/>
    </xf>
    <xf numFmtId="0" fontId="44" fillId="0" borderId="0" xfId="11" applyFont="1" applyAlignment="1">
      <alignment horizontal="center" vertical="center" wrapText="1"/>
    </xf>
    <xf numFmtId="0" fontId="44" fillId="0" borderId="13" xfId="11" applyFont="1" applyBorder="1" applyAlignment="1">
      <alignment horizontal="center" vertical="center" wrapText="1"/>
    </xf>
    <xf numFmtId="0" fontId="42" fillId="0" borderId="0" xfId="11" applyFont="1" applyAlignment="1">
      <alignment horizontal="center" vertical="center" wrapText="1"/>
    </xf>
    <xf numFmtId="164" fontId="45" fillId="2" borderId="19" xfId="10" applyNumberFormat="1" applyFont="1" applyBorder="1" applyAlignment="1">
      <alignment horizontal="left" vertical="center"/>
    </xf>
    <xf numFmtId="164" fontId="45" fillId="2" borderId="19" xfId="10" applyNumberFormat="1" applyFont="1" applyBorder="1" applyAlignment="1">
      <alignment horizontal="center" vertical="center"/>
    </xf>
    <xf numFmtId="164" fontId="45" fillId="11" borderId="20" xfId="10" applyNumberFormat="1" applyFont="1" applyFill="1" applyBorder="1" applyAlignment="1">
      <alignment horizontal="center" vertical="center"/>
    </xf>
    <xf numFmtId="0" fontId="7" fillId="0" borderId="0" xfId="11" applyAlignment="1">
      <alignment vertical="center" wrapText="1"/>
    </xf>
    <xf numFmtId="1" fontId="0" fillId="0" borderId="6" xfId="14" applyNumberFormat="1" applyFont="1" applyBorder="1" applyAlignment="1">
      <alignment horizontal="center" vertical="center"/>
    </xf>
    <xf numFmtId="166" fontId="0" fillId="0" borderId="14" xfId="1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7" fillId="12" borderId="0" xfId="0" applyFont="1" applyFill="1" applyAlignment="1">
      <alignment horizontal="center" vertical="center" wrapText="1"/>
    </xf>
    <xf numFmtId="0" fontId="1" fillId="11" borderId="0" xfId="14" applyFill="1"/>
    <xf numFmtId="0" fontId="1" fillId="11" borderId="0" xfId="14" applyFill="1" applyAlignment="1">
      <alignment horizontal="center"/>
    </xf>
    <xf numFmtId="0" fontId="3" fillId="11" borderId="0" xfId="14" applyFont="1" applyFill="1"/>
    <xf numFmtId="0" fontId="36" fillId="11" borderId="0" xfId="14" applyFont="1" applyFill="1" applyAlignment="1">
      <alignment horizontal="left"/>
    </xf>
    <xf numFmtId="0" fontId="28" fillId="17" borderId="0" xfId="14" applyFont="1" applyFill="1" applyAlignment="1">
      <alignment horizontal="center"/>
    </xf>
    <xf numFmtId="0" fontId="1" fillId="11" borderId="0" xfId="14" applyFill="1" applyAlignment="1">
      <alignment horizontal="left"/>
    </xf>
    <xf numFmtId="164" fontId="6" fillId="24" borderId="29" xfId="14" applyNumberFormat="1" applyFont="1" applyFill="1" applyBorder="1" applyAlignment="1">
      <alignment vertical="center"/>
    </xf>
    <xf numFmtId="0" fontId="6" fillId="24" borderId="9" xfId="14" applyFont="1" applyFill="1" applyBorder="1" applyAlignment="1">
      <alignment horizontal="center" vertical="center"/>
    </xf>
    <xf numFmtId="164" fontId="3" fillId="22" borderId="29" xfId="14" applyNumberFormat="1" applyFont="1" applyFill="1" applyBorder="1" applyAlignment="1">
      <alignment vertical="center"/>
    </xf>
    <xf numFmtId="0" fontId="3" fillId="22" borderId="9" xfId="14" applyFont="1" applyFill="1" applyBorder="1" applyAlignment="1">
      <alignment horizontal="center" vertical="center"/>
    </xf>
    <xf numFmtId="0" fontId="7" fillId="23" borderId="5" xfId="14" applyFont="1" applyFill="1" applyBorder="1" applyAlignment="1">
      <alignment vertical="center"/>
    </xf>
    <xf numFmtId="4" fontId="28" fillId="17" borderId="52" xfId="14" applyNumberFormat="1" applyFont="1" applyFill="1" applyBorder="1"/>
    <xf numFmtId="164" fontId="7" fillId="0" borderId="52" xfId="12" applyNumberFormat="1" applyBorder="1" applyAlignment="1">
      <alignment horizontal="right" vertical="center"/>
    </xf>
    <xf numFmtId="0" fontId="1" fillId="11" borderId="52" xfId="14" applyFill="1" applyBorder="1"/>
    <xf numFmtId="0" fontId="1" fillId="11" borderId="18" xfId="14" applyFill="1" applyBorder="1"/>
    <xf numFmtId="0" fontId="7" fillId="24" borderId="3" xfId="14" applyFont="1" applyFill="1" applyBorder="1" applyAlignment="1">
      <alignment vertical="center"/>
    </xf>
    <xf numFmtId="4" fontId="1" fillId="11" borderId="52" xfId="14" applyNumberFormat="1" applyFill="1" applyBorder="1"/>
    <xf numFmtId="4" fontId="28" fillId="24" borderId="29" xfId="14" applyNumberFormat="1" applyFont="1" applyFill="1" applyBorder="1"/>
    <xf numFmtId="0" fontId="28" fillId="24" borderId="9" xfId="14" applyFont="1" applyFill="1" applyBorder="1" applyAlignment="1">
      <alignment horizontal="center"/>
    </xf>
    <xf numFmtId="164" fontId="7" fillId="23" borderId="35" xfId="14" applyNumberFormat="1" applyFont="1" applyFill="1" applyBorder="1" applyAlignment="1">
      <alignment horizontal="right" vertical="center"/>
    </xf>
    <xf numFmtId="0" fontId="7" fillId="23" borderId="4" xfId="14" applyFont="1" applyFill="1" applyBorder="1" applyAlignment="1">
      <alignment vertical="center"/>
    </xf>
    <xf numFmtId="0" fontId="48" fillId="12" borderId="0" xfId="14" applyFont="1" applyFill="1"/>
    <xf numFmtId="0" fontId="36" fillId="11" borderId="0" xfId="0" applyFont="1" applyFill="1" applyAlignment="1">
      <alignment horizontal="center" vertical="center" wrapText="1"/>
    </xf>
    <xf numFmtId="4" fontId="7" fillId="0" borderId="6" xfId="0" quotePrefix="1" applyNumberFormat="1" applyFont="1" applyBorder="1" applyAlignment="1">
      <alignment horizontal="center" vertical="center" wrapText="1"/>
    </xf>
    <xf numFmtId="4" fontId="37" fillId="12" borderId="6" xfId="0" applyNumberFormat="1" applyFont="1" applyFill="1" applyBorder="1" applyAlignment="1">
      <alignment horizontal="center" vertical="center" wrapText="1"/>
    </xf>
    <xf numFmtId="0" fontId="49" fillId="12" borderId="0" xfId="0" applyFont="1" applyFill="1" applyAlignment="1">
      <alignment horizontal="center" vertical="center" wrapText="1"/>
    </xf>
    <xf numFmtId="15" fontId="0" fillId="0" borderId="6" xfId="0" applyNumberFormat="1" applyBorder="1" applyAlignment="1">
      <alignment horizontal="center"/>
    </xf>
    <xf numFmtId="0" fontId="3" fillId="8" borderId="1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12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left" vertical="center" wrapText="1"/>
    </xf>
    <xf numFmtId="4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6" fillId="11" borderId="0" xfId="0" applyFont="1" applyFill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15" fontId="7" fillId="0" borderId="8" xfId="0" applyNumberFormat="1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6" fillId="0" borderId="0" xfId="0" applyFont="1" applyBorder="1">
      <alignment vertical="top" wrapText="1"/>
    </xf>
    <xf numFmtId="15" fontId="6" fillId="0" borderId="0" xfId="0" applyNumberFormat="1" applyFont="1" applyAlignment="1">
      <alignment horizontal="center" vertical="top" wrapText="1"/>
    </xf>
    <xf numFmtId="4" fontId="7" fillId="0" borderId="0" xfId="0" applyNumberFormat="1" applyFont="1">
      <alignment vertical="top" wrapText="1"/>
    </xf>
    <xf numFmtId="4" fontId="0" fillId="0" borderId="13" xfId="0" applyNumberFormat="1" applyBorder="1">
      <alignment vertical="top" wrapText="1"/>
    </xf>
    <xf numFmtId="0" fontId="36" fillId="12" borderId="0" xfId="0" applyFont="1" applyFill="1" applyAlignment="1">
      <alignment horizontal="center" vertical="top" wrapText="1"/>
    </xf>
    <xf numFmtId="0" fontId="7" fillId="0" borderId="0" xfId="14" applyFont="1" applyAlignment="1">
      <alignment horizontal="left" vertical="center"/>
    </xf>
    <xf numFmtId="0" fontId="7" fillId="23" borderId="4" xfId="14" applyFont="1" applyFill="1" applyBorder="1" applyAlignment="1">
      <alignment vertical="center"/>
    </xf>
    <xf numFmtId="4" fontId="6" fillId="8" borderId="25" xfId="0" applyNumberFormat="1" applyFont="1" applyFill="1" applyBorder="1">
      <alignment vertical="top" wrapText="1"/>
    </xf>
    <xf numFmtId="17" fontId="1" fillId="0" borderId="6" xfId="0" applyNumberFormat="1" applyFont="1" applyBorder="1" applyAlignment="1">
      <alignment horizontal="center"/>
    </xf>
    <xf numFmtId="164" fontId="1" fillId="0" borderId="52" xfId="12" applyNumberFormat="1" applyFont="1" applyBorder="1" applyAlignment="1">
      <alignment horizontal="right" vertical="center"/>
    </xf>
    <xf numFmtId="164" fontId="1" fillId="0" borderId="52" xfId="12" applyNumberFormat="1" applyFont="1" applyBorder="1" applyAlignment="1">
      <alignment horizontal="right" vertical="center" wrapText="1"/>
    </xf>
    <xf numFmtId="4" fontId="26" fillId="11" borderId="57" xfId="14" applyNumberFormat="1" applyFont="1" applyFill="1" applyBorder="1"/>
    <xf numFmtId="166" fontId="6" fillId="11" borderId="13" xfId="14" applyNumberFormat="1" applyFont="1" applyFill="1" applyBorder="1"/>
    <xf numFmtId="166" fontId="6" fillId="11" borderId="13" xfId="14" applyNumberFormat="1" applyFont="1" applyFill="1" applyBorder="1" applyAlignment="1">
      <alignment horizontal="left"/>
    </xf>
    <xf numFmtId="0" fontId="1" fillId="11" borderId="60" xfId="14" applyFill="1" applyBorder="1" applyAlignment="1">
      <alignment horizontal="left"/>
    </xf>
    <xf numFmtId="164" fontId="29" fillId="0" borderId="52" xfId="12" applyNumberFormat="1" applyFont="1" applyBorder="1" applyAlignment="1">
      <alignment horizontal="right" vertical="center" wrapText="1"/>
    </xf>
    <xf numFmtId="164" fontId="29" fillId="0" borderId="52" xfId="12" applyNumberFormat="1" applyFont="1" applyBorder="1" applyAlignment="1">
      <alignment horizontal="right" vertical="center"/>
    </xf>
    <xf numFmtId="164" fontId="6" fillId="24" borderId="58" xfId="14" applyNumberFormat="1" applyFont="1" applyFill="1" applyBorder="1" applyAlignment="1">
      <alignment horizontal="right" vertical="center"/>
    </xf>
    <xf numFmtId="164" fontId="6" fillId="23" borderId="21" xfId="14" applyNumberFormat="1" applyFont="1" applyFill="1" applyBorder="1" applyAlignment="1">
      <alignment horizontal="right" vertical="center"/>
    </xf>
    <xf numFmtId="164" fontId="7" fillId="0" borderId="0" xfId="14" applyNumberFormat="1" applyFont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167" fontId="35" fillId="17" borderId="27" xfId="13" applyFont="1" applyFill="1" applyBorder="1" applyAlignment="1">
      <alignment horizontal="center" vertical="center"/>
    </xf>
    <xf numFmtId="2" fontId="19" fillId="0" borderId="6" xfId="13" applyNumberFormat="1" applyFont="1" applyFill="1" applyBorder="1" applyAlignment="1">
      <alignment vertical="center" wrapText="1"/>
    </xf>
    <xf numFmtId="2" fontId="19" fillId="0" borderId="6" xfId="13" applyNumberFormat="1" applyFont="1" applyFill="1" applyBorder="1" applyAlignment="1">
      <alignment vertical="center"/>
    </xf>
    <xf numFmtId="4" fontId="19" fillId="0" borderId="8" xfId="13" applyNumberFormat="1" applyFont="1" applyBorder="1" applyAlignment="1">
      <alignment vertical="center"/>
    </xf>
    <xf numFmtId="167" fontId="3" fillId="0" borderId="0" xfId="13" applyFont="1" applyBorder="1" applyAlignment="1">
      <alignment vertical="center"/>
    </xf>
    <xf numFmtId="0" fontId="1" fillId="0" borderId="6" xfId="0" applyFont="1" applyBorder="1" applyAlignment="1">
      <alignment horizontal="left" vertical="top" wrapText="1" indent="3"/>
    </xf>
    <xf numFmtId="0" fontId="1" fillId="0" borderId="7" xfId="0" applyFont="1" applyBorder="1" applyAlignment="1">
      <alignment horizontal="left" vertical="top" wrapText="1" indent="3"/>
    </xf>
    <xf numFmtId="0" fontId="1" fillId="0" borderId="6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1" fillId="0" borderId="6" xfId="0" applyFont="1" applyBorder="1" applyAlignment="1">
      <alignment horizontal="center"/>
    </xf>
    <xf numFmtId="0" fontId="1" fillId="0" borderId="18" xfId="14" applyFont="1" applyBorder="1" applyAlignment="1">
      <alignment horizontal="center" vertical="center"/>
    </xf>
    <xf numFmtId="0" fontId="6" fillId="12" borderId="0" xfId="0" applyFont="1" applyFill="1" applyAlignment="1">
      <alignment horizontal="center" vertical="top" wrapText="1"/>
    </xf>
    <xf numFmtId="4" fontId="1" fillId="0" borderId="6" xfId="14" applyNumberFormat="1" applyFont="1" applyBorder="1" applyAlignment="1">
      <alignment horizontal="right" vertical="center"/>
    </xf>
    <xf numFmtId="1" fontId="1" fillId="0" borderId="6" xfId="14" applyNumberFormat="1" applyFont="1" applyBorder="1" applyAlignment="1">
      <alignment horizontal="center" vertical="center"/>
    </xf>
    <xf numFmtId="1" fontId="1" fillId="0" borderId="1" xfId="14" applyNumberFormat="1" applyFont="1" applyBorder="1" applyAlignment="1">
      <alignment horizontal="center" vertical="center"/>
    </xf>
    <xf numFmtId="0" fontId="1" fillId="0" borderId="15" xfId="14" applyFont="1" applyBorder="1" applyAlignment="1">
      <alignment horizontal="left" vertical="center"/>
    </xf>
    <xf numFmtId="166" fontId="1" fillId="0" borderId="24" xfId="14" applyNumberFormat="1" applyBorder="1" applyAlignment="1">
      <alignment horizontal="center" vertical="center"/>
    </xf>
    <xf numFmtId="4" fontId="1" fillId="0" borderId="8" xfId="14" applyNumberFormat="1" applyBorder="1" applyAlignment="1">
      <alignment horizontal="right" vertical="center"/>
    </xf>
    <xf numFmtId="4" fontId="1" fillId="0" borderId="8" xfId="14" applyNumberFormat="1" applyFont="1" applyBorder="1" applyAlignment="1">
      <alignment horizontal="right" vertical="center"/>
    </xf>
    <xf numFmtId="1" fontId="1" fillId="0" borderId="8" xfId="14" applyNumberFormat="1" applyFont="1" applyBorder="1" applyAlignment="1">
      <alignment horizontal="center" vertical="center"/>
    </xf>
    <xf numFmtId="1" fontId="1" fillId="0" borderId="11" xfId="14" applyNumberFormat="1" applyFont="1" applyBorder="1" applyAlignment="1">
      <alignment horizontal="center" vertical="center"/>
    </xf>
    <xf numFmtId="0" fontId="1" fillId="0" borderId="23" xfId="14" applyFont="1" applyBorder="1" applyAlignment="1">
      <alignment horizontal="left" vertical="center"/>
    </xf>
    <xf numFmtId="0" fontId="36" fillId="0" borderId="0" xfId="14" applyFont="1" applyFill="1" applyAlignment="1">
      <alignment horizontal="center" vertical="center"/>
    </xf>
    <xf numFmtId="4" fontId="1" fillId="0" borderId="0" xfId="14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4" fontId="7" fillId="0" borderId="1" xfId="0" applyNumberFormat="1" applyFont="1" applyFill="1" applyBorder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>
      <alignment vertical="top" wrapText="1"/>
    </xf>
    <xf numFmtId="0" fontId="28" fillId="0" borderId="0" xfId="14" applyFont="1" applyAlignment="1">
      <alignment vertical="center"/>
    </xf>
    <xf numFmtId="0" fontId="50" fillId="12" borderId="0" xfId="14" applyFont="1" applyFill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5" fillId="2" borderId="15" xfId="8" applyNumberFormat="1" applyFill="1" applyBorder="1" applyAlignment="1" applyProtection="1">
      <alignment vertical="center"/>
    </xf>
    <xf numFmtId="0" fontId="20" fillId="0" borderId="0" xfId="0" applyFont="1" applyAlignment="1">
      <alignment vertical="center" wrapText="1"/>
    </xf>
    <xf numFmtId="4" fontId="7" fillId="0" borderId="15" xfId="0" applyNumberFormat="1" applyFont="1" applyBorder="1" applyAlignment="1">
      <alignment vertical="center" wrapText="1"/>
    </xf>
    <xf numFmtId="4" fontId="37" fillId="0" borderId="0" xfId="0" applyNumberFormat="1" applyFont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 wrapText="1"/>
    </xf>
    <xf numFmtId="4" fontId="36" fillId="0" borderId="0" xfId="0" applyNumberFormat="1" applyFont="1" applyAlignment="1">
      <alignment vertical="center" wrapText="1"/>
    </xf>
    <xf numFmtId="0" fontId="6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vertical="center" wrapText="1"/>
    </xf>
    <xf numFmtId="0" fontId="6" fillId="2" borderId="19" xfId="0" applyFont="1" applyFill="1" applyBorder="1" applyAlignment="1">
      <alignment horizontal="left" vertical="top" indent="2"/>
    </xf>
    <xf numFmtId="0" fontId="1" fillId="0" borderId="6" xfId="0" applyFont="1" applyBorder="1" applyAlignment="1">
      <alignment horizontal="left" vertical="top" indent="3"/>
    </xf>
    <xf numFmtId="0" fontId="0" fillId="0" borderId="6" xfId="0" applyBorder="1" applyAlignment="1">
      <alignment horizontal="left" indent="3"/>
    </xf>
    <xf numFmtId="0" fontId="1" fillId="0" borderId="0" xfId="14" applyFont="1" applyAlignment="1">
      <alignment horizontal="center" vertical="center"/>
    </xf>
    <xf numFmtId="15" fontId="1" fillId="0" borderId="0" xfId="14" applyNumberFormat="1" applyFont="1" applyAlignment="1">
      <alignment horizontal="center" vertical="center"/>
    </xf>
    <xf numFmtId="164" fontId="1" fillId="23" borderId="35" xfId="14" applyNumberFormat="1" applyFont="1" applyFill="1" applyBorder="1" applyAlignment="1">
      <alignment horizontal="right" vertical="center"/>
    </xf>
    <xf numFmtId="167" fontId="3" fillId="0" borderId="4" xfId="13" applyFont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top" wrapText="1"/>
    </xf>
    <xf numFmtId="0" fontId="4" fillId="10" borderId="9" xfId="0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4" fontId="36" fillId="12" borderId="52" xfId="0" applyNumberFormat="1" applyFont="1" applyFill="1" applyBorder="1" applyAlignment="1">
      <alignment horizontal="center" vertical="top" wrapText="1"/>
    </xf>
    <xf numFmtId="4" fontId="36" fillId="12" borderId="0" xfId="0" applyNumberFormat="1" applyFont="1" applyFill="1" applyAlignment="1">
      <alignment horizontal="center" vertical="top" wrapText="1"/>
    </xf>
    <xf numFmtId="0" fontId="25" fillId="2" borderId="51" xfId="0" applyFont="1" applyFill="1" applyBorder="1" applyAlignment="1">
      <alignment horizontal="center" vertical="top" wrapText="1"/>
    </xf>
    <xf numFmtId="0" fontId="25" fillId="2" borderId="57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/>
    </xf>
    <xf numFmtId="0" fontId="3" fillId="10" borderId="56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9" fillId="12" borderId="16" xfId="0" applyFont="1" applyFill="1" applyBorder="1" applyAlignment="1">
      <alignment horizontal="center" vertical="top" wrapText="1"/>
    </xf>
    <xf numFmtId="0" fontId="49" fillId="12" borderId="17" xfId="0" applyFont="1" applyFill="1" applyBorder="1" applyAlignment="1">
      <alignment horizontal="center" vertical="top" wrapText="1"/>
    </xf>
    <xf numFmtId="165" fontId="25" fillId="2" borderId="51" xfId="3" applyFont="1" applyFill="1" applyBorder="1" applyAlignment="1">
      <alignment horizontal="center" vertical="center" shrinkToFit="1"/>
    </xf>
    <xf numFmtId="165" fontId="25" fillId="2" borderId="17" xfId="3" applyFont="1" applyFill="1" applyBorder="1" applyAlignment="1">
      <alignment horizontal="center" vertical="center" shrinkToFit="1"/>
    </xf>
    <xf numFmtId="165" fontId="25" fillId="2" borderId="35" xfId="3" applyFont="1" applyFill="1" applyBorder="1" applyAlignment="1">
      <alignment horizontal="center" vertical="center" shrinkToFit="1"/>
    </xf>
    <xf numFmtId="165" fontId="25" fillId="2" borderId="37" xfId="3" applyFont="1" applyFill="1" applyBorder="1" applyAlignment="1">
      <alignment horizontal="center" vertical="center" shrinkToFit="1"/>
    </xf>
    <xf numFmtId="0" fontId="6" fillId="0" borderId="4" xfId="11" applyFont="1" applyBorder="1" applyAlignment="1">
      <alignment horizontal="center" vertical="top" wrapText="1"/>
    </xf>
    <xf numFmtId="0" fontId="6" fillId="0" borderId="4" xfId="11" applyFont="1" applyBorder="1" applyAlignment="1">
      <alignment horizontal="center" vertical="center" wrapText="1"/>
    </xf>
    <xf numFmtId="17" fontId="1" fillId="0" borderId="0" xfId="14" quotePrefix="1" applyNumberFormat="1" applyFont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7" fillId="0" borderId="18" xfId="14" applyFont="1" applyBorder="1" applyAlignment="1">
      <alignment horizontal="left" vertical="center"/>
    </xf>
    <xf numFmtId="0" fontId="1" fillId="0" borderId="0" xfId="14" applyAlignment="1">
      <alignment horizontal="left" vertical="center"/>
    </xf>
    <xf numFmtId="0" fontId="1" fillId="0" borderId="18" xfId="14" applyBorder="1" applyAlignment="1">
      <alignment horizontal="left" vertical="center"/>
    </xf>
    <xf numFmtId="0" fontId="6" fillId="11" borderId="0" xfId="14" applyFont="1" applyFill="1" applyAlignment="1">
      <alignment wrapText="1"/>
    </xf>
    <xf numFmtId="0" fontId="6" fillId="11" borderId="18" xfId="14" applyFont="1" applyFill="1" applyBorder="1" applyAlignment="1">
      <alignment wrapText="1"/>
    </xf>
    <xf numFmtId="0" fontId="6" fillId="24" borderId="9" xfId="14" applyFont="1" applyFill="1" applyBorder="1" applyAlignment="1">
      <alignment horizontal="left" vertical="center"/>
    </xf>
    <xf numFmtId="0" fontId="6" fillId="24" borderId="10" xfId="14" applyFont="1" applyFill="1" applyBorder="1" applyAlignment="1">
      <alignment horizontal="left" vertical="center"/>
    </xf>
    <xf numFmtId="0" fontId="26" fillId="17" borderId="0" xfId="14" applyFont="1" applyFill="1" applyAlignment="1">
      <alignment horizontal="left"/>
    </xf>
    <xf numFmtId="0" fontId="26" fillId="17" borderId="18" xfId="14" applyFont="1" applyFill="1" applyBorder="1" applyAlignment="1">
      <alignment horizontal="left"/>
    </xf>
    <xf numFmtId="0" fontId="1" fillId="24" borderId="3" xfId="14" applyFont="1" applyFill="1" applyBorder="1" applyAlignment="1">
      <alignment horizontal="left" vertical="center" wrapText="1"/>
    </xf>
    <xf numFmtId="0" fontId="7" fillId="24" borderId="3" xfId="14" applyFont="1" applyFill="1" applyBorder="1" applyAlignment="1">
      <alignment horizontal="left" vertical="center" wrapText="1"/>
    </xf>
    <xf numFmtId="0" fontId="7" fillId="24" borderId="59" xfId="14" applyFont="1" applyFill="1" applyBorder="1" applyAlignment="1">
      <alignment horizontal="left" vertical="center" wrapText="1"/>
    </xf>
    <xf numFmtId="17" fontId="1" fillId="0" borderId="61" xfId="14" quotePrefix="1" applyNumberFormat="1" applyFont="1" applyBorder="1" applyAlignment="1">
      <alignment horizontal="left" vertical="center"/>
    </xf>
    <xf numFmtId="17" fontId="1" fillId="0" borderId="62" xfId="14" quotePrefix="1" applyNumberFormat="1" applyFont="1" applyBorder="1" applyAlignment="1">
      <alignment horizontal="left" vertical="center"/>
    </xf>
    <xf numFmtId="17" fontId="7" fillId="0" borderId="0" xfId="14" quotePrefix="1" applyNumberFormat="1" applyFont="1" applyAlignment="1">
      <alignment horizontal="left" vertical="center"/>
    </xf>
    <xf numFmtId="0" fontId="26" fillId="24" borderId="9" xfId="14" applyFont="1" applyFill="1" applyBorder="1" applyAlignment="1">
      <alignment horizontal="left"/>
    </xf>
    <xf numFmtId="0" fontId="26" fillId="24" borderId="10" xfId="14" applyFont="1" applyFill="1" applyBorder="1" applyAlignment="1">
      <alignment horizontal="left"/>
    </xf>
    <xf numFmtId="0" fontId="7" fillId="23" borderId="4" xfId="14" applyFont="1" applyFill="1" applyBorder="1" applyAlignment="1">
      <alignment vertical="center"/>
    </xf>
    <xf numFmtId="0" fontId="7" fillId="23" borderId="37" xfId="14" applyFont="1" applyFill="1" applyBorder="1" applyAlignment="1">
      <alignment vertical="center"/>
    </xf>
    <xf numFmtId="17" fontId="7" fillId="0" borderId="9" xfId="14" quotePrefix="1" applyNumberFormat="1" applyFont="1" applyBorder="1" applyAlignment="1">
      <alignment horizontal="left" vertical="center"/>
    </xf>
    <xf numFmtId="0" fontId="1" fillId="23" borderId="9" xfId="14" applyFont="1" applyFill="1" applyBorder="1" applyAlignment="1">
      <alignment vertical="center"/>
    </xf>
    <xf numFmtId="0" fontId="7" fillId="23" borderId="9" xfId="14" applyFont="1" applyFill="1" applyBorder="1" applyAlignment="1">
      <alignment vertical="center"/>
    </xf>
    <xf numFmtId="0" fontId="7" fillId="23" borderId="10" xfId="14" applyFont="1" applyFill="1" applyBorder="1" applyAlignment="1">
      <alignment vertical="center"/>
    </xf>
    <xf numFmtId="0" fontId="3" fillId="22" borderId="9" xfId="14" applyFont="1" applyFill="1" applyBorder="1" applyAlignment="1">
      <alignment horizontal="left" vertical="center"/>
    </xf>
    <xf numFmtId="0" fontId="3" fillId="22" borderId="10" xfId="14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12" borderId="0" xfId="0" applyFont="1" applyFill="1" applyAlignment="1">
      <alignment horizontal="center" vertical="center"/>
    </xf>
    <xf numFmtId="0" fontId="3" fillId="0" borderId="0" xfId="14" applyFont="1" applyAlignment="1">
      <alignment horizontal="center" vertical="top"/>
    </xf>
  </cellXfs>
  <cellStyles count="18">
    <cellStyle name="amount" xfId="1"/>
    <cellStyle name="Body text" xfId="2"/>
    <cellStyle name="header" xfId="3"/>
    <cellStyle name="Header Total" xfId="4"/>
    <cellStyle name="Header1" xfId="5"/>
    <cellStyle name="Header2" xfId="6"/>
    <cellStyle name="Header3" xfId="7"/>
    <cellStyle name="Hyperlink" xfId="8" builtinId="8"/>
    <cellStyle name="NonPrint_Heading" xfId="9"/>
    <cellStyle name="Normal" xfId="0" builtinId="0"/>
    <cellStyle name="Normal 2" xfId="10"/>
    <cellStyle name="Normal 3" xfId="11"/>
    <cellStyle name="Normal 4" xfId="12"/>
    <cellStyle name="Normal 4 2" xfId="13"/>
    <cellStyle name="Normal_2007 AvValues Tax Income Info" xfId="14"/>
    <cellStyle name="Product Title" xfId="15"/>
    <cellStyle name="Text" xfId="16"/>
    <cellStyle name="Title" xfId="17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leen\Documents\AeroBd\Tax%20Prep\AeroBD%20Exp%20Rpts%202018%20-%20for%20tax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leen\Documents\AeroBd\Becker\Invoices\AeroBD%20Becker%20ER%20Invoic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leen\Documents\AeroBd\Becker\Invoices\AeroBD%20Becker%20Consult%20Invoic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eroBD 12 18 #3"/>
      <sheetName val="AeroBD 12 18 #2"/>
      <sheetName val="AeroBD 12 18 #1"/>
      <sheetName val="AeroBD 11 18"/>
      <sheetName val="AeroBD 10 18"/>
      <sheetName val="AeroBD 09 18"/>
      <sheetName val="AeroBD 08 18"/>
      <sheetName val="AeroBD 07 18"/>
      <sheetName val="AeroBD 06 18"/>
      <sheetName val="AeroBD 05 18"/>
      <sheetName val="AeroBD 04 18 #2"/>
      <sheetName val="AeroBD 04 18 #1"/>
      <sheetName val="AeroBD 03 18"/>
      <sheetName val="AeroBD 02 18"/>
      <sheetName val="AeroBD 01 18"/>
      <sheetName val="AeroBD ER Master"/>
    </sheetNames>
    <sheetDataSet>
      <sheetData sheetId="0">
        <row r="3">
          <cell r="B3">
            <v>922.67386347247816</v>
          </cell>
          <cell r="E3">
            <v>18.899999999999999</v>
          </cell>
          <cell r="F3">
            <v>33.950000000000003</v>
          </cell>
        </row>
        <row r="4">
          <cell r="B4">
            <v>4457.815858014922</v>
          </cell>
          <cell r="E4">
            <v>720.25</v>
          </cell>
          <cell r="F4">
            <v>399.71</v>
          </cell>
        </row>
        <row r="5">
          <cell r="B5">
            <v>740.81</v>
          </cell>
          <cell r="E5">
            <v>139.09</v>
          </cell>
          <cell r="F5">
            <v>0</v>
          </cell>
        </row>
        <row r="6">
          <cell r="B6">
            <v>1238.1399999999999</v>
          </cell>
          <cell r="E6">
            <v>136.63999999999999</v>
          </cell>
          <cell r="F6">
            <v>0</v>
          </cell>
        </row>
        <row r="8">
          <cell r="B8">
            <v>4027.0399999999991</v>
          </cell>
          <cell r="E8">
            <v>229.94</v>
          </cell>
          <cell r="F8">
            <v>711.31</v>
          </cell>
        </row>
        <row r="9">
          <cell r="B9">
            <v>3791.45</v>
          </cell>
          <cell r="E9">
            <v>193.69</v>
          </cell>
          <cell r="F9">
            <v>0</v>
          </cell>
        </row>
        <row r="10">
          <cell r="B10">
            <v>3613.598</v>
          </cell>
          <cell r="E10">
            <v>56.61</v>
          </cell>
          <cell r="F10">
            <v>95.477999999999994</v>
          </cell>
        </row>
        <row r="11">
          <cell r="B11">
            <v>3203.92</v>
          </cell>
          <cell r="E11">
            <v>59.980000000000004</v>
          </cell>
          <cell r="F11">
            <v>124.65</v>
          </cell>
        </row>
        <row r="12">
          <cell r="B12">
            <v>1973.1298528058878</v>
          </cell>
          <cell r="E12">
            <v>251.24</v>
          </cell>
          <cell r="F12">
            <v>112.84</v>
          </cell>
        </row>
        <row r="13">
          <cell r="B13">
            <v>920.73646242950781</v>
          </cell>
          <cell r="E13">
            <v>90.69</v>
          </cell>
          <cell r="F13">
            <v>0</v>
          </cell>
        </row>
        <row r="14">
          <cell r="B14">
            <v>1089.8902894979983</v>
          </cell>
          <cell r="E14">
            <v>97.919999999999987</v>
          </cell>
        </row>
        <row r="15">
          <cell r="B15">
            <v>1723.7299999999998</v>
          </cell>
          <cell r="E15">
            <v>0</v>
          </cell>
          <cell r="F15">
            <v>0</v>
          </cell>
        </row>
        <row r="16">
          <cell r="B16">
            <v>144</v>
          </cell>
        </row>
        <row r="17">
          <cell r="B17">
            <v>4018.5354084397973</v>
          </cell>
          <cell r="E17">
            <v>0</v>
          </cell>
          <cell r="F17">
            <v>252.61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3">
          <cell r="J53">
            <v>2715</v>
          </cell>
        </row>
        <row r="83">
          <cell r="J83">
            <v>0</v>
          </cell>
        </row>
        <row r="94">
          <cell r="J94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eroBD BAG ER 11 18"/>
      <sheetName val="AeroBD BAG ER 10 18"/>
      <sheetName val="AeroBD BAG ER 09 18"/>
      <sheetName val="AeroBD BAG ER 08 18"/>
      <sheetName val="AeroBD BAG ER 07 18"/>
      <sheetName val="AeroBD BAG ER 06 18"/>
      <sheetName val="AeroBD BAG ER 05 18"/>
      <sheetName val="AeroBD BAG ER 04 18"/>
      <sheetName val="AeroBD BAG ER 03 18"/>
      <sheetName val="AeroBD BAG ER 02 18"/>
      <sheetName val="AeroBD BAG ER 01 18"/>
      <sheetName val="InvMas"/>
    </sheetNames>
    <sheetDataSet>
      <sheetData sheetId="0">
        <row r="4">
          <cell r="E4" t="str">
            <v>paid w/ ER 12-17, 02-18 &amp; 03-18</v>
          </cell>
        </row>
        <row r="5">
          <cell r="A5" t="str">
            <v>AeroBD BAG ER 01 18</v>
          </cell>
          <cell r="B5">
            <v>5614.51</v>
          </cell>
          <cell r="E5">
            <v>3233.16</v>
          </cell>
        </row>
        <row r="6">
          <cell r="A6" t="str">
            <v>AeroBD BAG ER 02 18</v>
          </cell>
          <cell r="B6">
            <v>1517.63</v>
          </cell>
          <cell r="E6" t="str">
            <v>paid w/ ER 12-17, 02-18 &amp; 03-18</v>
          </cell>
        </row>
        <row r="7">
          <cell r="A7" t="str">
            <v>AeroBD BAG ER 03 18</v>
          </cell>
          <cell r="B7">
            <v>8808.5400000000009</v>
          </cell>
          <cell r="E7">
            <v>11112.18</v>
          </cell>
        </row>
        <row r="8">
          <cell r="A8" t="str">
            <v>AeroBD BAG ER 04 18</v>
          </cell>
          <cell r="B8">
            <v>9212.18</v>
          </cell>
          <cell r="E8">
            <v>9191.18</v>
          </cell>
        </row>
        <row r="9">
          <cell r="A9" t="str">
            <v>AeroBD BAG ER 05 18</v>
          </cell>
          <cell r="B9">
            <v>2360.35</v>
          </cell>
          <cell r="E9">
            <v>2342.35</v>
          </cell>
        </row>
        <row r="10">
          <cell r="A10" t="str">
            <v>AeroBD BAG ER 06 18</v>
          </cell>
          <cell r="B10">
            <v>1343.54</v>
          </cell>
          <cell r="E10" t="str">
            <v>paid w/ ER 07-18 &amp; 08-18</v>
          </cell>
        </row>
        <row r="11">
          <cell r="A11" t="str">
            <v>AeroBD BAG ER 07 18</v>
          </cell>
          <cell r="B11">
            <v>5456.59</v>
          </cell>
          <cell r="E11" t="str">
            <v>paid w/ ER 06-18 &amp; 08-18</v>
          </cell>
        </row>
        <row r="12">
          <cell r="A12" t="str">
            <v>AeroBD BAG ER 08 18</v>
          </cell>
          <cell r="B12">
            <v>2326.54</v>
          </cell>
          <cell r="E12">
            <v>11466.02</v>
          </cell>
        </row>
        <row r="13">
          <cell r="A13" t="str">
            <v>AeroBD BAG ER 09 18</v>
          </cell>
          <cell r="B13">
            <v>5249.21</v>
          </cell>
          <cell r="E13" t="str">
            <v>paid w/ ER 10 18</v>
          </cell>
        </row>
        <row r="14">
          <cell r="A14" t="str">
            <v>AeroBD BAG ER 10 18</v>
          </cell>
          <cell r="B14">
            <v>2699.5699999999997</v>
          </cell>
          <cell r="E14">
            <v>7927.78</v>
          </cell>
        </row>
        <row r="15">
          <cell r="A15" t="str">
            <v>AeroBD BAG ER 11 18</v>
          </cell>
          <cell r="B15">
            <v>451.39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eroBD BAG 13 18"/>
      <sheetName val="AeroBD BAG 12 18"/>
      <sheetName val="AeroBD BAG 11 18"/>
      <sheetName val="AeroBD BAG 10 18"/>
      <sheetName val="AeroBD BAG 09 18"/>
      <sheetName val="AeroBD BAG 08 18"/>
      <sheetName val="AeroBD BAG 07 18"/>
      <sheetName val="AeroBD BAG 06 18"/>
      <sheetName val="AeroBD BAG 05 18"/>
      <sheetName val="AeroBD BAG 04 18"/>
      <sheetName val="AeroBD BAG 03 18"/>
      <sheetName val="AeroBD BAG 02 18"/>
      <sheetName val="AeroBD BAG 01 18"/>
      <sheetName val="InvMas"/>
    </sheetNames>
    <sheetDataSet>
      <sheetData sheetId="0">
        <row r="3">
          <cell r="D3">
            <v>12048</v>
          </cell>
        </row>
        <row r="4">
          <cell r="D4" t="str">
            <v>see below</v>
          </cell>
        </row>
        <row r="5">
          <cell r="D5">
            <v>23742</v>
          </cell>
        </row>
        <row r="6">
          <cell r="D6">
            <v>11476</v>
          </cell>
        </row>
        <row r="7">
          <cell r="D7">
            <v>11307</v>
          </cell>
        </row>
        <row r="8">
          <cell r="D8">
            <v>10062</v>
          </cell>
        </row>
        <row r="9">
          <cell r="D9" t="str">
            <v>pd w/ 09 18</v>
          </cell>
        </row>
        <row r="10">
          <cell r="D10" t="str">
            <v>pd w/ 09 18</v>
          </cell>
        </row>
        <row r="11">
          <cell r="D11">
            <v>30717.9</v>
          </cell>
        </row>
        <row r="12">
          <cell r="D12">
            <v>9970.2000000000007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13" zoomScale="90" zoomScaleNormal="90" workbookViewId="0">
      <selection activeCell="C54" sqref="C54"/>
    </sheetView>
  </sheetViews>
  <sheetFormatPr defaultRowHeight="12.75" x14ac:dyDescent="0.2"/>
  <cols>
    <col min="1" max="1" width="41.28515625" customWidth="1"/>
    <col min="2" max="2" width="37" style="88" customWidth="1"/>
    <col min="3" max="3" width="21.85546875" style="6" customWidth="1"/>
    <col min="4" max="4" width="15" style="2" customWidth="1"/>
    <col min="5" max="5" width="12.7109375" customWidth="1"/>
    <col min="6" max="6" width="13.5703125" customWidth="1"/>
    <col min="7" max="7" width="12.7109375" customWidth="1"/>
    <col min="8" max="8" width="17.5703125" customWidth="1"/>
    <col min="9" max="9" width="13" customWidth="1"/>
  </cols>
  <sheetData>
    <row r="1" spans="1:7" ht="12.75" customHeight="1" x14ac:dyDescent="0.2">
      <c r="A1" s="528" t="s">
        <v>107</v>
      </c>
      <c r="B1" s="532" t="s">
        <v>175</v>
      </c>
      <c r="C1" s="533"/>
      <c r="D1" s="534"/>
      <c r="E1" s="539" t="s">
        <v>155</v>
      </c>
      <c r="F1" s="540"/>
    </row>
    <row r="2" spans="1:7" s="20" customFormat="1" ht="20.25" customHeight="1" thickBot="1" x14ac:dyDescent="0.25">
      <c r="A2" s="529"/>
      <c r="B2" s="535"/>
      <c r="C2" s="536"/>
      <c r="D2" s="537"/>
    </row>
    <row r="3" spans="1:7" s="1" customFormat="1" ht="15.75" x14ac:dyDescent="0.25">
      <c r="A3" s="81" t="s">
        <v>0</v>
      </c>
      <c r="B3" s="46" t="s">
        <v>1</v>
      </c>
      <c r="C3" s="46" t="s">
        <v>2</v>
      </c>
      <c r="D3" s="106" t="s">
        <v>4</v>
      </c>
    </row>
    <row r="4" spans="1:7" s="253" customFormat="1" ht="20.100000000000001" customHeight="1" x14ac:dyDescent="0.2">
      <c r="A4" s="507" t="s">
        <v>23</v>
      </c>
      <c r="B4" s="508" t="s">
        <v>122</v>
      </c>
      <c r="C4" s="509"/>
      <c r="D4" s="510">
        <f>'ABD Off Exps PHX 2018'!F91</f>
        <v>10216.728000000001</v>
      </c>
      <c r="E4" s="511"/>
    </row>
    <row r="5" spans="1:7" s="253" customFormat="1" ht="20.100000000000001" customHeight="1" x14ac:dyDescent="0.2">
      <c r="A5" s="507" t="s">
        <v>42</v>
      </c>
      <c r="B5" s="508" t="s">
        <v>123</v>
      </c>
      <c r="C5" s="509"/>
      <c r="D5" s="510">
        <f>'ABD Off Exps FB 2018'!F52</f>
        <v>5789.0074999999979</v>
      </c>
      <c r="E5" s="511"/>
    </row>
    <row r="6" spans="1:7" s="9" customFormat="1" ht="7.5" customHeight="1" x14ac:dyDescent="0.2">
      <c r="A6" s="191"/>
      <c r="B6" s="192"/>
      <c r="C6" s="193"/>
      <c r="D6" s="194"/>
      <c r="E6" s="43"/>
    </row>
    <row r="7" spans="1:7" s="253" customFormat="1" ht="20.100000000000001" customHeight="1" x14ac:dyDescent="0.2">
      <c r="A7" s="507" t="s">
        <v>131</v>
      </c>
      <c r="B7" s="508" t="s">
        <v>154</v>
      </c>
      <c r="C7" s="509" t="s">
        <v>57</v>
      </c>
      <c r="D7" s="512">
        <f>'ABD Pilot Mileage 2018'!B24</f>
        <v>1807.5500000000002</v>
      </c>
      <c r="E7" s="513" t="s">
        <v>174</v>
      </c>
    </row>
    <row r="8" spans="1:7" s="253" customFormat="1" ht="20.100000000000001" customHeight="1" x14ac:dyDescent="0.2">
      <c r="A8" s="507" t="s">
        <v>51</v>
      </c>
      <c r="B8" s="508" t="s">
        <v>153</v>
      </c>
      <c r="C8" s="509" t="s">
        <v>57</v>
      </c>
      <c r="D8" s="510">
        <f>'ABD Oddessy_Hyland Mileage 2018'!B25</f>
        <v>2655.7750000000001</v>
      </c>
      <c r="E8" s="513" t="s">
        <v>174</v>
      </c>
    </row>
    <row r="9" spans="1:7" s="9" customFormat="1" ht="7.5" customHeight="1" x14ac:dyDescent="0.2">
      <c r="A9" s="191"/>
      <c r="B9" s="192"/>
      <c r="C9" s="193"/>
      <c r="D9" s="194"/>
      <c r="E9" s="43"/>
    </row>
    <row r="10" spans="1:7" s="221" customFormat="1" ht="20.100000000000001" customHeight="1" x14ac:dyDescent="0.2">
      <c r="A10" s="514" t="s">
        <v>105</v>
      </c>
      <c r="B10" s="515" t="s">
        <v>106</v>
      </c>
      <c r="C10" s="515"/>
      <c r="D10" s="516">
        <f>C36</f>
        <v>34580.46973466059</v>
      </c>
      <c r="E10" s="517"/>
      <c r="G10" s="253"/>
    </row>
    <row r="11" spans="1:7" s="221" customFormat="1" ht="20.100000000000001" customHeight="1" thickBot="1" x14ac:dyDescent="0.25">
      <c r="A11" s="518" t="s">
        <v>166</v>
      </c>
      <c r="B11" s="410" t="s">
        <v>165</v>
      </c>
      <c r="C11" s="519"/>
      <c r="D11" s="520">
        <f>C56</f>
        <v>45040.049999999996</v>
      </c>
      <c r="E11" s="517"/>
      <c r="G11" s="253"/>
    </row>
    <row r="12" spans="1:7" s="89" customFormat="1" ht="22.5" customHeight="1" thickBot="1" x14ac:dyDescent="0.3">
      <c r="A12" s="530" t="s">
        <v>108</v>
      </c>
      <c r="B12" s="531"/>
      <c r="C12" s="90"/>
      <c r="D12" s="91">
        <f>SUM(D4:D11)</f>
        <v>100089.58023466059</v>
      </c>
      <c r="E12" s="288"/>
    </row>
    <row r="15" spans="1:7" ht="15.75" x14ac:dyDescent="0.2">
      <c r="A15" s="170" t="s">
        <v>156</v>
      </c>
    </row>
    <row r="16" spans="1:7" ht="15.75" x14ac:dyDescent="0.2">
      <c r="A16" s="170"/>
    </row>
    <row r="17" spans="1:9" ht="13.5" thickBot="1" x14ac:dyDescent="0.25"/>
    <row r="18" spans="1:9" ht="23.25" thickBot="1" x14ac:dyDescent="0.25">
      <c r="A18" s="97" t="s">
        <v>53</v>
      </c>
    </row>
    <row r="19" spans="1:9" ht="16.5" thickBot="1" x14ac:dyDescent="0.3">
      <c r="B19" s="95" t="s">
        <v>52</v>
      </c>
      <c r="C19" s="96" t="s">
        <v>64</v>
      </c>
      <c r="E19" s="538" t="s">
        <v>60</v>
      </c>
      <c r="F19" s="538"/>
      <c r="G19" s="538"/>
      <c r="H19" s="300"/>
    </row>
    <row r="20" spans="1:9" ht="25.5" x14ac:dyDescent="0.2">
      <c r="A20" s="93" t="s">
        <v>104</v>
      </c>
      <c r="B20" s="169" t="s">
        <v>158</v>
      </c>
      <c r="C20" s="173"/>
      <c r="D20" s="172" t="s">
        <v>63</v>
      </c>
      <c r="E20" s="94" t="s">
        <v>61</v>
      </c>
      <c r="F20" s="176" t="s">
        <v>65</v>
      </c>
      <c r="G20" s="94" t="s">
        <v>62</v>
      </c>
      <c r="H20" s="208" t="s">
        <v>155</v>
      </c>
    </row>
    <row r="21" spans="1:9" x14ac:dyDescent="0.2">
      <c r="A21" s="480" t="s">
        <v>269</v>
      </c>
      <c r="B21" s="45" t="s">
        <v>7</v>
      </c>
      <c r="C21" s="174">
        <f>[1]Summary!$B$3</f>
        <v>922.67386347247816</v>
      </c>
      <c r="D21" s="175">
        <f t="shared" ref="D21:D27" si="0">C21-G21</f>
        <v>869.82386347247814</v>
      </c>
      <c r="E21" s="171">
        <f>[1]Summary!$F$3</f>
        <v>33.950000000000003</v>
      </c>
      <c r="F21" s="177">
        <f>[1]Summary!$E$3</f>
        <v>18.899999999999999</v>
      </c>
      <c r="G21" s="171">
        <f>SUM(E21:F21)</f>
        <v>52.85</v>
      </c>
      <c r="H21" s="2"/>
      <c r="I21" s="2"/>
    </row>
    <row r="22" spans="1:9" x14ac:dyDescent="0.2">
      <c r="A22" s="480" t="s">
        <v>270</v>
      </c>
      <c r="B22" s="45" t="s">
        <v>8</v>
      </c>
      <c r="C22" s="174">
        <f>[1]Summary!$B$4</f>
        <v>4457.815858014922</v>
      </c>
      <c r="D22" s="175">
        <f t="shared" si="0"/>
        <v>3337.855858014922</v>
      </c>
      <c r="E22" s="171">
        <f>[1]Summary!$F$4</f>
        <v>399.71</v>
      </c>
      <c r="F22" s="177">
        <f>[1]Summary!$E$4</f>
        <v>720.25</v>
      </c>
      <c r="G22" s="171">
        <f>SUM(E22:F22)</f>
        <v>1119.96</v>
      </c>
    </row>
    <row r="23" spans="1:9" x14ac:dyDescent="0.2">
      <c r="A23" s="480" t="s">
        <v>271</v>
      </c>
      <c r="B23" s="45" t="s">
        <v>9</v>
      </c>
      <c r="C23" s="359">
        <f>[1]Summary!$B$5</f>
        <v>740.81</v>
      </c>
      <c r="D23" s="175">
        <f t="shared" si="0"/>
        <v>601.71999999999991</v>
      </c>
      <c r="E23" s="171">
        <f>[1]Summary!$F$5</f>
        <v>0</v>
      </c>
      <c r="F23" s="177">
        <f>[1]Summary!$E$5</f>
        <v>139.09</v>
      </c>
      <c r="G23" s="171">
        <f t="shared" ref="G23:G35" si="1">SUM(E23:F23)</f>
        <v>139.09</v>
      </c>
    </row>
    <row r="24" spans="1:9" x14ac:dyDescent="0.2">
      <c r="A24" s="480" t="s">
        <v>280</v>
      </c>
      <c r="B24" s="45" t="s">
        <v>10</v>
      </c>
      <c r="C24" s="174">
        <f>[1]Summary!$B$6</f>
        <v>1238.1399999999999</v>
      </c>
      <c r="D24" s="175">
        <f t="shared" si="0"/>
        <v>1101.5</v>
      </c>
      <c r="E24" s="171">
        <f>[1]Summary!$F$6</f>
        <v>0</v>
      </c>
      <c r="F24" s="177">
        <f>[1]Summary!$E$6</f>
        <v>136.63999999999999</v>
      </c>
      <c r="G24" s="171">
        <f t="shared" si="1"/>
        <v>136.63999999999999</v>
      </c>
    </row>
    <row r="25" spans="1:9" x14ac:dyDescent="0.2">
      <c r="A25" s="480" t="s">
        <v>279</v>
      </c>
      <c r="B25" s="482" t="s">
        <v>282</v>
      </c>
      <c r="C25" s="174">
        <f>'[1]AeroBD 04 18 #2'!$J$53</f>
        <v>2715</v>
      </c>
      <c r="D25" s="175">
        <f t="shared" si="0"/>
        <v>2715</v>
      </c>
      <c r="E25" s="171">
        <f>'[1]AeroBD 04 18 #2'!$J$83</f>
        <v>0</v>
      </c>
      <c r="F25" s="177">
        <f>'[1]AeroBD 04 18 #2'!$J$94</f>
        <v>0</v>
      </c>
      <c r="G25" s="171">
        <f t="shared" si="1"/>
        <v>0</v>
      </c>
    </row>
    <row r="26" spans="1:9" x14ac:dyDescent="0.2">
      <c r="A26" s="480" t="s">
        <v>272</v>
      </c>
      <c r="B26" s="113" t="s">
        <v>11</v>
      </c>
      <c r="C26" s="174">
        <f>[1]Summary!$B$8</f>
        <v>4027.0399999999991</v>
      </c>
      <c r="D26" s="175">
        <f t="shared" si="0"/>
        <v>3085.7899999999991</v>
      </c>
      <c r="E26" s="171">
        <f>[1]Summary!$F$8</f>
        <v>711.31</v>
      </c>
      <c r="F26" s="177">
        <f>[1]Summary!$E$8</f>
        <v>229.94</v>
      </c>
      <c r="G26" s="171">
        <f>SUM(E26:F26)</f>
        <v>941.25</v>
      </c>
    </row>
    <row r="27" spans="1:9" x14ac:dyDescent="0.2">
      <c r="A27" s="480" t="s">
        <v>273</v>
      </c>
      <c r="B27" s="113" t="s">
        <v>12</v>
      </c>
      <c r="C27" s="174">
        <f>[1]Summary!$B$9</f>
        <v>3791.45</v>
      </c>
      <c r="D27" s="175">
        <f t="shared" si="0"/>
        <v>3597.7599999999998</v>
      </c>
      <c r="E27" s="171">
        <f>[1]Summary!$F$9</f>
        <v>0</v>
      </c>
      <c r="F27" s="177">
        <f>[1]Summary!$E$9</f>
        <v>193.69</v>
      </c>
      <c r="G27" s="171">
        <f t="shared" si="1"/>
        <v>193.69</v>
      </c>
    </row>
    <row r="28" spans="1:9" x14ac:dyDescent="0.2">
      <c r="A28" s="480" t="s">
        <v>274</v>
      </c>
      <c r="B28" s="45" t="s">
        <v>13</v>
      </c>
      <c r="C28" s="174">
        <f>[1]Summary!$B$10</f>
        <v>3613.598</v>
      </c>
      <c r="D28" s="175">
        <f t="shared" ref="D28:D32" si="2">C28-G28</f>
        <v>3461.5099999999998</v>
      </c>
      <c r="E28" s="171">
        <f>[1]Summary!$F$10</f>
        <v>95.477999999999994</v>
      </c>
      <c r="F28" s="177">
        <f>[1]Summary!$E$10</f>
        <v>56.61</v>
      </c>
      <c r="G28" s="171">
        <f>SUM(E28:F28)</f>
        <v>152.08799999999999</v>
      </c>
    </row>
    <row r="29" spans="1:9" x14ac:dyDescent="0.2">
      <c r="A29" s="480" t="s">
        <v>275</v>
      </c>
      <c r="B29" s="45" t="s">
        <v>14</v>
      </c>
      <c r="C29" s="174">
        <f>[1]Summary!$B$11</f>
        <v>3203.92</v>
      </c>
      <c r="D29" s="175">
        <f t="shared" si="2"/>
        <v>3019.29</v>
      </c>
      <c r="E29" s="171">
        <f>[1]Summary!$F$11</f>
        <v>124.65</v>
      </c>
      <c r="F29" s="177">
        <f>[1]Summary!$E$11</f>
        <v>59.980000000000004</v>
      </c>
      <c r="G29" s="171">
        <f t="shared" si="1"/>
        <v>184.63</v>
      </c>
    </row>
    <row r="30" spans="1:9" x14ac:dyDescent="0.2">
      <c r="A30" s="480" t="s">
        <v>276</v>
      </c>
      <c r="B30" s="45" t="s">
        <v>15</v>
      </c>
      <c r="C30" s="174">
        <f>[1]Summary!$B$12</f>
        <v>1973.1298528058878</v>
      </c>
      <c r="D30" s="175">
        <f t="shared" si="2"/>
        <v>1609.0498528058879</v>
      </c>
      <c r="E30" s="171">
        <f>[1]Summary!$F$12</f>
        <v>112.84</v>
      </c>
      <c r="F30" s="177">
        <f>[1]Summary!$E$12</f>
        <v>251.24</v>
      </c>
      <c r="G30" s="171">
        <f t="shared" si="1"/>
        <v>364.08000000000004</v>
      </c>
    </row>
    <row r="31" spans="1:9" x14ac:dyDescent="0.2">
      <c r="A31" s="480" t="s">
        <v>277</v>
      </c>
      <c r="B31" s="98" t="s">
        <v>16</v>
      </c>
      <c r="C31" s="174">
        <f>[1]Summary!$B$13</f>
        <v>920.73646242950781</v>
      </c>
      <c r="D31" s="175">
        <f t="shared" si="2"/>
        <v>830.04646242950776</v>
      </c>
      <c r="E31" s="171">
        <f>[1]Summary!$F$13</f>
        <v>0</v>
      </c>
      <c r="F31" s="177">
        <f>[1]Summary!$E$13</f>
        <v>90.69</v>
      </c>
      <c r="G31" s="171">
        <f t="shared" si="1"/>
        <v>90.69</v>
      </c>
    </row>
    <row r="32" spans="1:9" x14ac:dyDescent="0.2">
      <c r="A32" s="480" t="s">
        <v>278</v>
      </c>
      <c r="B32" s="98" t="s">
        <v>17</v>
      </c>
      <c r="C32" s="174">
        <f>[1]Summary!$B$14</f>
        <v>1089.8902894979983</v>
      </c>
      <c r="D32" s="175">
        <f t="shared" si="2"/>
        <v>991.97028949799835</v>
      </c>
      <c r="E32" s="171">
        <f>[1]Summary!$G$14</f>
        <v>0</v>
      </c>
      <c r="F32" s="177">
        <f>[1]Summary!$E$14</f>
        <v>97.919999999999987</v>
      </c>
      <c r="G32" s="171">
        <f t="shared" si="1"/>
        <v>97.919999999999987</v>
      </c>
    </row>
    <row r="33" spans="1:9" x14ac:dyDescent="0.2">
      <c r="A33" s="481" t="s">
        <v>281</v>
      </c>
      <c r="B33" s="483" t="s">
        <v>283</v>
      </c>
      <c r="C33" s="361">
        <f>[1]Summary!$B$15</f>
        <v>1723.7299999999998</v>
      </c>
      <c r="D33" s="175">
        <f>C33-G33</f>
        <v>1723.7299999999998</v>
      </c>
      <c r="E33" s="363">
        <f>[1]Summary!$F$15</f>
        <v>0</v>
      </c>
      <c r="F33" s="364">
        <f>[1]Summary!$E$15</f>
        <v>0</v>
      </c>
      <c r="G33" s="171">
        <f t="shared" si="1"/>
        <v>0</v>
      </c>
    </row>
    <row r="34" spans="1:9" x14ac:dyDescent="0.2">
      <c r="A34" s="481" t="s">
        <v>284</v>
      </c>
      <c r="B34" s="483" t="s">
        <v>286</v>
      </c>
      <c r="C34" s="361">
        <f>[1]Summary!$B$16</f>
        <v>144</v>
      </c>
      <c r="D34" s="175">
        <f>C34-G34</f>
        <v>144</v>
      </c>
      <c r="E34" s="363">
        <f>[1]Summary!$F$15</f>
        <v>0</v>
      </c>
      <c r="F34" s="364">
        <f>[1]Summary!$E$15</f>
        <v>0</v>
      </c>
      <c r="G34" s="171">
        <f t="shared" si="1"/>
        <v>0</v>
      </c>
    </row>
    <row r="35" spans="1:9" ht="13.5" thickBot="1" x14ac:dyDescent="0.25">
      <c r="A35" s="481" t="s">
        <v>285</v>
      </c>
      <c r="B35" s="360" t="s">
        <v>18</v>
      </c>
      <c r="C35" s="361">
        <f>[1]Summary!$B$17</f>
        <v>4018.5354084397973</v>
      </c>
      <c r="D35" s="362">
        <f>C35-G35</f>
        <v>3765.9254084397971</v>
      </c>
      <c r="E35" s="363">
        <f>[1]Summary!$F$17</f>
        <v>252.61</v>
      </c>
      <c r="F35" s="364">
        <f>[1]Summary!$E$17</f>
        <v>0</v>
      </c>
      <c r="G35" s="363">
        <f t="shared" si="1"/>
        <v>252.61</v>
      </c>
    </row>
    <row r="36" spans="1:9" s="221" customFormat="1" ht="22.5" customHeight="1" thickBot="1" x14ac:dyDescent="0.25">
      <c r="A36" s="365" t="s">
        <v>22</v>
      </c>
      <c r="B36" s="366"/>
      <c r="C36" s="367">
        <f>SUM(C21:C35)</f>
        <v>34580.46973466059</v>
      </c>
      <c r="D36" s="368">
        <f>SUM(D21:D35)</f>
        <v>30854.971734660594</v>
      </c>
      <c r="E36" s="369">
        <f>SUM(E21:E35)</f>
        <v>1730.5479999999998</v>
      </c>
      <c r="F36" s="370">
        <f>SUM(F21:F35)</f>
        <v>1994.95</v>
      </c>
      <c r="G36" s="369">
        <f>SUM(G21:G35)</f>
        <v>3725.4980000000005</v>
      </c>
      <c r="H36" s="371">
        <f>G36+D36</f>
        <v>34580.469734660597</v>
      </c>
      <c r="I36" s="371"/>
    </row>
    <row r="37" spans="1:9" x14ac:dyDescent="0.2">
      <c r="A37" s="198"/>
      <c r="C37" s="236"/>
      <c r="E37" s="2"/>
      <c r="F37" s="125"/>
      <c r="G37" s="2"/>
      <c r="H37" s="2"/>
      <c r="I37" s="2"/>
    </row>
    <row r="38" spans="1:9" x14ac:dyDescent="0.2">
      <c r="A38" s="198"/>
      <c r="C38" s="236"/>
      <c r="E38" s="2"/>
      <c r="G38" s="2"/>
    </row>
    <row r="39" spans="1:9" x14ac:dyDescent="0.2">
      <c r="A39" s="198"/>
      <c r="C39" s="236"/>
      <c r="E39" s="2"/>
      <c r="F39" s="125"/>
      <c r="G39" s="2"/>
      <c r="H39" s="2"/>
      <c r="I39" s="2"/>
    </row>
    <row r="40" spans="1:9" ht="15.75" x14ac:dyDescent="0.2">
      <c r="A40" s="170" t="s">
        <v>159</v>
      </c>
    </row>
    <row r="41" spans="1:9" x14ac:dyDescent="0.2">
      <c r="C41" s="92"/>
      <c r="E41" s="44"/>
    </row>
    <row r="42" spans="1:9" ht="32.25" customHeight="1" thickBot="1" x14ac:dyDescent="0.25">
      <c r="A42" s="527" t="s">
        <v>160</v>
      </c>
      <c r="B42" s="527"/>
      <c r="C42" s="527"/>
      <c r="D42" s="479"/>
      <c r="E42" s="479"/>
      <c r="F42" s="479"/>
      <c r="G42" s="479"/>
      <c r="H42" s="373"/>
      <c r="I42" s="374"/>
    </row>
    <row r="43" spans="1:9" ht="32.25" thickBot="1" x14ac:dyDescent="0.25">
      <c r="A43" s="375" t="s">
        <v>161</v>
      </c>
      <c r="B43" s="396" t="s">
        <v>163</v>
      </c>
      <c r="C43" s="475" t="s">
        <v>162</v>
      </c>
      <c r="D43" s="299" t="s">
        <v>155</v>
      </c>
    </row>
    <row r="44" spans="1:9" s="104" customFormat="1" ht="30" x14ac:dyDescent="0.2">
      <c r="A44" s="377" t="str">
        <f>[2]Summary!$A$5</f>
        <v>AeroBD BAG ER 01 18</v>
      </c>
      <c r="B44" s="394" t="s">
        <v>257</v>
      </c>
      <c r="C44" s="478">
        <f>[2]Summary!$B$5</f>
        <v>5614.51</v>
      </c>
      <c r="D44" s="378"/>
    </row>
    <row r="45" spans="1:9" s="100" customFormat="1" ht="15" x14ac:dyDescent="0.2">
      <c r="A45" s="379" t="str">
        <f>[2]Summary!$A$6</f>
        <v>AeroBD BAG ER 02 18</v>
      </c>
      <c r="B45" s="381" t="s">
        <v>267</v>
      </c>
      <c r="C45" s="395">
        <f>[2]Summary!$B$6</f>
        <v>1517.63</v>
      </c>
      <c r="D45" s="380"/>
    </row>
    <row r="46" spans="1:9" s="100" customFormat="1" ht="30" x14ac:dyDescent="0.2">
      <c r="A46" s="379" t="str">
        <f>[2]Summary!$A$7</f>
        <v>AeroBD BAG ER 03 18</v>
      </c>
      <c r="B46" s="476" t="s">
        <v>258</v>
      </c>
      <c r="C46" s="395">
        <f>[2]Summary!$B$7</f>
        <v>8808.5400000000009</v>
      </c>
      <c r="D46" s="378"/>
    </row>
    <row r="47" spans="1:9" s="100" customFormat="1" ht="30" x14ac:dyDescent="0.2">
      <c r="A47" s="379" t="str">
        <f>[2]Summary!$A$8</f>
        <v>AeroBD BAG ER 04 18</v>
      </c>
      <c r="B47" s="476" t="s">
        <v>259</v>
      </c>
      <c r="C47" s="395">
        <f>[2]Summary!$B$8</f>
        <v>9212.18</v>
      </c>
      <c r="D47" s="382"/>
    </row>
    <row r="48" spans="1:9" ht="30" customHeight="1" x14ac:dyDescent="0.2">
      <c r="A48" s="379" t="str">
        <f>[2]Summary!$A$9</f>
        <v>AeroBD BAG ER 05 18</v>
      </c>
      <c r="B48" s="477" t="s">
        <v>260</v>
      </c>
      <c r="C48" s="395">
        <f>[2]Summary!$B$9</f>
        <v>2360.35</v>
      </c>
      <c r="D48" s="378"/>
    </row>
    <row r="49" spans="1:9" ht="30" x14ac:dyDescent="0.2">
      <c r="A49" s="379" t="str">
        <f>[2]Summary!$A$10</f>
        <v>AeroBD BAG ER 06 18</v>
      </c>
      <c r="B49" s="476" t="s">
        <v>261</v>
      </c>
      <c r="C49" s="395">
        <f>[2]Summary!$B$10</f>
        <v>1343.54</v>
      </c>
      <c r="D49" s="382"/>
    </row>
    <row r="50" spans="1:9" ht="30" x14ac:dyDescent="0.2">
      <c r="A50" s="379" t="str">
        <f>[2]Summary!$A$11</f>
        <v>AeroBD BAG ER 07 18</v>
      </c>
      <c r="B50" s="476" t="s">
        <v>262</v>
      </c>
      <c r="C50" s="395">
        <f>[2]Summary!$B$11</f>
        <v>5456.59</v>
      </c>
      <c r="D50" s="382"/>
    </row>
    <row r="51" spans="1:9" ht="15" x14ac:dyDescent="0.2">
      <c r="A51" s="379" t="str">
        <f>[2]Summary!$A$12</f>
        <v>AeroBD BAG ER 08 18</v>
      </c>
      <c r="B51" s="477" t="s">
        <v>263</v>
      </c>
      <c r="C51" s="395">
        <f>[2]Summary!$B$12</f>
        <v>2326.54</v>
      </c>
      <c r="D51" s="382"/>
    </row>
    <row r="52" spans="1:9" ht="30" x14ac:dyDescent="0.2">
      <c r="A52" s="379" t="str">
        <f>[2]Summary!$A$13</f>
        <v>AeroBD BAG ER 09 18</v>
      </c>
      <c r="B52" s="476" t="s">
        <v>264</v>
      </c>
      <c r="C52" s="395">
        <f>[2]Summary!$B$13</f>
        <v>5249.21</v>
      </c>
      <c r="D52" s="378"/>
    </row>
    <row r="53" spans="1:9" ht="30" x14ac:dyDescent="0.2">
      <c r="A53" s="379" t="str">
        <f>[2]Summary!$A$14</f>
        <v>AeroBD BAG ER 10 18</v>
      </c>
      <c r="B53" s="476" t="s">
        <v>265</v>
      </c>
      <c r="C53" s="395">
        <f>[2]Summary!$B$14</f>
        <v>2699.5699999999997</v>
      </c>
      <c r="D53" s="378"/>
    </row>
    <row r="54" spans="1:9" ht="15.75" x14ac:dyDescent="0.2">
      <c r="A54" s="379" t="str">
        <f>[2]Summary!$A$15</f>
        <v>AeroBD BAG ER 11 18</v>
      </c>
      <c r="B54" s="477" t="s">
        <v>266</v>
      </c>
      <c r="C54" s="395">
        <f>[2]Summary!$B$15</f>
        <v>451.39</v>
      </c>
      <c r="D54" s="397" t="s">
        <v>268</v>
      </c>
    </row>
    <row r="55" spans="1:9" ht="15.75" thickBot="1" x14ac:dyDescent="0.25">
      <c r="A55" s="383"/>
      <c r="B55" s="384"/>
      <c r="C55" s="384"/>
      <c r="D55" s="378"/>
    </row>
    <row r="56" spans="1:9" ht="16.5" thickBot="1" x14ac:dyDescent="0.25">
      <c r="A56" s="376"/>
      <c r="B56" s="386"/>
      <c r="C56" s="385">
        <f>SUM(C44:C54)</f>
        <v>45040.049999999996</v>
      </c>
      <c r="D56" s="387"/>
      <c r="E56" s="373"/>
      <c r="F56" s="374"/>
    </row>
    <row r="57" spans="1:9" ht="14.25" x14ac:dyDescent="0.2">
      <c r="A57" s="388"/>
      <c r="B57" s="389"/>
      <c r="C57" s="390"/>
      <c r="D57" s="391"/>
      <c r="E57" s="391"/>
      <c r="F57" s="391"/>
      <c r="G57" s="392"/>
      <c r="H57" s="393"/>
      <c r="I57" s="389"/>
    </row>
    <row r="58" spans="1:9" ht="14.25" x14ac:dyDescent="0.2">
      <c r="A58" s="388"/>
      <c r="B58" s="389"/>
      <c r="C58" s="390"/>
      <c r="D58" s="391"/>
      <c r="E58" s="391"/>
      <c r="F58" s="391"/>
      <c r="G58" s="392"/>
      <c r="H58" s="393"/>
      <c r="I58" s="389"/>
    </row>
    <row r="59" spans="1:9" x14ac:dyDescent="0.2">
      <c r="C59" s="92"/>
    </row>
  </sheetData>
  <mergeCells count="6">
    <mergeCell ref="A42:C42"/>
    <mergeCell ref="A1:A2"/>
    <mergeCell ref="A12:B12"/>
    <mergeCell ref="B1:D2"/>
    <mergeCell ref="E19:G19"/>
    <mergeCell ref="E1:F1"/>
  </mergeCells>
  <phoneticPr fontId="2" type="noConversion"/>
  <pageMargins left="0.25" right="0.06" top="0.67" bottom="0.51" header="0.16" footer="0.12"/>
  <pageSetup scale="71" fitToHeight="0" orientation="landscape" horizontalDpi="4294967293" verticalDpi="4294967293" r:id="rId1"/>
  <headerFooter alignWithMargins="0">
    <oddHeader>&amp;C&amp;"Arial,Bold"&amp;12Adams / AeroBd Expense Summary
Tax Year 2018</oddHeader>
    <oddFooter>&amp;LHal Adams
&amp;F&amp;RPage &amp;P of &amp;N</oddFooter>
  </headerFooter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2" sqref="A1:F12"/>
    </sheetView>
  </sheetViews>
  <sheetFormatPr defaultRowHeight="12.75" x14ac:dyDescent="0.2"/>
  <cols>
    <col min="1" max="1" width="16.140625" customWidth="1"/>
    <col min="2" max="2" width="17" customWidth="1"/>
    <col min="3" max="3" width="14.85546875" customWidth="1"/>
    <col min="8" max="8" width="16" customWidth="1"/>
    <col min="9" max="9" width="28.7109375" bestFit="1" customWidth="1"/>
    <col min="11" max="11" width="11.5703125" bestFit="1" customWidth="1"/>
  </cols>
  <sheetData>
    <row r="1" spans="1:8" ht="35.450000000000003" customHeight="1" x14ac:dyDescent="0.2">
      <c r="A1" s="291" t="s">
        <v>112</v>
      </c>
      <c r="H1" s="297" t="s">
        <v>292</v>
      </c>
    </row>
    <row r="2" spans="1:8" ht="35.450000000000003" customHeight="1" x14ac:dyDescent="0.2">
      <c r="A2" s="291"/>
      <c r="B2" s="299">
        <f>B7+C7</f>
        <v>3318.3599999999997</v>
      </c>
      <c r="C2" s="286" t="s">
        <v>178</v>
      </c>
      <c r="D2" s="296"/>
      <c r="E2" s="296"/>
      <c r="F2" s="298"/>
    </row>
    <row r="3" spans="1:8" ht="21.95" customHeight="1" x14ac:dyDescent="0.2">
      <c r="A3" s="291"/>
    </row>
    <row r="4" spans="1:8" s="9" customFormat="1" ht="60.6" customHeight="1" x14ac:dyDescent="0.2">
      <c r="B4" s="292" t="s">
        <v>114</v>
      </c>
      <c r="C4" s="292" t="s">
        <v>113</v>
      </c>
    </row>
    <row r="5" spans="1:8" s="221" customFormat="1" ht="20.100000000000001" customHeight="1" thickBot="1" x14ac:dyDescent="0.25">
      <c r="A5" s="319" t="s">
        <v>291</v>
      </c>
      <c r="B5" s="339">
        <f>192.73*12</f>
        <v>2312.7599999999998</v>
      </c>
      <c r="C5" s="339">
        <f>83.8*12</f>
        <v>1005.5999999999999</v>
      </c>
    </row>
    <row r="6" spans="1:8" s="221" customFormat="1" ht="20.100000000000001" hidden="1" customHeight="1" thickBot="1" x14ac:dyDescent="0.25">
      <c r="A6" s="320" t="s">
        <v>150</v>
      </c>
      <c r="B6" s="339" t="s">
        <v>151</v>
      </c>
      <c r="C6" s="339" t="s">
        <v>132</v>
      </c>
    </row>
    <row r="7" spans="1:8" s="221" customFormat="1" ht="20.100000000000001" customHeight="1" thickBot="1" x14ac:dyDescent="0.25">
      <c r="A7" s="321"/>
      <c r="B7" s="340">
        <f>B5</f>
        <v>2312.7599999999998</v>
      </c>
      <c r="C7" s="340">
        <f>C5</f>
        <v>1005.5999999999999</v>
      </c>
    </row>
    <row r="10" spans="1:8" ht="15" x14ac:dyDescent="0.2">
      <c r="A10" s="315" t="s">
        <v>120</v>
      </c>
      <c r="B10" s="316"/>
      <c r="C10" s="317">
        <f>'Personal Tax Detail 2018'!B5</f>
        <v>29828.6</v>
      </c>
    </row>
    <row r="11" spans="1:8" ht="14.25" x14ac:dyDescent="0.2">
      <c r="A11" s="316" t="s">
        <v>121</v>
      </c>
      <c r="B11" s="318"/>
      <c r="C11" s="318"/>
    </row>
  </sheetData>
  <pageMargins left="0.7" right="0.7" top="0.75" bottom="0.75" header="0.3" footer="0.3"/>
  <pageSetup orientation="landscape" horizontalDpi="4294967293" verticalDpi="4294967293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3"/>
  <sheetViews>
    <sheetView zoomScaleNormal="100" workbookViewId="0">
      <selection activeCell="E8" sqref="E8"/>
    </sheetView>
  </sheetViews>
  <sheetFormatPr defaultRowHeight="12.75" x14ac:dyDescent="0.2"/>
  <cols>
    <col min="1" max="1" width="33.42578125" customWidth="1"/>
    <col min="2" max="2" width="21.28515625" style="6" customWidth="1"/>
    <col min="3" max="3" width="11.85546875" customWidth="1"/>
    <col min="4" max="5" width="11.7109375" customWidth="1"/>
    <col min="6" max="6" width="16.42578125" style="9" customWidth="1"/>
    <col min="7" max="7" width="33.42578125" style="188" customWidth="1"/>
    <col min="8" max="8" width="4.28515625" customWidth="1"/>
  </cols>
  <sheetData>
    <row r="1" spans="1:35" ht="12.75" customHeight="1" x14ac:dyDescent="0.2">
      <c r="A1" s="541" t="s">
        <v>109</v>
      </c>
      <c r="B1" s="543" t="s">
        <v>177</v>
      </c>
      <c r="C1" s="543"/>
      <c r="D1" s="543"/>
      <c r="E1" s="52"/>
      <c r="F1" s="53"/>
      <c r="G1" s="458" t="s">
        <v>155</v>
      </c>
    </row>
    <row r="2" spans="1:35" s="44" customFormat="1" ht="13.5" customHeight="1" x14ac:dyDescent="0.2">
      <c r="A2" s="542"/>
      <c r="B2" s="544"/>
      <c r="C2" s="544"/>
      <c r="D2" s="544"/>
      <c r="E2" s="51"/>
      <c r="F2" s="54"/>
      <c r="G2" s="188"/>
    </row>
    <row r="3" spans="1:35" ht="26.25" x14ac:dyDescent="0.25">
      <c r="A3" s="55" t="s">
        <v>19</v>
      </c>
      <c r="B3" s="23" t="s">
        <v>1</v>
      </c>
      <c r="C3" s="31" t="s">
        <v>4</v>
      </c>
      <c r="D3" s="32" t="s">
        <v>116</v>
      </c>
      <c r="E3" s="32" t="s">
        <v>115</v>
      </c>
      <c r="F3" s="56" t="s">
        <v>117</v>
      </c>
    </row>
    <row r="4" spans="1:35" s="3" customFormat="1" x14ac:dyDescent="0.2">
      <c r="A4" s="57" t="s">
        <v>45</v>
      </c>
      <c r="B4" s="30"/>
      <c r="C4" s="29"/>
      <c r="D4" s="29"/>
      <c r="E4" s="29"/>
      <c r="F4" s="68"/>
      <c r="G4" s="222" t="s">
        <v>155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70"/>
      <c r="B5" s="24" t="s">
        <v>7</v>
      </c>
      <c r="C5" s="40">
        <v>1301.83</v>
      </c>
      <c r="D5" s="39">
        <f>0.3*C5</f>
        <v>390.54899999999998</v>
      </c>
      <c r="E5" s="39"/>
      <c r="F5" s="59"/>
      <c r="G5" s="214"/>
    </row>
    <row r="6" spans="1:35" x14ac:dyDescent="0.2">
      <c r="A6" s="58"/>
      <c r="B6" s="4" t="s">
        <v>8</v>
      </c>
      <c r="C6" s="40">
        <v>1301.83</v>
      </c>
      <c r="D6" s="40">
        <f t="shared" ref="D6:D16" si="0">0.3*C6</f>
        <v>390.54899999999998</v>
      </c>
      <c r="E6" s="40"/>
      <c r="F6" s="59"/>
      <c r="G6" s="214"/>
    </row>
    <row r="7" spans="1:35" x14ac:dyDescent="0.2">
      <c r="A7" s="58"/>
      <c r="B7" s="4" t="s">
        <v>9</v>
      </c>
      <c r="C7" s="40">
        <v>1301.83</v>
      </c>
      <c r="D7" s="40">
        <f t="shared" si="0"/>
        <v>390.54899999999998</v>
      </c>
      <c r="E7" s="40"/>
      <c r="F7" s="59"/>
      <c r="G7" s="214"/>
    </row>
    <row r="8" spans="1:35" x14ac:dyDescent="0.2">
      <c r="A8" s="58"/>
      <c r="B8" s="4" t="s">
        <v>10</v>
      </c>
      <c r="C8" s="40">
        <v>1301.83</v>
      </c>
      <c r="D8" s="40">
        <f t="shared" si="0"/>
        <v>390.54899999999998</v>
      </c>
      <c r="E8" s="40"/>
      <c r="F8" s="59"/>
      <c r="G8" s="214"/>
    </row>
    <row r="9" spans="1:35" x14ac:dyDescent="0.2">
      <c r="A9" s="58"/>
      <c r="B9" s="4" t="s">
        <v>11</v>
      </c>
      <c r="C9" s="40">
        <v>1411</v>
      </c>
      <c r="D9" s="40">
        <f t="shared" si="0"/>
        <v>423.3</v>
      </c>
      <c r="E9" s="40"/>
      <c r="F9" s="59"/>
      <c r="G9" s="214"/>
    </row>
    <row r="10" spans="1:35" x14ac:dyDescent="0.2">
      <c r="A10" s="58"/>
      <c r="B10" s="4" t="s">
        <v>12</v>
      </c>
      <c r="C10" s="40">
        <v>1411</v>
      </c>
      <c r="D10" s="40">
        <f t="shared" si="0"/>
        <v>423.3</v>
      </c>
      <c r="E10" s="40"/>
      <c r="F10" s="59"/>
      <c r="G10" s="214"/>
    </row>
    <row r="11" spans="1:35" x14ac:dyDescent="0.2">
      <c r="A11" s="58"/>
      <c r="B11" s="4" t="s">
        <v>13</v>
      </c>
      <c r="C11" s="40">
        <v>1411</v>
      </c>
      <c r="D11" s="40">
        <f t="shared" si="0"/>
        <v>423.3</v>
      </c>
      <c r="E11" s="40"/>
      <c r="F11" s="59"/>
      <c r="G11" s="214"/>
    </row>
    <row r="12" spans="1:35" x14ac:dyDescent="0.2">
      <c r="A12" s="58"/>
      <c r="B12" s="4" t="s">
        <v>14</v>
      </c>
      <c r="C12" s="40">
        <v>1411</v>
      </c>
      <c r="D12" s="40">
        <f t="shared" si="0"/>
        <v>423.3</v>
      </c>
      <c r="E12" s="40"/>
      <c r="F12" s="59"/>
      <c r="G12" s="214"/>
    </row>
    <row r="13" spans="1:35" x14ac:dyDescent="0.2">
      <c r="A13" s="58"/>
      <c r="B13" s="4" t="s">
        <v>15</v>
      </c>
      <c r="C13" s="40">
        <v>1411</v>
      </c>
      <c r="D13" s="40">
        <f t="shared" si="0"/>
        <v>423.3</v>
      </c>
      <c r="E13" s="40"/>
      <c r="F13" s="59"/>
      <c r="G13" s="214"/>
    </row>
    <row r="14" spans="1:35" x14ac:dyDescent="0.2">
      <c r="A14" s="58"/>
      <c r="B14" s="4" t="s">
        <v>16</v>
      </c>
      <c r="C14" s="40">
        <v>1411</v>
      </c>
      <c r="D14" s="40">
        <f t="shared" si="0"/>
        <v>423.3</v>
      </c>
      <c r="E14" s="40"/>
      <c r="F14" s="59"/>
      <c r="G14" s="214"/>
    </row>
    <row r="15" spans="1:35" x14ac:dyDescent="0.2">
      <c r="A15" s="58"/>
      <c r="B15" s="4" t="s">
        <v>17</v>
      </c>
      <c r="C15" s="40">
        <v>1411</v>
      </c>
      <c r="D15" s="40">
        <f t="shared" si="0"/>
        <v>423.3</v>
      </c>
      <c r="E15" s="40"/>
      <c r="F15" s="59"/>
      <c r="G15" s="214"/>
    </row>
    <row r="16" spans="1:35" x14ac:dyDescent="0.2">
      <c r="A16" s="58"/>
      <c r="B16" s="4" t="s">
        <v>18</v>
      </c>
      <c r="C16" s="40">
        <v>1411</v>
      </c>
      <c r="D16" s="40">
        <f t="shared" si="0"/>
        <v>423.3</v>
      </c>
      <c r="E16" s="40"/>
      <c r="F16" s="59"/>
      <c r="G16" s="214"/>
    </row>
    <row r="17" spans="1:11" x14ac:dyDescent="0.2">
      <c r="A17" s="60" t="s">
        <v>5</v>
      </c>
      <c r="B17" s="27"/>
      <c r="C17" s="28">
        <f>SUM(C5:C16)</f>
        <v>16495.32</v>
      </c>
      <c r="D17" s="41"/>
      <c r="E17" s="41">
        <f>SUM(D5:D16)</f>
        <v>4948.5960000000005</v>
      </c>
      <c r="F17" s="59"/>
      <c r="G17" s="214"/>
    </row>
    <row r="18" spans="1:11" x14ac:dyDescent="0.2">
      <c r="A18" s="58"/>
      <c r="B18" s="4"/>
      <c r="C18" s="40"/>
      <c r="D18" s="40"/>
      <c r="E18" s="40"/>
      <c r="F18" s="59"/>
      <c r="G18" s="214"/>
    </row>
    <row r="19" spans="1:11" x14ac:dyDescent="0.2">
      <c r="A19" s="57" t="s">
        <v>46</v>
      </c>
      <c r="B19" s="30"/>
      <c r="C19" s="29"/>
      <c r="D19" s="29"/>
      <c r="E19" s="29"/>
      <c r="F19" s="68"/>
      <c r="G19" s="222" t="s">
        <v>155</v>
      </c>
    </row>
    <row r="20" spans="1:11" x14ac:dyDescent="0.2">
      <c r="A20" s="327" t="s">
        <v>193</v>
      </c>
      <c r="B20" s="4" t="s">
        <v>10</v>
      </c>
      <c r="C20" s="241">
        <v>2130.9</v>
      </c>
      <c r="D20" s="40">
        <f>0.3*C20</f>
        <v>639.27</v>
      </c>
      <c r="E20" s="40"/>
      <c r="F20" s="59"/>
      <c r="G20" s="214"/>
    </row>
    <row r="21" spans="1:11" ht="15" customHeight="1" x14ac:dyDescent="0.2">
      <c r="A21" s="327" t="s">
        <v>194</v>
      </c>
      <c r="B21" s="4" t="s">
        <v>16</v>
      </c>
      <c r="C21" s="241">
        <v>2177.5700000000002</v>
      </c>
      <c r="D21" s="40">
        <f>0.3*C21</f>
        <v>653.27100000000007</v>
      </c>
      <c r="E21" s="40"/>
      <c r="F21" s="59"/>
      <c r="G21" s="214"/>
    </row>
    <row r="22" spans="1:11" x14ac:dyDescent="0.2">
      <c r="A22" s="60" t="s">
        <v>5</v>
      </c>
      <c r="B22" s="27"/>
      <c r="C22" s="28">
        <f>SUM(C20:C21)</f>
        <v>4308.47</v>
      </c>
      <c r="D22" s="41"/>
      <c r="E22" s="41">
        <f>SUM(D20:D21)</f>
        <v>1292.5410000000002</v>
      </c>
      <c r="F22" s="59"/>
      <c r="G22" s="214"/>
    </row>
    <row r="23" spans="1:11" x14ac:dyDescent="0.2">
      <c r="A23" s="57" t="s">
        <v>6</v>
      </c>
      <c r="B23" s="30"/>
      <c r="C23" s="29"/>
      <c r="D23" s="29"/>
      <c r="E23" s="29"/>
      <c r="F23" s="68"/>
      <c r="G23" s="222" t="s">
        <v>155</v>
      </c>
    </row>
    <row r="24" spans="1:11" x14ac:dyDescent="0.2">
      <c r="A24" s="58"/>
      <c r="B24" s="4" t="s">
        <v>7</v>
      </c>
      <c r="C24" s="190">
        <v>330.52</v>
      </c>
      <c r="D24" s="40">
        <f>0.3*C24</f>
        <v>99.155999999999992</v>
      </c>
      <c r="E24" s="40"/>
      <c r="F24" s="59"/>
      <c r="G24" s="214"/>
    </row>
    <row r="25" spans="1:11" x14ac:dyDescent="0.2">
      <c r="A25" s="58"/>
      <c r="B25" s="4" t="s">
        <v>8</v>
      </c>
      <c r="C25" s="190">
        <v>330.52</v>
      </c>
      <c r="D25" s="40">
        <f>0.3*C25</f>
        <v>99.155999999999992</v>
      </c>
      <c r="E25" s="40"/>
      <c r="F25" s="59"/>
      <c r="G25" s="214"/>
      <c r="K25" s="44"/>
    </row>
    <row r="26" spans="1:11" x14ac:dyDescent="0.2">
      <c r="A26" s="58"/>
      <c r="B26" s="4" t="s">
        <v>9</v>
      </c>
      <c r="C26" s="190">
        <v>330.52</v>
      </c>
      <c r="D26" s="40">
        <f>0.3*C26</f>
        <v>99.155999999999992</v>
      </c>
      <c r="E26" s="40"/>
      <c r="F26" s="59"/>
      <c r="G26" s="214"/>
    </row>
    <row r="27" spans="1:11" x14ac:dyDescent="0.2">
      <c r="A27" s="58"/>
      <c r="B27" s="4" t="s">
        <v>10</v>
      </c>
      <c r="C27" s="190">
        <v>304.52</v>
      </c>
      <c r="D27" s="40">
        <f t="shared" ref="D27:D35" si="1">0.3*C27</f>
        <v>91.355999999999995</v>
      </c>
      <c r="E27" s="40"/>
      <c r="F27" s="59"/>
      <c r="G27" s="214"/>
    </row>
    <row r="28" spans="1:11" x14ac:dyDescent="0.2">
      <c r="A28" s="58"/>
      <c r="B28" s="4" t="s">
        <v>11</v>
      </c>
      <c r="C28" s="190">
        <v>304.52</v>
      </c>
      <c r="D28" s="40">
        <f t="shared" si="1"/>
        <v>91.355999999999995</v>
      </c>
      <c r="E28" s="40"/>
      <c r="F28" s="59"/>
      <c r="G28" s="214"/>
    </row>
    <row r="29" spans="1:11" x14ac:dyDescent="0.2">
      <c r="A29" s="58"/>
      <c r="B29" s="4" t="s">
        <v>12</v>
      </c>
      <c r="C29" s="190">
        <v>304.52</v>
      </c>
      <c r="D29" s="40">
        <f t="shared" si="1"/>
        <v>91.355999999999995</v>
      </c>
      <c r="E29" s="40"/>
      <c r="F29" s="59"/>
      <c r="G29" s="214"/>
    </row>
    <row r="30" spans="1:11" x14ac:dyDescent="0.2">
      <c r="A30" s="58"/>
      <c r="B30" s="4" t="s">
        <v>13</v>
      </c>
      <c r="C30" s="190">
        <v>304.52</v>
      </c>
      <c r="D30" s="40">
        <f t="shared" si="1"/>
        <v>91.355999999999995</v>
      </c>
      <c r="E30" s="40"/>
      <c r="F30" s="59"/>
      <c r="G30" s="214"/>
    </row>
    <row r="31" spans="1:11" x14ac:dyDescent="0.2">
      <c r="A31" s="58"/>
      <c r="B31" s="4" t="s">
        <v>14</v>
      </c>
      <c r="C31" s="190">
        <v>304.52</v>
      </c>
      <c r="D31" s="40">
        <f t="shared" si="1"/>
        <v>91.355999999999995</v>
      </c>
      <c r="E31" s="40"/>
      <c r="F31" s="59"/>
      <c r="G31" s="214"/>
    </row>
    <row r="32" spans="1:11" x14ac:dyDescent="0.2">
      <c r="A32" s="58"/>
      <c r="B32" s="4" t="s">
        <v>15</v>
      </c>
      <c r="C32" s="190">
        <v>304.52</v>
      </c>
      <c r="D32" s="40">
        <f t="shared" si="1"/>
        <v>91.355999999999995</v>
      </c>
      <c r="E32" s="40"/>
      <c r="F32" s="59"/>
      <c r="G32" s="214"/>
    </row>
    <row r="33" spans="1:7" x14ac:dyDescent="0.2">
      <c r="A33" s="58"/>
      <c r="B33" s="4" t="s">
        <v>16</v>
      </c>
      <c r="C33" s="190">
        <v>304.52</v>
      </c>
      <c r="D33" s="40">
        <f t="shared" si="1"/>
        <v>91.355999999999995</v>
      </c>
      <c r="E33" s="40"/>
      <c r="F33" s="59"/>
      <c r="G33" s="214"/>
    </row>
    <row r="34" spans="1:7" x14ac:dyDescent="0.2">
      <c r="A34" s="58"/>
      <c r="B34" s="4" t="s">
        <v>17</v>
      </c>
      <c r="C34" s="190">
        <v>304.52</v>
      </c>
      <c r="D34" s="40">
        <f t="shared" si="1"/>
        <v>91.355999999999995</v>
      </c>
      <c r="E34" s="40"/>
      <c r="F34" s="59"/>
      <c r="G34" s="214"/>
    </row>
    <row r="35" spans="1:7" x14ac:dyDescent="0.2">
      <c r="A35" s="58"/>
      <c r="B35" s="4" t="s">
        <v>18</v>
      </c>
      <c r="C35" s="190">
        <v>304.52</v>
      </c>
      <c r="D35" s="40">
        <f t="shared" si="1"/>
        <v>91.355999999999995</v>
      </c>
      <c r="E35" s="40"/>
      <c r="F35" s="59"/>
      <c r="G35" s="214"/>
    </row>
    <row r="36" spans="1:7" s="9" customFormat="1" x14ac:dyDescent="0.2">
      <c r="A36" s="60" t="s">
        <v>5</v>
      </c>
      <c r="B36" s="27"/>
      <c r="C36" s="41">
        <f>SUM(C24:C35)</f>
        <v>3732.24</v>
      </c>
      <c r="D36" s="7"/>
      <c r="E36" s="22">
        <f>SUM(D24:D35)</f>
        <v>1119.6719999999998</v>
      </c>
      <c r="F36" s="62"/>
      <c r="G36" s="215"/>
    </row>
    <row r="37" spans="1:7" x14ac:dyDescent="0.2">
      <c r="A37" s="57" t="s">
        <v>66</v>
      </c>
      <c r="B37" s="30"/>
      <c r="C37" s="29"/>
      <c r="D37" s="29"/>
      <c r="E37" s="29"/>
      <c r="F37" s="68"/>
      <c r="G37" s="222" t="s">
        <v>155</v>
      </c>
    </row>
    <row r="38" spans="1:7" x14ac:dyDescent="0.2">
      <c r="A38" s="58"/>
      <c r="B38" s="24" t="s">
        <v>7</v>
      </c>
      <c r="C38" s="40">
        <v>192.59</v>
      </c>
      <c r="D38" s="40">
        <f t="shared" ref="D38:D49" si="2">0.3*C38</f>
        <v>57.777000000000001</v>
      </c>
      <c r="E38" s="40"/>
      <c r="F38" s="61"/>
      <c r="G38" s="214"/>
    </row>
    <row r="39" spans="1:7" x14ac:dyDescent="0.2">
      <c r="A39" s="64"/>
      <c r="B39" s="4" t="s">
        <v>8</v>
      </c>
      <c r="C39" s="40">
        <v>180.82</v>
      </c>
      <c r="D39" s="40">
        <f t="shared" si="2"/>
        <v>54.245999999999995</v>
      </c>
      <c r="E39" s="40"/>
      <c r="F39" s="59"/>
      <c r="G39" s="214"/>
    </row>
    <row r="40" spans="1:7" x14ac:dyDescent="0.2">
      <c r="A40" s="58"/>
      <c r="B40" s="4" t="s">
        <v>9</v>
      </c>
      <c r="C40" s="40">
        <v>170.94</v>
      </c>
      <c r="D40" s="40">
        <f t="shared" si="2"/>
        <v>51.281999999999996</v>
      </c>
      <c r="E40" s="40"/>
      <c r="F40" s="59"/>
      <c r="G40" s="214"/>
    </row>
    <row r="41" spans="1:7" x14ac:dyDescent="0.2">
      <c r="A41" s="58"/>
      <c r="B41" s="4" t="s">
        <v>10</v>
      </c>
      <c r="C41" s="40">
        <v>154.88</v>
      </c>
      <c r="D41" s="40">
        <f t="shared" si="2"/>
        <v>46.463999999999999</v>
      </c>
      <c r="E41" s="40"/>
      <c r="F41" s="59"/>
      <c r="G41" s="214"/>
    </row>
    <row r="42" spans="1:7" x14ac:dyDescent="0.2">
      <c r="A42" s="58"/>
      <c r="B42" s="4" t="s">
        <v>11</v>
      </c>
      <c r="C42" s="196">
        <v>200.46</v>
      </c>
      <c r="D42" s="40">
        <f t="shared" si="2"/>
        <v>60.137999999999998</v>
      </c>
      <c r="E42" s="40"/>
      <c r="F42" s="59"/>
      <c r="G42" s="214"/>
    </row>
    <row r="43" spans="1:7" x14ac:dyDescent="0.2">
      <c r="A43" s="58"/>
      <c r="B43" s="4" t="s">
        <v>12</v>
      </c>
      <c r="C43" s="206">
        <v>256.29000000000002</v>
      </c>
      <c r="D43" s="40">
        <f t="shared" si="2"/>
        <v>76.887</v>
      </c>
      <c r="E43" s="40"/>
      <c r="F43" s="59"/>
      <c r="G43" s="214"/>
    </row>
    <row r="44" spans="1:7" x14ac:dyDescent="0.2">
      <c r="A44" s="58"/>
      <c r="B44" s="4" t="s">
        <v>13</v>
      </c>
      <c r="C44" s="40">
        <v>256.95999999999998</v>
      </c>
      <c r="D44" s="40">
        <f t="shared" si="2"/>
        <v>77.087999999999994</v>
      </c>
      <c r="E44" s="40"/>
      <c r="F44" s="59"/>
      <c r="G44" s="214"/>
    </row>
    <row r="45" spans="1:7" x14ac:dyDescent="0.2">
      <c r="A45" s="58"/>
      <c r="B45" s="4" t="s">
        <v>14</v>
      </c>
      <c r="C45" s="196">
        <v>325.11</v>
      </c>
      <c r="D45" s="40">
        <f t="shared" si="2"/>
        <v>97.533000000000001</v>
      </c>
      <c r="E45" s="40"/>
      <c r="F45" s="59"/>
      <c r="G45" s="214"/>
    </row>
    <row r="46" spans="1:7" x14ac:dyDescent="0.2">
      <c r="A46" s="248"/>
      <c r="B46" s="4" t="s">
        <v>15</v>
      </c>
      <c r="C46" s="196">
        <v>270.14999999999998</v>
      </c>
      <c r="D46" s="40">
        <f t="shared" si="2"/>
        <v>81.044999999999987</v>
      </c>
      <c r="E46" s="40"/>
      <c r="F46" s="59"/>
      <c r="G46" s="214"/>
    </row>
    <row r="47" spans="1:7" x14ac:dyDescent="0.2">
      <c r="A47" s="58"/>
      <c r="B47" s="4" t="s">
        <v>16</v>
      </c>
      <c r="C47" s="190">
        <v>462.28</v>
      </c>
      <c r="D47" s="40">
        <f t="shared" si="2"/>
        <v>138.684</v>
      </c>
      <c r="E47" s="40"/>
      <c r="F47" s="59"/>
      <c r="G47" s="214"/>
    </row>
    <row r="48" spans="1:7" x14ac:dyDescent="0.2">
      <c r="A48" s="58"/>
      <c r="B48" s="4" t="s">
        <v>17</v>
      </c>
      <c r="C48" s="196">
        <v>222.63</v>
      </c>
      <c r="D48" s="40">
        <f t="shared" si="2"/>
        <v>66.789000000000001</v>
      </c>
      <c r="E48" s="40"/>
      <c r="F48" s="59"/>
      <c r="G48" s="214"/>
    </row>
    <row r="49" spans="1:7" x14ac:dyDescent="0.2">
      <c r="A49" s="58"/>
      <c r="B49" s="4" t="s">
        <v>18</v>
      </c>
      <c r="C49" s="196">
        <v>118.32</v>
      </c>
      <c r="D49" s="40">
        <f t="shared" si="2"/>
        <v>35.495999999999995</v>
      </c>
      <c r="E49" s="40"/>
      <c r="F49" s="59"/>
      <c r="G49" s="214"/>
    </row>
    <row r="50" spans="1:7" x14ac:dyDescent="0.2">
      <c r="A50" s="69" t="s">
        <v>5</v>
      </c>
      <c r="B50" s="10"/>
      <c r="C50" s="11">
        <f>SUM(C38:C49)</f>
        <v>2811.4300000000007</v>
      </c>
      <c r="D50" s="289"/>
      <c r="E50" s="289">
        <f>SUM(D38:D49)</f>
        <v>843.42899999999986</v>
      </c>
      <c r="F50" s="62"/>
      <c r="G50" s="214"/>
    </row>
    <row r="51" spans="1:7" x14ac:dyDescent="0.2">
      <c r="A51" s="65" t="s">
        <v>68</v>
      </c>
      <c r="B51" s="30"/>
      <c r="C51" s="29"/>
      <c r="D51" s="29"/>
      <c r="E51" s="29"/>
      <c r="F51" s="63"/>
      <c r="G51" s="222" t="s">
        <v>176</v>
      </c>
    </row>
    <row r="52" spans="1:7" x14ac:dyDescent="0.2">
      <c r="A52" s="327"/>
      <c r="B52" s="8"/>
      <c r="C52" s="326"/>
      <c r="D52" s="40"/>
      <c r="E52" s="39"/>
      <c r="F52" s="61"/>
      <c r="G52" s="214"/>
    </row>
    <row r="53" spans="1:7" x14ac:dyDescent="0.2">
      <c r="A53" s="58"/>
      <c r="B53" s="486" t="s">
        <v>8</v>
      </c>
      <c r="C53" s="40">
        <v>142.27000000000001</v>
      </c>
      <c r="D53" s="40">
        <f>0.3*C53</f>
        <v>42.681000000000004</v>
      </c>
      <c r="E53" s="39"/>
      <c r="F53" s="59"/>
      <c r="G53" s="214"/>
    </row>
    <row r="54" spans="1:7" x14ac:dyDescent="0.2">
      <c r="A54" s="58"/>
      <c r="B54" s="486" t="s">
        <v>11</v>
      </c>
      <c r="C54" s="40">
        <v>159.16999999999999</v>
      </c>
      <c r="D54" s="40">
        <f>0.3*C54</f>
        <v>47.750999999999998</v>
      </c>
      <c r="E54" s="40"/>
      <c r="F54" s="59"/>
      <c r="G54" s="214"/>
    </row>
    <row r="55" spans="1:7" x14ac:dyDescent="0.2">
      <c r="A55" s="58"/>
      <c r="B55" s="486" t="s">
        <v>14</v>
      </c>
      <c r="C55" s="196">
        <v>161.01</v>
      </c>
      <c r="D55" s="40">
        <f>0.3*C55</f>
        <v>48.302999999999997</v>
      </c>
      <c r="E55" s="40"/>
      <c r="F55" s="59"/>
      <c r="G55" s="214"/>
    </row>
    <row r="56" spans="1:7" x14ac:dyDescent="0.2">
      <c r="A56" s="58"/>
      <c r="B56" s="486" t="s">
        <v>309</v>
      </c>
      <c r="C56" s="196">
        <v>96.88</v>
      </c>
      <c r="D56" s="40">
        <f>0.3*C56</f>
        <v>29.063999999999997</v>
      </c>
      <c r="E56" s="40"/>
      <c r="F56" s="59"/>
      <c r="G56" s="214"/>
    </row>
    <row r="57" spans="1:7" x14ac:dyDescent="0.2">
      <c r="A57" s="58"/>
      <c r="B57" s="4"/>
      <c r="C57" s="40"/>
      <c r="D57" s="40"/>
      <c r="E57" s="40"/>
      <c r="F57" s="59"/>
      <c r="G57" s="214"/>
    </row>
    <row r="58" spans="1:7" x14ac:dyDescent="0.2">
      <c r="A58" s="69" t="s">
        <v>5</v>
      </c>
      <c r="B58" s="10"/>
      <c r="C58" s="11">
        <f>SUM(C52:C57)</f>
        <v>559.32999999999993</v>
      </c>
      <c r="D58" s="289"/>
      <c r="E58" s="289">
        <f>SUM(D52:D57)</f>
        <v>167.79900000000001</v>
      </c>
      <c r="F58" s="62"/>
      <c r="G58" s="214"/>
    </row>
    <row r="59" spans="1:7" x14ac:dyDescent="0.2">
      <c r="A59" s="67" t="s">
        <v>128</v>
      </c>
      <c r="B59" s="36"/>
      <c r="C59" s="33"/>
      <c r="D59" s="33"/>
      <c r="E59" s="33"/>
      <c r="F59" s="333"/>
      <c r="G59" s="222" t="s">
        <v>155</v>
      </c>
    </row>
    <row r="60" spans="1:7" x14ac:dyDescent="0.2">
      <c r="A60" s="58"/>
      <c r="B60" s="8" t="s">
        <v>7</v>
      </c>
      <c r="C60" s="326">
        <f>90*2</f>
        <v>180</v>
      </c>
      <c r="D60" s="40">
        <f t="shared" ref="D60:D71" si="3">0.3*C60</f>
        <v>54</v>
      </c>
      <c r="E60" s="40"/>
      <c r="F60" s="328"/>
      <c r="G60" s="214"/>
    </row>
    <row r="61" spans="1:7" x14ac:dyDescent="0.2">
      <c r="A61" s="58"/>
      <c r="B61" s="8" t="s">
        <v>8</v>
      </c>
      <c r="C61" s="326">
        <f>90*2</f>
        <v>180</v>
      </c>
      <c r="D61" s="40">
        <f t="shared" si="3"/>
        <v>54</v>
      </c>
      <c r="E61" s="40"/>
      <c r="F61" s="329"/>
      <c r="G61" s="214"/>
    </row>
    <row r="62" spans="1:7" x14ac:dyDescent="0.2">
      <c r="A62" s="330"/>
      <c r="B62" s="331" t="s">
        <v>9</v>
      </c>
      <c r="C62" s="326">
        <f>90*3</f>
        <v>270</v>
      </c>
      <c r="D62" s="40">
        <f t="shared" si="3"/>
        <v>81</v>
      </c>
      <c r="E62" s="40"/>
      <c r="F62" s="329"/>
      <c r="G62" s="214"/>
    </row>
    <row r="63" spans="1:7" x14ac:dyDescent="0.2">
      <c r="A63" s="58"/>
      <c r="B63" s="8" t="s">
        <v>10</v>
      </c>
      <c r="C63" s="326">
        <f>90*2</f>
        <v>180</v>
      </c>
      <c r="D63" s="40">
        <f t="shared" si="3"/>
        <v>54</v>
      </c>
      <c r="E63" s="40"/>
      <c r="F63" s="329"/>
      <c r="G63" s="214"/>
    </row>
    <row r="64" spans="1:7" x14ac:dyDescent="0.2">
      <c r="A64" s="58"/>
      <c r="B64" s="8" t="s">
        <v>11</v>
      </c>
      <c r="C64" s="326">
        <f>90*2</f>
        <v>180</v>
      </c>
      <c r="D64" s="40">
        <f t="shared" si="3"/>
        <v>54</v>
      </c>
      <c r="E64" s="40"/>
      <c r="F64" s="329"/>
      <c r="G64" s="214"/>
    </row>
    <row r="65" spans="1:36" x14ac:dyDescent="0.2">
      <c r="A65" s="58"/>
      <c r="B65" s="8" t="s">
        <v>12</v>
      </c>
      <c r="C65" s="326">
        <f>90*2</f>
        <v>180</v>
      </c>
      <c r="D65" s="40">
        <f t="shared" si="3"/>
        <v>54</v>
      </c>
      <c r="E65" s="40"/>
      <c r="F65" s="329"/>
      <c r="G65" s="214"/>
    </row>
    <row r="66" spans="1:36" x14ac:dyDescent="0.2">
      <c r="A66" s="58"/>
      <c r="B66" s="8" t="s">
        <v>13</v>
      </c>
      <c r="C66" s="326">
        <f t="shared" ref="C66:C71" si="4">90*2</f>
        <v>180</v>
      </c>
      <c r="D66" s="40">
        <f t="shared" si="3"/>
        <v>54</v>
      </c>
      <c r="E66" s="40"/>
      <c r="F66" s="329"/>
      <c r="G66" s="214"/>
    </row>
    <row r="67" spans="1:36" x14ac:dyDescent="0.2">
      <c r="A67" s="330"/>
      <c r="B67" s="331" t="s">
        <v>14</v>
      </c>
      <c r="C67" s="40">
        <f t="shared" si="4"/>
        <v>180</v>
      </c>
      <c r="D67" s="40">
        <f t="shared" si="3"/>
        <v>54</v>
      </c>
      <c r="E67" s="40"/>
      <c r="F67" s="329"/>
      <c r="G67" s="214"/>
    </row>
    <row r="68" spans="1:36" x14ac:dyDescent="0.2">
      <c r="A68" s="503"/>
      <c r="B68" s="8" t="s">
        <v>15</v>
      </c>
      <c r="C68" s="40">
        <v>0</v>
      </c>
      <c r="D68" s="40">
        <f t="shared" si="3"/>
        <v>0</v>
      </c>
      <c r="E68" s="40"/>
      <c r="F68" s="329"/>
      <c r="G68" s="214"/>
    </row>
    <row r="69" spans="1:36" x14ac:dyDescent="0.2">
      <c r="A69" s="58"/>
      <c r="B69" s="8" t="s">
        <v>16</v>
      </c>
      <c r="C69" s="502">
        <f t="shared" si="4"/>
        <v>180</v>
      </c>
      <c r="D69" s="40">
        <f t="shared" si="3"/>
        <v>54</v>
      </c>
      <c r="E69" s="39"/>
      <c r="F69" s="329"/>
      <c r="G69" s="214"/>
    </row>
    <row r="70" spans="1:36" x14ac:dyDescent="0.2">
      <c r="A70" s="58"/>
      <c r="B70" s="8" t="s">
        <v>17</v>
      </c>
      <c r="C70" s="40">
        <f t="shared" si="4"/>
        <v>180</v>
      </c>
      <c r="D70" s="40">
        <f t="shared" si="3"/>
        <v>54</v>
      </c>
      <c r="E70" s="39"/>
      <c r="F70" s="329"/>
      <c r="G70" s="214"/>
    </row>
    <row r="71" spans="1:36" x14ac:dyDescent="0.2">
      <c r="A71" s="58"/>
      <c r="B71" s="8" t="s">
        <v>18</v>
      </c>
      <c r="C71" s="326">
        <f t="shared" si="4"/>
        <v>180</v>
      </c>
      <c r="D71" s="40">
        <f t="shared" si="3"/>
        <v>54</v>
      </c>
      <c r="E71" s="39"/>
      <c r="F71" s="329"/>
      <c r="G71" s="214"/>
    </row>
    <row r="72" spans="1:36" x14ac:dyDescent="0.2">
      <c r="A72" s="60" t="s">
        <v>5</v>
      </c>
      <c r="B72" s="27"/>
      <c r="C72" s="28">
        <f>SUM(C60:C71)</f>
        <v>2070</v>
      </c>
      <c r="D72" s="41"/>
      <c r="E72" s="41">
        <f>SUM(D60:D71)</f>
        <v>621</v>
      </c>
      <c r="F72" s="332"/>
      <c r="G72" s="214"/>
    </row>
    <row r="73" spans="1:36" x14ac:dyDescent="0.2">
      <c r="A73" s="67" t="s">
        <v>21</v>
      </c>
      <c r="B73" s="36"/>
      <c r="C73" s="33"/>
      <c r="D73" s="33"/>
      <c r="E73" s="33"/>
      <c r="F73" s="333"/>
      <c r="G73" s="222" t="s">
        <v>155</v>
      </c>
    </row>
    <row r="74" spans="1:36" x14ac:dyDescent="0.2">
      <c r="A74" s="60" t="s">
        <v>5</v>
      </c>
      <c r="B74" s="37" t="s">
        <v>20</v>
      </c>
      <c r="C74" s="207">
        <f>667.98*2</f>
        <v>1335.96</v>
      </c>
      <c r="D74" s="217"/>
      <c r="E74" s="7">
        <f>0.3*C74</f>
        <v>400.78800000000001</v>
      </c>
      <c r="F74" s="61"/>
      <c r="G74" s="214"/>
    </row>
    <row r="75" spans="1:36" s="12" customFormat="1" x14ac:dyDescent="0.2">
      <c r="A75" s="57" t="s">
        <v>103</v>
      </c>
      <c r="B75" s="30"/>
      <c r="C75" s="29"/>
      <c r="D75" s="42"/>
      <c r="E75" s="42"/>
      <c r="F75" s="68"/>
      <c r="G75" s="222" t="s">
        <v>155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s="12" customFormat="1" x14ac:dyDescent="0.2">
      <c r="A76" s="290" t="s">
        <v>129</v>
      </c>
      <c r="B76" s="484" t="s">
        <v>307</v>
      </c>
      <c r="C76" s="218">
        <f>K77</f>
        <v>138</v>
      </c>
      <c r="D76" s="40">
        <f>0.3*C76</f>
        <v>41.4</v>
      </c>
      <c r="E76" s="40"/>
      <c r="F76" s="59"/>
      <c r="G76" s="188"/>
      <c r="H76" s="9"/>
      <c r="I76" s="9"/>
      <c r="J76" s="485" t="s">
        <v>287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s="12" customFormat="1" x14ac:dyDescent="0.2">
      <c r="A77" s="290" t="s">
        <v>130</v>
      </c>
      <c r="B77" s="484" t="s">
        <v>308</v>
      </c>
      <c r="C77" s="218">
        <v>0</v>
      </c>
      <c r="D77" s="40">
        <f>0.3*C77</f>
        <v>0</v>
      </c>
      <c r="E77" s="40"/>
      <c r="F77" s="59"/>
      <c r="G77" s="188"/>
      <c r="H77" s="9"/>
      <c r="I77" s="9"/>
      <c r="J77" s="9" t="s">
        <v>34</v>
      </c>
      <c r="K77" s="9">
        <v>138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s="12" customFormat="1" x14ac:dyDescent="0.2">
      <c r="A78" s="60" t="s">
        <v>5</v>
      </c>
      <c r="B78" s="27"/>
      <c r="C78" s="28">
        <f>SUM(C76:C77)</f>
        <v>138</v>
      </c>
      <c r="D78" s="35"/>
      <c r="E78" s="41">
        <f>SUM(D76:D77)</f>
        <v>41.4</v>
      </c>
      <c r="F78" s="62"/>
      <c r="G78" s="197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s="9" customFormat="1" x14ac:dyDescent="0.2">
      <c r="A79" s="57" t="s">
        <v>69</v>
      </c>
      <c r="B79" s="76"/>
      <c r="C79" s="38"/>
      <c r="D79" s="38"/>
      <c r="E79" s="38"/>
      <c r="F79" s="68"/>
      <c r="G79" s="222" t="s">
        <v>155</v>
      </c>
    </row>
    <row r="80" spans="1:36" x14ac:dyDescent="0.2">
      <c r="A80" s="8" t="s">
        <v>102</v>
      </c>
      <c r="B80" s="462" t="s">
        <v>224</v>
      </c>
      <c r="C80" s="118"/>
      <c r="D80" s="18"/>
      <c r="E80" s="7">
        <f>0.3*C80</f>
        <v>0</v>
      </c>
      <c r="F80" s="82"/>
    </row>
    <row r="81" spans="1:11" s="9" customFormat="1" x14ac:dyDescent="0.2">
      <c r="A81" s="57" t="s">
        <v>223</v>
      </c>
      <c r="B81" s="76"/>
      <c r="C81" s="38"/>
      <c r="D81" s="38"/>
      <c r="E81" s="38"/>
      <c r="F81" s="68"/>
      <c r="G81" s="222" t="s">
        <v>155</v>
      </c>
    </row>
    <row r="82" spans="1:11" x14ac:dyDescent="0.2">
      <c r="A82" s="521" t="s">
        <v>304</v>
      </c>
      <c r="B82" s="462" t="s">
        <v>9</v>
      </c>
      <c r="C82" s="112">
        <v>505.6</v>
      </c>
      <c r="D82" s="40">
        <f>0.3*C82</f>
        <v>151.68</v>
      </c>
      <c r="E82" s="7"/>
      <c r="F82" s="461"/>
    </row>
    <row r="83" spans="1:11" x14ac:dyDescent="0.2">
      <c r="A83" s="521" t="s">
        <v>289</v>
      </c>
      <c r="B83" s="462" t="s">
        <v>290</v>
      </c>
      <c r="C83" s="112">
        <f>20*12+5*7</f>
        <v>275</v>
      </c>
      <c r="D83" s="40">
        <f>0.3*C83</f>
        <v>82.5</v>
      </c>
      <c r="E83" s="7"/>
      <c r="F83" s="461"/>
    </row>
    <row r="84" spans="1:11" x14ac:dyDescent="0.2">
      <c r="A84" s="521" t="s">
        <v>288</v>
      </c>
      <c r="B84" s="462" t="s">
        <v>13</v>
      </c>
      <c r="C84" s="112">
        <f>921+117</f>
        <v>1038</v>
      </c>
      <c r="D84" s="40">
        <f>0.3*C84</f>
        <v>311.39999999999998</v>
      </c>
      <c r="E84" s="7"/>
      <c r="F84" s="461"/>
      <c r="K84" s="504"/>
    </row>
    <row r="85" spans="1:11" x14ac:dyDescent="0.2">
      <c r="A85" s="521" t="s">
        <v>303</v>
      </c>
      <c r="B85" s="462" t="s">
        <v>11</v>
      </c>
      <c r="C85" s="112">
        <v>466.41</v>
      </c>
      <c r="D85" s="40">
        <f>0.3*C85</f>
        <v>139.923</v>
      </c>
      <c r="E85" s="7"/>
      <c r="F85" s="461"/>
    </row>
    <row r="86" spans="1:11" x14ac:dyDescent="0.2">
      <c r="A86" s="60"/>
      <c r="B86" s="347"/>
      <c r="C86" s="112"/>
      <c r="D86" s="40"/>
      <c r="E86" s="7"/>
      <c r="F86" s="82"/>
    </row>
    <row r="87" spans="1:11" x14ac:dyDescent="0.2">
      <c r="A87" s="60" t="s">
        <v>5</v>
      </c>
      <c r="B87" s="27"/>
      <c r="C87" s="28">
        <f>SUM(C82:C86)</f>
        <v>2285.0099999999998</v>
      </c>
      <c r="D87" s="41"/>
      <c r="E87" s="41">
        <f>SUM(D82:D86)</f>
        <v>685.50299999999993</v>
      </c>
      <c r="F87" s="332"/>
      <c r="G87" s="214"/>
    </row>
    <row r="88" spans="1:11" s="253" customFormat="1" x14ac:dyDescent="0.2">
      <c r="A88" s="249" t="s">
        <v>94</v>
      </c>
      <c r="B88" s="250"/>
      <c r="C88" s="251"/>
      <c r="D88" s="251"/>
      <c r="E88" s="251"/>
      <c r="F88" s="252"/>
      <c r="G88" s="222" t="s">
        <v>155</v>
      </c>
    </row>
    <row r="89" spans="1:11" x14ac:dyDescent="0.2">
      <c r="A89" s="237" t="s">
        <v>99</v>
      </c>
      <c r="B89" s="486" t="s">
        <v>302</v>
      </c>
      <c r="C89" s="112">
        <f>100+220</f>
        <v>320</v>
      </c>
      <c r="D89" s="40">
        <f>0.3*C89</f>
        <v>96</v>
      </c>
      <c r="E89" s="7">
        <f>0.3*C89</f>
        <v>96</v>
      </c>
      <c r="F89" s="82"/>
    </row>
    <row r="90" spans="1:11" s="1" customFormat="1" ht="16.5" thickBot="1" x14ac:dyDescent="0.3">
      <c r="A90" s="545" t="s">
        <v>28</v>
      </c>
      <c r="B90" s="546"/>
      <c r="C90" s="71">
        <f>C17+C22+C36+C50+C58+C72+C74+C78+C80+C87+C89</f>
        <v>34055.760000000002</v>
      </c>
      <c r="D90" s="73"/>
      <c r="E90" s="72">
        <f>SUM(E17:E89)</f>
        <v>10216.728000000001</v>
      </c>
      <c r="F90" s="74">
        <f>SUM(F5:F89)</f>
        <v>0</v>
      </c>
      <c r="G90" s="195"/>
    </row>
    <row r="91" spans="1:11" ht="16.5" thickBot="1" x14ac:dyDescent="0.3">
      <c r="A91" s="547" t="s">
        <v>110</v>
      </c>
      <c r="B91" s="548"/>
      <c r="C91" s="25"/>
      <c r="D91" s="25"/>
      <c r="E91" s="25"/>
      <c r="F91" s="26">
        <f>F90+E90</f>
        <v>10216.728000000001</v>
      </c>
    </row>
    <row r="94" spans="1:11" ht="25.5" customHeight="1" x14ac:dyDescent="0.2">
      <c r="A94" s="549" t="s">
        <v>152</v>
      </c>
      <c r="B94" s="549"/>
      <c r="C94" s="2"/>
      <c r="D94" s="2"/>
      <c r="E94" s="2"/>
      <c r="F94" s="22"/>
    </row>
    <row r="95" spans="1:11" x14ac:dyDescent="0.2">
      <c r="C95" s="2"/>
      <c r="D95" s="2"/>
      <c r="E95" s="2"/>
      <c r="F95" s="22"/>
    </row>
    <row r="96" spans="1:11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</sheetData>
  <mergeCells count="5">
    <mergeCell ref="A1:A2"/>
    <mergeCell ref="B1:D2"/>
    <mergeCell ref="A90:B90"/>
    <mergeCell ref="A91:B91"/>
    <mergeCell ref="A94:B94"/>
  </mergeCells>
  <pageMargins left="0.56000000000000005" right="0.32" top="0.75" bottom="0.75" header="0.25" footer="0.25"/>
  <pageSetup scale="90" orientation="landscape" horizontalDpi="4294967293" verticalDpi="4294967293" r:id="rId1"/>
  <headerFooter alignWithMargins="0">
    <oddHeader>&amp;C&amp;"Arial,Bold"&amp;12Aero Business Development llc
Tax Year 2018</oddHeader>
    <oddFooter>&amp;LHal Adams
&amp;F&amp;RPage &amp;P of  &amp;N</oddFooter>
  </headerFooter>
  <rowBreaks count="2" manualBreakCount="2">
    <brk id="36" max="5" man="1"/>
    <brk id="5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zoomScaleNormal="100" workbookViewId="0">
      <selection activeCell="F52" sqref="A1:F52"/>
    </sheetView>
  </sheetViews>
  <sheetFormatPr defaultRowHeight="12.75" x14ac:dyDescent="0.2"/>
  <cols>
    <col min="1" max="1" width="31.42578125" customWidth="1"/>
    <col min="2" max="2" width="28.7109375" style="6" customWidth="1"/>
    <col min="3" max="5" width="12.42578125" customWidth="1"/>
    <col min="6" max="6" width="11.7109375" style="9" customWidth="1"/>
    <col min="7" max="7" width="35.42578125" style="444" customWidth="1"/>
    <col min="8" max="8" width="25.140625" customWidth="1"/>
    <col min="9" max="9" width="12.85546875" customWidth="1"/>
    <col min="10" max="10" width="10.85546875" customWidth="1"/>
  </cols>
  <sheetData>
    <row r="1" spans="1:10" ht="17.25" customHeight="1" thickBot="1" x14ac:dyDescent="0.25">
      <c r="A1" s="294"/>
      <c r="G1" s="450"/>
      <c r="H1" s="488" t="s">
        <v>155</v>
      </c>
    </row>
    <row r="2" spans="1:10" s="21" customFormat="1" ht="56.25" customHeight="1" thickBot="1" x14ac:dyDescent="0.25">
      <c r="A2" s="293" t="s">
        <v>107</v>
      </c>
      <c r="B2" s="533" t="s">
        <v>179</v>
      </c>
      <c r="C2" s="533"/>
      <c r="D2" s="551" t="s">
        <v>209</v>
      </c>
      <c r="E2" s="551"/>
      <c r="F2" s="552"/>
      <c r="G2" s="451" t="s">
        <v>212</v>
      </c>
    </row>
    <row r="3" spans="1:10" x14ac:dyDescent="0.2">
      <c r="A3" s="372" t="s">
        <v>157</v>
      </c>
      <c r="B3" s="5"/>
      <c r="C3" s="3"/>
      <c r="D3" s="3"/>
      <c r="E3" s="3"/>
      <c r="F3" s="80"/>
    </row>
    <row r="4" spans="1:10" s="221" customFormat="1" ht="38.25" customHeight="1" x14ac:dyDescent="0.2">
      <c r="A4" s="439" t="s">
        <v>19</v>
      </c>
      <c r="B4" s="440" t="s">
        <v>1</v>
      </c>
      <c r="C4" s="441" t="s">
        <v>213</v>
      </c>
      <c r="D4" s="442" t="s">
        <v>118</v>
      </c>
      <c r="E4" s="442" t="s">
        <v>119</v>
      </c>
      <c r="F4" s="443" t="s">
        <v>117</v>
      </c>
      <c r="G4" s="444"/>
    </row>
    <row r="5" spans="1:10" x14ac:dyDescent="0.2">
      <c r="A5" s="57" t="s">
        <v>43</v>
      </c>
      <c r="B5" s="76"/>
      <c r="C5" s="38"/>
      <c r="D5" s="38"/>
      <c r="E5" s="38"/>
      <c r="F5" s="68"/>
      <c r="G5" s="445" t="s">
        <v>195</v>
      </c>
      <c r="H5" s="550"/>
      <c r="I5" s="550"/>
    </row>
    <row r="6" spans="1:10" x14ac:dyDescent="0.2">
      <c r="A6" s="58"/>
      <c r="B6" s="13" t="s">
        <v>44</v>
      </c>
      <c r="C6" s="111">
        <v>3988.17</v>
      </c>
      <c r="D6" s="19"/>
      <c r="E6" s="11">
        <f>0.25*C6</f>
        <v>997.04250000000002</v>
      </c>
      <c r="F6" s="82"/>
      <c r="H6" s="550"/>
      <c r="I6" s="550"/>
    </row>
    <row r="7" spans="1:10" x14ac:dyDescent="0.2">
      <c r="A7" s="57" t="s">
        <v>219</v>
      </c>
      <c r="B7" s="76"/>
      <c r="C7" s="38"/>
      <c r="D7" s="38"/>
      <c r="E7" s="38"/>
      <c r="F7" s="68"/>
      <c r="G7" s="445" t="s">
        <v>195</v>
      </c>
      <c r="H7" s="44"/>
      <c r="I7" s="216"/>
    </row>
    <row r="8" spans="1:10" x14ac:dyDescent="0.2">
      <c r="A8" s="58"/>
      <c r="B8" s="4" t="s">
        <v>7</v>
      </c>
      <c r="C8" s="118">
        <v>3154.43</v>
      </c>
      <c r="D8" s="18">
        <f>0.25*C8</f>
        <v>788.60749999999996</v>
      </c>
      <c r="E8" s="18"/>
      <c r="F8" s="82"/>
      <c r="H8" s="44"/>
      <c r="I8" s="2"/>
      <c r="J8" s="44"/>
    </row>
    <row r="9" spans="1:10" x14ac:dyDescent="0.2">
      <c r="A9" s="58"/>
      <c r="B9" s="4" t="s">
        <v>8</v>
      </c>
      <c r="C9" s="118">
        <v>3154.43</v>
      </c>
      <c r="D9" s="18">
        <f t="shared" ref="D9:D18" si="0">0.25*C9</f>
        <v>788.60749999999996</v>
      </c>
      <c r="E9" s="18"/>
      <c r="F9" s="82"/>
      <c r="H9" s="44"/>
      <c r="I9" s="2"/>
      <c r="J9" s="44"/>
    </row>
    <row r="10" spans="1:10" x14ac:dyDescent="0.2">
      <c r="A10" s="58"/>
      <c r="B10" s="4" t="s">
        <v>9</v>
      </c>
      <c r="C10" s="118">
        <v>3154.43</v>
      </c>
      <c r="D10" s="18">
        <f t="shared" si="0"/>
        <v>788.60749999999996</v>
      </c>
      <c r="E10" s="18"/>
      <c r="F10" s="82"/>
      <c r="H10" s="44"/>
      <c r="I10" s="2"/>
    </row>
    <row r="11" spans="1:10" x14ac:dyDescent="0.2">
      <c r="A11" s="58"/>
      <c r="B11" s="4" t="s">
        <v>10</v>
      </c>
      <c r="C11" s="118">
        <v>3154.43</v>
      </c>
      <c r="D11" s="18">
        <f t="shared" si="0"/>
        <v>788.60749999999996</v>
      </c>
      <c r="E11" s="18"/>
      <c r="F11" s="82"/>
      <c r="I11" s="22"/>
    </row>
    <row r="12" spans="1:10" x14ac:dyDescent="0.2">
      <c r="A12" s="58"/>
      <c r="B12" s="4" t="s">
        <v>11</v>
      </c>
      <c r="C12" s="118">
        <v>3154.43</v>
      </c>
      <c r="D12" s="18">
        <f t="shared" si="0"/>
        <v>788.60749999999996</v>
      </c>
      <c r="E12" s="18"/>
      <c r="F12" s="82"/>
    </row>
    <row r="13" spans="1:10" x14ac:dyDescent="0.2">
      <c r="A13" s="58"/>
      <c r="B13" s="4" t="s">
        <v>12</v>
      </c>
      <c r="C13" s="118">
        <v>3154.43</v>
      </c>
      <c r="D13" s="18">
        <f t="shared" si="0"/>
        <v>788.60749999999996</v>
      </c>
      <c r="E13" s="18"/>
      <c r="F13" s="82"/>
    </row>
    <row r="14" spans="1:10" x14ac:dyDescent="0.2">
      <c r="A14" s="58"/>
      <c r="B14" s="4" t="s">
        <v>13</v>
      </c>
      <c r="C14" s="118">
        <v>3154.43</v>
      </c>
      <c r="D14" s="18">
        <f t="shared" si="0"/>
        <v>788.60749999999996</v>
      </c>
      <c r="E14" s="18"/>
      <c r="F14" s="82"/>
    </row>
    <row r="15" spans="1:10" x14ac:dyDescent="0.2">
      <c r="A15" s="58"/>
      <c r="B15" s="4" t="s">
        <v>14</v>
      </c>
      <c r="C15" s="118">
        <v>3154.43</v>
      </c>
      <c r="D15" s="18">
        <f t="shared" si="0"/>
        <v>788.60749999999996</v>
      </c>
      <c r="E15" s="18"/>
      <c r="F15" s="82"/>
    </row>
    <row r="16" spans="1:10" x14ac:dyDescent="0.2">
      <c r="A16" s="58"/>
      <c r="B16" s="4" t="s">
        <v>15</v>
      </c>
      <c r="C16" s="118">
        <v>3154.43</v>
      </c>
      <c r="D16" s="18">
        <f t="shared" si="0"/>
        <v>788.60749999999996</v>
      </c>
      <c r="E16" s="18"/>
      <c r="F16" s="82"/>
    </row>
    <row r="17" spans="1:9" x14ac:dyDescent="0.2">
      <c r="A17" s="58"/>
      <c r="B17" s="4" t="s">
        <v>16</v>
      </c>
      <c r="C17" s="118">
        <v>3154.43</v>
      </c>
      <c r="D17" s="18">
        <f t="shared" si="0"/>
        <v>788.60749999999996</v>
      </c>
      <c r="E17" s="18"/>
      <c r="F17" s="82"/>
    </row>
    <row r="18" spans="1:9" x14ac:dyDescent="0.2">
      <c r="A18" s="58"/>
      <c r="B18" s="4" t="s">
        <v>17</v>
      </c>
      <c r="C18" s="118">
        <v>3154.43</v>
      </c>
      <c r="D18" s="18">
        <f t="shared" si="0"/>
        <v>788.60749999999996</v>
      </c>
      <c r="E18" s="18"/>
      <c r="F18" s="82"/>
    </row>
    <row r="19" spans="1:9" x14ac:dyDescent="0.2">
      <c r="A19" s="58"/>
      <c r="B19" s="4" t="s">
        <v>18</v>
      </c>
      <c r="C19" s="118">
        <v>3154.43</v>
      </c>
      <c r="D19" s="18">
        <f>0.25*C19</f>
        <v>788.60749999999996</v>
      </c>
      <c r="E19" s="18"/>
      <c r="F19" s="82"/>
    </row>
    <row r="20" spans="1:9" s="9" customFormat="1" x14ac:dyDescent="0.2">
      <c r="A20" s="69" t="s">
        <v>5</v>
      </c>
      <c r="B20" s="10"/>
      <c r="C20" s="11">
        <f>SUM(C8:C19)</f>
        <v>37853.159999999996</v>
      </c>
      <c r="E20" s="7">
        <f>SUM(D8:D19)</f>
        <v>9463.2899999999991</v>
      </c>
      <c r="F20" s="82"/>
      <c r="G20" s="444"/>
      <c r="H20"/>
    </row>
    <row r="21" spans="1:9" x14ac:dyDescent="0.2">
      <c r="A21" s="57" t="s">
        <v>24</v>
      </c>
      <c r="B21" s="76"/>
      <c r="C21" s="38"/>
      <c r="D21" s="38"/>
      <c r="E21" s="38"/>
      <c r="F21" s="68"/>
      <c r="G21" s="445" t="s">
        <v>195</v>
      </c>
    </row>
    <row r="22" spans="1:9" x14ac:dyDescent="0.2">
      <c r="A22" s="58"/>
      <c r="B22" s="438">
        <v>43178</v>
      </c>
      <c r="C22" s="118">
        <v>516.44000000000005</v>
      </c>
      <c r="D22" s="18">
        <f t="shared" ref="D22:D27" si="1">0.25*C22</f>
        <v>129.11000000000001</v>
      </c>
      <c r="E22" s="18"/>
      <c r="F22" s="82"/>
    </row>
    <row r="23" spans="1:9" x14ac:dyDescent="0.2">
      <c r="A23" s="83"/>
      <c r="B23" s="438">
        <v>43232</v>
      </c>
      <c r="C23" s="118">
        <v>299.5</v>
      </c>
      <c r="D23" s="18">
        <f t="shared" si="1"/>
        <v>74.875</v>
      </c>
      <c r="E23" s="18"/>
      <c r="F23" s="82"/>
    </row>
    <row r="24" spans="1:9" x14ac:dyDescent="0.2">
      <c r="A24" s="58"/>
      <c r="B24" s="438">
        <v>43294</v>
      </c>
      <c r="C24" s="118">
        <v>108.94</v>
      </c>
      <c r="D24" s="18">
        <f t="shared" si="1"/>
        <v>27.234999999999999</v>
      </c>
      <c r="E24" s="18"/>
      <c r="F24" s="82"/>
    </row>
    <row r="25" spans="1:9" x14ac:dyDescent="0.2">
      <c r="A25" s="58"/>
      <c r="B25" s="438">
        <v>43373</v>
      </c>
      <c r="C25" s="112">
        <v>176.27</v>
      </c>
      <c r="D25" s="18">
        <f>0.25*C25</f>
        <v>44.067500000000003</v>
      </c>
      <c r="E25" s="18"/>
      <c r="F25" s="82"/>
    </row>
    <row r="26" spans="1:9" x14ac:dyDescent="0.2">
      <c r="A26" s="58"/>
      <c r="B26" s="438">
        <v>43420</v>
      </c>
      <c r="C26" s="112">
        <v>255.15</v>
      </c>
      <c r="D26" s="18">
        <f t="shared" si="1"/>
        <v>63.787500000000001</v>
      </c>
      <c r="E26" s="18"/>
      <c r="F26" s="82"/>
    </row>
    <row r="27" spans="1:9" x14ac:dyDescent="0.2">
      <c r="A27" s="58"/>
      <c r="B27" s="438">
        <v>43465</v>
      </c>
      <c r="C27" s="112">
        <v>245.58</v>
      </c>
      <c r="D27" s="18">
        <f t="shared" si="1"/>
        <v>61.395000000000003</v>
      </c>
      <c r="E27" s="18"/>
      <c r="F27" s="82"/>
    </row>
    <row r="28" spans="1:9" s="9" customFormat="1" x14ac:dyDescent="0.2">
      <c r="A28" s="69" t="s">
        <v>5</v>
      </c>
      <c r="B28" s="10"/>
      <c r="C28" s="11">
        <f>SUM(C22:C27)</f>
        <v>1601.88</v>
      </c>
      <c r="D28" s="7"/>
      <c r="E28" s="7">
        <f>SUM(D22:D27)</f>
        <v>400.47</v>
      </c>
      <c r="F28" s="82"/>
      <c r="G28" s="444"/>
      <c r="H28"/>
    </row>
    <row r="29" spans="1:9" x14ac:dyDescent="0.2">
      <c r="A29" s="57" t="s">
        <v>50</v>
      </c>
      <c r="B29" s="76"/>
      <c r="C29" s="38"/>
      <c r="D29" s="38"/>
      <c r="E29" s="38"/>
      <c r="F29" s="68"/>
      <c r="G29" s="445" t="s">
        <v>195</v>
      </c>
    </row>
    <row r="30" spans="1:9" x14ac:dyDescent="0.2">
      <c r="A30" s="48"/>
      <c r="B30" s="77" t="s">
        <v>49</v>
      </c>
      <c r="C30" s="115">
        <v>1047</v>
      </c>
      <c r="D30" s="79"/>
      <c r="E30" s="79">
        <f>0.25*C30</f>
        <v>261.75</v>
      </c>
      <c r="F30" s="47"/>
    </row>
    <row r="31" spans="1:9" x14ac:dyDescent="0.2">
      <c r="A31" s="57" t="s">
        <v>47</v>
      </c>
      <c r="B31" s="76"/>
      <c r="C31" s="38"/>
      <c r="D31" s="38"/>
      <c r="E31" s="38"/>
      <c r="F31" s="68"/>
      <c r="G31" s="445" t="s">
        <v>195</v>
      </c>
    </row>
    <row r="32" spans="1:9" x14ac:dyDescent="0.2">
      <c r="A32" s="178"/>
      <c r="B32" s="77" t="s">
        <v>48</v>
      </c>
      <c r="C32" s="238">
        <v>2018</v>
      </c>
      <c r="D32" s="79"/>
      <c r="E32" s="79">
        <f>0.25*C32</f>
        <v>504.5</v>
      </c>
      <c r="F32" s="47"/>
      <c r="I32" s="44"/>
    </row>
    <row r="33" spans="1:7" s="9" customFormat="1" x14ac:dyDescent="0.2">
      <c r="A33" s="57" t="s">
        <v>25</v>
      </c>
      <c r="B33" s="76"/>
      <c r="C33" s="38"/>
      <c r="D33" s="38"/>
      <c r="E33" s="38"/>
      <c r="F33" s="68"/>
      <c r="G33" s="446"/>
    </row>
    <row r="34" spans="1:7" x14ac:dyDescent="0.2">
      <c r="A34" s="522" t="s">
        <v>311</v>
      </c>
      <c r="B34" s="438">
        <v>43116</v>
      </c>
      <c r="C34" s="112">
        <v>212.82</v>
      </c>
      <c r="D34" s="18">
        <f>0.25*C34</f>
        <v>53.204999999999998</v>
      </c>
      <c r="E34" s="112"/>
      <c r="F34" s="82"/>
      <c r="G34" s="445" t="s">
        <v>195</v>
      </c>
    </row>
    <row r="35" spans="1:7" x14ac:dyDescent="0.2">
      <c r="A35" s="522" t="s">
        <v>311</v>
      </c>
      <c r="B35" s="438">
        <v>43448</v>
      </c>
      <c r="C35" s="112">
        <v>400.12</v>
      </c>
      <c r="D35" s="18">
        <f>0.25*C35</f>
        <v>100.03</v>
      </c>
      <c r="E35" s="112"/>
      <c r="F35" s="82"/>
      <c r="G35" s="445" t="s">
        <v>195</v>
      </c>
    </row>
    <row r="36" spans="1:7" x14ac:dyDescent="0.2">
      <c r="A36" s="522" t="s">
        <v>26</v>
      </c>
      <c r="B36" s="486" t="s">
        <v>16</v>
      </c>
      <c r="C36" s="112">
        <v>112</v>
      </c>
      <c r="D36" s="18">
        <f>0.25*C36</f>
        <v>28</v>
      </c>
      <c r="E36" s="112"/>
      <c r="F36" s="82"/>
      <c r="G36" s="445" t="s">
        <v>195</v>
      </c>
    </row>
    <row r="37" spans="1:7" s="9" customFormat="1" x14ac:dyDescent="0.2">
      <c r="A37" s="69" t="s">
        <v>27</v>
      </c>
      <c r="B37" s="13"/>
      <c r="C37" s="11">
        <f>SUM(C34:C36)</f>
        <v>724.94</v>
      </c>
      <c r="D37" s="11"/>
      <c r="E37" s="11">
        <f>0.25*C37</f>
        <v>181.23500000000001</v>
      </c>
      <c r="F37" s="82"/>
      <c r="G37" s="447"/>
    </row>
    <row r="38" spans="1:7" s="9" customFormat="1" x14ac:dyDescent="0.2">
      <c r="A38" s="57" t="s">
        <v>70</v>
      </c>
      <c r="B38" s="76"/>
      <c r="C38" s="38"/>
      <c r="D38" s="38"/>
      <c r="E38" s="38"/>
      <c r="F38" s="68"/>
      <c r="G38" s="446"/>
    </row>
    <row r="39" spans="1:7" s="9" customFormat="1" x14ac:dyDescent="0.2">
      <c r="A39" s="523" t="s">
        <v>215</v>
      </c>
      <c r="B39" s="8" t="s">
        <v>220</v>
      </c>
      <c r="C39" s="190">
        <v>385</v>
      </c>
      <c r="D39" s="14">
        <f t="shared" ref="D39:D45" si="2">0.25*C39</f>
        <v>96.25</v>
      </c>
      <c r="E39" s="189"/>
      <c r="F39" s="82"/>
      <c r="G39" s="445" t="s">
        <v>195</v>
      </c>
    </row>
    <row r="40" spans="1:7" s="9" customFormat="1" x14ac:dyDescent="0.2">
      <c r="A40" s="523" t="s">
        <v>215</v>
      </c>
      <c r="B40" s="8" t="s">
        <v>143</v>
      </c>
      <c r="C40" s="190">
        <f>D62</f>
        <v>1986.26</v>
      </c>
      <c r="D40" s="14">
        <f t="shared" si="2"/>
        <v>496.565</v>
      </c>
      <c r="E40" s="189"/>
      <c r="F40" s="82"/>
      <c r="G40" s="445" t="s">
        <v>195</v>
      </c>
    </row>
    <row r="41" spans="1:7" s="9" customFormat="1" x14ac:dyDescent="0.2">
      <c r="A41" s="523" t="s">
        <v>305</v>
      </c>
      <c r="B41" s="501" t="s">
        <v>306</v>
      </c>
      <c r="C41" s="190">
        <v>188.48</v>
      </c>
      <c r="D41" s="14">
        <f t="shared" si="2"/>
        <v>47.12</v>
      </c>
      <c r="E41" s="189"/>
      <c r="F41" s="82"/>
      <c r="G41" s="445"/>
    </row>
    <row r="42" spans="1:7" s="9" customFormat="1" x14ac:dyDescent="0.2">
      <c r="A42" s="523" t="s">
        <v>216</v>
      </c>
      <c r="B42" s="78" t="s">
        <v>217</v>
      </c>
      <c r="C42" s="110">
        <v>9380</v>
      </c>
      <c r="D42" s="110">
        <f t="shared" si="2"/>
        <v>2345</v>
      </c>
      <c r="E42" s="189"/>
      <c r="F42" s="82"/>
      <c r="G42" s="445" t="s">
        <v>195</v>
      </c>
    </row>
    <row r="43" spans="1:7" s="9" customFormat="1" x14ac:dyDescent="0.2">
      <c r="A43" s="523" t="s">
        <v>221</v>
      </c>
      <c r="B43" s="78" t="s">
        <v>222</v>
      </c>
      <c r="C43" s="110">
        <v>1029</v>
      </c>
      <c r="D43" s="110">
        <f t="shared" si="2"/>
        <v>257.25</v>
      </c>
      <c r="E43" s="189"/>
      <c r="F43" s="82"/>
      <c r="G43" s="445" t="s">
        <v>195</v>
      </c>
    </row>
    <row r="44" spans="1:7" s="9" customFormat="1" x14ac:dyDescent="0.2">
      <c r="A44" s="523" t="s">
        <v>300</v>
      </c>
      <c r="B44" s="501" t="s">
        <v>301</v>
      </c>
      <c r="C44" s="110">
        <v>210</v>
      </c>
      <c r="D44" s="110">
        <f t="shared" si="2"/>
        <v>52.5</v>
      </c>
      <c r="E44" s="189"/>
      <c r="F44" s="82"/>
      <c r="G44" s="445" t="s">
        <v>195</v>
      </c>
    </row>
    <row r="45" spans="1:7" s="9" customFormat="1" x14ac:dyDescent="0.2">
      <c r="A45" s="523"/>
      <c r="B45" s="78" t="s">
        <v>218</v>
      </c>
      <c r="C45" s="110">
        <v>188.48</v>
      </c>
      <c r="D45" s="110">
        <f t="shared" si="2"/>
        <v>47.12</v>
      </c>
      <c r="E45" s="189"/>
      <c r="F45" s="82"/>
      <c r="G45" s="445" t="s">
        <v>195</v>
      </c>
    </row>
    <row r="46" spans="1:7" s="9" customFormat="1" x14ac:dyDescent="0.2">
      <c r="A46" s="66" t="s">
        <v>5</v>
      </c>
      <c r="B46" s="78"/>
      <c r="C46" s="11">
        <f>SUM(C39:C45)</f>
        <v>13367.22</v>
      </c>
      <c r="D46" s="75"/>
      <c r="E46" s="11">
        <f>SUM(D39:D45)</f>
        <v>3341.8049999999998</v>
      </c>
      <c r="F46" s="62"/>
      <c r="G46" s="448"/>
    </row>
    <row r="47" spans="1:7" s="9" customFormat="1" x14ac:dyDescent="0.2">
      <c r="A47" s="57" t="s">
        <v>56</v>
      </c>
      <c r="B47" s="76"/>
      <c r="C47" s="38"/>
      <c r="D47" s="38"/>
      <c r="E47" s="38"/>
      <c r="F47" s="68"/>
      <c r="G47" s="446"/>
    </row>
    <row r="48" spans="1:7" s="9" customFormat="1" x14ac:dyDescent="0.2">
      <c r="A48" s="66" t="s">
        <v>5</v>
      </c>
      <c r="B48" s="452">
        <v>43297</v>
      </c>
      <c r="C48" s="242">
        <v>126.1</v>
      </c>
      <c r="D48" s="243"/>
      <c r="E48" s="34">
        <f>0.25*C48</f>
        <v>31.524999999999999</v>
      </c>
      <c r="F48" s="62"/>
      <c r="G48" s="445" t="s">
        <v>195</v>
      </c>
    </row>
    <row r="49" spans="1:8" s="9" customFormat="1" x14ac:dyDescent="0.2">
      <c r="A49" s="57" t="s">
        <v>89</v>
      </c>
      <c r="B49" s="76"/>
      <c r="C49" s="38"/>
      <c r="D49" s="38"/>
      <c r="E49" s="38"/>
      <c r="F49" s="68"/>
      <c r="G49" s="446"/>
    </row>
    <row r="50" spans="1:8" s="9" customFormat="1" x14ac:dyDescent="0.2">
      <c r="A50" s="66" t="s">
        <v>5</v>
      </c>
      <c r="B50" s="78" t="s">
        <v>90</v>
      </c>
      <c r="C50" s="240">
        <v>0</v>
      </c>
      <c r="D50" s="75"/>
      <c r="E50" s="34">
        <f>0.25*C50</f>
        <v>0</v>
      </c>
      <c r="F50" s="62"/>
      <c r="G50" s="445" t="s">
        <v>195</v>
      </c>
    </row>
    <row r="51" spans="1:8" s="9" customFormat="1" ht="16.5" thickBot="1" x14ac:dyDescent="0.3">
      <c r="A51" s="84" t="s">
        <v>22</v>
      </c>
      <c r="B51" s="49"/>
      <c r="C51" s="50">
        <f>C48+C46+C37+C32+C30+C28+C6+C20</f>
        <v>60726.47</v>
      </c>
      <c r="D51" s="50"/>
      <c r="E51" s="50">
        <f>SUM(E6:E50)-9392.61</f>
        <v>5789.0074999999979</v>
      </c>
      <c r="F51" s="85">
        <f>SUM(F6:F46)</f>
        <v>0</v>
      </c>
      <c r="G51" s="449"/>
    </row>
    <row r="52" spans="1:8" s="9" customFormat="1" ht="16.5" thickBot="1" x14ac:dyDescent="0.3">
      <c r="A52" s="547" t="s">
        <v>110</v>
      </c>
      <c r="B52" s="548"/>
      <c r="C52" s="86"/>
      <c r="D52" s="86"/>
      <c r="E52" s="86"/>
      <c r="F52" s="87">
        <f>F51+E51</f>
        <v>5789.0074999999979</v>
      </c>
      <c r="G52" s="449"/>
    </row>
    <row r="53" spans="1:8" x14ac:dyDescent="0.2">
      <c r="C53" s="2"/>
      <c r="D53" s="2"/>
      <c r="E53" s="2"/>
      <c r="F53" s="22"/>
    </row>
    <row r="54" spans="1:8" x14ac:dyDescent="0.2">
      <c r="C54" s="2"/>
      <c r="D54" s="2"/>
      <c r="E54" s="2"/>
      <c r="F54" s="22"/>
    </row>
    <row r="55" spans="1:8" x14ac:dyDescent="0.2">
      <c r="B55" s="453"/>
      <c r="C55" s="2"/>
      <c r="D55" s="2"/>
      <c r="E55" s="2"/>
      <c r="F55" s="22"/>
    </row>
    <row r="56" spans="1:8" ht="25.5" x14ac:dyDescent="0.2">
      <c r="B56" s="198" t="s">
        <v>214</v>
      </c>
      <c r="C56" s="458" t="s">
        <v>195</v>
      </c>
      <c r="E56" s="2"/>
      <c r="F56" s="22"/>
      <c r="H56" s="504"/>
    </row>
    <row r="57" spans="1:8" x14ac:dyDescent="0.2">
      <c r="B57" s="454"/>
      <c r="C57" s="455">
        <v>43220</v>
      </c>
      <c r="D57" s="2">
        <v>309.23</v>
      </c>
      <c r="E57" s="2"/>
      <c r="F57" s="22"/>
    </row>
    <row r="58" spans="1:8" x14ac:dyDescent="0.2">
      <c r="B58" s="454"/>
      <c r="C58" s="455">
        <v>43299</v>
      </c>
      <c r="D58" s="2">
        <v>651.16</v>
      </c>
      <c r="E58" s="2"/>
      <c r="F58" s="22"/>
    </row>
    <row r="59" spans="1:8" x14ac:dyDescent="0.2">
      <c r="B59" s="454"/>
      <c r="C59" s="455">
        <v>43343</v>
      </c>
      <c r="D59" s="456">
        <v>233.63</v>
      </c>
      <c r="E59" s="2"/>
      <c r="F59" s="22"/>
    </row>
    <row r="60" spans="1:8" x14ac:dyDescent="0.2">
      <c r="B60" s="454"/>
      <c r="C60" s="455">
        <v>43404</v>
      </c>
      <c r="D60" s="456">
        <v>378.8</v>
      </c>
      <c r="E60" s="2"/>
      <c r="F60" s="22"/>
    </row>
    <row r="61" spans="1:8" x14ac:dyDescent="0.2">
      <c r="B61" s="454"/>
      <c r="C61" s="455">
        <v>43430</v>
      </c>
      <c r="D61" s="457">
        <v>413.44</v>
      </c>
      <c r="E61" s="2"/>
      <c r="F61" s="22"/>
    </row>
    <row r="62" spans="1:8" x14ac:dyDescent="0.2">
      <c r="B62" s="454"/>
      <c r="C62" s="455"/>
      <c r="D62" s="2">
        <f>SUM(D57:D61)</f>
        <v>1986.26</v>
      </c>
      <c r="E62" s="2"/>
      <c r="F62" s="22"/>
    </row>
    <row r="63" spans="1:8" x14ac:dyDescent="0.2">
      <c r="B63" s="454"/>
      <c r="C63" s="455"/>
      <c r="D63" s="2"/>
      <c r="E63" s="2"/>
      <c r="F63" s="22"/>
    </row>
    <row r="64" spans="1:8" x14ac:dyDescent="0.2">
      <c r="B64" s="454"/>
      <c r="C64" s="455"/>
      <c r="D64" s="2"/>
      <c r="E64" s="2"/>
      <c r="F64" s="22"/>
    </row>
    <row r="65" spans="1:6" x14ac:dyDescent="0.2">
      <c r="A65" s="9"/>
      <c r="C65" s="455"/>
      <c r="D65" s="2"/>
      <c r="E65" s="2"/>
      <c r="F65" s="22"/>
    </row>
    <row r="66" spans="1:6" x14ac:dyDescent="0.2">
      <c r="C66" s="2"/>
      <c r="D66" s="2"/>
      <c r="E66" s="2"/>
      <c r="F66" s="22"/>
    </row>
    <row r="67" spans="1:6" x14ac:dyDescent="0.2">
      <c r="C67" s="2"/>
      <c r="D67" s="2"/>
      <c r="E67" s="2"/>
      <c r="F67" s="22"/>
    </row>
    <row r="68" spans="1:6" x14ac:dyDescent="0.2">
      <c r="C68" s="2"/>
      <c r="D68" s="2"/>
      <c r="E68" s="2"/>
      <c r="F68" s="22"/>
    </row>
    <row r="69" spans="1:6" x14ac:dyDescent="0.2">
      <c r="C69" s="2"/>
      <c r="D69" s="2"/>
      <c r="E69" s="2"/>
      <c r="F69" s="22"/>
    </row>
    <row r="70" spans="1:6" x14ac:dyDescent="0.2">
      <c r="C70" s="2"/>
      <c r="D70" s="2"/>
      <c r="E70" s="2"/>
      <c r="F70" s="22"/>
    </row>
    <row r="71" spans="1:6" x14ac:dyDescent="0.2">
      <c r="C71" s="2"/>
      <c r="D71" s="2"/>
      <c r="E71" s="2"/>
      <c r="F71" s="22"/>
    </row>
    <row r="72" spans="1:6" x14ac:dyDescent="0.2">
      <c r="C72" s="2"/>
      <c r="D72" s="2"/>
      <c r="E72" s="2"/>
      <c r="F72" s="22"/>
    </row>
    <row r="73" spans="1:6" x14ac:dyDescent="0.2">
      <c r="C73" s="2"/>
      <c r="D73" s="2"/>
      <c r="E73" s="2"/>
      <c r="F73" s="22"/>
    </row>
    <row r="74" spans="1:6" x14ac:dyDescent="0.2">
      <c r="C74" s="2"/>
      <c r="D74" s="2"/>
      <c r="E74" s="2"/>
      <c r="F74" s="22"/>
    </row>
    <row r="75" spans="1:6" x14ac:dyDescent="0.2">
      <c r="C75" s="2"/>
      <c r="D75" s="2"/>
      <c r="E75" s="2"/>
      <c r="F75" s="22"/>
    </row>
    <row r="76" spans="1:6" x14ac:dyDescent="0.2">
      <c r="C76" s="2"/>
      <c r="D76" s="2"/>
      <c r="E76" s="2"/>
      <c r="F76" s="22"/>
    </row>
    <row r="77" spans="1:6" x14ac:dyDescent="0.2">
      <c r="C77" s="2"/>
      <c r="D77" s="2"/>
      <c r="E77" s="2"/>
      <c r="F77" s="22"/>
    </row>
    <row r="78" spans="1:6" x14ac:dyDescent="0.2">
      <c r="C78" s="2"/>
      <c r="D78" s="2"/>
      <c r="E78" s="2"/>
      <c r="F78" s="22"/>
    </row>
    <row r="79" spans="1:6" x14ac:dyDescent="0.2">
      <c r="C79" s="2"/>
      <c r="D79" s="2"/>
      <c r="E79" s="2"/>
      <c r="F79" s="22"/>
    </row>
    <row r="80" spans="1:6" x14ac:dyDescent="0.2">
      <c r="C80" s="2"/>
      <c r="D80" s="2"/>
      <c r="E80" s="2"/>
      <c r="F80" s="22"/>
    </row>
    <row r="81" spans="3:6" x14ac:dyDescent="0.2">
      <c r="C81" s="2"/>
      <c r="D81" s="2"/>
      <c r="E81" s="2"/>
      <c r="F81" s="22"/>
    </row>
    <row r="82" spans="3:6" x14ac:dyDescent="0.2">
      <c r="C82" s="2"/>
      <c r="D82" s="2"/>
      <c r="E82" s="2"/>
      <c r="F82" s="22"/>
    </row>
    <row r="83" spans="3:6" x14ac:dyDescent="0.2">
      <c r="C83" s="2"/>
      <c r="D83" s="2"/>
      <c r="E83" s="2"/>
      <c r="F83" s="22"/>
    </row>
    <row r="84" spans="3:6" x14ac:dyDescent="0.2">
      <c r="C84" s="2"/>
      <c r="D84" s="2"/>
      <c r="E84" s="2"/>
      <c r="F84" s="22"/>
    </row>
    <row r="85" spans="3:6" x14ac:dyDescent="0.2">
      <c r="C85" s="2"/>
      <c r="D85" s="2"/>
      <c r="E85" s="2"/>
      <c r="F85" s="22"/>
    </row>
    <row r="86" spans="3:6" x14ac:dyDescent="0.2">
      <c r="C86" s="2"/>
      <c r="D86" s="2"/>
      <c r="E86" s="2"/>
      <c r="F86" s="22"/>
    </row>
    <row r="87" spans="3:6" x14ac:dyDescent="0.2">
      <c r="C87" s="2"/>
      <c r="D87" s="2"/>
      <c r="E87" s="2"/>
      <c r="F87" s="22"/>
    </row>
    <row r="88" spans="3:6" x14ac:dyDescent="0.2">
      <c r="C88" s="2"/>
      <c r="D88" s="2"/>
      <c r="E88" s="2"/>
      <c r="F88" s="22"/>
    </row>
    <row r="89" spans="3:6" x14ac:dyDescent="0.2">
      <c r="C89" s="2"/>
      <c r="D89" s="2"/>
      <c r="E89" s="2"/>
      <c r="F89" s="22"/>
    </row>
    <row r="90" spans="3:6" x14ac:dyDescent="0.2">
      <c r="C90" s="2"/>
      <c r="D90" s="2"/>
      <c r="E90" s="2"/>
      <c r="F90" s="22"/>
    </row>
    <row r="91" spans="3:6" x14ac:dyDescent="0.2">
      <c r="C91" s="2"/>
      <c r="D91" s="2"/>
      <c r="E91" s="2"/>
      <c r="F91" s="22"/>
    </row>
    <row r="92" spans="3:6" x14ac:dyDescent="0.2">
      <c r="C92" s="2"/>
      <c r="D92" s="2"/>
      <c r="E92" s="2"/>
      <c r="F92" s="22"/>
    </row>
    <row r="93" spans="3:6" x14ac:dyDescent="0.2">
      <c r="C93" s="2"/>
      <c r="D93" s="2"/>
      <c r="E93" s="2"/>
      <c r="F93" s="22"/>
    </row>
    <row r="94" spans="3:6" x14ac:dyDescent="0.2">
      <c r="C94" s="2"/>
      <c r="D94" s="2"/>
      <c r="E94" s="2"/>
      <c r="F94" s="22"/>
    </row>
    <row r="95" spans="3:6" x14ac:dyDescent="0.2">
      <c r="C95" s="2"/>
      <c r="D95" s="2"/>
      <c r="E95" s="2"/>
      <c r="F95" s="22"/>
    </row>
    <row r="96" spans="3:6" x14ac:dyDescent="0.2">
      <c r="C96" s="2"/>
      <c r="D96" s="2"/>
      <c r="E96" s="2"/>
      <c r="F96" s="22"/>
    </row>
    <row r="97" spans="3:6" x14ac:dyDescent="0.2">
      <c r="C97" s="2"/>
      <c r="D97" s="2"/>
      <c r="E97" s="2"/>
      <c r="F97" s="22"/>
    </row>
    <row r="98" spans="3:6" x14ac:dyDescent="0.2">
      <c r="C98" s="2"/>
      <c r="D98" s="2"/>
      <c r="E98" s="2"/>
      <c r="F98" s="22"/>
    </row>
    <row r="99" spans="3:6" x14ac:dyDescent="0.2">
      <c r="C99" s="2"/>
      <c r="D99" s="2"/>
      <c r="E99" s="2"/>
      <c r="F99" s="22"/>
    </row>
    <row r="100" spans="3:6" x14ac:dyDescent="0.2">
      <c r="C100" s="2"/>
      <c r="D100" s="2"/>
      <c r="E100" s="2"/>
      <c r="F100" s="22"/>
    </row>
    <row r="101" spans="3:6" x14ac:dyDescent="0.2">
      <c r="C101" s="2"/>
      <c r="D101" s="2"/>
      <c r="E101" s="2"/>
      <c r="F101" s="22"/>
    </row>
    <row r="102" spans="3:6" x14ac:dyDescent="0.2">
      <c r="C102" s="2"/>
      <c r="D102" s="2"/>
      <c r="E102" s="2"/>
      <c r="F102" s="22"/>
    </row>
    <row r="103" spans="3:6" x14ac:dyDescent="0.2">
      <c r="C103" s="2"/>
      <c r="D103" s="2"/>
      <c r="E103" s="2"/>
      <c r="F103" s="22"/>
    </row>
    <row r="104" spans="3:6" x14ac:dyDescent="0.2">
      <c r="C104" s="2"/>
      <c r="D104" s="2"/>
      <c r="E104" s="2"/>
      <c r="F104" s="22"/>
    </row>
    <row r="105" spans="3:6" x14ac:dyDescent="0.2">
      <c r="C105" s="2"/>
      <c r="D105" s="2"/>
      <c r="E105" s="2"/>
      <c r="F105" s="22"/>
    </row>
    <row r="106" spans="3:6" x14ac:dyDescent="0.2">
      <c r="C106" s="2"/>
      <c r="D106" s="2"/>
      <c r="E106" s="2"/>
      <c r="F106" s="22"/>
    </row>
    <row r="107" spans="3:6" x14ac:dyDescent="0.2">
      <c r="C107" s="2"/>
      <c r="D107" s="2"/>
      <c r="E107" s="2"/>
      <c r="F107" s="22"/>
    </row>
    <row r="108" spans="3:6" x14ac:dyDescent="0.2">
      <c r="C108" s="2"/>
      <c r="D108" s="2"/>
      <c r="E108" s="2"/>
      <c r="F108" s="22"/>
    </row>
    <row r="109" spans="3:6" ht="15.75" x14ac:dyDescent="0.2">
      <c r="C109" s="2"/>
      <c r="D109" s="2"/>
      <c r="E109" s="2"/>
      <c r="F109" s="119"/>
    </row>
    <row r="110" spans="3:6" x14ac:dyDescent="0.2">
      <c r="C110" s="2"/>
      <c r="D110" s="2"/>
      <c r="E110" s="2"/>
      <c r="F110" s="22"/>
    </row>
    <row r="111" spans="3:6" x14ac:dyDescent="0.2">
      <c r="C111" s="2"/>
      <c r="D111" s="2"/>
      <c r="E111" s="2"/>
      <c r="F111" s="22"/>
    </row>
    <row r="112" spans="3:6" x14ac:dyDescent="0.2">
      <c r="C112" s="2"/>
      <c r="D112" s="2"/>
      <c r="E112" s="2"/>
      <c r="F112" s="22"/>
    </row>
    <row r="113" spans="3:6" x14ac:dyDescent="0.2">
      <c r="C113" s="2"/>
      <c r="D113" s="2"/>
      <c r="E113" s="2"/>
      <c r="F113" s="22"/>
    </row>
    <row r="114" spans="3:6" x14ac:dyDescent="0.2">
      <c r="C114" s="2"/>
      <c r="D114" s="2"/>
      <c r="E114" s="2"/>
      <c r="F114" s="22"/>
    </row>
    <row r="115" spans="3:6" x14ac:dyDescent="0.2">
      <c r="C115" s="2"/>
      <c r="D115" s="2"/>
      <c r="E115" s="2"/>
      <c r="F115" s="22"/>
    </row>
    <row r="116" spans="3:6" x14ac:dyDescent="0.2">
      <c r="C116" s="2"/>
      <c r="D116" s="2"/>
      <c r="E116" s="2"/>
      <c r="F116" s="22"/>
    </row>
    <row r="117" spans="3:6" x14ac:dyDescent="0.2">
      <c r="C117" s="2"/>
      <c r="D117" s="2"/>
      <c r="E117" s="2"/>
      <c r="F117" s="22"/>
    </row>
    <row r="118" spans="3:6" x14ac:dyDescent="0.2">
      <c r="C118" s="2"/>
      <c r="D118" s="2"/>
      <c r="E118" s="2"/>
      <c r="F118" s="22"/>
    </row>
    <row r="119" spans="3:6" x14ac:dyDescent="0.2">
      <c r="C119" s="2"/>
      <c r="D119" s="2"/>
      <c r="E119" s="2"/>
      <c r="F119" s="22"/>
    </row>
    <row r="120" spans="3:6" x14ac:dyDescent="0.2">
      <c r="C120" s="2"/>
      <c r="D120" s="2"/>
      <c r="E120" s="2"/>
      <c r="F120" s="22"/>
    </row>
    <row r="121" spans="3:6" x14ac:dyDescent="0.2">
      <c r="C121" s="2"/>
      <c r="D121" s="2"/>
      <c r="E121" s="2"/>
      <c r="F121" s="22"/>
    </row>
    <row r="122" spans="3:6" x14ac:dyDescent="0.2">
      <c r="C122" s="2"/>
      <c r="D122" s="2"/>
      <c r="E122" s="2"/>
      <c r="F122" s="22"/>
    </row>
    <row r="123" spans="3:6" x14ac:dyDescent="0.2">
      <c r="C123" s="2"/>
      <c r="D123" s="2"/>
      <c r="E123" s="2"/>
      <c r="F123" s="22"/>
    </row>
    <row r="124" spans="3:6" x14ac:dyDescent="0.2">
      <c r="C124" s="2"/>
      <c r="F124" s="22"/>
    </row>
    <row r="125" spans="3:6" x14ac:dyDescent="0.2">
      <c r="C125" s="2"/>
      <c r="F125" s="22"/>
    </row>
    <row r="126" spans="3:6" x14ac:dyDescent="0.2">
      <c r="C126" s="2"/>
      <c r="F126" s="22"/>
    </row>
    <row r="127" spans="3:6" x14ac:dyDescent="0.2">
      <c r="C127" s="2"/>
      <c r="F127" s="22"/>
    </row>
    <row r="128" spans="3:6" x14ac:dyDescent="0.2">
      <c r="C128" s="2"/>
      <c r="F128" s="22"/>
    </row>
    <row r="129" spans="3:6" x14ac:dyDescent="0.2">
      <c r="C129" s="2"/>
      <c r="F129" s="22"/>
    </row>
    <row r="130" spans="3:6" x14ac:dyDescent="0.2">
      <c r="C130" s="2"/>
      <c r="F130" s="22"/>
    </row>
    <row r="131" spans="3:6" x14ac:dyDescent="0.2">
      <c r="C131" s="2"/>
      <c r="F131" s="22"/>
    </row>
    <row r="132" spans="3:6" x14ac:dyDescent="0.2">
      <c r="F132" s="22"/>
    </row>
    <row r="133" spans="3:6" x14ac:dyDescent="0.2">
      <c r="F133" s="22"/>
    </row>
    <row r="134" spans="3:6" x14ac:dyDescent="0.2">
      <c r="F134" s="22"/>
    </row>
    <row r="135" spans="3:6" x14ac:dyDescent="0.2">
      <c r="F135" s="22"/>
    </row>
    <row r="136" spans="3:6" x14ac:dyDescent="0.2">
      <c r="F136" s="22"/>
    </row>
    <row r="137" spans="3:6" x14ac:dyDescent="0.2">
      <c r="F137" s="22"/>
    </row>
    <row r="138" spans="3:6" x14ac:dyDescent="0.2">
      <c r="F138" s="22"/>
    </row>
    <row r="139" spans="3:6" x14ac:dyDescent="0.2">
      <c r="F139" s="22"/>
    </row>
    <row r="140" spans="3:6" x14ac:dyDescent="0.2">
      <c r="F140" s="22"/>
    </row>
    <row r="141" spans="3:6" x14ac:dyDescent="0.2">
      <c r="F141" s="22"/>
    </row>
    <row r="142" spans="3:6" x14ac:dyDescent="0.2">
      <c r="F142" s="22"/>
    </row>
    <row r="143" spans="3:6" x14ac:dyDescent="0.2">
      <c r="F143" s="22"/>
    </row>
    <row r="144" spans="3:6" x14ac:dyDescent="0.2">
      <c r="F144" s="22"/>
    </row>
    <row r="145" spans="6:6" x14ac:dyDescent="0.2">
      <c r="F145" s="22"/>
    </row>
    <row r="146" spans="6:6" x14ac:dyDescent="0.2">
      <c r="F146" s="22"/>
    </row>
    <row r="147" spans="6:6" x14ac:dyDescent="0.2">
      <c r="F147" s="22"/>
    </row>
    <row r="148" spans="6:6" x14ac:dyDescent="0.2">
      <c r="F148" s="22"/>
    </row>
    <row r="149" spans="6:6" x14ac:dyDescent="0.2">
      <c r="F149" s="22"/>
    </row>
    <row r="150" spans="6:6" x14ac:dyDescent="0.2">
      <c r="F150" s="22"/>
    </row>
    <row r="151" spans="6:6" x14ac:dyDescent="0.2">
      <c r="F151" s="22"/>
    </row>
    <row r="152" spans="6:6" x14ac:dyDescent="0.2">
      <c r="F152" s="22"/>
    </row>
    <row r="153" spans="6:6" x14ac:dyDescent="0.2">
      <c r="F153" s="22"/>
    </row>
    <row r="154" spans="6:6" x14ac:dyDescent="0.2">
      <c r="F154" s="22"/>
    </row>
    <row r="155" spans="6:6" x14ac:dyDescent="0.2">
      <c r="F155" s="22"/>
    </row>
    <row r="156" spans="6:6" x14ac:dyDescent="0.2">
      <c r="F156" s="22"/>
    </row>
    <row r="157" spans="6:6" x14ac:dyDescent="0.2">
      <c r="F157" s="22"/>
    </row>
    <row r="158" spans="6:6" x14ac:dyDescent="0.2">
      <c r="F158" s="22"/>
    </row>
    <row r="159" spans="6:6" x14ac:dyDescent="0.2">
      <c r="F159" s="22"/>
    </row>
    <row r="160" spans="6:6" x14ac:dyDescent="0.2">
      <c r="F160" s="22"/>
    </row>
    <row r="161" spans="6:6" x14ac:dyDescent="0.2">
      <c r="F161" s="22"/>
    </row>
    <row r="162" spans="6:6" x14ac:dyDescent="0.2">
      <c r="F162" s="22"/>
    </row>
    <row r="163" spans="6:6" x14ac:dyDescent="0.2">
      <c r="F163" s="22"/>
    </row>
    <row r="164" spans="6:6" x14ac:dyDescent="0.2">
      <c r="F164" s="22"/>
    </row>
    <row r="165" spans="6:6" x14ac:dyDescent="0.2">
      <c r="F165" s="22"/>
    </row>
    <row r="166" spans="6:6" x14ac:dyDescent="0.2">
      <c r="F166" s="22"/>
    </row>
    <row r="167" spans="6:6" x14ac:dyDescent="0.2">
      <c r="F167" s="22"/>
    </row>
    <row r="168" spans="6:6" x14ac:dyDescent="0.2">
      <c r="F168" s="22"/>
    </row>
    <row r="169" spans="6:6" x14ac:dyDescent="0.2">
      <c r="F169" s="22"/>
    </row>
    <row r="170" spans="6:6" x14ac:dyDescent="0.2">
      <c r="F170" s="22"/>
    </row>
    <row r="171" spans="6:6" x14ac:dyDescent="0.2">
      <c r="F171" s="22"/>
    </row>
    <row r="172" spans="6:6" x14ac:dyDescent="0.2">
      <c r="F172" s="22"/>
    </row>
    <row r="173" spans="6:6" x14ac:dyDescent="0.2">
      <c r="F173" s="22"/>
    </row>
    <row r="174" spans="6:6" x14ac:dyDescent="0.2">
      <c r="F174" s="22"/>
    </row>
    <row r="175" spans="6:6" x14ac:dyDescent="0.2">
      <c r="F175" s="22"/>
    </row>
    <row r="176" spans="6:6" x14ac:dyDescent="0.2">
      <c r="F176" s="22"/>
    </row>
    <row r="177" spans="6:6" x14ac:dyDescent="0.2">
      <c r="F177" s="22"/>
    </row>
    <row r="178" spans="6:6" x14ac:dyDescent="0.2">
      <c r="F178" s="22"/>
    </row>
    <row r="179" spans="6:6" x14ac:dyDescent="0.2">
      <c r="F179" s="22"/>
    </row>
    <row r="180" spans="6:6" x14ac:dyDescent="0.2">
      <c r="F180" s="22"/>
    </row>
    <row r="181" spans="6:6" x14ac:dyDescent="0.2">
      <c r="F181" s="22"/>
    </row>
    <row r="182" spans="6:6" x14ac:dyDescent="0.2">
      <c r="F182" s="22"/>
    </row>
  </sheetData>
  <mergeCells count="5">
    <mergeCell ref="B2:C2"/>
    <mergeCell ref="H5:I5"/>
    <mergeCell ref="H6:I6"/>
    <mergeCell ref="A52:B52"/>
    <mergeCell ref="D2:F2"/>
  </mergeCells>
  <pageMargins left="0.31" right="0.31" top="0.75" bottom="0.75" header="0.25" footer="0.25"/>
  <pageSetup scale="90" orientation="landscape" horizontalDpi="4294967293" verticalDpi="4294967293" r:id="rId1"/>
  <headerFooter alignWithMargins="0">
    <oddHeader>&amp;C&amp;"Arial,Bold"&amp;12Aero Business Development llc
Tax Year 2018</oddHeader>
    <oddFooter>&amp;LHal Adams
&amp;F&amp;RPage &amp;P of &amp;N</oddFooter>
  </headerFooter>
  <rowBreaks count="1" manualBreakCount="1">
    <brk id="3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zoomScaleNormal="100" workbookViewId="0">
      <selection activeCell="B25" sqref="A1:B25"/>
    </sheetView>
  </sheetViews>
  <sheetFormatPr defaultRowHeight="12.75" x14ac:dyDescent="0.2"/>
  <cols>
    <col min="1" max="1" width="18" style="259" customWidth="1"/>
    <col min="2" max="2" width="17.28515625" style="259" customWidth="1"/>
    <col min="3" max="3" width="1.5703125" style="259" customWidth="1"/>
    <col min="4" max="5" width="7.7109375" style="259" customWidth="1"/>
    <col min="6" max="6" width="7.7109375" style="260" customWidth="1"/>
    <col min="7" max="16" width="7.7109375" style="259" customWidth="1"/>
    <col min="17" max="17" width="28.5703125" style="259" customWidth="1"/>
    <col min="18" max="16384" width="9.140625" style="259"/>
  </cols>
  <sheetData>
    <row r="1" spans="1:18" ht="23.25" customHeight="1" thickBot="1" x14ac:dyDescent="0.25">
      <c r="A1" s="557" t="s">
        <v>180</v>
      </c>
      <c r="B1" s="557"/>
      <c r="D1" s="286" t="s">
        <v>155</v>
      </c>
      <c r="E1" s="287"/>
    </row>
    <row r="2" spans="1:18" ht="19.5" customHeight="1" x14ac:dyDescent="0.2">
      <c r="A2" s="553" t="s">
        <v>107</v>
      </c>
      <c r="B2" s="554"/>
      <c r="C2" s="277"/>
      <c r="D2" s="273"/>
      <c r="E2" s="273"/>
      <c r="F2" s="259"/>
    </row>
    <row r="3" spans="1:18" ht="25.5" customHeight="1" thickBot="1" x14ac:dyDescent="0.25">
      <c r="A3" s="555"/>
      <c r="B3" s="556"/>
      <c r="C3" s="277"/>
      <c r="D3" s="270"/>
      <c r="E3" s="270"/>
      <c r="F3" s="259"/>
    </row>
    <row r="4" spans="1:18" x14ac:dyDescent="0.2">
      <c r="A4" s="302" t="s">
        <v>3</v>
      </c>
      <c r="B4" s="303" t="s">
        <v>40</v>
      </c>
      <c r="C4" s="267"/>
      <c r="D4" s="280" t="s">
        <v>29</v>
      </c>
      <c r="E4" s="280" t="s">
        <v>30</v>
      </c>
      <c r="F4" s="280" t="s">
        <v>31</v>
      </c>
      <c r="G4" s="280" t="s">
        <v>32</v>
      </c>
      <c r="H4" s="280" t="s">
        <v>11</v>
      </c>
      <c r="I4" s="280" t="s">
        <v>33</v>
      </c>
      <c r="J4" s="280" t="s">
        <v>34</v>
      </c>
      <c r="K4" s="280" t="s">
        <v>35</v>
      </c>
      <c r="L4" s="280" t="s">
        <v>36</v>
      </c>
      <c r="M4" s="280" t="s">
        <v>37</v>
      </c>
      <c r="N4" s="280" t="s">
        <v>38</v>
      </c>
      <c r="O4" s="280" t="s">
        <v>39</v>
      </c>
    </row>
    <row r="5" spans="1:18" x14ac:dyDescent="0.2">
      <c r="A5" s="304" t="s">
        <v>29</v>
      </c>
      <c r="B5" s="305">
        <f>D34-D36</f>
        <v>177</v>
      </c>
      <c r="C5" s="205"/>
      <c r="D5" s="274">
        <f>99377-99297</f>
        <v>80</v>
      </c>
      <c r="E5" s="274">
        <f>99995-99961</f>
        <v>34</v>
      </c>
      <c r="F5" s="274">
        <f>100720-100610</f>
        <v>110</v>
      </c>
      <c r="G5" s="274">
        <f>101146-101104</f>
        <v>42</v>
      </c>
      <c r="H5" s="274">
        <f>101655-101569</f>
        <v>86</v>
      </c>
      <c r="I5" s="274">
        <f>102183-102109</f>
        <v>74</v>
      </c>
      <c r="J5" s="274">
        <v>0</v>
      </c>
      <c r="K5" s="274">
        <f>103516-103456</f>
        <v>60</v>
      </c>
      <c r="L5" s="274">
        <f>104121-104083</f>
        <v>38</v>
      </c>
      <c r="M5" s="274">
        <v>0</v>
      </c>
      <c r="N5" s="274">
        <v>0</v>
      </c>
      <c r="O5" s="274">
        <f>106229-106152</f>
        <v>77</v>
      </c>
      <c r="P5" s="261"/>
      <c r="Q5" s="261"/>
      <c r="R5" s="261"/>
    </row>
    <row r="6" spans="1:18" x14ac:dyDescent="0.2">
      <c r="A6" s="304" t="s">
        <v>30</v>
      </c>
      <c r="B6" s="305">
        <f>E34-E36</f>
        <v>436</v>
      </c>
      <c r="C6" s="205"/>
      <c r="D6" s="274">
        <f>99409-99377</f>
        <v>32</v>
      </c>
      <c r="E6" s="274">
        <f>100028-99995</f>
        <v>33</v>
      </c>
      <c r="F6" s="274">
        <f>100838-100782</f>
        <v>56</v>
      </c>
      <c r="G6" s="274">
        <f>101179-101146</f>
        <v>33</v>
      </c>
      <c r="H6" s="274">
        <f>101701-101665</f>
        <v>36</v>
      </c>
      <c r="I6" s="274">
        <f>102317-102231</f>
        <v>86</v>
      </c>
      <c r="K6" s="274">
        <f>104079-103988</f>
        <v>91</v>
      </c>
      <c r="L6" s="274">
        <f>104160-104121</f>
        <v>39</v>
      </c>
      <c r="M6" s="274"/>
      <c r="N6" s="274"/>
      <c r="O6" s="274">
        <f>106443-106405</f>
        <v>38</v>
      </c>
      <c r="P6" s="261"/>
      <c r="Q6" s="261"/>
      <c r="R6" s="261"/>
    </row>
    <row r="7" spans="1:18" x14ac:dyDescent="0.2">
      <c r="A7" s="304" t="s">
        <v>31</v>
      </c>
      <c r="B7" s="305">
        <f>F34-F36</f>
        <v>386</v>
      </c>
      <c r="C7" s="205"/>
      <c r="D7" s="274">
        <f>99724-99659</f>
        <v>65</v>
      </c>
      <c r="E7" s="274">
        <f>100062-100028</f>
        <v>34</v>
      </c>
      <c r="F7" s="274">
        <f>100917-100850</f>
        <v>67</v>
      </c>
      <c r="G7" s="274">
        <f>101230-101179</f>
        <v>51</v>
      </c>
      <c r="H7" s="274">
        <f>101737-101701</f>
        <v>36</v>
      </c>
      <c r="I7" s="274">
        <f>102356-102317</f>
        <v>39</v>
      </c>
      <c r="K7" s="274"/>
      <c r="L7" s="274"/>
      <c r="M7" s="274"/>
      <c r="N7" s="274"/>
      <c r="O7" s="274">
        <f>106481-106443</f>
        <v>38</v>
      </c>
      <c r="P7" s="261"/>
      <c r="Q7" s="261"/>
      <c r="R7" s="261"/>
    </row>
    <row r="8" spans="1:18" x14ac:dyDescent="0.2">
      <c r="A8" s="304" t="s">
        <v>32</v>
      </c>
      <c r="B8" s="305">
        <f>G34-G36</f>
        <v>416</v>
      </c>
      <c r="C8" s="205"/>
      <c r="E8" s="274">
        <f>100104-100062</f>
        <v>42</v>
      </c>
      <c r="F8" s="274">
        <f>100956-100917</f>
        <v>39</v>
      </c>
      <c r="G8" s="274">
        <f>101262-101230</f>
        <v>32</v>
      </c>
      <c r="H8" s="274">
        <f>101794-101739</f>
        <v>55</v>
      </c>
      <c r="I8" s="274">
        <f>102394-102356</f>
        <v>38</v>
      </c>
      <c r="K8" s="274"/>
      <c r="L8" s="274"/>
      <c r="M8" s="274"/>
      <c r="N8" s="274"/>
      <c r="O8" s="274"/>
      <c r="P8" s="261"/>
      <c r="Q8" s="261"/>
      <c r="R8" s="261"/>
    </row>
    <row r="9" spans="1:18" x14ac:dyDescent="0.2">
      <c r="A9" s="304" t="s">
        <v>11</v>
      </c>
      <c r="B9" s="305">
        <f>H34-H36</f>
        <v>452</v>
      </c>
      <c r="C9" s="205"/>
      <c r="E9" s="274">
        <f>100138-100104</f>
        <v>34</v>
      </c>
      <c r="F9" s="274">
        <f>100994-100956</f>
        <v>38</v>
      </c>
      <c r="G9" s="274">
        <f>101325-101287</f>
        <v>38</v>
      </c>
      <c r="H9" s="274">
        <f>101833-101794</f>
        <v>39</v>
      </c>
      <c r="I9" s="274">
        <f>102460-102421</f>
        <v>39</v>
      </c>
      <c r="K9" s="274"/>
      <c r="L9" s="274"/>
      <c r="M9" s="274"/>
      <c r="N9" s="274"/>
      <c r="O9" s="274"/>
      <c r="P9" s="261"/>
      <c r="Q9" s="261"/>
      <c r="R9" s="261"/>
    </row>
    <row r="10" spans="1:18" x14ac:dyDescent="0.2">
      <c r="A10" s="304" t="s">
        <v>33</v>
      </c>
      <c r="B10" s="305">
        <f>I34-I36</f>
        <v>314</v>
      </c>
      <c r="C10" s="205"/>
      <c r="E10" s="274">
        <f>100216-100138</f>
        <v>78</v>
      </c>
      <c r="F10" s="274">
        <f>101055-101017</f>
        <v>38</v>
      </c>
      <c r="G10" s="274">
        <f>101363-101325</f>
        <v>38</v>
      </c>
      <c r="H10" s="274">
        <f>101871-101833</f>
        <v>38</v>
      </c>
      <c r="I10" s="274">
        <f>102498-102460</f>
        <v>38</v>
      </c>
      <c r="K10" s="274"/>
      <c r="M10" s="274"/>
      <c r="N10" s="274"/>
      <c r="O10" s="274"/>
      <c r="P10" s="261"/>
      <c r="Q10" s="261"/>
      <c r="R10" s="261"/>
    </row>
    <row r="11" spans="1:18" x14ac:dyDescent="0.2">
      <c r="A11" s="304" t="s">
        <v>34</v>
      </c>
      <c r="B11" s="305">
        <f>J34-J36</f>
        <v>0</v>
      </c>
      <c r="C11" s="205"/>
      <c r="E11" s="274">
        <f>100252-100216</f>
        <v>36</v>
      </c>
      <c r="F11" s="274">
        <f>101093-101055</f>
        <v>38</v>
      </c>
      <c r="G11" s="274">
        <f>101414-101363</f>
        <v>51</v>
      </c>
      <c r="H11" s="274">
        <f>101953-101871</f>
        <v>82</v>
      </c>
      <c r="I11" s="274"/>
      <c r="K11" s="274"/>
      <c r="M11" s="274"/>
      <c r="N11" s="274"/>
      <c r="O11" s="274"/>
      <c r="P11" s="261"/>
      <c r="Q11" s="261"/>
      <c r="R11" s="261"/>
    </row>
    <row r="12" spans="1:18" x14ac:dyDescent="0.2">
      <c r="A12" s="304" t="s">
        <v>35</v>
      </c>
      <c r="B12" s="305">
        <f>K34-K36</f>
        <v>151</v>
      </c>
      <c r="C12" s="205"/>
      <c r="E12" s="274">
        <f>100275-100252</f>
        <v>23</v>
      </c>
      <c r="F12" s="274"/>
      <c r="G12" s="274">
        <f>101502-101427</f>
        <v>75</v>
      </c>
      <c r="H12" s="274">
        <f>102010-101964</f>
        <v>46</v>
      </c>
      <c r="I12" s="274"/>
      <c r="K12" s="274"/>
      <c r="M12" s="274"/>
      <c r="N12" s="274"/>
      <c r="O12" s="274"/>
      <c r="P12" s="261"/>
      <c r="Q12" s="261"/>
      <c r="R12" s="261"/>
    </row>
    <row r="13" spans="1:18" x14ac:dyDescent="0.2">
      <c r="A13" s="304" t="s">
        <v>36</v>
      </c>
      <c r="B13" s="305">
        <f>L34-L36</f>
        <v>77</v>
      </c>
      <c r="C13" s="205"/>
      <c r="E13" s="274">
        <f>100370-100332</f>
        <v>38</v>
      </c>
      <c r="F13" s="274"/>
      <c r="G13" s="274">
        <f>101569-101513</f>
        <v>56</v>
      </c>
      <c r="H13" s="274">
        <f>102044-102010</f>
        <v>34</v>
      </c>
      <c r="I13" s="274"/>
      <c r="K13" s="274"/>
      <c r="M13" s="274"/>
      <c r="N13" s="274"/>
      <c r="O13" s="274"/>
      <c r="P13" s="261"/>
      <c r="Q13" s="261"/>
      <c r="R13" s="261"/>
    </row>
    <row r="14" spans="1:18" x14ac:dyDescent="0.2">
      <c r="A14" s="304" t="s">
        <v>37</v>
      </c>
      <c r="B14" s="305">
        <f>M34-M36</f>
        <v>0</v>
      </c>
      <c r="C14" s="205"/>
      <c r="E14" s="274">
        <f>100409-100370</f>
        <v>39</v>
      </c>
      <c r="F14" s="274"/>
      <c r="G14" s="274"/>
      <c r="I14" s="274"/>
      <c r="K14" s="274"/>
      <c r="L14" s="274"/>
      <c r="M14" s="274"/>
      <c r="N14" s="274"/>
      <c r="O14" s="274"/>
      <c r="P14" s="261"/>
      <c r="Q14" s="261"/>
      <c r="R14" s="261"/>
    </row>
    <row r="15" spans="1:18" x14ac:dyDescent="0.2">
      <c r="A15" s="304" t="s">
        <v>38</v>
      </c>
      <c r="B15" s="305">
        <f>N34-N36</f>
        <v>0</v>
      </c>
      <c r="C15" s="205"/>
      <c r="E15" s="274">
        <f>100492-100447</f>
        <v>45</v>
      </c>
      <c r="F15" s="274"/>
      <c r="G15" s="274"/>
      <c r="H15" s="274"/>
      <c r="I15" s="274"/>
      <c r="K15" s="274"/>
      <c r="L15" s="274"/>
      <c r="M15" s="274"/>
      <c r="N15" s="274"/>
      <c r="O15" s="274"/>
      <c r="P15" s="261"/>
      <c r="Q15" s="261"/>
      <c r="R15" s="261"/>
    </row>
    <row r="16" spans="1:18" x14ac:dyDescent="0.2">
      <c r="A16" s="304" t="s">
        <v>39</v>
      </c>
      <c r="B16" s="305">
        <f>O34-O36</f>
        <v>153</v>
      </c>
      <c r="C16" s="205"/>
      <c r="E16" s="274"/>
      <c r="F16" s="274"/>
      <c r="G16" s="274"/>
      <c r="H16" s="274"/>
      <c r="I16" s="274"/>
      <c r="K16" s="274"/>
      <c r="L16" s="274"/>
      <c r="M16" s="274"/>
      <c r="N16" s="274"/>
      <c r="O16" s="274"/>
      <c r="P16" s="261"/>
      <c r="Q16" s="261"/>
      <c r="R16" s="261"/>
    </row>
    <row r="17" spans="1:20" s="262" customFormat="1" x14ac:dyDescent="0.2">
      <c r="A17" s="306" t="s">
        <v>41</v>
      </c>
      <c r="B17" s="307">
        <f>SUM(B5:B16)</f>
        <v>2562</v>
      </c>
      <c r="C17" s="278"/>
      <c r="E17" s="274"/>
      <c r="F17" s="274"/>
      <c r="G17" s="274"/>
      <c r="H17" s="274"/>
      <c r="I17" s="274"/>
      <c r="K17" s="274"/>
      <c r="L17" s="274"/>
      <c r="M17" s="274"/>
      <c r="N17" s="274"/>
      <c r="O17" s="274"/>
      <c r="Q17" s="261"/>
      <c r="R17" s="261"/>
      <c r="T17" s="259"/>
    </row>
    <row r="18" spans="1:20" x14ac:dyDescent="0.2">
      <c r="A18" s="306" t="s">
        <v>173</v>
      </c>
      <c r="B18" s="308">
        <f>B17*0.545</f>
        <v>1396.2900000000002</v>
      </c>
      <c r="C18" s="268"/>
      <c r="E18" s="274"/>
      <c r="F18" s="274"/>
      <c r="G18" s="274"/>
      <c r="H18" s="274"/>
      <c r="I18" s="274"/>
      <c r="K18" s="274"/>
      <c r="L18" s="274"/>
      <c r="M18" s="274"/>
      <c r="N18" s="274"/>
      <c r="O18" s="274"/>
      <c r="Q18" s="261"/>
      <c r="R18" s="261"/>
    </row>
    <row r="19" spans="1:20" x14ac:dyDescent="0.2">
      <c r="A19" s="306"/>
      <c r="B19" s="309"/>
      <c r="C19" s="268"/>
      <c r="E19" s="274"/>
      <c r="F19" s="274"/>
      <c r="G19" s="274"/>
      <c r="H19" s="274"/>
      <c r="I19" s="274"/>
      <c r="K19" s="274"/>
      <c r="L19" s="274"/>
      <c r="M19" s="274"/>
      <c r="N19" s="274"/>
      <c r="O19" s="274"/>
      <c r="Q19" s="261"/>
      <c r="R19" s="261"/>
    </row>
    <row r="20" spans="1:20" x14ac:dyDescent="0.2">
      <c r="A20" s="310" t="s">
        <v>95</v>
      </c>
      <c r="B20" s="308">
        <v>206.46</v>
      </c>
      <c r="C20" s="268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Q20" s="261"/>
      <c r="R20" s="261"/>
    </row>
    <row r="21" spans="1:20" x14ac:dyDescent="0.2">
      <c r="A21" s="310" t="s">
        <v>87</v>
      </c>
      <c r="B21" s="308">
        <v>17</v>
      </c>
      <c r="C21" s="268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Q21" s="261"/>
      <c r="R21" s="261"/>
    </row>
    <row r="22" spans="1:20" x14ac:dyDescent="0.2">
      <c r="A22" s="310" t="s">
        <v>88</v>
      </c>
      <c r="B22" s="308">
        <v>187.8</v>
      </c>
      <c r="C22" s="268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Q22" s="261"/>
      <c r="R22" s="261"/>
    </row>
    <row r="23" spans="1:20" x14ac:dyDescent="0.2">
      <c r="A23" s="306"/>
      <c r="B23" s="309"/>
      <c r="C23" s="268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Q23" s="261"/>
      <c r="R23" s="261"/>
    </row>
    <row r="24" spans="1:20" x14ac:dyDescent="0.2">
      <c r="A24" s="275" t="s">
        <v>97</v>
      </c>
      <c r="B24" s="311">
        <f>SUM(B18:B23)</f>
        <v>1807.5500000000002</v>
      </c>
      <c r="C24" s="279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Q24" s="261"/>
      <c r="R24" s="261"/>
    </row>
    <row r="25" spans="1:20" ht="13.5" thickBot="1" x14ac:dyDescent="0.25">
      <c r="A25" s="312"/>
      <c r="B25" s="313"/>
      <c r="C25" s="200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Q25" s="261"/>
      <c r="R25" s="261"/>
    </row>
    <row r="26" spans="1:20" x14ac:dyDescent="0.2">
      <c r="A26" s="334"/>
      <c r="B26" s="335"/>
      <c r="C26" s="200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Q26" s="261"/>
      <c r="R26" s="261"/>
    </row>
    <row r="27" spans="1:20" x14ac:dyDescent="0.2">
      <c r="A27" s="334"/>
      <c r="B27" s="335"/>
      <c r="C27" s="200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Q27" s="261"/>
      <c r="R27" s="261"/>
    </row>
    <row r="28" spans="1:20" x14ac:dyDescent="0.2">
      <c r="A28" s="334"/>
      <c r="B28" s="335"/>
      <c r="C28" s="200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Q28" s="261"/>
      <c r="R28" s="261"/>
    </row>
    <row r="29" spans="1:20" x14ac:dyDescent="0.2">
      <c r="A29" s="334"/>
      <c r="B29" s="335"/>
      <c r="C29" s="200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Q29" s="261"/>
      <c r="R29" s="261"/>
    </row>
    <row r="30" spans="1:20" x14ac:dyDescent="0.2">
      <c r="A30" s="334"/>
      <c r="B30" s="335"/>
      <c r="C30" s="200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Q30" s="261"/>
      <c r="R30" s="261"/>
    </row>
    <row r="31" spans="1:20" x14ac:dyDescent="0.2">
      <c r="A31" s="334"/>
      <c r="B31" s="335"/>
      <c r="C31" s="200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Q31" s="261"/>
      <c r="R31" s="261"/>
    </row>
    <row r="32" spans="1:20" x14ac:dyDescent="0.2">
      <c r="A32" s="199"/>
      <c r="B32" s="200"/>
      <c r="C32" s="200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4"/>
      <c r="Q32" s="261"/>
      <c r="R32" s="261"/>
    </row>
    <row r="33" spans="1:18" ht="4.5" customHeight="1" x14ac:dyDescent="0.2">
      <c r="A33" s="199"/>
      <c r="B33" s="200"/>
      <c r="C33" s="200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</row>
    <row r="34" spans="1:18" s="262" customFormat="1" x14ac:dyDescent="0.2">
      <c r="A34" s="338"/>
      <c r="B34" s="281" t="s">
        <v>111</v>
      </c>
      <c r="C34" s="281"/>
      <c r="D34" s="272">
        <f t="shared" ref="D34:I34" si="0">SUM(D5:D33)</f>
        <v>177</v>
      </c>
      <c r="E34" s="272">
        <f t="shared" si="0"/>
        <v>436</v>
      </c>
      <c r="F34" s="272">
        <f t="shared" si="0"/>
        <v>386</v>
      </c>
      <c r="G34" s="272">
        <f t="shared" si="0"/>
        <v>416</v>
      </c>
      <c r="H34" s="272">
        <f t="shared" si="0"/>
        <v>452</v>
      </c>
      <c r="I34" s="272">
        <f t="shared" si="0"/>
        <v>314</v>
      </c>
      <c r="J34" s="272">
        <f t="shared" ref="J34:N34" si="1">SUM(J5:J33)</f>
        <v>0</v>
      </c>
      <c r="K34" s="272">
        <f>SUM(K5:K33)</f>
        <v>151</v>
      </c>
      <c r="L34" s="272">
        <f t="shared" si="1"/>
        <v>77</v>
      </c>
      <c r="M34" s="272">
        <f>SUM(M5:M33)</f>
        <v>0</v>
      </c>
      <c r="N34" s="272">
        <f t="shared" si="1"/>
        <v>0</v>
      </c>
      <c r="O34" s="272">
        <f>SUM(O5:O33)</f>
        <v>153</v>
      </c>
      <c r="P34" s="272">
        <f>SUM(D34:O34)</f>
        <v>2562</v>
      </c>
    </row>
    <row r="35" spans="1:18" ht="7.5" customHeight="1" x14ac:dyDescent="0.2">
      <c r="A35" s="201"/>
      <c r="F35" s="259"/>
      <c r="P35" s="272"/>
    </row>
    <row r="36" spans="1:18" ht="25.5" x14ac:dyDescent="0.2">
      <c r="A36" s="201"/>
      <c r="B36" s="337" t="s">
        <v>170</v>
      </c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2"/>
      <c r="Q36" s="336"/>
      <c r="R36" s="269"/>
    </row>
    <row r="37" spans="1:18" ht="7.5" customHeight="1" x14ac:dyDescent="0.2">
      <c r="A37" s="201"/>
      <c r="F37" s="259"/>
      <c r="P37" s="262"/>
    </row>
    <row r="38" spans="1:18" ht="21.75" customHeight="1" thickBot="1" x14ac:dyDescent="0.25">
      <c r="A38" s="201"/>
      <c r="P38" s="282">
        <f>P34-P36</f>
        <v>2562</v>
      </c>
    </row>
    <row r="39" spans="1:18" ht="13.5" thickTop="1" x14ac:dyDescent="0.2">
      <c r="A39" s="201"/>
    </row>
    <row r="40" spans="1:18" x14ac:dyDescent="0.2">
      <c r="A40" s="201"/>
    </row>
    <row r="41" spans="1:18" x14ac:dyDescent="0.2">
      <c r="A41" s="201"/>
    </row>
    <row r="42" spans="1:18" x14ac:dyDescent="0.2">
      <c r="A42" s="201"/>
    </row>
    <row r="43" spans="1:18" x14ac:dyDescent="0.2">
      <c r="A43" s="201"/>
    </row>
    <row r="44" spans="1:18" x14ac:dyDescent="0.2">
      <c r="A44" s="201"/>
    </row>
    <row r="45" spans="1:18" x14ac:dyDescent="0.2">
      <c r="A45" s="201"/>
    </row>
    <row r="46" spans="1:18" x14ac:dyDescent="0.2">
      <c r="A46" s="201"/>
    </row>
    <row r="47" spans="1:18" x14ac:dyDescent="0.2">
      <c r="A47" s="201"/>
    </row>
    <row r="48" spans="1:18" x14ac:dyDescent="0.2">
      <c r="A48" s="201"/>
    </row>
    <row r="49" spans="1:1" x14ac:dyDescent="0.2">
      <c r="A49" s="201"/>
    </row>
    <row r="50" spans="1:1" x14ac:dyDescent="0.2">
      <c r="A50" s="201"/>
    </row>
    <row r="51" spans="1:1" x14ac:dyDescent="0.2">
      <c r="A51" s="201"/>
    </row>
    <row r="52" spans="1:1" x14ac:dyDescent="0.2">
      <c r="A52" s="201"/>
    </row>
    <row r="53" spans="1:1" x14ac:dyDescent="0.2">
      <c r="A53" s="201"/>
    </row>
    <row r="54" spans="1:1" x14ac:dyDescent="0.2">
      <c r="A54" s="201"/>
    </row>
    <row r="55" spans="1:1" x14ac:dyDescent="0.2">
      <c r="A55" s="201"/>
    </row>
    <row r="56" spans="1:1" x14ac:dyDescent="0.2">
      <c r="A56" s="201"/>
    </row>
    <row r="57" spans="1:1" x14ac:dyDescent="0.2">
      <c r="A57" s="201"/>
    </row>
    <row r="58" spans="1:1" x14ac:dyDescent="0.2">
      <c r="A58" s="201"/>
    </row>
    <row r="59" spans="1:1" x14ac:dyDescent="0.2">
      <c r="A59" s="201"/>
    </row>
    <row r="60" spans="1:1" x14ac:dyDescent="0.2">
      <c r="A60" s="201"/>
    </row>
    <row r="61" spans="1:1" x14ac:dyDescent="0.2">
      <c r="A61" s="201"/>
    </row>
    <row r="62" spans="1:1" x14ac:dyDescent="0.2">
      <c r="A62" s="201"/>
    </row>
    <row r="63" spans="1:1" x14ac:dyDescent="0.2">
      <c r="A63" s="201"/>
    </row>
    <row r="64" spans="1:1" x14ac:dyDescent="0.2">
      <c r="A64" s="201"/>
    </row>
    <row r="65" spans="1:1" x14ac:dyDescent="0.2">
      <c r="A65" s="201"/>
    </row>
    <row r="66" spans="1:1" x14ac:dyDescent="0.2">
      <c r="A66" s="201"/>
    </row>
    <row r="67" spans="1:1" x14ac:dyDescent="0.2">
      <c r="A67" s="201"/>
    </row>
    <row r="68" spans="1:1" x14ac:dyDescent="0.2">
      <c r="A68" s="201"/>
    </row>
    <row r="69" spans="1:1" x14ac:dyDescent="0.2">
      <c r="A69" s="201"/>
    </row>
    <row r="70" spans="1:1" x14ac:dyDescent="0.2">
      <c r="A70" s="201"/>
    </row>
    <row r="71" spans="1:1" x14ac:dyDescent="0.2">
      <c r="A71" s="201"/>
    </row>
    <row r="72" spans="1:1" x14ac:dyDescent="0.2">
      <c r="A72" s="201"/>
    </row>
    <row r="73" spans="1:1" x14ac:dyDescent="0.2">
      <c r="A73" s="201"/>
    </row>
    <row r="74" spans="1:1" x14ac:dyDescent="0.2">
      <c r="A74" s="201"/>
    </row>
    <row r="75" spans="1:1" x14ac:dyDescent="0.2">
      <c r="A75" s="201"/>
    </row>
    <row r="76" spans="1:1" x14ac:dyDescent="0.2">
      <c r="A76" s="201"/>
    </row>
    <row r="77" spans="1:1" x14ac:dyDescent="0.2">
      <c r="A77" s="201"/>
    </row>
    <row r="78" spans="1:1" x14ac:dyDescent="0.2">
      <c r="A78" s="201"/>
    </row>
    <row r="79" spans="1:1" x14ac:dyDescent="0.2">
      <c r="A79" s="201"/>
    </row>
    <row r="80" spans="1:1" x14ac:dyDescent="0.2">
      <c r="A80" s="201"/>
    </row>
    <row r="81" spans="1:1" x14ac:dyDescent="0.2">
      <c r="A81" s="201"/>
    </row>
    <row r="82" spans="1:1" x14ac:dyDescent="0.2">
      <c r="A82" s="201"/>
    </row>
    <row r="83" spans="1:1" x14ac:dyDescent="0.2">
      <c r="A83" s="201"/>
    </row>
    <row r="84" spans="1:1" x14ac:dyDescent="0.2">
      <c r="A84" s="201"/>
    </row>
    <row r="85" spans="1:1" x14ac:dyDescent="0.2">
      <c r="A85" s="201"/>
    </row>
    <row r="86" spans="1:1" x14ac:dyDescent="0.2">
      <c r="A86" s="201"/>
    </row>
    <row r="87" spans="1:1" x14ac:dyDescent="0.2">
      <c r="A87" s="201"/>
    </row>
    <row r="88" spans="1:1" x14ac:dyDescent="0.2">
      <c r="A88" s="201"/>
    </row>
    <row r="89" spans="1:1" x14ac:dyDescent="0.2">
      <c r="A89" s="201"/>
    </row>
    <row r="90" spans="1:1" x14ac:dyDescent="0.2">
      <c r="A90" s="201"/>
    </row>
    <row r="91" spans="1:1" x14ac:dyDescent="0.2">
      <c r="A91" s="201"/>
    </row>
    <row r="92" spans="1:1" x14ac:dyDescent="0.2">
      <c r="A92" s="201"/>
    </row>
    <row r="93" spans="1:1" x14ac:dyDescent="0.2">
      <c r="A93" s="201"/>
    </row>
    <row r="94" spans="1:1" x14ac:dyDescent="0.2">
      <c r="A94" s="201"/>
    </row>
    <row r="95" spans="1:1" x14ac:dyDescent="0.2">
      <c r="A95" s="201"/>
    </row>
    <row r="96" spans="1:1" x14ac:dyDescent="0.2">
      <c r="A96" s="201"/>
    </row>
    <row r="97" spans="1:1" x14ac:dyDescent="0.2">
      <c r="A97" s="201"/>
    </row>
    <row r="98" spans="1:1" x14ac:dyDescent="0.2">
      <c r="A98" s="201"/>
    </row>
    <row r="99" spans="1:1" x14ac:dyDescent="0.2">
      <c r="A99" s="201"/>
    </row>
    <row r="100" spans="1:1" x14ac:dyDescent="0.2">
      <c r="A100" s="201"/>
    </row>
    <row r="101" spans="1:1" x14ac:dyDescent="0.2">
      <c r="A101" s="201"/>
    </row>
    <row r="102" spans="1:1" x14ac:dyDescent="0.2">
      <c r="A102" s="201"/>
    </row>
    <row r="103" spans="1:1" x14ac:dyDescent="0.2">
      <c r="A103" s="201"/>
    </row>
    <row r="104" spans="1:1" x14ac:dyDescent="0.2">
      <c r="A104" s="201"/>
    </row>
    <row r="105" spans="1:1" x14ac:dyDescent="0.2">
      <c r="A105" s="201"/>
    </row>
    <row r="106" spans="1:1" x14ac:dyDescent="0.2">
      <c r="A106" s="201"/>
    </row>
    <row r="107" spans="1:1" x14ac:dyDescent="0.2">
      <c r="A107" s="201"/>
    </row>
    <row r="108" spans="1:1" x14ac:dyDescent="0.2">
      <c r="A108" s="201"/>
    </row>
    <row r="109" spans="1:1" x14ac:dyDescent="0.2">
      <c r="A109" s="201"/>
    </row>
    <row r="110" spans="1:1" x14ac:dyDescent="0.2">
      <c r="A110" s="201"/>
    </row>
    <row r="111" spans="1:1" x14ac:dyDescent="0.2">
      <c r="A111" s="201"/>
    </row>
    <row r="112" spans="1:1" x14ac:dyDescent="0.2">
      <c r="A112" s="201"/>
    </row>
    <row r="113" spans="1:1" x14ac:dyDescent="0.2">
      <c r="A113" s="201"/>
    </row>
    <row r="114" spans="1:1" x14ac:dyDescent="0.2">
      <c r="A114" s="201"/>
    </row>
    <row r="115" spans="1:1" x14ac:dyDescent="0.2">
      <c r="A115" s="201"/>
    </row>
    <row r="116" spans="1:1" x14ac:dyDescent="0.2">
      <c r="A116" s="201"/>
    </row>
    <row r="117" spans="1:1" x14ac:dyDescent="0.2">
      <c r="A117" s="201"/>
    </row>
    <row r="118" spans="1:1" x14ac:dyDescent="0.2">
      <c r="A118" s="201"/>
    </row>
    <row r="119" spans="1:1" x14ac:dyDescent="0.2">
      <c r="A119" s="201"/>
    </row>
    <row r="120" spans="1:1" x14ac:dyDescent="0.2">
      <c r="A120" s="201"/>
    </row>
    <row r="121" spans="1:1" x14ac:dyDescent="0.2">
      <c r="A121" s="201"/>
    </row>
    <row r="122" spans="1:1" x14ac:dyDescent="0.2">
      <c r="A122" s="201"/>
    </row>
    <row r="123" spans="1:1" x14ac:dyDescent="0.2">
      <c r="A123" s="201"/>
    </row>
    <row r="124" spans="1:1" x14ac:dyDescent="0.2">
      <c r="A124" s="201"/>
    </row>
    <row r="125" spans="1:1" x14ac:dyDescent="0.2">
      <c r="A125" s="201"/>
    </row>
    <row r="126" spans="1:1" x14ac:dyDescent="0.2">
      <c r="A126" s="201"/>
    </row>
    <row r="127" spans="1:1" x14ac:dyDescent="0.2">
      <c r="A127" s="201"/>
    </row>
    <row r="128" spans="1:1" x14ac:dyDescent="0.2">
      <c r="A128" s="201"/>
    </row>
    <row r="129" spans="1:1" x14ac:dyDescent="0.2">
      <c r="A129" s="201"/>
    </row>
    <row r="130" spans="1:1" x14ac:dyDescent="0.2">
      <c r="A130" s="201"/>
    </row>
    <row r="131" spans="1:1" x14ac:dyDescent="0.2">
      <c r="A131" s="201"/>
    </row>
    <row r="132" spans="1:1" x14ac:dyDescent="0.2">
      <c r="A132" s="201"/>
    </row>
    <row r="133" spans="1:1" x14ac:dyDescent="0.2">
      <c r="A133" s="201"/>
    </row>
    <row r="134" spans="1:1" x14ac:dyDescent="0.2">
      <c r="A134" s="201"/>
    </row>
    <row r="135" spans="1:1" x14ac:dyDescent="0.2">
      <c r="A135" s="201"/>
    </row>
    <row r="136" spans="1:1" x14ac:dyDescent="0.2">
      <c r="A136" s="201"/>
    </row>
    <row r="137" spans="1:1" x14ac:dyDescent="0.2">
      <c r="A137" s="201"/>
    </row>
    <row r="138" spans="1:1" x14ac:dyDescent="0.2">
      <c r="A138" s="201"/>
    </row>
    <row r="139" spans="1:1" x14ac:dyDescent="0.2">
      <c r="A139" s="201"/>
    </row>
    <row r="140" spans="1:1" x14ac:dyDescent="0.2">
      <c r="A140" s="201"/>
    </row>
    <row r="141" spans="1:1" x14ac:dyDescent="0.2">
      <c r="A141" s="201"/>
    </row>
    <row r="142" spans="1:1" x14ac:dyDescent="0.2">
      <c r="A142" s="201"/>
    </row>
    <row r="143" spans="1:1" x14ac:dyDescent="0.2">
      <c r="A143" s="201"/>
    </row>
    <row r="144" spans="1:1" x14ac:dyDescent="0.2">
      <c r="A144" s="201"/>
    </row>
    <row r="145" spans="1:1" x14ac:dyDescent="0.2">
      <c r="A145" s="201"/>
    </row>
    <row r="146" spans="1:1" x14ac:dyDescent="0.2">
      <c r="A146" s="201"/>
    </row>
    <row r="147" spans="1:1" x14ac:dyDescent="0.2">
      <c r="A147" s="201"/>
    </row>
    <row r="148" spans="1:1" x14ac:dyDescent="0.2">
      <c r="A148" s="201"/>
    </row>
    <row r="149" spans="1:1" x14ac:dyDescent="0.2">
      <c r="A149" s="201"/>
    </row>
    <row r="150" spans="1:1" x14ac:dyDescent="0.2">
      <c r="A150" s="201"/>
    </row>
    <row r="151" spans="1:1" x14ac:dyDescent="0.2">
      <c r="A151" s="201"/>
    </row>
    <row r="152" spans="1:1" x14ac:dyDescent="0.2">
      <c r="A152" s="201"/>
    </row>
    <row r="153" spans="1:1" x14ac:dyDescent="0.2">
      <c r="A153" s="201"/>
    </row>
    <row r="154" spans="1:1" x14ac:dyDescent="0.2">
      <c r="A154" s="201"/>
    </row>
    <row r="155" spans="1:1" x14ac:dyDescent="0.2">
      <c r="A155" s="201"/>
    </row>
    <row r="156" spans="1:1" x14ac:dyDescent="0.2">
      <c r="A156" s="201"/>
    </row>
    <row r="157" spans="1:1" x14ac:dyDescent="0.2">
      <c r="A157" s="201"/>
    </row>
    <row r="158" spans="1:1" x14ac:dyDescent="0.2">
      <c r="A158" s="201"/>
    </row>
    <row r="159" spans="1:1" x14ac:dyDescent="0.2">
      <c r="A159" s="201"/>
    </row>
    <row r="160" spans="1:1" x14ac:dyDescent="0.2">
      <c r="A160" s="201"/>
    </row>
    <row r="161" spans="1:1" x14ac:dyDescent="0.2">
      <c r="A161" s="201"/>
    </row>
    <row r="162" spans="1:1" x14ac:dyDescent="0.2">
      <c r="A162" s="201"/>
    </row>
    <row r="163" spans="1:1" x14ac:dyDescent="0.2">
      <c r="A163" s="201"/>
    </row>
    <row r="164" spans="1:1" x14ac:dyDescent="0.2">
      <c r="A164" s="201"/>
    </row>
    <row r="165" spans="1:1" x14ac:dyDescent="0.2">
      <c r="A165" s="201"/>
    </row>
    <row r="167" spans="1:1" x14ac:dyDescent="0.2">
      <c r="A167" s="201"/>
    </row>
    <row r="168" spans="1:1" x14ac:dyDescent="0.2">
      <c r="A168" s="201"/>
    </row>
    <row r="169" spans="1:1" x14ac:dyDescent="0.2">
      <c r="A169" s="201"/>
    </row>
    <row r="170" spans="1:1" x14ac:dyDescent="0.2">
      <c r="A170" s="201"/>
    </row>
    <row r="171" spans="1:1" x14ac:dyDescent="0.2">
      <c r="A171" s="201"/>
    </row>
    <row r="172" spans="1:1" x14ac:dyDescent="0.2">
      <c r="A172" s="201"/>
    </row>
    <row r="173" spans="1:1" x14ac:dyDescent="0.2">
      <c r="A173" s="201"/>
    </row>
    <row r="174" spans="1:1" x14ac:dyDescent="0.2">
      <c r="A174" s="201"/>
    </row>
    <row r="175" spans="1:1" x14ac:dyDescent="0.2">
      <c r="A175" s="201"/>
    </row>
    <row r="176" spans="1:1" x14ac:dyDescent="0.2">
      <c r="A176" s="201"/>
    </row>
    <row r="177" spans="1:1" x14ac:dyDescent="0.2">
      <c r="A177" s="201"/>
    </row>
    <row r="178" spans="1:1" x14ac:dyDescent="0.2">
      <c r="A178" s="201"/>
    </row>
    <row r="179" spans="1:1" x14ac:dyDescent="0.2">
      <c r="A179" s="201"/>
    </row>
    <row r="180" spans="1:1" x14ac:dyDescent="0.2">
      <c r="A180" s="201"/>
    </row>
    <row r="181" spans="1:1" x14ac:dyDescent="0.2">
      <c r="A181" s="201"/>
    </row>
    <row r="182" spans="1:1" x14ac:dyDescent="0.2">
      <c r="A182" s="201"/>
    </row>
    <row r="183" spans="1:1" x14ac:dyDescent="0.2">
      <c r="A183" s="201"/>
    </row>
    <row r="184" spans="1:1" x14ac:dyDescent="0.2">
      <c r="A184" s="201"/>
    </row>
    <row r="185" spans="1:1" x14ac:dyDescent="0.2">
      <c r="A185" s="201"/>
    </row>
    <row r="186" spans="1:1" x14ac:dyDescent="0.2">
      <c r="A186" s="201"/>
    </row>
    <row r="187" spans="1:1" x14ac:dyDescent="0.2">
      <c r="A187" s="201"/>
    </row>
    <row r="188" spans="1:1" x14ac:dyDescent="0.2">
      <c r="A188" s="201"/>
    </row>
    <row r="189" spans="1:1" x14ac:dyDescent="0.2">
      <c r="A189" s="201"/>
    </row>
    <row r="190" spans="1:1" x14ac:dyDescent="0.2">
      <c r="A190" s="205"/>
    </row>
    <row r="191" spans="1:1" x14ac:dyDescent="0.2">
      <c r="A191" s="201"/>
    </row>
    <row r="192" spans="1:1" x14ac:dyDescent="0.2">
      <c r="A192" s="201"/>
    </row>
    <row r="193" spans="1:1" x14ac:dyDescent="0.2">
      <c r="A193" s="201"/>
    </row>
    <row r="194" spans="1:1" x14ac:dyDescent="0.2">
      <c r="A194" s="201"/>
    </row>
    <row r="195" spans="1:1" x14ac:dyDescent="0.2">
      <c r="A195" s="201"/>
    </row>
    <row r="196" spans="1:1" x14ac:dyDescent="0.2">
      <c r="A196" s="201"/>
    </row>
    <row r="197" spans="1:1" x14ac:dyDescent="0.2">
      <c r="A197" s="201"/>
    </row>
    <row r="198" spans="1:1" x14ac:dyDescent="0.2">
      <c r="A198" s="201"/>
    </row>
    <row r="199" spans="1:1" x14ac:dyDescent="0.2">
      <c r="A199" s="201"/>
    </row>
    <row r="200" spans="1:1" x14ac:dyDescent="0.2">
      <c r="A200" s="201"/>
    </row>
    <row r="201" spans="1:1" x14ac:dyDescent="0.2">
      <c r="A201" s="201"/>
    </row>
    <row r="202" spans="1:1" x14ac:dyDescent="0.2">
      <c r="A202" s="201"/>
    </row>
    <row r="203" spans="1:1" x14ac:dyDescent="0.2">
      <c r="A203" s="201"/>
    </row>
    <row r="204" spans="1:1" x14ac:dyDescent="0.2">
      <c r="A204" s="201"/>
    </row>
    <row r="205" spans="1:1" x14ac:dyDescent="0.2">
      <c r="A205" s="201"/>
    </row>
    <row r="206" spans="1:1" x14ac:dyDescent="0.2">
      <c r="A206" s="201"/>
    </row>
    <row r="207" spans="1:1" x14ac:dyDescent="0.2">
      <c r="A207" s="201"/>
    </row>
    <row r="208" spans="1:1" x14ac:dyDescent="0.2">
      <c r="A208" s="201"/>
    </row>
    <row r="209" spans="1:1" x14ac:dyDescent="0.2">
      <c r="A209" s="201"/>
    </row>
    <row r="210" spans="1:1" x14ac:dyDescent="0.2">
      <c r="A210" s="201"/>
    </row>
    <row r="211" spans="1:1" x14ac:dyDescent="0.2">
      <c r="A211" s="201"/>
    </row>
    <row r="212" spans="1:1" x14ac:dyDescent="0.2">
      <c r="A212" s="201"/>
    </row>
    <row r="213" spans="1:1" x14ac:dyDescent="0.2">
      <c r="A213" s="201"/>
    </row>
    <row r="214" spans="1:1" x14ac:dyDescent="0.2">
      <c r="A214" s="201"/>
    </row>
    <row r="215" spans="1:1" x14ac:dyDescent="0.2">
      <c r="A215" s="201"/>
    </row>
    <row r="216" spans="1:1" x14ac:dyDescent="0.2">
      <c r="A216" s="201"/>
    </row>
    <row r="217" spans="1:1" x14ac:dyDescent="0.2">
      <c r="A217" s="201"/>
    </row>
    <row r="218" spans="1:1" x14ac:dyDescent="0.2">
      <c r="A218" s="201"/>
    </row>
    <row r="219" spans="1:1" x14ac:dyDescent="0.2">
      <c r="A219" s="201"/>
    </row>
    <row r="220" spans="1:1" x14ac:dyDescent="0.2">
      <c r="A220" s="201"/>
    </row>
    <row r="221" spans="1:1" x14ac:dyDescent="0.2">
      <c r="A221" s="201"/>
    </row>
    <row r="222" spans="1:1" x14ac:dyDescent="0.2">
      <c r="A222" s="201"/>
    </row>
    <row r="223" spans="1:1" x14ac:dyDescent="0.2">
      <c r="A223" s="285"/>
    </row>
    <row r="224" spans="1:1" x14ac:dyDescent="0.2">
      <c r="A224" s="263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6"/>
    </row>
    <row r="235" spans="1:1" x14ac:dyDescent="0.2">
      <c r="A235" s="17"/>
    </row>
    <row r="236" spans="1:1" x14ac:dyDescent="0.2">
      <c r="A236" s="258"/>
    </row>
  </sheetData>
  <mergeCells count="2">
    <mergeCell ref="A2:B3"/>
    <mergeCell ref="A1:B1"/>
  </mergeCells>
  <printOptions horizontalCentered="1"/>
  <pageMargins left="0.25" right="0.25" top="1.51" bottom="0.75" header="0.25" footer="0.5"/>
  <pageSetup orientation="landscape" horizontalDpi="4294967293" verticalDpi="4294967293" r:id="rId1"/>
  <headerFooter alignWithMargins="0">
    <oddHeader>&amp;C&amp;"Arial,Bold"&amp;12Aero Business Development llc
Tax Year 2018
Honda Pilot Pvt Vehicle
Business Mileage</oddHeader>
    <oddFooter>&amp;LHal Adams
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1"/>
  <sheetViews>
    <sheetView zoomScaleNormal="100" workbookViewId="0">
      <selection activeCell="B26" sqref="A1:B26"/>
    </sheetView>
  </sheetViews>
  <sheetFormatPr defaultRowHeight="12.75" x14ac:dyDescent="0.2"/>
  <cols>
    <col min="1" max="1" width="17.28515625" style="259" customWidth="1"/>
    <col min="2" max="2" width="18.7109375" style="259" customWidth="1"/>
    <col min="3" max="3" width="1.5703125" style="259" customWidth="1"/>
    <col min="4" max="5" width="7.7109375" style="259" customWidth="1"/>
    <col min="6" max="6" width="7.7109375" style="260" customWidth="1"/>
    <col min="7" max="16" width="7.7109375" style="259" customWidth="1"/>
    <col min="17" max="16384" width="9.140625" style="259"/>
  </cols>
  <sheetData>
    <row r="1" spans="1:16" ht="37.5" customHeight="1" thickBot="1" x14ac:dyDescent="0.25">
      <c r="A1" s="558" t="s">
        <v>181</v>
      </c>
      <c r="B1" s="558"/>
      <c r="C1" s="406"/>
      <c r="D1" s="286" t="s">
        <v>155</v>
      </c>
      <c r="E1" s="287"/>
    </row>
    <row r="2" spans="1:16" ht="19.5" customHeight="1" x14ac:dyDescent="0.2">
      <c r="A2" s="553" t="s">
        <v>107</v>
      </c>
      <c r="B2" s="554"/>
      <c r="C2" s="277"/>
      <c r="D2" s="273"/>
      <c r="E2" s="273"/>
      <c r="F2" s="259"/>
    </row>
    <row r="3" spans="1:16" ht="25.5" customHeight="1" thickBot="1" x14ac:dyDescent="0.25">
      <c r="A3" s="555"/>
      <c r="B3" s="556"/>
      <c r="C3" s="277"/>
      <c r="D3" s="270"/>
      <c r="E3" s="270"/>
      <c r="F3" s="259"/>
    </row>
    <row r="4" spans="1:16" x14ac:dyDescent="0.2">
      <c r="A4" s="302" t="s">
        <v>3</v>
      </c>
      <c r="B4" s="303" t="s">
        <v>40</v>
      </c>
      <c r="C4" s="267"/>
      <c r="D4" s="280" t="s">
        <v>29</v>
      </c>
      <c r="E4" s="280" t="s">
        <v>30</v>
      </c>
      <c r="F4" s="280" t="s">
        <v>31</v>
      </c>
      <c r="G4" s="280" t="s">
        <v>32</v>
      </c>
      <c r="H4" s="280" t="s">
        <v>11</v>
      </c>
      <c r="I4" s="280" t="s">
        <v>33</v>
      </c>
      <c r="J4" s="280" t="s">
        <v>34</v>
      </c>
      <c r="K4" s="280" t="s">
        <v>35</v>
      </c>
      <c r="L4" s="280" t="s">
        <v>36</v>
      </c>
      <c r="M4" s="280" t="s">
        <v>37</v>
      </c>
      <c r="N4" s="280" t="s">
        <v>38</v>
      </c>
      <c r="O4" s="280" t="s">
        <v>39</v>
      </c>
    </row>
    <row r="5" spans="1:16" x14ac:dyDescent="0.2">
      <c r="A5" s="304" t="s">
        <v>29</v>
      </c>
      <c r="B5" s="305">
        <f>D29</f>
        <v>0</v>
      </c>
      <c r="C5" s="205"/>
      <c r="D5" s="274">
        <v>0</v>
      </c>
      <c r="E5" s="274">
        <v>0</v>
      </c>
      <c r="F5" s="271">
        <v>0</v>
      </c>
      <c r="G5" s="274">
        <v>0</v>
      </c>
      <c r="H5" s="274">
        <v>0</v>
      </c>
      <c r="I5" s="274">
        <v>0</v>
      </c>
      <c r="J5" s="274">
        <f>170069-169540</f>
        <v>529</v>
      </c>
      <c r="K5" s="274">
        <v>0</v>
      </c>
      <c r="L5" s="274">
        <f>171574-171227</f>
        <v>347</v>
      </c>
      <c r="M5" s="399">
        <f>147-96</f>
        <v>51</v>
      </c>
      <c r="N5" s="274">
        <v>0</v>
      </c>
      <c r="O5" s="274">
        <v>0</v>
      </c>
      <c r="P5" s="261"/>
    </row>
    <row r="6" spans="1:16" x14ac:dyDescent="0.2">
      <c r="A6" s="304" t="s">
        <v>30</v>
      </c>
      <c r="B6" s="305">
        <f>E29</f>
        <v>0</v>
      </c>
      <c r="C6" s="205"/>
      <c r="D6" s="274"/>
      <c r="E6" s="274"/>
      <c r="F6" s="274"/>
      <c r="G6" s="274"/>
      <c r="H6" s="274"/>
      <c r="I6" s="274"/>
      <c r="J6" s="274">
        <f>170825-170069</f>
        <v>756</v>
      </c>
      <c r="K6" s="274"/>
      <c r="L6" s="274">
        <f>172329-171574</f>
        <v>755</v>
      </c>
      <c r="M6" s="399">
        <f>665-607</f>
        <v>58</v>
      </c>
      <c r="N6" s="274"/>
      <c r="O6" s="274"/>
      <c r="P6" s="261"/>
    </row>
    <row r="7" spans="1:16" x14ac:dyDescent="0.2">
      <c r="A7" s="304" t="s">
        <v>31</v>
      </c>
      <c r="B7" s="305">
        <f>F29</f>
        <v>0</v>
      </c>
      <c r="C7" s="205"/>
      <c r="D7" s="274"/>
      <c r="E7" s="274"/>
      <c r="F7" s="271"/>
      <c r="G7" s="274"/>
      <c r="H7" s="274"/>
      <c r="I7" s="274"/>
      <c r="J7" s="274">
        <f>171171-170825</f>
        <v>346</v>
      </c>
      <c r="K7" s="274"/>
      <c r="L7" s="274">
        <f>172862-172329</f>
        <v>533</v>
      </c>
      <c r="M7" s="399">
        <f>899-859</f>
        <v>40</v>
      </c>
      <c r="N7" s="274"/>
      <c r="O7" s="274"/>
      <c r="P7" s="261"/>
    </row>
    <row r="8" spans="1:16" x14ac:dyDescent="0.2">
      <c r="A8" s="304" t="s">
        <v>32</v>
      </c>
      <c r="B8" s="305">
        <f>G29</f>
        <v>0</v>
      </c>
      <c r="C8" s="205"/>
      <c r="D8" s="274"/>
      <c r="E8" s="274"/>
      <c r="F8" s="274"/>
      <c r="G8" s="274"/>
      <c r="H8" s="274"/>
      <c r="I8" s="274"/>
      <c r="J8" s="274"/>
      <c r="K8" s="274"/>
      <c r="L8" s="274"/>
      <c r="M8" s="399">
        <f>1018-988</f>
        <v>30</v>
      </c>
      <c r="N8" s="274"/>
      <c r="O8" s="274"/>
      <c r="P8" s="261"/>
    </row>
    <row r="9" spans="1:16" x14ac:dyDescent="0.2">
      <c r="A9" s="304" t="s">
        <v>11</v>
      </c>
      <c r="B9" s="305">
        <f>H29</f>
        <v>0</v>
      </c>
      <c r="C9" s="205"/>
      <c r="D9" s="274"/>
      <c r="E9" s="274"/>
      <c r="F9" s="274"/>
      <c r="G9" s="274"/>
      <c r="H9" s="274"/>
      <c r="I9" s="274"/>
      <c r="J9" s="274"/>
      <c r="K9" s="274"/>
      <c r="L9" s="274"/>
      <c r="M9" s="400"/>
      <c r="N9" s="274"/>
      <c r="O9" s="274"/>
      <c r="P9" s="261"/>
    </row>
    <row r="10" spans="1:16" x14ac:dyDescent="0.2">
      <c r="A10" s="304" t="s">
        <v>33</v>
      </c>
      <c r="B10" s="305">
        <f>I29</f>
        <v>0</v>
      </c>
      <c r="C10" s="205"/>
      <c r="D10" s="274"/>
      <c r="E10" s="274"/>
      <c r="F10" s="274"/>
      <c r="G10" s="274"/>
      <c r="H10" s="274"/>
      <c r="I10" s="274"/>
      <c r="J10" s="274"/>
      <c r="K10" s="274"/>
      <c r="L10" s="274"/>
      <c r="M10" s="400"/>
      <c r="N10" s="274"/>
      <c r="O10" s="274"/>
      <c r="P10" s="261"/>
    </row>
    <row r="11" spans="1:16" x14ac:dyDescent="0.2">
      <c r="A11" s="304" t="s">
        <v>34</v>
      </c>
      <c r="B11" s="305">
        <f>J29</f>
        <v>1631</v>
      </c>
      <c r="C11" s="205"/>
      <c r="D11" s="274"/>
      <c r="E11" s="274"/>
      <c r="F11" s="274"/>
      <c r="G11" s="274"/>
      <c r="H11" s="274"/>
      <c r="I11" s="274"/>
      <c r="J11" s="274"/>
      <c r="K11" s="274"/>
      <c r="L11" s="274"/>
      <c r="M11" s="400"/>
      <c r="N11" s="274"/>
      <c r="O11" s="274"/>
      <c r="P11" s="261"/>
    </row>
    <row r="12" spans="1:16" x14ac:dyDescent="0.2">
      <c r="A12" s="304" t="s">
        <v>35</v>
      </c>
      <c r="B12" s="305">
        <f>K29</f>
        <v>0</v>
      </c>
      <c r="C12" s="205"/>
      <c r="D12" s="274"/>
      <c r="E12" s="274"/>
      <c r="F12" s="274"/>
      <c r="G12" s="274"/>
      <c r="H12" s="274"/>
      <c r="I12" s="274"/>
      <c r="J12" s="274"/>
      <c r="K12" s="274"/>
      <c r="L12" s="274"/>
      <c r="M12" s="400"/>
      <c r="N12" s="274"/>
      <c r="O12" s="274"/>
      <c r="P12" s="261"/>
    </row>
    <row r="13" spans="1:16" x14ac:dyDescent="0.2">
      <c r="A13" s="304" t="s">
        <v>36</v>
      </c>
      <c r="B13" s="305">
        <f>L29</f>
        <v>1635</v>
      </c>
      <c r="C13" s="205"/>
      <c r="D13" s="274"/>
      <c r="E13" s="274"/>
      <c r="F13" s="274"/>
      <c r="G13" s="274"/>
      <c r="H13" s="274"/>
      <c r="I13" s="274"/>
      <c r="J13" s="274"/>
      <c r="K13" s="274"/>
      <c r="L13" s="274"/>
      <c r="M13" s="400"/>
      <c r="N13" s="274"/>
      <c r="O13" s="274"/>
      <c r="P13" s="261"/>
    </row>
    <row r="14" spans="1:16" x14ac:dyDescent="0.2">
      <c r="A14" s="304" t="s">
        <v>37</v>
      </c>
      <c r="B14" s="305">
        <f>M29</f>
        <v>179</v>
      </c>
      <c r="C14" s="205"/>
      <c r="D14" s="274"/>
      <c r="E14" s="274"/>
      <c r="F14" s="274"/>
      <c r="G14" s="274"/>
      <c r="H14" s="274"/>
      <c r="I14" s="274"/>
      <c r="J14" s="274"/>
      <c r="K14" s="274"/>
      <c r="L14" s="274"/>
      <c r="M14" s="400"/>
      <c r="N14" s="274"/>
      <c r="O14" s="274"/>
      <c r="P14" s="261"/>
    </row>
    <row r="15" spans="1:16" x14ac:dyDescent="0.2">
      <c r="A15" s="304" t="s">
        <v>38</v>
      </c>
      <c r="B15" s="305">
        <f>N29</f>
        <v>0</v>
      </c>
      <c r="C15" s="205"/>
      <c r="D15" s="274"/>
      <c r="E15" s="274"/>
      <c r="F15" s="274"/>
      <c r="G15" s="274"/>
      <c r="H15" s="274"/>
      <c r="I15" s="274"/>
      <c r="J15" s="274"/>
      <c r="K15" s="274"/>
      <c r="L15" s="274"/>
      <c r="M15" s="400"/>
      <c r="N15" s="274"/>
      <c r="O15" s="274"/>
      <c r="P15" s="261"/>
    </row>
    <row r="16" spans="1:16" x14ac:dyDescent="0.2">
      <c r="A16" s="304" t="s">
        <v>39</v>
      </c>
      <c r="B16" s="305">
        <f>O29</f>
        <v>0</v>
      </c>
      <c r="C16" s="205"/>
      <c r="D16" s="274"/>
      <c r="E16" s="274"/>
      <c r="F16" s="274"/>
      <c r="G16" s="274"/>
      <c r="H16" s="274"/>
      <c r="I16" s="274"/>
      <c r="J16" s="274"/>
      <c r="K16" s="274"/>
      <c r="L16" s="274"/>
      <c r="M16" s="400"/>
      <c r="N16" s="274"/>
      <c r="O16" s="274"/>
      <c r="P16" s="261"/>
    </row>
    <row r="17" spans="1:16" s="262" customFormat="1" x14ac:dyDescent="0.2">
      <c r="A17" s="306" t="s">
        <v>41</v>
      </c>
      <c r="B17" s="307">
        <f>SUM(B5:B16)</f>
        <v>3445</v>
      </c>
      <c r="C17" s="278"/>
      <c r="D17" s="274"/>
      <c r="E17" s="274"/>
      <c r="F17" s="274"/>
      <c r="G17" s="274"/>
      <c r="H17" s="274"/>
      <c r="I17" s="274"/>
      <c r="J17" s="274"/>
      <c r="K17" s="274"/>
      <c r="L17" s="274"/>
      <c r="M17" s="400"/>
      <c r="N17" s="274"/>
      <c r="O17" s="274"/>
    </row>
    <row r="18" spans="1:16" x14ac:dyDescent="0.2">
      <c r="A18" s="358" t="s">
        <v>173</v>
      </c>
      <c r="B18" s="308">
        <f>B17*0.545</f>
        <v>1877.5250000000001</v>
      </c>
      <c r="C18" s="268"/>
      <c r="D18" s="274"/>
      <c r="E18" s="274"/>
      <c r="F18" s="274"/>
      <c r="G18" s="274"/>
      <c r="H18" s="274"/>
      <c r="I18" s="274"/>
      <c r="J18" s="274"/>
      <c r="K18" s="274"/>
      <c r="L18" s="274"/>
      <c r="M18" s="400"/>
      <c r="N18" s="274"/>
      <c r="O18" s="274"/>
    </row>
    <row r="19" spans="1:16" x14ac:dyDescent="0.2">
      <c r="A19" s="306" t="s">
        <v>171</v>
      </c>
      <c r="B19" s="309"/>
      <c r="C19" s="268"/>
      <c r="D19" s="274"/>
      <c r="E19" s="274"/>
      <c r="F19" s="274"/>
      <c r="G19" s="274"/>
      <c r="H19" s="274"/>
      <c r="I19" s="274"/>
      <c r="J19" s="274"/>
      <c r="K19" s="274"/>
      <c r="L19" s="274"/>
      <c r="M19" s="400"/>
      <c r="N19" s="274"/>
      <c r="O19" s="274"/>
    </row>
    <row r="20" spans="1:16" x14ac:dyDescent="0.2">
      <c r="A20" s="310" t="s">
        <v>95</v>
      </c>
      <c r="B20" s="314">
        <v>53.76</v>
      </c>
      <c r="C20" s="268"/>
      <c r="D20" s="274"/>
      <c r="E20" s="274"/>
      <c r="F20" s="274"/>
      <c r="G20" s="274"/>
      <c r="H20" s="274"/>
      <c r="I20" s="274"/>
      <c r="J20" s="274"/>
      <c r="K20" s="274"/>
      <c r="L20" s="274"/>
      <c r="M20" s="400"/>
      <c r="N20" s="274"/>
      <c r="O20" s="274"/>
    </row>
    <row r="21" spans="1:16" x14ac:dyDescent="0.2">
      <c r="A21" s="310" t="s">
        <v>87</v>
      </c>
      <c r="B21" s="314">
        <v>17</v>
      </c>
      <c r="C21" s="268"/>
      <c r="D21" s="274"/>
      <c r="E21" s="274"/>
      <c r="F21" s="274"/>
      <c r="G21" s="274"/>
      <c r="H21" s="274"/>
      <c r="I21" s="274"/>
      <c r="J21" s="274"/>
      <c r="K21" s="274"/>
      <c r="L21" s="274"/>
      <c r="M21" s="400"/>
      <c r="N21" s="274"/>
      <c r="O21" s="274"/>
    </row>
    <row r="22" spans="1:16" x14ac:dyDescent="0.2">
      <c r="A22" s="403" t="s">
        <v>172</v>
      </c>
      <c r="B22" s="314"/>
      <c r="C22" s="268"/>
      <c r="D22" s="274"/>
      <c r="E22" s="274"/>
      <c r="F22" s="274"/>
      <c r="G22" s="274"/>
      <c r="H22" s="274"/>
      <c r="I22" s="274"/>
      <c r="J22" s="274"/>
      <c r="K22" s="274"/>
      <c r="L22" s="274"/>
      <c r="M22" s="400"/>
      <c r="N22" s="274"/>
      <c r="O22" s="274"/>
    </row>
    <row r="23" spans="1:16" x14ac:dyDescent="0.2">
      <c r="A23" s="404" t="s">
        <v>95</v>
      </c>
      <c r="B23" s="405">
        <v>707.49</v>
      </c>
      <c r="C23" s="268"/>
      <c r="D23" s="274"/>
      <c r="E23" s="274"/>
      <c r="F23" s="274"/>
      <c r="G23" s="274"/>
      <c r="H23" s="274"/>
      <c r="I23" s="274"/>
      <c r="J23" s="274"/>
      <c r="K23" s="274"/>
      <c r="L23" s="274"/>
      <c r="M23" s="400"/>
      <c r="N23" s="274"/>
      <c r="O23" s="274"/>
    </row>
    <row r="24" spans="1:16" x14ac:dyDescent="0.2">
      <c r="A24" s="306"/>
      <c r="B24" s="309"/>
      <c r="C24" s="268"/>
      <c r="D24" s="274"/>
      <c r="E24" s="274"/>
      <c r="F24" s="274"/>
      <c r="G24" s="274"/>
      <c r="H24" s="274"/>
      <c r="I24" s="274"/>
      <c r="J24" s="274"/>
      <c r="K24" s="274"/>
      <c r="L24" s="274"/>
      <c r="M24" s="400"/>
      <c r="N24" s="274"/>
      <c r="O24" s="274"/>
    </row>
    <row r="25" spans="1:16" x14ac:dyDescent="0.2">
      <c r="A25" s="275" t="s">
        <v>98</v>
      </c>
      <c r="B25" s="311">
        <f>SUM(B18:B24)</f>
        <v>2655.7750000000001</v>
      </c>
      <c r="C25" s="268"/>
      <c r="D25" s="274"/>
      <c r="E25" s="274"/>
      <c r="F25" s="274"/>
      <c r="G25" s="274"/>
      <c r="H25" s="274"/>
      <c r="I25" s="274"/>
      <c r="J25" s="274"/>
      <c r="K25" s="274"/>
      <c r="L25" s="274"/>
      <c r="M25" s="400"/>
      <c r="N25" s="274"/>
      <c r="O25" s="274"/>
    </row>
    <row r="26" spans="1:16" ht="13.5" thickBot="1" x14ac:dyDescent="0.25">
      <c r="A26" s="312"/>
      <c r="B26" s="313"/>
      <c r="C26" s="279"/>
      <c r="D26" s="274"/>
      <c r="E26" s="274"/>
      <c r="F26" s="274"/>
      <c r="G26" s="274"/>
      <c r="H26" s="274"/>
      <c r="I26" s="274"/>
      <c r="J26" s="274"/>
      <c r="K26" s="274"/>
      <c r="L26" s="274"/>
      <c r="M26" s="400"/>
      <c r="N26" s="274"/>
      <c r="O26" s="274"/>
    </row>
    <row r="27" spans="1:16" x14ac:dyDescent="0.2">
      <c r="A27" s="199"/>
      <c r="B27" s="200"/>
      <c r="C27" s="200"/>
      <c r="D27" s="274"/>
      <c r="E27" s="274"/>
      <c r="F27" s="274"/>
      <c r="G27" s="274"/>
      <c r="H27" s="274"/>
      <c r="I27" s="274"/>
      <c r="J27" s="274"/>
      <c r="K27" s="274"/>
      <c r="L27" s="274"/>
      <c r="M27" s="400"/>
      <c r="N27" s="274"/>
      <c r="O27" s="274"/>
    </row>
    <row r="28" spans="1:16" x14ac:dyDescent="0.2">
      <c r="A28" s="199"/>
      <c r="B28" s="200"/>
      <c r="C28" s="200"/>
      <c r="D28" s="283"/>
      <c r="E28" s="283"/>
      <c r="F28" s="283"/>
      <c r="G28" s="283"/>
      <c r="H28" s="283"/>
      <c r="I28" s="283"/>
      <c r="J28" s="283"/>
      <c r="K28" s="283"/>
      <c r="L28" s="283"/>
      <c r="M28" s="401"/>
      <c r="N28" s="283"/>
      <c r="O28" s="283"/>
      <c r="P28" s="284"/>
    </row>
    <row r="29" spans="1:16" x14ac:dyDescent="0.2">
      <c r="A29" s="199"/>
      <c r="B29" s="200"/>
      <c r="C29" s="200"/>
      <c r="D29" s="273">
        <f>SUM(D5:D28)</f>
        <v>0</v>
      </c>
      <c r="E29" s="273">
        <f t="shared" ref="E29:M29" si="0">SUM(E5:E28)</f>
        <v>0</v>
      </c>
      <c r="F29" s="273">
        <f t="shared" si="0"/>
        <v>0</v>
      </c>
      <c r="G29" s="273">
        <f t="shared" si="0"/>
        <v>0</v>
      </c>
      <c r="H29" s="273">
        <f t="shared" si="0"/>
        <v>0</v>
      </c>
      <c r="I29" s="273">
        <f>SUM(I5:I28)</f>
        <v>0</v>
      </c>
      <c r="J29" s="273">
        <f t="shared" si="0"/>
        <v>1631</v>
      </c>
      <c r="K29" s="273">
        <f>SUM(K5:K28)</f>
        <v>0</v>
      </c>
      <c r="L29" s="273">
        <f>SUM(L5:L28)</f>
        <v>1635</v>
      </c>
      <c r="M29" s="402">
        <f t="shared" si="0"/>
        <v>179</v>
      </c>
      <c r="N29" s="273">
        <f>SUM(N5:N28)</f>
        <v>0</v>
      </c>
      <c r="O29" s="273">
        <f>SUM(O5:O28)</f>
        <v>0</v>
      </c>
      <c r="P29" s="262">
        <f>SUM(D29:O29)</f>
        <v>3445</v>
      </c>
    </row>
    <row r="30" spans="1:16" x14ac:dyDescent="0.2">
      <c r="A30" s="199"/>
      <c r="B30" s="200"/>
      <c r="C30" s="200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2"/>
    </row>
    <row r="31" spans="1:16" x14ac:dyDescent="0.2">
      <c r="A31" s="199"/>
      <c r="B31" s="200"/>
      <c r="F31" s="259"/>
      <c r="P31" s="262"/>
    </row>
    <row r="32" spans="1:16" x14ac:dyDescent="0.2">
      <c r="A32" s="199"/>
      <c r="B32" s="200"/>
      <c r="D32" s="276"/>
      <c r="E32" s="276"/>
      <c r="F32" s="276"/>
      <c r="G32" s="273"/>
      <c r="H32" s="273"/>
      <c r="I32" s="273"/>
      <c r="J32" s="273"/>
      <c r="K32" s="273"/>
      <c r="L32" s="273"/>
      <c r="M32" s="273"/>
      <c r="N32" s="273"/>
      <c r="O32" s="273"/>
      <c r="P32" s="272"/>
    </row>
    <row r="33" spans="1:16" x14ac:dyDescent="0.2">
      <c r="A33" s="199"/>
      <c r="B33" s="200"/>
      <c r="F33" s="259"/>
      <c r="P33" s="262"/>
    </row>
    <row r="34" spans="1:16" x14ac:dyDescent="0.2">
      <c r="A34" s="199"/>
      <c r="B34" s="200"/>
      <c r="P34" s="272"/>
    </row>
    <row r="35" spans="1:16" x14ac:dyDescent="0.15">
      <c r="A35" s="202"/>
      <c r="B35" s="200"/>
    </row>
    <row r="36" spans="1:16" x14ac:dyDescent="0.15">
      <c r="A36" s="202"/>
      <c r="B36" s="200"/>
    </row>
    <row r="37" spans="1:16" x14ac:dyDescent="0.15">
      <c r="A37" s="202"/>
      <c r="B37" s="200"/>
    </row>
    <row r="38" spans="1:16" x14ac:dyDescent="0.15">
      <c r="A38" s="202"/>
      <c r="B38" s="200"/>
    </row>
    <row r="39" spans="1:16" x14ac:dyDescent="0.15">
      <c r="A39" s="202"/>
      <c r="B39" s="200"/>
    </row>
    <row r="40" spans="1:16" x14ac:dyDescent="0.15">
      <c r="A40" s="202"/>
      <c r="B40" s="200"/>
    </row>
    <row r="41" spans="1:16" x14ac:dyDescent="0.15">
      <c r="A41" s="202"/>
      <c r="B41" s="200"/>
    </row>
    <row r="42" spans="1:16" x14ac:dyDescent="0.15">
      <c r="A42" s="202"/>
      <c r="B42" s="200"/>
    </row>
    <row r="43" spans="1:16" x14ac:dyDescent="0.15">
      <c r="A43" s="202"/>
      <c r="B43" s="200"/>
    </row>
    <row r="44" spans="1:16" x14ac:dyDescent="0.15">
      <c r="A44" s="202"/>
      <c r="B44" s="200"/>
    </row>
    <row r="45" spans="1:16" x14ac:dyDescent="0.15">
      <c r="A45" s="202"/>
      <c r="B45" s="200"/>
    </row>
    <row r="46" spans="1:16" x14ac:dyDescent="0.15">
      <c r="A46" s="202"/>
      <c r="B46" s="200"/>
    </row>
    <row r="47" spans="1:16" x14ac:dyDescent="0.15">
      <c r="A47" s="202"/>
      <c r="B47" s="200"/>
    </row>
    <row r="48" spans="1:16" x14ac:dyDescent="0.15">
      <c r="A48" s="202"/>
      <c r="B48" s="200"/>
    </row>
    <row r="49" spans="1:2" x14ac:dyDescent="0.2">
      <c r="A49" s="199"/>
      <c r="B49" s="203"/>
    </row>
    <row r="50" spans="1:2" x14ac:dyDescent="0.15">
      <c r="A50" s="202"/>
      <c r="B50" s="200"/>
    </row>
    <row r="51" spans="1:2" x14ac:dyDescent="0.15">
      <c r="A51" s="202"/>
      <c r="B51" s="200"/>
    </row>
    <row r="52" spans="1:2" x14ac:dyDescent="0.2">
      <c r="A52" s="204"/>
      <c r="B52" s="203"/>
    </row>
    <row r="53" spans="1:2" x14ac:dyDescent="0.2">
      <c r="A53" s="204"/>
      <c r="B53" s="203"/>
    </row>
    <row r="54" spans="1:2" x14ac:dyDescent="0.2">
      <c r="A54" s="204"/>
      <c r="B54" s="203"/>
    </row>
    <row r="55" spans="1:2" x14ac:dyDescent="0.2">
      <c r="A55" s="204"/>
      <c r="B55" s="200"/>
    </row>
    <row r="56" spans="1:2" x14ac:dyDescent="0.2">
      <c r="A56" s="204"/>
      <c r="B56" s="200"/>
    </row>
    <row r="57" spans="1:2" x14ac:dyDescent="0.2">
      <c r="A57" s="204"/>
      <c r="B57" s="200"/>
    </row>
    <row r="58" spans="1:2" x14ac:dyDescent="0.2">
      <c r="A58" s="204"/>
      <c r="B58" s="200"/>
    </row>
    <row r="59" spans="1:2" x14ac:dyDescent="0.2">
      <c r="A59" s="204"/>
      <c r="B59" s="200"/>
    </row>
    <row r="60" spans="1:2" x14ac:dyDescent="0.2">
      <c r="A60" s="204"/>
      <c r="B60" s="200"/>
    </row>
    <row r="61" spans="1:2" x14ac:dyDescent="0.2">
      <c r="A61" s="204"/>
      <c r="B61" s="203"/>
    </row>
    <row r="62" spans="1:2" x14ac:dyDescent="0.2">
      <c r="A62" s="204"/>
      <c r="B62" s="200"/>
    </row>
    <row r="63" spans="1:2" x14ac:dyDescent="0.2">
      <c r="A63" s="204"/>
      <c r="B63" s="203"/>
    </row>
    <row r="64" spans="1:2" x14ac:dyDescent="0.2">
      <c r="A64" s="204"/>
      <c r="B64" s="200"/>
    </row>
    <row r="65" spans="1:2" x14ac:dyDescent="0.2">
      <c r="A65" s="204"/>
      <c r="B65" s="203"/>
    </row>
    <row r="66" spans="1:2" x14ac:dyDescent="0.2">
      <c r="A66" s="204"/>
      <c r="B66" s="200"/>
    </row>
    <row r="67" spans="1:2" x14ac:dyDescent="0.2">
      <c r="A67" s="204"/>
      <c r="B67" s="203"/>
    </row>
    <row r="68" spans="1:2" x14ac:dyDescent="0.2">
      <c r="A68" s="204"/>
      <c r="B68" s="200"/>
    </row>
    <row r="69" spans="1:2" x14ac:dyDescent="0.2">
      <c r="A69" s="204"/>
      <c r="B69" s="203"/>
    </row>
    <row r="70" spans="1:2" x14ac:dyDescent="0.2">
      <c r="A70" s="204"/>
      <c r="B70" s="203"/>
    </row>
    <row r="71" spans="1:2" x14ac:dyDescent="0.2">
      <c r="A71" s="204"/>
      <c r="B71" s="203"/>
    </row>
    <row r="72" spans="1:2" x14ac:dyDescent="0.2">
      <c r="A72" s="204"/>
      <c r="B72" s="200"/>
    </row>
    <row r="73" spans="1:2" x14ac:dyDescent="0.2">
      <c r="A73" s="204"/>
      <c r="B73" s="203"/>
    </row>
    <row r="74" spans="1:2" x14ac:dyDescent="0.2">
      <c r="A74" s="204"/>
      <c r="B74" s="203"/>
    </row>
    <row r="75" spans="1:2" x14ac:dyDescent="0.2">
      <c r="A75" s="204"/>
      <c r="B75" s="203"/>
    </row>
    <row r="76" spans="1:2" x14ac:dyDescent="0.2">
      <c r="A76" s="204"/>
      <c r="B76" s="203"/>
    </row>
    <row r="77" spans="1:2" x14ac:dyDescent="0.2">
      <c r="A77" s="204"/>
      <c r="B77" s="203"/>
    </row>
    <row r="78" spans="1:2" x14ac:dyDescent="0.2">
      <c r="A78" s="204"/>
      <c r="B78" s="203"/>
    </row>
    <row r="79" spans="1:2" x14ac:dyDescent="0.2">
      <c r="A79" s="204"/>
      <c r="B79" s="200"/>
    </row>
    <row r="80" spans="1:2" x14ac:dyDescent="0.2">
      <c r="A80" s="204"/>
      <c r="B80" s="200"/>
    </row>
    <row r="81" spans="1:2" x14ac:dyDescent="0.2">
      <c r="A81" s="204"/>
      <c r="B81" s="203"/>
    </row>
    <row r="82" spans="1:2" x14ac:dyDescent="0.2">
      <c r="A82" s="204"/>
      <c r="B82" s="203"/>
    </row>
    <row r="83" spans="1:2" x14ac:dyDescent="0.2">
      <c r="A83" s="204"/>
      <c r="B83" s="203"/>
    </row>
    <row r="84" spans="1:2" x14ac:dyDescent="0.2">
      <c r="A84" s="204"/>
      <c r="B84" s="203"/>
    </row>
    <row r="85" spans="1:2" x14ac:dyDescent="0.2">
      <c r="A85" s="204"/>
      <c r="B85" s="200"/>
    </row>
    <row r="86" spans="1:2" x14ac:dyDescent="0.2">
      <c r="A86" s="204"/>
      <c r="B86" s="203"/>
    </row>
    <row r="87" spans="1:2" x14ac:dyDescent="0.2">
      <c r="A87" s="204"/>
      <c r="B87" s="200"/>
    </row>
    <row r="88" spans="1:2" x14ac:dyDescent="0.2">
      <c r="A88" s="204"/>
      <c r="B88" s="200"/>
    </row>
    <row r="89" spans="1:2" x14ac:dyDescent="0.2">
      <c r="A89" s="204"/>
      <c r="B89" s="200"/>
    </row>
    <row r="90" spans="1:2" x14ac:dyDescent="0.2">
      <c r="A90" s="204"/>
      <c r="B90" s="200"/>
    </row>
    <row r="91" spans="1:2" x14ac:dyDescent="0.2">
      <c r="A91" s="204"/>
      <c r="B91" s="200"/>
    </row>
    <row r="92" spans="1:2" x14ac:dyDescent="0.2">
      <c r="A92" s="204"/>
      <c r="B92" s="200"/>
    </row>
    <row r="93" spans="1:2" x14ac:dyDescent="0.2">
      <c r="A93" s="204"/>
      <c r="B93" s="203"/>
    </row>
    <row r="94" spans="1:2" x14ac:dyDescent="0.2">
      <c r="A94" s="204"/>
      <c r="B94" s="200"/>
    </row>
    <row r="95" spans="1:2" x14ac:dyDescent="0.2">
      <c r="A95" s="204"/>
      <c r="B95" s="203"/>
    </row>
    <row r="96" spans="1:2" x14ac:dyDescent="0.2">
      <c r="A96" s="204"/>
      <c r="B96" s="203"/>
    </row>
    <row r="97" spans="1:2" x14ac:dyDescent="0.2">
      <c r="A97" s="204"/>
      <c r="B97" s="203"/>
    </row>
    <row r="98" spans="1:2" x14ac:dyDescent="0.2">
      <c r="A98" s="204"/>
      <c r="B98" s="200"/>
    </row>
    <row r="99" spans="1:2" x14ac:dyDescent="0.2">
      <c r="A99" s="204"/>
      <c r="B99" s="203"/>
    </row>
    <row r="100" spans="1:2" x14ac:dyDescent="0.2">
      <c r="A100" s="204"/>
      <c r="B100" s="200"/>
    </row>
    <row r="101" spans="1:2" x14ac:dyDescent="0.2">
      <c r="A101" s="204"/>
      <c r="B101" s="200"/>
    </row>
    <row r="102" spans="1:2" x14ac:dyDescent="0.2">
      <c r="A102" s="204"/>
      <c r="B102" s="200"/>
    </row>
    <row r="103" spans="1:2" x14ac:dyDescent="0.2">
      <c r="A103" s="204"/>
      <c r="B103" s="200"/>
    </row>
    <row r="104" spans="1:2" x14ac:dyDescent="0.2">
      <c r="A104" s="204"/>
      <c r="B104" s="203"/>
    </row>
    <row r="105" spans="1:2" x14ac:dyDescent="0.2">
      <c r="A105" s="204"/>
      <c r="B105" s="200"/>
    </row>
    <row r="106" spans="1:2" x14ac:dyDescent="0.2">
      <c r="A106" s="204"/>
      <c r="B106" s="203"/>
    </row>
    <row r="107" spans="1:2" x14ac:dyDescent="0.2">
      <c r="A107" s="204"/>
      <c r="B107" s="203"/>
    </row>
    <row r="108" spans="1:2" x14ac:dyDescent="0.2">
      <c r="A108" s="204"/>
      <c r="B108" s="200"/>
    </row>
    <row r="109" spans="1:2" x14ac:dyDescent="0.2">
      <c r="A109" s="204"/>
      <c r="B109" s="203"/>
    </row>
    <row r="110" spans="1:2" x14ac:dyDescent="0.2">
      <c r="A110" s="204"/>
      <c r="B110" s="203"/>
    </row>
    <row r="111" spans="1:2" x14ac:dyDescent="0.2">
      <c r="A111" s="204"/>
      <c r="B111" s="203"/>
    </row>
    <row r="112" spans="1:2" x14ac:dyDescent="0.2">
      <c r="A112" s="204"/>
      <c r="B112" s="203"/>
    </row>
    <row r="113" spans="1:2" x14ac:dyDescent="0.2">
      <c r="A113" s="204"/>
      <c r="B113" s="203"/>
    </row>
    <row r="114" spans="1:2" x14ac:dyDescent="0.2">
      <c r="A114" s="204"/>
      <c r="B114" s="203"/>
    </row>
    <row r="115" spans="1:2" x14ac:dyDescent="0.2">
      <c r="A115" s="204"/>
      <c r="B115" s="203"/>
    </row>
    <row r="116" spans="1:2" x14ac:dyDescent="0.2">
      <c r="A116" s="204"/>
      <c r="B116" s="203"/>
    </row>
    <row r="117" spans="1:2" x14ac:dyDescent="0.2">
      <c r="A117" s="204"/>
      <c r="B117" s="200"/>
    </row>
    <row r="118" spans="1:2" x14ac:dyDescent="0.2">
      <c r="A118" s="204"/>
      <c r="B118" s="203"/>
    </row>
    <row r="119" spans="1:2" x14ac:dyDescent="0.2">
      <c r="A119" s="204"/>
      <c r="B119" s="203"/>
    </row>
    <row r="120" spans="1:2" x14ac:dyDescent="0.2">
      <c r="A120" s="204"/>
      <c r="B120" s="203"/>
    </row>
    <row r="121" spans="1:2" x14ac:dyDescent="0.2">
      <c r="A121" s="204"/>
      <c r="B121" s="203"/>
    </row>
    <row r="122" spans="1:2" x14ac:dyDescent="0.2">
      <c r="A122" s="204"/>
      <c r="B122" s="203"/>
    </row>
    <row r="123" spans="1:2" x14ac:dyDescent="0.2">
      <c r="A123" s="204"/>
      <c r="B123" s="203"/>
    </row>
    <row r="124" spans="1:2" x14ac:dyDescent="0.2">
      <c r="A124" s="204"/>
      <c r="B124" s="203"/>
    </row>
    <row r="125" spans="1:2" x14ac:dyDescent="0.2">
      <c r="A125" s="204"/>
      <c r="B125" s="203"/>
    </row>
    <row r="126" spans="1:2" x14ac:dyDescent="0.2">
      <c r="A126" s="204"/>
      <c r="B126" s="203"/>
    </row>
    <row r="127" spans="1:2" x14ac:dyDescent="0.2">
      <c r="A127" s="204"/>
      <c r="B127" s="203"/>
    </row>
    <row r="128" spans="1:2" x14ac:dyDescent="0.2">
      <c r="A128" s="204"/>
      <c r="B128" s="203"/>
    </row>
    <row r="129" spans="1:2" x14ac:dyDescent="0.2">
      <c r="A129" s="204"/>
      <c r="B129" s="203"/>
    </row>
    <row r="130" spans="1:2" x14ac:dyDescent="0.2">
      <c r="A130" s="204"/>
      <c r="B130" s="203"/>
    </row>
    <row r="131" spans="1:2" x14ac:dyDescent="0.2">
      <c r="A131" s="204"/>
      <c r="B131" s="203"/>
    </row>
    <row r="132" spans="1:2" x14ac:dyDescent="0.2">
      <c r="A132" s="204"/>
      <c r="B132" s="200"/>
    </row>
    <row r="133" spans="1:2" x14ac:dyDescent="0.2">
      <c r="A133" s="204"/>
      <c r="B133" s="203"/>
    </row>
    <row r="134" spans="1:2" x14ac:dyDescent="0.2">
      <c r="A134" s="204"/>
      <c r="B134" s="200"/>
    </row>
    <row r="135" spans="1:2" x14ac:dyDescent="0.2">
      <c r="A135" s="204"/>
      <c r="B135" s="203"/>
    </row>
    <row r="136" spans="1:2" x14ac:dyDescent="0.2">
      <c r="A136" s="204"/>
      <c r="B136" s="203"/>
    </row>
    <row r="137" spans="1:2" x14ac:dyDescent="0.2">
      <c r="A137" s="204"/>
      <c r="B137" s="200"/>
    </row>
    <row r="138" spans="1:2" x14ac:dyDescent="0.2">
      <c r="A138" s="204"/>
      <c r="B138" s="200"/>
    </row>
    <row r="139" spans="1:2" x14ac:dyDescent="0.2">
      <c r="A139" s="204"/>
      <c r="B139" s="200"/>
    </row>
    <row r="140" spans="1:2" x14ac:dyDescent="0.2">
      <c r="A140" s="204"/>
      <c r="B140" s="203"/>
    </row>
    <row r="141" spans="1:2" x14ac:dyDescent="0.2">
      <c r="A141" s="204"/>
      <c r="B141" s="200"/>
    </row>
    <row r="142" spans="1:2" x14ac:dyDescent="0.2">
      <c r="A142" s="204"/>
      <c r="B142" s="203"/>
    </row>
    <row r="143" spans="1:2" x14ac:dyDescent="0.2">
      <c r="A143" s="204"/>
      <c r="B143" s="200"/>
    </row>
    <row r="144" spans="1:2" x14ac:dyDescent="0.2">
      <c r="A144" s="204"/>
      <c r="B144" s="203"/>
    </row>
    <row r="145" spans="1:2" x14ac:dyDescent="0.2">
      <c r="A145" s="204"/>
      <c r="B145" s="203"/>
    </row>
    <row r="146" spans="1:2" x14ac:dyDescent="0.2">
      <c r="A146" s="204"/>
      <c r="B146" s="203"/>
    </row>
    <row r="147" spans="1:2" x14ac:dyDescent="0.2">
      <c r="A147" s="204"/>
      <c r="B147" s="203"/>
    </row>
    <row r="148" spans="1:2" x14ac:dyDescent="0.2">
      <c r="A148" s="204"/>
      <c r="B148" s="203"/>
    </row>
    <row r="149" spans="1:2" x14ac:dyDescent="0.2">
      <c r="A149" s="204"/>
      <c r="B149" s="203"/>
    </row>
    <row r="150" spans="1:2" x14ac:dyDescent="0.2">
      <c r="A150" s="204"/>
      <c r="B150" s="203"/>
    </row>
    <row r="151" spans="1:2" x14ac:dyDescent="0.2">
      <c r="A151" s="204"/>
      <c r="B151" s="203"/>
    </row>
    <row r="152" spans="1:2" x14ac:dyDescent="0.2">
      <c r="A152" s="204"/>
      <c r="B152" s="203"/>
    </row>
    <row r="153" spans="1:2" x14ac:dyDescent="0.2">
      <c r="A153" s="204"/>
      <c r="B153" s="203"/>
    </row>
    <row r="154" spans="1:2" x14ac:dyDescent="0.2">
      <c r="A154" s="204"/>
      <c r="B154" s="200"/>
    </row>
    <row r="155" spans="1:2" x14ac:dyDescent="0.2">
      <c r="A155" s="204"/>
      <c r="B155" s="200"/>
    </row>
    <row r="156" spans="1:2" x14ac:dyDescent="0.2">
      <c r="A156" s="204"/>
      <c r="B156" s="200"/>
    </row>
    <row r="157" spans="1:2" x14ac:dyDescent="0.2">
      <c r="A157" s="204"/>
      <c r="B157" s="203"/>
    </row>
    <row r="158" spans="1:2" x14ac:dyDescent="0.2">
      <c r="A158" s="204"/>
      <c r="B158" s="203"/>
    </row>
    <row r="159" spans="1:2" x14ac:dyDescent="0.2">
      <c r="A159" s="204"/>
      <c r="B159" s="203"/>
    </row>
    <row r="160" spans="1:2" x14ac:dyDescent="0.2">
      <c r="A160" s="204"/>
      <c r="B160" s="203"/>
    </row>
    <row r="161" spans="1:2" x14ac:dyDescent="0.2">
      <c r="A161" s="204"/>
      <c r="B161" s="203"/>
    </row>
    <row r="162" spans="1:2" x14ac:dyDescent="0.2">
      <c r="A162" s="204"/>
      <c r="B162" s="203"/>
    </row>
    <row r="163" spans="1:2" x14ac:dyDescent="0.2">
      <c r="A163" s="204"/>
      <c r="B163" s="203"/>
    </row>
    <row r="164" spans="1:2" x14ac:dyDescent="0.2">
      <c r="A164" s="204"/>
      <c r="B164" s="203"/>
    </row>
    <row r="165" spans="1:2" x14ac:dyDescent="0.2">
      <c r="A165" s="199"/>
      <c r="B165" s="200"/>
    </row>
    <row r="166" spans="1:2" x14ac:dyDescent="0.2">
      <c r="A166" s="204"/>
      <c r="B166" s="203"/>
    </row>
    <row r="167" spans="1:2" x14ac:dyDescent="0.2">
      <c r="A167" s="204"/>
      <c r="B167" s="203"/>
    </row>
    <row r="168" spans="1:2" x14ac:dyDescent="0.2">
      <c r="A168" s="204"/>
      <c r="B168" s="203"/>
    </row>
    <row r="169" spans="1:2" x14ac:dyDescent="0.2">
      <c r="A169" s="204"/>
      <c r="B169" s="203"/>
    </row>
    <row r="170" spans="1:2" x14ac:dyDescent="0.2">
      <c r="A170" s="204"/>
      <c r="B170" s="200"/>
    </row>
    <row r="171" spans="1:2" x14ac:dyDescent="0.2">
      <c r="A171" s="204"/>
      <c r="B171" s="203"/>
    </row>
    <row r="172" spans="1:2" x14ac:dyDescent="0.2">
      <c r="A172" s="204"/>
      <c r="B172" s="203"/>
    </row>
    <row r="173" spans="1:2" x14ac:dyDescent="0.2">
      <c r="A173" s="204"/>
      <c r="B173" s="203"/>
    </row>
    <row r="174" spans="1:2" x14ac:dyDescent="0.2">
      <c r="A174" s="204"/>
      <c r="B174" s="203"/>
    </row>
    <row r="175" spans="1:2" x14ac:dyDescent="0.2">
      <c r="A175" s="204"/>
      <c r="B175" s="203"/>
    </row>
    <row r="176" spans="1:2" x14ac:dyDescent="0.2">
      <c r="A176" s="204"/>
      <c r="B176" s="200"/>
    </row>
    <row r="177" spans="1:2" x14ac:dyDescent="0.2">
      <c r="A177" s="204"/>
      <c r="B177" s="203"/>
    </row>
    <row r="178" spans="1:2" x14ac:dyDescent="0.2">
      <c r="A178" s="204"/>
      <c r="B178" s="203"/>
    </row>
    <row r="179" spans="1:2" x14ac:dyDescent="0.2">
      <c r="A179" s="204"/>
      <c r="B179" s="203"/>
    </row>
    <row r="180" spans="1:2" x14ac:dyDescent="0.2">
      <c r="A180" s="204"/>
      <c r="B180" s="203"/>
    </row>
    <row r="181" spans="1:2" x14ac:dyDescent="0.2">
      <c r="A181" s="204"/>
      <c r="B181" s="203"/>
    </row>
    <row r="182" spans="1:2" x14ac:dyDescent="0.2">
      <c r="A182" s="204"/>
      <c r="B182" s="200"/>
    </row>
    <row r="183" spans="1:2" x14ac:dyDescent="0.2">
      <c r="A183" s="204"/>
      <c r="B183" s="203"/>
    </row>
    <row r="184" spans="1:2" x14ac:dyDescent="0.2">
      <c r="A184" s="204"/>
      <c r="B184" s="203"/>
    </row>
    <row r="185" spans="1:2" x14ac:dyDescent="0.2">
      <c r="A185" s="204"/>
      <c r="B185" s="203"/>
    </row>
    <row r="186" spans="1:2" x14ac:dyDescent="0.2">
      <c r="A186" s="204"/>
      <c r="B186" s="203"/>
    </row>
    <row r="187" spans="1:2" x14ac:dyDescent="0.2">
      <c r="A187" s="204"/>
      <c r="B187" s="203"/>
    </row>
    <row r="188" spans="1:2" x14ac:dyDescent="0.2">
      <c r="A188" s="204"/>
      <c r="B188" s="203"/>
    </row>
    <row r="189" spans="1:2" x14ac:dyDescent="0.2">
      <c r="A189" s="204"/>
      <c r="B189" s="203"/>
    </row>
    <row r="190" spans="1:2" x14ac:dyDescent="0.2">
      <c r="A190" s="204"/>
      <c r="B190" s="203"/>
    </row>
    <row r="191" spans="1:2" x14ac:dyDescent="0.2">
      <c r="A191" s="204"/>
      <c r="B191" s="203"/>
    </row>
    <row r="192" spans="1:2" x14ac:dyDescent="0.2">
      <c r="A192" s="204"/>
      <c r="B192" s="200"/>
    </row>
    <row r="193" spans="1:2" x14ac:dyDescent="0.2">
      <c r="A193" s="204"/>
      <c r="B193" s="203"/>
    </row>
    <row r="194" spans="1:2" x14ac:dyDescent="0.2">
      <c r="A194" s="204"/>
      <c r="B194" s="203"/>
    </row>
    <row r="195" spans="1:2" x14ac:dyDescent="0.2">
      <c r="A195" s="204"/>
      <c r="B195" s="203"/>
    </row>
    <row r="196" spans="1:2" x14ac:dyDescent="0.2">
      <c r="A196" s="204"/>
      <c r="B196" s="200"/>
    </row>
    <row r="197" spans="1:2" x14ac:dyDescent="0.2">
      <c r="A197" s="204"/>
      <c r="B197" s="200"/>
    </row>
    <row r="198" spans="1:2" x14ac:dyDescent="0.2">
      <c r="A198" s="204"/>
      <c r="B198" s="200"/>
    </row>
    <row r="199" spans="1:2" x14ac:dyDescent="0.2">
      <c r="A199" s="204"/>
      <c r="B199" s="200"/>
    </row>
    <row r="200" spans="1:2" x14ac:dyDescent="0.2">
      <c r="A200" s="204"/>
      <c r="B200" s="200"/>
    </row>
    <row r="201" spans="1:2" x14ac:dyDescent="0.2">
      <c r="A201" s="204"/>
      <c r="B201" s="200"/>
    </row>
    <row r="202" spans="1:2" x14ac:dyDescent="0.2">
      <c r="A202" s="204"/>
      <c r="B202" s="200"/>
    </row>
    <row r="203" spans="1:2" x14ac:dyDescent="0.2">
      <c r="A203" s="204"/>
      <c r="B203" s="200"/>
    </row>
    <row r="204" spans="1:2" x14ac:dyDescent="0.2">
      <c r="A204" s="204"/>
      <c r="B204" s="200"/>
    </row>
    <row r="205" spans="1:2" x14ac:dyDescent="0.2">
      <c r="A205" s="204"/>
      <c r="B205" s="200"/>
    </row>
    <row r="206" spans="1:2" x14ac:dyDescent="0.2">
      <c r="A206" s="204"/>
      <c r="B206" s="200"/>
    </row>
    <row r="207" spans="1:2" x14ac:dyDescent="0.2">
      <c r="A207" s="204"/>
      <c r="B207" s="200"/>
    </row>
    <row r="208" spans="1:2" x14ac:dyDescent="0.2">
      <c r="A208" s="204"/>
      <c r="B208" s="200"/>
    </row>
    <row r="209" spans="1:2" x14ac:dyDescent="0.2">
      <c r="A209" s="204"/>
      <c r="B209" s="200"/>
    </row>
    <row r="210" spans="1:2" x14ac:dyDescent="0.2">
      <c r="A210" s="204"/>
      <c r="B210" s="200"/>
    </row>
    <row r="211" spans="1:2" x14ac:dyDescent="0.2">
      <c r="A211" s="204"/>
      <c r="B211" s="203"/>
    </row>
    <row r="212" spans="1:2" x14ac:dyDescent="0.2">
      <c r="A212" s="204"/>
      <c r="B212" s="203"/>
    </row>
    <row r="213" spans="1:2" x14ac:dyDescent="0.2">
      <c r="A213" s="204"/>
      <c r="B213" s="203"/>
    </row>
    <row r="214" spans="1:2" x14ac:dyDescent="0.2">
      <c r="A214" s="204"/>
      <c r="B214" s="203"/>
    </row>
    <row r="215" spans="1:2" x14ac:dyDescent="0.2">
      <c r="A215" s="204"/>
      <c r="B215" s="203"/>
    </row>
    <row r="216" spans="1:2" x14ac:dyDescent="0.2">
      <c r="A216" s="204"/>
      <c r="B216" s="203"/>
    </row>
    <row r="217" spans="1:2" x14ac:dyDescent="0.2">
      <c r="A217" s="204"/>
      <c r="B217" s="203"/>
    </row>
    <row r="218" spans="1:2" x14ac:dyDescent="0.2">
      <c r="A218" s="204"/>
      <c r="B218" s="203"/>
    </row>
    <row r="219" spans="1:2" x14ac:dyDescent="0.2">
      <c r="A219" s="263"/>
      <c r="B219" s="263"/>
    </row>
    <row r="220" spans="1:2" x14ac:dyDescent="0.2">
      <c r="A220" s="263"/>
      <c r="B220" s="263"/>
    </row>
    <row r="221" spans="1:2" x14ac:dyDescent="0.2">
      <c r="A221" s="263"/>
      <c r="B221" s="263"/>
    </row>
    <row r="222" spans="1:2" x14ac:dyDescent="0.2">
      <c r="A222" s="263"/>
      <c r="B222" s="263"/>
    </row>
    <row r="223" spans="1:2" x14ac:dyDescent="0.2">
      <c r="A223" s="263"/>
      <c r="B223" s="263"/>
    </row>
    <row r="224" spans="1:2" x14ac:dyDescent="0.2">
      <c r="A224" s="263"/>
      <c r="B224" s="263"/>
    </row>
    <row r="225" spans="1:2" x14ac:dyDescent="0.2">
      <c r="A225" s="263"/>
      <c r="B225" s="263"/>
    </row>
    <row r="226" spans="1:2" x14ac:dyDescent="0.2">
      <c r="A226" s="263"/>
      <c r="B226" s="263"/>
    </row>
    <row r="227" spans="1:2" x14ac:dyDescent="0.2">
      <c r="A227" s="264"/>
      <c r="B227" s="264"/>
    </row>
    <row r="228" spans="1:2" x14ac:dyDescent="0.2">
      <c r="A228" s="263"/>
      <c r="B228" s="263"/>
    </row>
    <row r="229" spans="1:2" x14ac:dyDescent="0.2">
      <c r="A229" s="265"/>
      <c r="B229" s="265"/>
    </row>
    <row r="230" spans="1:2" x14ac:dyDescent="0.2">
      <c r="A230" s="266"/>
      <c r="B230" s="266"/>
    </row>
    <row r="231" spans="1:2" x14ac:dyDescent="0.2">
      <c r="A231" s="258"/>
      <c r="B231" s="258"/>
    </row>
  </sheetData>
  <mergeCells count="2">
    <mergeCell ref="A2:B3"/>
    <mergeCell ref="A1:B1"/>
  </mergeCells>
  <printOptions horizontalCentered="1"/>
  <pageMargins left="0.25" right="0.25" top="1.51" bottom="0.75" header="0.25" footer="0.5"/>
  <pageSetup orientation="landscape" horizontalDpi="4294967293" verticalDpi="4294967293" r:id="rId1"/>
  <headerFooter alignWithMargins="0">
    <oddHeader>&amp;C&amp;"Arial,Bold"&amp;12Aero Business Development llc
Tax Year 2018
Business Mileage</oddHeader>
    <oddFooter>&amp;LHal Adams
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53"/>
  <sheetViews>
    <sheetView tabSelected="1" topLeftCell="A37" zoomScaleNormal="100" workbookViewId="0">
      <selection activeCell="E46" sqref="A1:G46"/>
    </sheetView>
  </sheetViews>
  <sheetFormatPr defaultRowHeight="12.75" x14ac:dyDescent="0.2"/>
  <cols>
    <col min="1" max="1" width="3" style="100" customWidth="1"/>
    <col min="2" max="2" width="2.85546875" style="100" customWidth="1"/>
    <col min="3" max="3" width="16.28515625" style="100" customWidth="1"/>
    <col min="4" max="4" width="1.5703125" style="101" customWidth="1"/>
    <col min="5" max="5" width="14.85546875" style="101" customWidth="1"/>
    <col min="6" max="6" width="26.5703125" style="102" customWidth="1"/>
    <col min="7" max="7" width="51.85546875" style="100" customWidth="1"/>
    <col min="8" max="8" width="17.28515625" style="100" customWidth="1"/>
    <col min="9" max="9" width="9.140625" style="100"/>
    <col min="10" max="11" width="10.140625" style="100" bestFit="1" customWidth="1"/>
    <col min="12" max="16384" width="9.140625" style="100"/>
  </cols>
  <sheetData>
    <row r="1" spans="1:256" ht="15.75" x14ac:dyDescent="0.25">
      <c r="A1" s="99" t="s">
        <v>134</v>
      </c>
      <c r="F1" s="114"/>
      <c r="H1" s="297" t="s">
        <v>155</v>
      </c>
    </row>
    <row r="2" spans="1:256" ht="15.75" x14ac:dyDescent="0.25">
      <c r="A2" s="99"/>
      <c r="F2" s="114"/>
      <c r="H2" s="474"/>
    </row>
    <row r="3" spans="1:256" ht="16.5" thickBot="1" x14ac:dyDescent="0.3">
      <c r="A3" s="99"/>
      <c r="F3" s="114"/>
      <c r="H3" s="434"/>
    </row>
    <row r="4" spans="1:256" s="105" customFormat="1" ht="29.25" customHeight="1" thickBot="1" x14ac:dyDescent="0.25">
      <c r="C4" s="420">
        <f>C6+C42</f>
        <v>158220.76999999999</v>
      </c>
      <c r="D4" s="421"/>
      <c r="E4" s="584" t="s">
        <v>198</v>
      </c>
      <c r="F4" s="584"/>
      <c r="G4" s="585"/>
    </row>
    <row r="5" spans="1:256" s="412" customFormat="1" ht="16.5" thickBot="1" x14ac:dyDescent="0.3">
      <c r="A5" s="414"/>
      <c r="D5" s="413"/>
      <c r="E5" s="413"/>
      <c r="F5" s="415"/>
    </row>
    <row r="6" spans="1:256" s="325" customFormat="1" ht="29.25" customHeight="1" thickBot="1" x14ac:dyDescent="0.25">
      <c r="C6" s="418">
        <f>C22+C39</f>
        <v>154595.76999999999</v>
      </c>
      <c r="D6" s="419"/>
      <c r="E6" s="566" t="s">
        <v>183</v>
      </c>
      <c r="F6" s="566"/>
      <c r="G6" s="567"/>
    </row>
    <row r="7" spans="1:256" s="295" customFormat="1" ht="15" x14ac:dyDescent="0.25">
      <c r="B7" s="132"/>
      <c r="C7" s="423"/>
      <c r="D7" s="416"/>
      <c r="E7" s="568" t="s">
        <v>169</v>
      </c>
      <c r="F7" s="568"/>
      <c r="G7" s="569"/>
      <c r="H7" s="506" t="s">
        <v>195</v>
      </c>
      <c r="I7" s="505"/>
    </row>
    <row r="8" spans="1:256" ht="15" customHeight="1" x14ac:dyDescent="0.25">
      <c r="C8" s="465" t="s">
        <v>225</v>
      </c>
      <c r="D8" s="466"/>
      <c r="E8" s="467"/>
      <c r="F8" s="467" t="s">
        <v>240</v>
      </c>
      <c r="G8" s="468"/>
      <c r="H8" s="127"/>
    </row>
    <row r="9" spans="1:256" s="105" customFormat="1" ht="23.1" customHeight="1" x14ac:dyDescent="0.2">
      <c r="A9" s="325"/>
      <c r="B9" s="325"/>
      <c r="C9" s="424">
        <f>[3]Summary!$D$3</f>
        <v>12048</v>
      </c>
      <c r="D9" s="341"/>
      <c r="E9" s="559" t="s">
        <v>227</v>
      </c>
      <c r="F9" s="560"/>
      <c r="G9" s="561"/>
      <c r="H9" s="524" t="s">
        <v>324</v>
      </c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5"/>
      <c r="BO9" s="325"/>
      <c r="BP9" s="325"/>
      <c r="BQ9" s="325"/>
      <c r="BR9" s="325"/>
      <c r="BS9" s="325"/>
      <c r="BT9" s="325"/>
      <c r="BU9" s="325"/>
      <c r="BV9" s="325"/>
      <c r="BW9" s="325"/>
      <c r="BX9" s="325"/>
      <c r="BY9" s="325"/>
      <c r="BZ9" s="325"/>
      <c r="CA9" s="325"/>
      <c r="CB9" s="325"/>
      <c r="CC9" s="325"/>
      <c r="CD9" s="325"/>
      <c r="CE9" s="325"/>
      <c r="CF9" s="325"/>
      <c r="CG9" s="325"/>
      <c r="CH9" s="325"/>
      <c r="CI9" s="325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325"/>
      <c r="DJ9" s="325"/>
      <c r="DK9" s="325"/>
      <c r="DL9" s="325"/>
      <c r="DM9" s="325"/>
      <c r="DN9" s="325"/>
      <c r="DO9" s="325"/>
      <c r="DP9" s="325"/>
      <c r="DQ9" s="325"/>
      <c r="DR9" s="325"/>
      <c r="DS9" s="325"/>
      <c r="DT9" s="325"/>
      <c r="DU9" s="325"/>
      <c r="DV9" s="325"/>
      <c r="DW9" s="325"/>
      <c r="DX9" s="325"/>
      <c r="DY9" s="325"/>
      <c r="DZ9" s="325"/>
      <c r="EA9" s="325"/>
      <c r="EB9" s="325"/>
      <c r="EC9" s="325"/>
      <c r="ED9" s="325"/>
      <c r="EE9" s="325"/>
      <c r="EF9" s="325"/>
      <c r="EG9" s="325"/>
      <c r="EH9" s="325"/>
      <c r="EI9" s="325"/>
      <c r="EJ9" s="325"/>
      <c r="EK9" s="325"/>
      <c r="EL9" s="325"/>
      <c r="EM9" s="325"/>
      <c r="EN9" s="325"/>
      <c r="EO9" s="325"/>
      <c r="EP9" s="325"/>
      <c r="EQ9" s="325"/>
      <c r="ER9" s="325"/>
      <c r="ES9" s="325"/>
      <c r="ET9" s="325"/>
      <c r="EU9" s="325"/>
      <c r="EV9" s="325"/>
      <c r="EW9" s="325"/>
      <c r="EX9" s="325"/>
      <c r="EY9" s="325"/>
      <c r="EZ9" s="325"/>
      <c r="FA9" s="325"/>
      <c r="FB9" s="325"/>
      <c r="FC9" s="325"/>
      <c r="FD9" s="325"/>
      <c r="FE9" s="325"/>
      <c r="FF9" s="325"/>
      <c r="FG9" s="325"/>
      <c r="FH9" s="325"/>
      <c r="FI9" s="325"/>
      <c r="FJ9" s="325"/>
      <c r="FK9" s="325"/>
      <c r="FL9" s="325"/>
      <c r="FM9" s="325"/>
      <c r="FN9" s="325"/>
      <c r="FO9" s="325"/>
      <c r="FP9" s="325"/>
      <c r="FQ9" s="325"/>
      <c r="FR9" s="325"/>
      <c r="FS9" s="325"/>
      <c r="FT9" s="325"/>
      <c r="FU9" s="325"/>
      <c r="FV9" s="325"/>
      <c r="FW9" s="325"/>
      <c r="FX9" s="325"/>
      <c r="FY9" s="325"/>
      <c r="FZ9" s="325"/>
      <c r="GA9" s="325"/>
      <c r="GB9" s="325"/>
      <c r="GC9" s="325"/>
      <c r="GD9" s="325"/>
      <c r="GE9" s="325"/>
      <c r="GF9" s="325"/>
      <c r="GG9" s="325"/>
      <c r="GH9" s="325"/>
      <c r="GI9" s="325"/>
      <c r="GJ9" s="325"/>
      <c r="GK9" s="325"/>
      <c r="GL9" s="325"/>
      <c r="GM9" s="325"/>
      <c r="GN9" s="325"/>
      <c r="GO9" s="325"/>
      <c r="GP9" s="325"/>
      <c r="GQ9" s="325"/>
      <c r="GR9" s="325"/>
      <c r="GS9" s="325"/>
      <c r="GT9" s="325"/>
      <c r="GU9" s="325"/>
      <c r="GV9" s="325"/>
      <c r="GW9" s="325"/>
      <c r="GX9" s="325"/>
      <c r="GY9" s="325"/>
      <c r="GZ9" s="325"/>
      <c r="HA9" s="325"/>
      <c r="HB9" s="325"/>
      <c r="HC9" s="325"/>
      <c r="HD9" s="325"/>
      <c r="HE9" s="325"/>
      <c r="HF9" s="325"/>
      <c r="HG9" s="325"/>
      <c r="HH9" s="325"/>
      <c r="HI9" s="325"/>
      <c r="HJ9" s="325"/>
      <c r="HK9" s="325"/>
      <c r="HL9" s="325"/>
      <c r="HM9" s="325"/>
      <c r="HN9" s="325"/>
      <c r="HO9" s="325"/>
      <c r="HP9" s="325"/>
      <c r="HQ9" s="325"/>
      <c r="HR9" s="325"/>
      <c r="HS9" s="325"/>
      <c r="HT9" s="325"/>
      <c r="HU9" s="325"/>
      <c r="HV9" s="325"/>
      <c r="HW9" s="325"/>
      <c r="HX9" s="325"/>
      <c r="HY9" s="325"/>
      <c r="HZ9" s="325"/>
      <c r="IA9" s="325"/>
      <c r="IB9" s="325"/>
      <c r="IC9" s="325"/>
      <c r="ID9" s="325"/>
      <c r="IE9" s="325"/>
      <c r="IF9" s="325"/>
      <c r="IG9" s="325"/>
      <c r="IH9" s="325"/>
      <c r="II9" s="325"/>
      <c r="IJ9" s="325"/>
      <c r="IK9" s="325"/>
      <c r="IL9" s="325"/>
      <c r="IM9" s="325"/>
      <c r="IN9" s="325"/>
      <c r="IO9" s="325"/>
      <c r="IP9" s="325"/>
      <c r="IQ9" s="325"/>
      <c r="IR9" s="325"/>
      <c r="IS9" s="325"/>
      <c r="IT9" s="325"/>
      <c r="IU9" s="325"/>
      <c r="IV9" s="325"/>
    </row>
    <row r="10" spans="1:256" ht="23.1" customHeight="1" x14ac:dyDescent="0.2">
      <c r="C10" s="424" t="str">
        <f>[3]Summary!$D$4</f>
        <v>see below</v>
      </c>
      <c r="D10" s="348"/>
      <c r="E10" s="559" t="s">
        <v>232</v>
      </c>
      <c r="F10" s="562"/>
      <c r="G10" s="563"/>
      <c r="H10" s="121"/>
    </row>
    <row r="11" spans="1:256" s="105" customFormat="1" ht="23.1" customHeight="1" x14ac:dyDescent="0.2">
      <c r="A11" s="325"/>
      <c r="B11" s="325"/>
      <c r="C11" s="424">
        <f>[3]Summary!$D$5</f>
        <v>23742</v>
      </c>
      <c r="D11" s="341"/>
      <c r="E11" s="559" t="s">
        <v>231</v>
      </c>
      <c r="F11" s="560"/>
      <c r="G11" s="561"/>
      <c r="H11" s="524" t="s">
        <v>322</v>
      </c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N11" s="325"/>
      <c r="DO11" s="325"/>
      <c r="DP11" s="325"/>
      <c r="DQ11" s="325"/>
      <c r="DR11" s="325"/>
      <c r="DS11" s="325"/>
      <c r="DT11" s="325"/>
      <c r="DU11" s="325"/>
      <c r="DV11" s="325"/>
      <c r="DW11" s="325"/>
      <c r="DX11" s="325"/>
      <c r="DY11" s="325"/>
      <c r="DZ11" s="325"/>
      <c r="EA11" s="325"/>
      <c r="EB11" s="325"/>
      <c r="EC11" s="325"/>
      <c r="ED11" s="325"/>
      <c r="EE11" s="325"/>
      <c r="EF11" s="325"/>
      <c r="EG11" s="325"/>
      <c r="EH11" s="325"/>
      <c r="EI11" s="325"/>
      <c r="EJ11" s="325"/>
      <c r="EK11" s="325"/>
      <c r="EL11" s="325"/>
      <c r="EM11" s="325"/>
      <c r="EN11" s="325"/>
      <c r="EO11" s="325"/>
      <c r="EP11" s="325"/>
      <c r="EQ11" s="325"/>
      <c r="ER11" s="325"/>
      <c r="ES11" s="325"/>
      <c r="ET11" s="325"/>
      <c r="EU11" s="325"/>
      <c r="EV11" s="325"/>
      <c r="EW11" s="325"/>
      <c r="EX11" s="325"/>
      <c r="EY11" s="325"/>
      <c r="EZ11" s="325"/>
      <c r="FA11" s="325"/>
      <c r="FB11" s="325"/>
      <c r="FC11" s="325"/>
      <c r="FD11" s="325"/>
      <c r="FE11" s="325"/>
      <c r="FF11" s="325"/>
      <c r="FG11" s="325"/>
      <c r="FH11" s="325"/>
      <c r="FI11" s="325"/>
      <c r="FJ11" s="325"/>
      <c r="FK11" s="325"/>
      <c r="FL11" s="325"/>
      <c r="FM11" s="325"/>
      <c r="FN11" s="325"/>
      <c r="FO11" s="325"/>
      <c r="FP11" s="325"/>
      <c r="FQ11" s="325"/>
      <c r="FR11" s="325"/>
      <c r="FS11" s="325"/>
      <c r="FT11" s="325"/>
      <c r="FU11" s="325"/>
      <c r="FV11" s="325"/>
      <c r="FW11" s="325"/>
      <c r="FX11" s="325"/>
      <c r="FY11" s="325"/>
      <c r="FZ11" s="325"/>
      <c r="GA11" s="325"/>
      <c r="GB11" s="325"/>
      <c r="GC11" s="325"/>
      <c r="GD11" s="325"/>
      <c r="GE11" s="325"/>
      <c r="GF11" s="325"/>
      <c r="GG11" s="325"/>
      <c r="GH11" s="325"/>
      <c r="GI11" s="325"/>
      <c r="GJ11" s="325"/>
      <c r="GK11" s="325"/>
      <c r="GL11" s="325"/>
      <c r="GM11" s="325"/>
      <c r="GN11" s="325"/>
      <c r="GO11" s="325"/>
      <c r="GP11" s="325"/>
      <c r="GQ11" s="325"/>
      <c r="GR11" s="325"/>
      <c r="GS11" s="325"/>
      <c r="GT11" s="325"/>
      <c r="GU11" s="325"/>
      <c r="GV11" s="325"/>
      <c r="GW11" s="325"/>
      <c r="GX11" s="325"/>
      <c r="GY11" s="325"/>
      <c r="GZ11" s="325"/>
      <c r="HA11" s="325"/>
      <c r="HB11" s="325"/>
      <c r="HC11" s="325"/>
      <c r="HD11" s="325"/>
      <c r="HE11" s="325"/>
      <c r="HF11" s="325"/>
      <c r="HG11" s="325"/>
      <c r="HH11" s="325"/>
      <c r="HI11" s="325"/>
      <c r="HJ11" s="325"/>
      <c r="HK11" s="325"/>
      <c r="HL11" s="325"/>
      <c r="HM11" s="325"/>
      <c r="HN11" s="325"/>
      <c r="HO11" s="325"/>
      <c r="HP11" s="325"/>
      <c r="HQ11" s="325"/>
      <c r="HR11" s="325"/>
      <c r="HS11" s="325"/>
      <c r="HT11" s="325"/>
      <c r="HU11" s="325"/>
      <c r="HV11" s="325"/>
      <c r="HW11" s="325"/>
      <c r="HX11" s="325"/>
      <c r="HY11" s="325"/>
      <c r="HZ11" s="325"/>
      <c r="IA11" s="325"/>
      <c r="IB11" s="325"/>
      <c r="IC11" s="325"/>
      <c r="ID11" s="325"/>
      <c r="IE11" s="325"/>
      <c r="IF11" s="325"/>
      <c r="IG11" s="325"/>
      <c r="IH11" s="325"/>
      <c r="II11" s="325"/>
      <c r="IJ11" s="325"/>
      <c r="IK11" s="325"/>
      <c r="IL11" s="325"/>
      <c r="IM11" s="325"/>
      <c r="IN11" s="325"/>
      <c r="IO11" s="325"/>
      <c r="IP11" s="325"/>
      <c r="IQ11" s="325"/>
      <c r="IR11" s="325"/>
      <c r="IS11" s="325"/>
      <c r="IT11" s="325"/>
      <c r="IU11" s="325"/>
      <c r="IV11" s="325"/>
    </row>
    <row r="12" spans="1:256" ht="23.1" customHeight="1" x14ac:dyDescent="0.2">
      <c r="C12" s="424">
        <f>[3]Summary!$D$6</f>
        <v>11476</v>
      </c>
      <c r="D12" s="348"/>
      <c r="E12" s="559" t="s">
        <v>229</v>
      </c>
      <c r="F12" s="562"/>
      <c r="G12" s="563"/>
      <c r="H12" s="121" t="s">
        <v>321</v>
      </c>
    </row>
    <row r="13" spans="1:256" s="105" customFormat="1" ht="23.1" customHeight="1" x14ac:dyDescent="0.2">
      <c r="A13" s="325"/>
      <c r="B13" s="325"/>
      <c r="C13" s="424">
        <f>[3]Summary!$D$7</f>
        <v>11307</v>
      </c>
      <c r="D13" s="459"/>
      <c r="E13" s="559" t="s">
        <v>230</v>
      </c>
      <c r="F13" s="560"/>
      <c r="G13" s="561"/>
      <c r="H13" s="524" t="s">
        <v>317</v>
      </c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5"/>
      <c r="DV13" s="325"/>
      <c r="DW13" s="325"/>
      <c r="DX13" s="325"/>
      <c r="DY13" s="325"/>
      <c r="DZ13" s="325"/>
      <c r="EA13" s="325"/>
      <c r="EB13" s="325"/>
      <c r="EC13" s="325"/>
      <c r="ED13" s="325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5"/>
      <c r="ES13" s="325"/>
      <c r="ET13" s="325"/>
      <c r="EU13" s="325"/>
      <c r="EV13" s="325"/>
      <c r="EW13" s="325"/>
      <c r="EX13" s="325"/>
      <c r="EY13" s="325"/>
      <c r="EZ13" s="325"/>
      <c r="FA13" s="325"/>
      <c r="FB13" s="325"/>
      <c r="FC13" s="325"/>
      <c r="FD13" s="325"/>
      <c r="FE13" s="325"/>
      <c r="FF13" s="325"/>
      <c r="FG13" s="325"/>
      <c r="FH13" s="325"/>
      <c r="FI13" s="325"/>
      <c r="FJ13" s="325"/>
      <c r="FK13" s="325"/>
      <c r="FL13" s="325"/>
      <c r="FM13" s="325"/>
      <c r="FN13" s="325"/>
      <c r="FO13" s="325"/>
      <c r="FP13" s="325"/>
      <c r="FQ13" s="325"/>
      <c r="FR13" s="325"/>
      <c r="FS13" s="325"/>
      <c r="FT13" s="325"/>
      <c r="FU13" s="325"/>
      <c r="FV13" s="325"/>
      <c r="FW13" s="325"/>
      <c r="FX13" s="325"/>
      <c r="FY13" s="325"/>
      <c r="FZ13" s="325"/>
      <c r="GA13" s="325"/>
      <c r="GB13" s="325"/>
      <c r="GC13" s="325"/>
      <c r="GD13" s="325"/>
      <c r="GE13" s="325"/>
      <c r="GF13" s="325"/>
      <c r="GG13" s="325"/>
      <c r="GH13" s="325"/>
      <c r="GI13" s="325"/>
      <c r="GJ13" s="325"/>
      <c r="GK13" s="325"/>
      <c r="GL13" s="325"/>
      <c r="GM13" s="325"/>
      <c r="GN13" s="325"/>
      <c r="GO13" s="325"/>
      <c r="GP13" s="325"/>
      <c r="GQ13" s="325"/>
      <c r="GR13" s="325"/>
      <c r="GS13" s="325"/>
      <c r="GT13" s="325"/>
      <c r="GU13" s="325"/>
      <c r="GV13" s="325"/>
      <c r="GW13" s="325"/>
      <c r="GX13" s="325"/>
      <c r="GY13" s="325"/>
      <c r="GZ13" s="325"/>
      <c r="HA13" s="325"/>
      <c r="HB13" s="325"/>
      <c r="HC13" s="325"/>
      <c r="HD13" s="325"/>
      <c r="HE13" s="325"/>
      <c r="HF13" s="325"/>
      <c r="HG13" s="325"/>
      <c r="HH13" s="325"/>
      <c r="HI13" s="325"/>
      <c r="HJ13" s="325"/>
      <c r="HK13" s="325"/>
      <c r="HL13" s="325"/>
      <c r="HM13" s="325"/>
      <c r="HN13" s="325"/>
      <c r="HO13" s="325"/>
      <c r="HP13" s="325"/>
      <c r="HQ13" s="325"/>
      <c r="HR13" s="325"/>
      <c r="HS13" s="325"/>
      <c r="HT13" s="325"/>
      <c r="HU13" s="325"/>
      <c r="HV13" s="325"/>
      <c r="HW13" s="325"/>
      <c r="HX13" s="325"/>
      <c r="HY13" s="325"/>
      <c r="HZ13" s="325"/>
      <c r="IA13" s="325"/>
      <c r="IB13" s="325"/>
      <c r="IC13" s="325"/>
      <c r="ID13" s="325"/>
      <c r="IE13" s="325"/>
      <c r="IF13" s="325"/>
      <c r="IG13" s="325"/>
      <c r="IH13" s="325"/>
      <c r="II13" s="325"/>
      <c r="IJ13" s="325"/>
      <c r="IK13" s="325"/>
      <c r="IL13" s="325"/>
      <c r="IM13" s="325"/>
      <c r="IN13" s="325"/>
      <c r="IO13" s="325"/>
      <c r="IP13" s="325"/>
      <c r="IQ13" s="325"/>
      <c r="IR13" s="325"/>
      <c r="IS13" s="325"/>
      <c r="IT13" s="325"/>
      <c r="IU13" s="325"/>
      <c r="IV13" s="325"/>
    </row>
    <row r="14" spans="1:256" ht="23.1" customHeight="1" x14ac:dyDescent="0.2">
      <c r="C14" s="424">
        <f>[3]Summary!$D$8</f>
        <v>10062</v>
      </c>
      <c r="D14" s="348"/>
      <c r="E14" s="559" t="s">
        <v>233</v>
      </c>
      <c r="F14" s="562"/>
      <c r="G14" s="563"/>
      <c r="H14" s="121" t="s">
        <v>320</v>
      </c>
    </row>
    <row r="15" spans="1:256" s="105" customFormat="1" ht="23.1" customHeight="1" x14ac:dyDescent="0.2">
      <c r="A15" s="325"/>
      <c r="B15" s="325"/>
      <c r="C15" s="424" t="str">
        <f>[3]Summary!$D$9</f>
        <v>pd w/ 09 18</v>
      </c>
      <c r="D15" s="341"/>
      <c r="E15" s="559" t="s">
        <v>238</v>
      </c>
      <c r="F15" s="560"/>
      <c r="G15" s="561"/>
      <c r="H15" s="223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5"/>
      <c r="CG15" s="325"/>
      <c r="CH15" s="325"/>
      <c r="CI15" s="325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325"/>
      <c r="CV15" s="325"/>
      <c r="CW15" s="325"/>
      <c r="CX15" s="325"/>
      <c r="CY15" s="325"/>
      <c r="CZ15" s="325"/>
      <c r="DA15" s="325"/>
      <c r="DB15" s="325"/>
      <c r="DC15" s="325"/>
      <c r="DD15" s="325"/>
      <c r="DE15" s="325"/>
      <c r="DF15" s="325"/>
      <c r="DG15" s="325"/>
      <c r="DH15" s="325"/>
      <c r="DI15" s="325"/>
      <c r="DJ15" s="325"/>
      <c r="DK15" s="325"/>
      <c r="DL15" s="325"/>
      <c r="DM15" s="325"/>
      <c r="DN15" s="325"/>
      <c r="DO15" s="325"/>
      <c r="DP15" s="325"/>
      <c r="DQ15" s="325"/>
      <c r="DR15" s="325"/>
      <c r="DS15" s="325"/>
      <c r="DT15" s="325"/>
      <c r="DU15" s="325"/>
      <c r="DV15" s="325"/>
      <c r="DW15" s="325"/>
      <c r="DX15" s="325"/>
      <c r="DY15" s="325"/>
      <c r="DZ15" s="325"/>
      <c r="EA15" s="325"/>
      <c r="EB15" s="325"/>
      <c r="EC15" s="325"/>
      <c r="ED15" s="325"/>
      <c r="EE15" s="325"/>
      <c r="EF15" s="325"/>
      <c r="EG15" s="325"/>
      <c r="EH15" s="325"/>
      <c r="EI15" s="325"/>
      <c r="EJ15" s="325"/>
      <c r="EK15" s="325"/>
      <c r="EL15" s="325"/>
      <c r="EM15" s="325"/>
      <c r="EN15" s="325"/>
      <c r="EO15" s="325"/>
      <c r="EP15" s="325"/>
      <c r="EQ15" s="325"/>
      <c r="ER15" s="325"/>
      <c r="ES15" s="325"/>
      <c r="ET15" s="325"/>
      <c r="EU15" s="325"/>
      <c r="EV15" s="325"/>
      <c r="EW15" s="325"/>
      <c r="EX15" s="325"/>
      <c r="EY15" s="325"/>
      <c r="EZ15" s="325"/>
      <c r="FA15" s="325"/>
      <c r="FB15" s="325"/>
      <c r="FC15" s="325"/>
      <c r="FD15" s="325"/>
      <c r="FE15" s="325"/>
      <c r="FF15" s="325"/>
      <c r="FG15" s="325"/>
      <c r="FH15" s="325"/>
      <c r="FI15" s="325"/>
      <c r="FJ15" s="325"/>
      <c r="FK15" s="325"/>
      <c r="FL15" s="325"/>
      <c r="FM15" s="325"/>
      <c r="FN15" s="325"/>
      <c r="FO15" s="325"/>
      <c r="FP15" s="325"/>
      <c r="FQ15" s="325"/>
      <c r="FR15" s="325"/>
      <c r="FS15" s="325"/>
      <c r="FT15" s="325"/>
      <c r="FU15" s="325"/>
      <c r="FV15" s="325"/>
      <c r="FW15" s="325"/>
      <c r="FX15" s="325"/>
      <c r="FY15" s="325"/>
      <c r="FZ15" s="325"/>
      <c r="GA15" s="325"/>
      <c r="GB15" s="325"/>
      <c r="GC15" s="325"/>
      <c r="GD15" s="325"/>
      <c r="GE15" s="325"/>
      <c r="GF15" s="325"/>
      <c r="GG15" s="325"/>
      <c r="GH15" s="325"/>
      <c r="GI15" s="325"/>
      <c r="GJ15" s="325"/>
      <c r="GK15" s="325"/>
      <c r="GL15" s="325"/>
      <c r="GM15" s="325"/>
      <c r="GN15" s="325"/>
      <c r="GO15" s="325"/>
      <c r="GP15" s="325"/>
      <c r="GQ15" s="325"/>
      <c r="GR15" s="325"/>
      <c r="GS15" s="325"/>
      <c r="GT15" s="325"/>
      <c r="GU15" s="325"/>
      <c r="GV15" s="325"/>
      <c r="GW15" s="325"/>
      <c r="GX15" s="325"/>
      <c r="GY15" s="325"/>
      <c r="GZ15" s="325"/>
      <c r="HA15" s="325"/>
      <c r="HB15" s="325"/>
      <c r="HC15" s="325"/>
      <c r="HD15" s="325"/>
      <c r="HE15" s="325"/>
      <c r="HF15" s="325"/>
      <c r="HG15" s="325"/>
      <c r="HH15" s="325"/>
      <c r="HI15" s="325"/>
      <c r="HJ15" s="325"/>
      <c r="HK15" s="325"/>
      <c r="HL15" s="325"/>
      <c r="HM15" s="325"/>
      <c r="HN15" s="325"/>
      <c r="HO15" s="325"/>
      <c r="HP15" s="325"/>
      <c r="HQ15" s="325"/>
      <c r="HR15" s="325"/>
      <c r="HS15" s="325"/>
      <c r="HT15" s="325"/>
      <c r="HU15" s="325"/>
      <c r="HV15" s="325"/>
      <c r="HW15" s="325"/>
      <c r="HX15" s="325"/>
      <c r="HY15" s="325"/>
      <c r="HZ15" s="325"/>
      <c r="IA15" s="325"/>
      <c r="IB15" s="325"/>
      <c r="IC15" s="325"/>
      <c r="ID15" s="325"/>
      <c r="IE15" s="325"/>
      <c r="IF15" s="325"/>
      <c r="IG15" s="325"/>
      <c r="IH15" s="325"/>
      <c r="II15" s="325"/>
      <c r="IJ15" s="325"/>
      <c r="IK15" s="325"/>
      <c r="IL15" s="325"/>
      <c r="IM15" s="325"/>
      <c r="IN15" s="325"/>
      <c r="IO15" s="325"/>
      <c r="IP15" s="325"/>
      <c r="IQ15" s="325"/>
      <c r="IR15" s="325"/>
      <c r="IS15" s="325"/>
      <c r="IT15" s="325"/>
      <c r="IU15" s="325"/>
      <c r="IV15" s="325"/>
    </row>
    <row r="16" spans="1:256" ht="23.1" customHeight="1" x14ac:dyDescent="0.2">
      <c r="C16" s="424" t="str">
        <f>[3]Summary!$D$10</f>
        <v>pd w/ 09 18</v>
      </c>
      <c r="D16" s="348"/>
      <c r="E16" s="559" t="s">
        <v>237</v>
      </c>
      <c r="F16" s="562"/>
      <c r="G16" s="563"/>
      <c r="H16" s="121"/>
    </row>
    <row r="17" spans="1:256" s="105" customFormat="1" ht="23.1" customHeight="1" x14ac:dyDescent="0.2">
      <c r="A17" s="325"/>
      <c r="B17" s="325"/>
      <c r="C17" s="424">
        <f>[3]Summary!$D$11</f>
        <v>30717.9</v>
      </c>
      <c r="D17" s="341"/>
      <c r="E17" s="559" t="s">
        <v>236</v>
      </c>
      <c r="F17" s="560"/>
      <c r="G17" s="561"/>
      <c r="H17" s="524" t="s">
        <v>315</v>
      </c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5"/>
      <c r="AU17" s="325"/>
      <c r="AV17" s="325"/>
      <c r="AW17" s="325"/>
      <c r="AX17" s="325"/>
      <c r="AY17" s="325"/>
      <c r="AZ17" s="325"/>
      <c r="BA17" s="325"/>
      <c r="BB17" s="325"/>
      <c r="BC17" s="325"/>
      <c r="BD17" s="325"/>
      <c r="BE17" s="325"/>
      <c r="BF17" s="325"/>
      <c r="BG17" s="325"/>
      <c r="BH17" s="325"/>
      <c r="BI17" s="325"/>
      <c r="BJ17" s="325"/>
      <c r="BK17" s="325"/>
      <c r="BL17" s="325"/>
      <c r="BM17" s="325"/>
      <c r="BN17" s="325"/>
      <c r="BO17" s="325"/>
      <c r="BP17" s="325"/>
      <c r="BQ17" s="325"/>
      <c r="BR17" s="325"/>
      <c r="BS17" s="325"/>
      <c r="BT17" s="325"/>
      <c r="BU17" s="325"/>
      <c r="BV17" s="325"/>
      <c r="BW17" s="325"/>
      <c r="BX17" s="325"/>
      <c r="BY17" s="325"/>
      <c r="BZ17" s="325"/>
      <c r="CA17" s="325"/>
      <c r="CB17" s="325"/>
      <c r="CC17" s="325"/>
      <c r="CD17" s="325"/>
      <c r="CE17" s="325"/>
      <c r="CF17" s="325"/>
      <c r="CG17" s="325"/>
      <c r="CH17" s="325"/>
      <c r="CI17" s="325"/>
      <c r="CJ17" s="325"/>
      <c r="CK17" s="325"/>
      <c r="CL17" s="325"/>
      <c r="CM17" s="325"/>
      <c r="CN17" s="325"/>
      <c r="CO17" s="325"/>
      <c r="CP17" s="325"/>
      <c r="CQ17" s="325"/>
      <c r="CR17" s="325"/>
      <c r="CS17" s="325"/>
      <c r="CT17" s="325"/>
      <c r="CU17" s="325"/>
      <c r="CV17" s="325"/>
      <c r="CW17" s="325"/>
      <c r="CX17" s="325"/>
      <c r="CY17" s="325"/>
      <c r="CZ17" s="325"/>
      <c r="DA17" s="325"/>
      <c r="DB17" s="325"/>
      <c r="DC17" s="325"/>
      <c r="DD17" s="325"/>
      <c r="DE17" s="325"/>
      <c r="DF17" s="325"/>
      <c r="DG17" s="325"/>
      <c r="DH17" s="325"/>
      <c r="DI17" s="325"/>
      <c r="DJ17" s="325"/>
      <c r="DK17" s="325"/>
      <c r="DL17" s="325"/>
      <c r="DM17" s="325"/>
      <c r="DN17" s="325"/>
      <c r="DO17" s="325"/>
      <c r="DP17" s="325"/>
      <c r="DQ17" s="325"/>
      <c r="DR17" s="325"/>
      <c r="DS17" s="325"/>
      <c r="DT17" s="325"/>
      <c r="DU17" s="325"/>
      <c r="DV17" s="325"/>
      <c r="DW17" s="325"/>
      <c r="DX17" s="325"/>
      <c r="DY17" s="325"/>
      <c r="DZ17" s="325"/>
      <c r="EA17" s="325"/>
      <c r="EB17" s="325"/>
      <c r="EC17" s="325"/>
      <c r="ED17" s="325"/>
      <c r="EE17" s="325"/>
      <c r="EF17" s="325"/>
      <c r="EG17" s="325"/>
      <c r="EH17" s="325"/>
      <c r="EI17" s="325"/>
      <c r="EJ17" s="325"/>
      <c r="EK17" s="325"/>
      <c r="EL17" s="325"/>
      <c r="EM17" s="325"/>
      <c r="EN17" s="325"/>
      <c r="EO17" s="325"/>
      <c r="EP17" s="325"/>
      <c r="EQ17" s="325"/>
      <c r="ER17" s="325"/>
      <c r="ES17" s="325"/>
      <c r="ET17" s="325"/>
      <c r="EU17" s="325"/>
      <c r="EV17" s="325"/>
      <c r="EW17" s="325"/>
      <c r="EX17" s="325"/>
      <c r="EY17" s="325"/>
      <c r="EZ17" s="325"/>
      <c r="FA17" s="325"/>
      <c r="FB17" s="325"/>
      <c r="FC17" s="325"/>
      <c r="FD17" s="325"/>
      <c r="FE17" s="325"/>
      <c r="FF17" s="325"/>
      <c r="FG17" s="325"/>
      <c r="FH17" s="325"/>
      <c r="FI17" s="325"/>
      <c r="FJ17" s="325"/>
      <c r="FK17" s="325"/>
      <c r="FL17" s="325"/>
      <c r="FM17" s="325"/>
      <c r="FN17" s="325"/>
      <c r="FO17" s="325"/>
      <c r="FP17" s="325"/>
      <c r="FQ17" s="325"/>
      <c r="FR17" s="325"/>
      <c r="FS17" s="325"/>
      <c r="FT17" s="325"/>
      <c r="FU17" s="325"/>
      <c r="FV17" s="325"/>
      <c r="FW17" s="325"/>
      <c r="FX17" s="325"/>
      <c r="FY17" s="325"/>
      <c r="FZ17" s="325"/>
      <c r="GA17" s="325"/>
      <c r="GB17" s="325"/>
      <c r="GC17" s="325"/>
      <c r="GD17" s="325"/>
      <c r="GE17" s="325"/>
      <c r="GF17" s="325"/>
      <c r="GG17" s="325"/>
      <c r="GH17" s="325"/>
      <c r="GI17" s="325"/>
      <c r="GJ17" s="325"/>
      <c r="GK17" s="325"/>
      <c r="GL17" s="325"/>
      <c r="GM17" s="325"/>
      <c r="GN17" s="325"/>
      <c r="GO17" s="325"/>
      <c r="GP17" s="325"/>
      <c r="GQ17" s="325"/>
      <c r="GR17" s="325"/>
      <c r="GS17" s="325"/>
      <c r="GT17" s="325"/>
      <c r="GU17" s="325"/>
      <c r="GV17" s="325"/>
      <c r="GW17" s="325"/>
      <c r="GX17" s="325"/>
      <c r="GY17" s="325"/>
      <c r="GZ17" s="325"/>
      <c r="HA17" s="325"/>
      <c r="HB17" s="325"/>
      <c r="HC17" s="325"/>
      <c r="HD17" s="325"/>
      <c r="HE17" s="325"/>
      <c r="HF17" s="325"/>
      <c r="HG17" s="325"/>
      <c r="HH17" s="325"/>
      <c r="HI17" s="325"/>
      <c r="HJ17" s="325"/>
      <c r="HK17" s="325"/>
      <c r="HL17" s="325"/>
      <c r="HM17" s="325"/>
      <c r="HN17" s="325"/>
      <c r="HO17" s="325"/>
      <c r="HP17" s="325"/>
      <c r="HQ17" s="325"/>
      <c r="HR17" s="325"/>
      <c r="HS17" s="325"/>
      <c r="HT17" s="325"/>
      <c r="HU17" s="325"/>
      <c r="HV17" s="325"/>
      <c r="HW17" s="325"/>
      <c r="HX17" s="325"/>
      <c r="HY17" s="325"/>
      <c r="HZ17" s="325"/>
      <c r="IA17" s="325"/>
      <c r="IB17" s="325"/>
      <c r="IC17" s="325"/>
      <c r="ID17" s="325"/>
      <c r="IE17" s="325"/>
      <c r="IF17" s="325"/>
      <c r="IG17" s="325"/>
      <c r="IH17" s="325"/>
      <c r="II17" s="325"/>
      <c r="IJ17" s="325"/>
      <c r="IK17" s="325"/>
      <c r="IL17" s="325"/>
      <c r="IM17" s="325"/>
      <c r="IN17" s="325"/>
      <c r="IO17" s="325"/>
      <c r="IP17" s="325"/>
      <c r="IQ17" s="325"/>
      <c r="IR17" s="325"/>
      <c r="IS17" s="325"/>
      <c r="IT17" s="325"/>
      <c r="IU17" s="325"/>
      <c r="IV17" s="325"/>
    </row>
    <row r="18" spans="1:256" ht="23.1" customHeight="1" x14ac:dyDescent="0.2">
      <c r="C18" s="424">
        <f>[3]Summary!$D$12</f>
        <v>9970.2000000000007</v>
      </c>
      <c r="D18" s="348"/>
      <c r="E18" s="559" t="s">
        <v>235</v>
      </c>
      <c r="F18" s="562"/>
      <c r="G18" s="563"/>
      <c r="H18" s="121" t="s">
        <v>316</v>
      </c>
    </row>
    <row r="19" spans="1:256" s="105" customFormat="1" ht="23.1" customHeight="1" x14ac:dyDescent="0.2">
      <c r="A19" s="325"/>
      <c r="B19" s="325"/>
      <c r="C19" s="463" t="s">
        <v>242</v>
      </c>
      <c r="D19" s="341"/>
      <c r="E19" s="559" t="s">
        <v>228</v>
      </c>
      <c r="F19" s="560"/>
      <c r="G19" s="561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  <c r="BH19" s="325"/>
      <c r="BI19" s="325"/>
      <c r="BJ19" s="325"/>
      <c r="BK19" s="325"/>
      <c r="BL19" s="325"/>
      <c r="BM19" s="325"/>
      <c r="BN19" s="325"/>
      <c r="BO19" s="325"/>
      <c r="BP19" s="325"/>
      <c r="BQ19" s="325"/>
      <c r="BR19" s="325"/>
      <c r="BS19" s="325"/>
      <c r="BT19" s="325"/>
      <c r="BU19" s="325"/>
      <c r="BV19" s="325"/>
      <c r="BW19" s="325"/>
      <c r="BX19" s="325"/>
      <c r="BY19" s="325"/>
      <c r="BZ19" s="325"/>
      <c r="CA19" s="325"/>
      <c r="CB19" s="325"/>
      <c r="CC19" s="325"/>
      <c r="CD19" s="325"/>
      <c r="CE19" s="325"/>
      <c r="CF19" s="325"/>
      <c r="CG19" s="325"/>
      <c r="CH19" s="325"/>
      <c r="CI19" s="325"/>
      <c r="CJ19" s="325"/>
      <c r="CK19" s="325"/>
      <c r="CL19" s="325"/>
      <c r="CM19" s="325"/>
      <c r="CN19" s="325"/>
      <c r="CO19" s="325"/>
      <c r="CP19" s="325"/>
      <c r="CQ19" s="325"/>
      <c r="CR19" s="325"/>
      <c r="CS19" s="325"/>
      <c r="CT19" s="325"/>
      <c r="CU19" s="325"/>
      <c r="CV19" s="325"/>
      <c r="CW19" s="325"/>
      <c r="CX19" s="325"/>
      <c r="CY19" s="325"/>
      <c r="CZ19" s="325"/>
      <c r="DA19" s="325"/>
      <c r="DB19" s="325"/>
      <c r="DC19" s="325"/>
      <c r="DD19" s="325"/>
      <c r="DE19" s="325"/>
      <c r="DF19" s="325"/>
      <c r="DG19" s="325"/>
      <c r="DH19" s="325"/>
      <c r="DI19" s="325"/>
      <c r="DJ19" s="325"/>
      <c r="DK19" s="325"/>
      <c r="DL19" s="325"/>
      <c r="DM19" s="325"/>
      <c r="DN19" s="325"/>
      <c r="DO19" s="325"/>
      <c r="DP19" s="325"/>
      <c r="DQ19" s="325"/>
      <c r="DR19" s="325"/>
      <c r="DS19" s="325"/>
      <c r="DT19" s="325"/>
      <c r="DU19" s="325"/>
      <c r="DV19" s="325"/>
      <c r="DW19" s="325"/>
      <c r="DX19" s="325"/>
      <c r="DY19" s="325"/>
      <c r="DZ19" s="325"/>
      <c r="EA19" s="325"/>
      <c r="EB19" s="325"/>
      <c r="EC19" s="325"/>
      <c r="ED19" s="325"/>
      <c r="EE19" s="325"/>
      <c r="EF19" s="325"/>
      <c r="EG19" s="325"/>
      <c r="EH19" s="325"/>
      <c r="EI19" s="325"/>
      <c r="EJ19" s="325"/>
      <c r="EK19" s="325"/>
      <c r="EL19" s="325"/>
      <c r="EM19" s="325"/>
      <c r="EN19" s="325"/>
      <c r="EO19" s="325"/>
      <c r="EP19" s="325"/>
      <c r="EQ19" s="325"/>
      <c r="ER19" s="325"/>
      <c r="ES19" s="325"/>
      <c r="ET19" s="325"/>
      <c r="EU19" s="325"/>
      <c r="EV19" s="325"/>
      <c r="EW19" s="325"/>
      <c r="EX19" s="325"/>
      <c r="EY19" s="325"/>
      <c r="EZ19" s="325"/>
      <c r="FA19" s="325"/>
      <c r="FB19" s="325"/>
      <c r="FC19" s="325"/>
      <c r="FD19" s="325"/>
      <c r="FE19" s="325"/>
      <c r="FF19" s="325"/>
      <c r="FG19" s="325"/>
      <c r="FH19" s="325"/>
      <c r="FI19" s="325"/>
      <c r="FJ19" s="325"/>
      <c r="FK19" s="325"/>
      <c r="FL19" s="325"/>
      <c r="FM19" s="325"/>
      <c r="FN19" s="325"/>
      <c r="FO19" s="325"/>
      <c r="FP19" s="325"/>
      <c r="FQ19" s="325"/>
      <c r="FR19" s="325"/>
      <c r="FS19" s="325"/>
      <c r="FT19" s="325"/>
      <c r="FU19" s="325"/>
      <c r="FV19" s="325"/>
      <c r="FW19" s="325"/>
      <c r="FX19" s="325"/>
      <c r="FY19" s="325"/>
      <c r="FZ19" s="325"/>
      <c r="GA19" s="325"/>
      <c r="GB19" s="325"/>
      <c r="GC19" s="325"/>
      <c r="GD19" s="325"/>
      <c r="GE19" s="325"/>
      <c r="GF19" s="325"/>
      <c r="GG19" s="325"/>
      <c r="GH19" s="325"/>
      <c r="GI19" s="325"/>
      <c r="GJ19" s="325"/>
      <c r="GK19" s="325"/>
      <c r="GL19" s="325"/>
      <c r="GM19" s="325"/>
      <c r="GN19" s="325"/>
      <c r="GO19" s="325"/>
      <c r="GP19" s="325"/>
      <c r="GQ19" s="325"/>
      <c r="GR19" s="325"/>
      <c r="GS19" s="325"/>
      <c r="GT19" s="325"/>
      <c r="GU19" s="325"/>
      <c r="GV19" s="325"/>
      <c r="GW19" s="325"/>
      <c r="GX19" s="325"/>
      <c r="GY19" s="325"/>
      <c r="GZ19" s="325"/>
      <c r="HA19" s="325"/>
      <c r="HB19" s="325"/>
      <c r="HC19" s="325"/>
      <c r="HD19" s="325"/>
      <c r="HE19" s="325"/>
      <c r="HF19" s="325"/>
      <c r="HG19" s="325"/>
      <c r="HH19" s="325"/>
      <c r="HI19" s="325"/>
      <c r="HJ19" s="325"/>
      <c r="HK19" s="325"/>
      <c r="HL19" s="325"/>
      <c r="HM19" s="325"/>
      <c r="HN19" s="325"/>
      <c r="HO19" s="325"/>
      <c r="HP19" s="325"/>
      <c r="HQ19" s="325"/>
      <c r="HR19" s="325"/>
      <c r="HS19" s="325"/>
      <c r="HT19" s="325"/>
      <c r="HU19" s="325"/>
      <c r="HV19" s="325"/>
      <c r="HW19" s="325"/>
      <c r="HX19" s="325"/>
      <c r="HY19" s="325"/>
      <c r="HZ19" s="325"/>
      <c r="IA19" s="325"/>
      <c r="IB19" s="325"/>
      <c r="IC19" s="325"/>
      <c r="ID19" s="325"/>
      <c r="IE19" s="325"/>
      <c r="IF19" s="325"/>
      <c r="IG19" s="325"/>
      <c r="IH19" s="325"/>
      <c r="II19" s="325"/>
      <c r="IJ19" s="325"/>
      <c r="IK19" s="325"/>
      <c r="IL19" s="325"/>
      <c r="IM19" s="325"/>
      <c r="IN19" s="325"/>
      <c r="IO19" s="325"/>
      <c r="IP19" s="325"/>
      <c r="IQ19" s="325"/>
      <c r="IR19" s="325"/>
      <c r="IS19" s="325"/>
      <c r="IT19" s="325"/>
      <c r="IU19" s="325"/>
      <c r="IV19" s="325"/>
    </row>
    <row r="20" spans="1:256" s="105" customFormat="1" ht="23.1" customHeight="1" x14ac:dyDescent="0.2">
      <c r="A20" s="325"/>
      <c r="B20" s="325"/>
      <c r="C20" s="463" t="s">
        <v>241</v>
      </c>
      <c r="D20" s="459"/>
      <c r="E20" s="559" t="s">
        <v>239</v>
      </c>
      <c r="F20" s="560"/>
      <c r="G20" s="561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  <c r="BH20" s="325"/>
      <c r="BI20" s="325"/>
      <c r="BJ20" s="325"/>
      <c r="BK20" s="325"/>
      <c r="BL20" s="325"/>
      <c r="BM20" s="325"/>
      <c r="BN20" s="325"/>
      <c r="BO20" s="325"/>
      <c r="BP20" s="325"/>
      <c r="BQ20" s="325"/>
      <c r="BR20" s="325"/>
      <c r="BS20" s="325"/>
      <c r="BT20" s="325"/>
      <c r="BU20" s="325"/>
      <c r="BV20" s="325"/>
      <c r="BW20" s="325"/>
      <c r="BX20" s="325"/>
      <c r="BY20" s="325"/>
      <c r="BZ20" s="325"/>
      <c r="CA20" s="325"/>
      <c r="CB20" s="325"/>
      <c r="CC20" s="325"/>
      <c r="CD20" s="325"/>
      <c r="CE20" s="325"/>
      <c r="CF20" s="325"/>
      <c r="CG20" s="325"/>
      <c r="CH20" s="325"/>
      <c r="CI20" s="325"/>
      <c r="CJ20" s="325"/>
      <c r="CK20" s="325"/>
      <c r="CL20" s="325"/>
      <c r="CM20" s="325"/>
      <c r="CN20" s="325"/>
      <c r="CO20" s="325"/>
      <c r="CP20" s="325"/>
      <c r="CQ20" s="325"/>
      <c r="CR20" s="325"/>
      <c r="CS20" s="325"/>
      <c r="CT20" s="325"/>
      <c r="CU20" s="325"/>
      <c r="CV20" s="325"/>
      <c r="CW20" s="325"/>
      <c r="CX20" s="325"/>
      <c r="CY20" s="325"/>
      <c r="CZ20" s="325"/>
      <c r="DA20" s="325"/>
      <c r="DB20" s="325"/>
      <c r="DC20" s="325"/>
      <c r="DD20" s="325"/>
      <c r="DE20" s="325"/>
      <c r="DF20" s="325"/>
      <c r="DG20" s="325"/>
      <c r="DH20" s="325"/>
      <c r="DI20" s="325"/>
      <c r="DJ20" s="325"/>
      <c r="DK20" s="325"/>
      <c r="DL20" s="325"/>
      <c r="DM20" s="325"/>
      <c r="DN20" s="325"/>
      <c r="DO20" s="325"/>
      <c r="DP20" s="325"/>
      <c r="DQ20" s="325"/>
      <c r="DR20" s="325"/>
      <c r="DS20" s="325"/>
      <c r="DT20" s="325"/>
      <c r="DU20" s="325"/>
      <c r="DV20" s="325"/>
      <c r="DW20" s="325"/>
      <c r="DX20" s="325"/>
      <c r="DY20" s="325"/>
      <c r="DZ20" s="325"/>
      <c r="EA20" s="325"/>
      <c r="EB20" s="325"/>
      <c r="EC20" s="325"/>
      <c r="ED20" s="325"/>
      <c r="EE20" s="325"/>
      <c r="EF20" s="325"/>
      <c r="EG20" s="325"/>
      <c r="EH20" s="325"/>
      <c r="EI20" s="325"/>
      <c r="EJ20" s="325"/>
      <c r="EK20" s="325"/>
      <c r="EL20" s="325"/>
      <c r="EM20" s="325"/>
      <c r="EN20" s="325"/>
      <c r="EO20" s="325"/>
      <c r="EP20" s="325"/>
      <c r="EQ20" s="325"/>
      <c r="ER20" s="325"/>
      <c r="ES20" s="325"/>
      <c r="ET20" s="325"/>
      <c r="EU20" s="325"/>
      <c r="EV20" s="325"/>
      <c r="EW20" s="325"/>
      <c r="EX20" s="325"/>
      <c r="EY20" s="325"/>
      <c r="EZ20" s="325"/>
      <c r="FA20" s="325"/>
      <c r="FB20" s="325"/>
      <c r="FC20" s="325"/>
      <c r="FD20" s="325"/>
      <c r="FE20" s="325"/>
      <c r="FF20" s="325"/>
      <c r="FG20" s="325"/>
      <c r="FH20" s="325"/>
      <c r="FI20" s="325"/>
      <c r="FJ20" s="325"/>
      <c r="FK20" s="325"/>
      <c r="FL20" s="325"/>
      <c r="FM20" s="325"/>
      <c r="FN20" s="325"/>
      <c r="FO20" s="325"/>
      <c r="FP20" s="325"/>
      <c r="FQ20" s="325"/>
      <c r="FR20" s="325"/>
      <c r="FS20" s="325"/>
      <c r="FT20" s="325"/>
      <c r="FU20" s="325"/>
      <c r="FV20" s="325"/>
      <c r="FW20" s="325"/>
      <c r="FX20" s="325"/>
      <c r="FY20" s="325"/>
      <c r="FZ20" s="325"/>
      <c r="GA20" s="325"/>
      <c r="GB20" s="325"/>
      <c r="GC20" s="325"/>
      <c r="GD20" s="325"/>
      <c r="GE20" s="325"/>
      <c r="GF20" s="325"/>
      <c r="GG20" s="325"/>
      <c r="GH20" s="325"/>
      <c r="GI20" s="325"/>
      <c r="GJ20" s="325"/>
      <c r="GK20" s="325"/>
      <c r="GL20" s="325"/>
      <c r="GM20" s="325"/>
      <c r="GN20" s="325"/>
      <c r="GO20" s="325"/>
      <c r="GP20" s="325"/>
      <c r="GQ20" s="325"/>
      <c r="GR20" s="325"/>
      <c r="GS20" s="325"/>
      <c r="GT20" s="325"/>
      <c r="GU20" s="325"/>
      <c r="GV20" s="325"/>
      <c r="GW20" s="325"/>
      <c r="GX20" s="325"/>
      <c r="GY20" s="325"/>
      <c r="GZ20" s="325"/>
      <c r="HA20" s="325"/>
      <c r="HB20" s="325"/>
      <c r="HC20" s="325"/>
      <c r="HD20" s="325"/>
      <c r="HE20" s="325"/>
      <c r="HF20" s="325"/>
      <c r="HG20" s="325"/>
      <c r="HH20" s="325"/>
      <c r="HI20" s="325"/>
      <c r="HJ20" s="325"/>
      <c r="HK20" s="325"/>
      <c r="HL20" s="325"/>
      <c r="HM20" s="325"/>
      <c r="HN20" s="325"/>
      <c r="HO20" s="325"/>
      <c r="HP20" s="325"/>
      <c r="HQ20" s="325"/>
      <c r="HR20" s="325"/>
      <c r="HS20" s="325"/>
      <c r="HT20" s="325"/>
      <c r="HU20" s="325"/>
      <c r="HV20" s="325"/>
      <c r="HW20" s="325"/>
      <c r="HX20" s="325"/>
      <c r="HY20" s="325"/>
      <c r="HZ20" s="325"/>
      <c r="IA20" s="325"/>
      <c r="IB20" s="325"/>
      <c r="IC20" s="325"/>
      <c r="ID20" s="325"/>
      <c r="IE20" s="325"/>
      <c r="IF20" s="325"/>
      <c r="IG20" s="325"/>
      <c r="IH20" s="325"/>
      <c r="II20" s="325"/>
      <c r="IJ20" s="325"/>
      <c r="IK20" s="325"/>
      <c r="IL20" s="325"/>
      <c r="IM20" s="325"/>
      <c r="IN20" s="325"/>
      <c r="IO20" s="325"/>
      <c r="IP20" s="325"/>
      <c r="IQ20" s="325"/>
      <c r="IR20" s="325"/>
      <c r="IS20" s="325"/>
      <c r="IT20" s="325"/>
      <c r="IU20" s="325"/>
      <c r="IV20" s="325"/>
    </row>
    <row r="21" spans="1:256" ht="23.1" customHeight="1" x14ac:dyDescent="0.2">
      <c r="C21" s="463" t="s">
        <v>241</v>
      </c>
      <c r="E21" s="559" t="s">
        <v>234</v>
      </c>
      <c r="F21" s="562"/>
      <c r="G21" s="563"/>
    </row>
    <row r="22" spans="1:256" s="325" customFormat="1" ht="29.25" customHeight="1" thickBot="1" x14ac:dyDescent="0.25">
      <c r="C22" s="472">
        <f>SUM(C9:C21)</f>
        <v>109323.09999999999</v>
      </c>
      <c r="D22" s="422"/>
      <c r="E22" s="570" t="s">
        <v>226</v>
      </c>
      <c r="F22" s="571"/>
      <c r="G22" s="572"/>
    </row>
    <row r="23" spans="1:256" ht="32.25" customHeight="1" x14ac:dyDescent="0.2">
      <c r="C23" s="428"/>
      <c r="D23" s="413"/>
      <c r="E23" s="564" t="s">
        <v>310</v>
      </c>
      <c r="F23" s="564"/>
      <c r="G23" s="565"/>
    </row>
    <row r="24" spans="1:256" s="412" customFormat="1" ht="21.75" customHeight="1" x14ac:dyDescent="0.2">
      <c r="C24" s="425"/>
      <c r="D24" s="413"/>
      <c r="E24" s="413"/>
      <c r="F24" s="417"/>
      <c r="G24" s="426"/>
    </row>
    <row r="25" spans="1:256" s="295" customFormat="1" ht="15" x14ac:dyDescent="0.25">
      <c r="B25" s="132"/>
      <c r="C25" s="423"/>
      <c r="D25" s="416"/>
      <c r="E25" s="568" t="s">
        <v>167</v>
      </c>
      <c r="F25" s="568"/>
      <c r="G25" s="569"/>
    </row>
    <row r="26" spans="1:256" ht="15" customHeight="1" x14ac:dyDescent="0.25">
      <c r="C26" s="465" t="s">
        <v>168</v>
      </c>
      <c r="D26" s="466"/>
      <c r="E26" s="467"/>
      <c r="F26" s="467"/>
      <c r="G26" s="468"/>
      <c r="H26" s="433" t="s">
        <v>195</v>
      </c>
      <c r="N26" s="398"/>
    </row>
    <row r="27" spans="1:256" s="105" customFormat="1" ht="27.75" customHeight="1" x14ac:dyDescent="0.2">
      <c r="A27" s="325"/>
      <c r="B27" s="325"/>
      <c r="C27" s="469" t="str">
        <f>[2]Summary!$E$4</f>
        <v>paid w/ ER 12-17, 02-18 &amp; 03-18</v>
      </c>
      <c r="D27" s="459"/>
      <c r="E27" s="573" t="s">
        <v>243</v>
      </c>
      <c r="F27" s="573"/>
      <c r="G27" s="574"/>
      <c r="H27" s="223"/>
      <c r="I27" s="325"/>
      <c r="J27" s="325"/>
      <c r="K27" s="325"/>
      <c r="L27" s="325"/>
      <c r="M27" s="325"/>
      <c r="N27" s="398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BD27" s="325"/>
      <c r="BE27" s="325"/>
      <c r="BF27" s="325"/>
      <c r="BG27" s="325"/>
      <c r="BH27" s="325"/>
      <c r="BI27" s="325"/>
      <c r="BJ27" s="325"/>
      <c r="BK27" s="325"/>
      <c r="BL27" s="325"/>
      <c r="BM27" s="325"/>
      <c r="BN27" s="325"/>
      <c r="BO27" s="325"/>
      <c r="BP27" s="325"/>
      <c r="BQ27" s="325"/>
      <c r="BR27" s="325"/>
      <c r="BS27" s="325"/>
      <c r="BT27" s="325"/>
      <c r="BU27" s="325"/>
      <c r="BV27" s="325"/>
      <c r="BW27" s="325"/>
      <c r="BX27" s="325"/>
      <c r="BY27" s="325"/>
      <c r="BZ27" s="325"/>
      <c r="CA27" s="325"/>
      <c r="CB27" s="325"/>
      <c r="CC27" s="325"/>
      <c r="CD27" s="325"/>
      <c r="CE27" s="325"/>
      <c r="CF27" s="325"/>
      <c r="CG27" s="325"/>
      <c r="CH27" s="325"/>
      <c r="CI27" s="325"/>
      <c r="CJ27" s="325"/>
      <c r="CK27" s="325"/>
      <c r="CL27" s="325"/>
      <c r="CM27" s="325"/>
      <c r="CN27" s="325"/>
      <c r="CO27" s="325"/>
      <c r="CP27" s="325"/>
      <c r="CQ27" s="325"/>
      <c r="CR27" s="325"/>
      <c r="CS27" s="325"/>
      <c r="CT27" s="325"/>
      <c r="CU27" s="325"/>
      <c r="CV27" s="325"/>
      <c r="CW27" s="325"/>
      <c r="CX27" s="325"/>
      <c r="CY27" s="325"/>
      <c r="CZ27" s="325"/>
      <c r="DA27" s="325"/>
      <c r="DB27" s="325"/>
      <c r="DC27" s="325"/>
      <c r="DD27" s="325"/>
      <c r="DE27" s="325"/>
      <c r="DF27" s="325"/>
      <c r="DG27" s="325"/>
      <c r="DH27" s="325"/>
      <c r="DI27" s="325"/>
      <c r="DJ27" s="325"/>
      <c r="DK27" s="325"/>
      <c r="DL27" s="325"/>
      <c r="DM27" s="325"/>
      <c r="DN27" s="325"/>
      <c r="DO27" s="325"/>
      <c r="DP27" s="325"/>
      <c r="DQ27" s="325"/>
      <c r="DR27" s="325"/>
      <c r="DS27" s="325"/>
      <c r="DT27" s="325"/>
      <c r="DU27" s="325"/>
      <c r="DV27" s="325"/>
      <c r="DW27" s="325"/>
      <c r="DX27" s="325"/>
      <c r="DY27" s="325"/>
      <c r="DZ27" s="325"/>
      <c r="EA27" s="325"/>
      <c r="EB27" s="325"/>
      <c r="EC27" s="325"/>
      <c r="ED27" s="325"/>
      <c r="EE27" s="325"/>
      <c r="EF27" s="325"/>
      <c r="EG27" s="325"/>
      <c r="EH27" s="325"/>
      <c r="EI27" s="325"/>
      <c r="EJ27" s="325"/>
      <c r="EK27" s="325"/>
      <c r="EL27" s="325"/>
      <c r="EM27" s="325"/>
      <c r="EN27" s="325"/>
      <c r="EO27" s="325"/>
      <c r="EP27" s="325"/>
      <c r="EQ27" s="325"/>
      <c r="ER27" s="325"/>
      <c r="ES27" s="325"/>
      <c r="ET27" s="325"/>
      <c r="EU27" s="325"/>
      <c r="EV27" s="325"/>
      <c r="EW27" s="325"/>
      <c r="EX27" s="325"/>
      <c r="EY27" s="325"/>
      <c r="EZ27" s="325"/>
      <c r="FA27" s="325"/>
      <c r="FB27" s="325"/>
      <c r="FC27" s="325"/>
      <c r="FD27" s="325"/>
      <c r="FE27" s="325"/>
      <c r="FF27" s="325"/>
      <c r="FG27" s="325"/>
      <c r="FH27" s="325"/>
      <c r="FI27" s="325"/>
      <c r="FJ27" s="325"/>
      <c r="FK27" s="325"/>
      <c r="FL27" s="325"/>
      <c r="FM27" s="325"/>
      <c r="FN27" s="325"/>
      <c r="FO27" s="325"/>
      <c r="FP27" s="325"/>
      <c r="FQ27" s="325"/>
      <c r="FR27" s="325"/>
      <c r="FS27" s="325"/>
      <c r="FT27" s="325"/>
      <c r="FU27" s="325"/>
      <c r="FV27" s="325"/>
      <c r="FW27" s="325"/>
      <c r="FX27" s="325"/>
      <c r="FY27" s="325"/>
      <c r="FZ27" s="325"/>
      <c r="GA27" s="325"/>
      <c r="GB27" s="325"/>
      <c r="GC27" s="325"/>
      <c r="GD27" s="325"/>
      <c r="GE27" s="325"/>
      <c r="GF27" s="325"/>
      <c r="GG27" s="325"/>
      <c r="GH27" s="325"/>
      <c r="GI27" s="325"/>
      <c r="GJ27" s="325"/>
      <c r="GK27" s="325"/>
      <c r="GL27" s="325"/>
      <c r="GM27" s="325"/>
      <c r="GN27" s="325"/>
      <c r="GO27" s="325"/>
      <c r="GP27" s="325"/>
      <c r="GQ27" s="325"/>
      <c r="GR27" s="325"/>
      <c r="GS27" s="325"/>
      <c r="GT27" s="325"/>
      <c r="GU27" s="325"/>
      <c r="GV27" s="325"/>
      <c r="GW27" s="325"/>
      <c r="GX27" s="325"/>
      <c r="GY27" s="325"/>
      <c r="GZ27" s="325"/>
      <c r="HA27" s="325"/>
      <c r="HB27" s="325"/>
      <c r="HC27" s="325"/>
      <c r="HD27" s="325"/>
      <c r="HE27" s="325"/>
      <c r="HF27" s="325"/>
      <c r="HG27" s="325"/>
      <c r="HH27" s="325"/>
      <c r="HI27" s="325"/>
      <c r="HJ27" s="325"/>
      <c r="HK27" s="325"/>
      <c r="HL27" s="325"/>
      <c r="HM27" s="325"/>
      <c r="HN27" s="325"/>
      <c r="HO27" s="325"/>
      <c r="HP27" s="325"/>
      <c r="HQ27" s="325"/>
      <c r="HR27" s="325"/>
      <c r="HS27" s="325"/>
      <c r="HT27" s="325"/>
      <c r="HU27" s="325"/>
      <c r="HV27" s="325"/>
      <c r="HW27" s="325"/>
      <c r="HX27" s="325"/>
      <c r="HY27" s="325"/>
      <c r="HZ27" s="325"/>
      <c r="IA27" s="325"/>
      <c r="IB27" s="325"/>
      <c r="IC27" s="325"/>
      <c r="ID27" s="325"/>
      <c r="IE27" s="325"/>
      <c r="IF27" s="325"/>
      <c r="IG27" s="325"/>
      <c r="IH27" s="325"/>
      <c r="II27" s="325"/>
      <c r="IJ27" s="325"/>
      <c r="IK27" s="325"/>
      <c r="IL27" s="325"/>
      <c r="IM27" s="325"/>
      <c r="IN27" s="325"/>
      <c r="IO27" s="325"/>
      <c r="IP27" s="325"/>
      <c r="IQ27" s="325"/>
      <c r="IR27" s="325"/>
      <c r="IS27" s="325"/>
      <c r="IT27" s="325"/>
      <c r="IU27" s="325"/>
      <c r="IV27" s="325"/>
    </row>
    <row r="28" spans="1:256" s="105" customFormat="1" ht="23.1" customHeight="1" x14ac:dyDescent="0.2">
      <c r="A28" s="325"/>
      <c r="B28" s="325"/>
      <c r="C28" s="464">
        <f>[2]Summary!$E$5</f>
        <v>3233.16</v>
      </c>
      <c r="D28" s="341"/>
      <c r="E28" s="559" t="s">
        <v>244</v>
      </c>
      <c r="F28" s="560"/>
      <c r="G28" s="561"/>
      <c r="H28" s="524" t="s">
        <v>313</v>
      </c>
      <c r="I28" s="325"/>
      <c r="J28" s="325"/>
      <c r="K28" s="325"/>
      <c r="L28" s="325"/>
      <c r="M28" s="325"/>
      <c r="N28" s="398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5"/>
      <c r="BR28" s="325"/>
      <c r="BS28" s="325"/>
      <c r="BT28" s="325"/>
      <c r="BU28" s="325"/>
      <c r="BV28" s="325"/>
      <c r="BW28" s="325"/>
      <c r="BX28" s="325"/>
      <c r="BY28" s="325"/>
      <c r="BZ28" s="325"/>
      <c r="CA28" s="325"/>
      <c r="CB28" s="325"/>
      <c r="CC28" s="325"/>
      <c r="CD28" s="325"/>
      <c r="CE28" s="325"/>
      <c r="CF28" s="325"/>
      <c r="CG28" s="325"/>
      <c r="CH28" s="325"/>
      <c r="CI28" s="325"/>
      <c r="CJ28" s="325"/>
      <c r="CK28" s="325"/>
      <c r="CL28" s="325"/>
      <c r="CM28" s="325"/>
      <c r="CN28" s="325"/>
      <c r="CO28" s="325"/>
      <c r="CP28" s="325"/>
      <c r="CQ28" s="325"/>
      <c r="CR28" s="325"/>
      <c r="CS28" s="325"/>
      <c r="CT28" s="325"/>
      <c r="CU28" s="325"/>
      <c r="CV28" s="325"/>
      <c r="CW28" s="325"/>
      <c r="CX28" s="325"/>
      <c r="CY28" s="325"/>
      <c r="CZ28" s="325"/>
      <c r="DA28" s="325"/>
      <c r="DB28" s="325"/>
      <c r="DC28" s="325"/>
      <c r="DD28" s="325"/>
      <c r="DE28" s="325"/>
      <c r="DF28" s="325"/>
      <c r="DG28" s="325"/>
      <c r="DH28" s="325"/>
      <c r="DI28" s="325"/>
      <c r="DJ28" s="325"/>
      <c r="DK28" s="325"/>
      <c r="DL28" s="325"/>
      <c r="DM28" s="325"/>
      <c r="DN28" s="325"/>
      <c r="DO28" s="325"/>
      <c r="DP28" s="325"/>
      <c r="DQ28" s="325"/>
      <c r="DR28" s="325"/>
      <c r="DS28" s="325"/>
      <c r="DT28" s="325"/>
      <c r="DU28" s="325"/>
      <c r="DV28" s="325"/>
      <c r="DW28" s="325"/>
      <c r="DX28" s="325"/>
      <c r="DY28" s="325"/>
      <c r="DZ28" s="325"/>
      <c r="EA28" s="325"/>
      <c r="EB28" s="325"/>
      <c r="EC28" s="325"/>
      <c r="ED28" s="325"/>
      <c r="EE28" s="325"/>
      <c r="EF28" s="325"/>
      <c r="EG28" s="325"/>
      <c r="EH28" s="325"/>
      <c r="EI28" s="325"/>
      <c r="EJ28" s="325"/>
      <c r="EK28" s="325"/>
      <c r="EL28" s="325"/>
      <c r="EM28" s="325"/>
      <c r="EN28" s="325"/>
      <c r="EO28" s="325"/>
      <c r="EP28" s="325"/>
      <c r="EQ28" s="325"/>
      <c r="ER28" s="325"/>
      <c r="ES28" s="325"/>
      <c r="ET28" s="325"/>
      <c r="EU28" s="325"/>
      <c r="EV28" s="325"/>
      <c r="EW28" s="325"/>
      <c r="EX28" s="325"/>
      <c r="EY28" s="325"/>
      <c r="EZ28" s="325"/>
      <c r="FA28" s="325"/>
      <c r="FB28" s="325"/>
      <c r="FC28" s="325"/>
      <c r="FD28" s="325"/>
      <c r="FE28" s="325"/>
      <c r="FF28" s="325"/>
      <c r="FG28" s="325"/>
      <c r="FH28" s="325"/>
      <c r="FI28" s="325"/>
      <c r="FJ28" s="325"/>
      <c r="FK28" s="325"/>
      <c r="FL28" s="325"/>
      <c r="FM28" s="325"/>
      <c r="FN28" s="325"/>
      <c r="FO28" s="325"/>
      <c r="FP28" s="325"/>
      <c r="FQ28" s="325"/>
      <c r="FR28" s="325"/>
      <c r="FS28" s="325"/>
      <c r="FT28" s="325"/>
      <c r="FU28" s="325"/>
      <c r="FV28" s="325"/>
      <c r="FW28" s="325"/>
      <c r="FX28" s="325"/>
      <c r="FY28" s="325"/>
      <c r="FZ28" s="325"/>
      <c r="GA28" s="325"/>
      <c r="GB28" s="325"/>
      <c r="GC28" s="325"/>
      <c r="GD28" s="325"/>
      <c r="GE28" s="325"/>
      <c r="GF28" s="325"/>
      <c r="GG28" s="325"/>
      <c r="GH28" s="325"/>
      <c r="GI28" s="325"/>
      <c r="GJ28" s="325"/>
      <c r="GK28" s="325"/>
      <c r="GL28" s="325"/>
      <c r="GM28" s="325"/>
      <c r="GN28" s="325"/>
      <c r="GO28" s="325"/>
      <c r="GP28" s="325"/>
      <c r="GQ28" s="325"/>
      <c r="GR28" s="325"/>
      <c r="GS28" s="325"/>
      <c r="GT28" s="325"/>
      <c r="GU28" s="325"/>
      <c r="GV28" s="325"/>
      <c r="GW28" s="325"/>
      <c r="GX28" s="325"/>
      <c r="GY28" s="325"/>
      <c r="GZ28" s="325"/>
      <c r="HA28" s="325"/>
      <c r="HB28" s="325"/>
      <c r="HC28" s="325"/>
      <c r="HD28" s="325"/>
      <c r="HE28" s="325"/>
      <c r="HF28" s="325"/>
      <c r="HG28" s="325"/>
      <c r="HH28" s="325"/>
      <c r="HI28" s="325"/>
      <c r="HJ28" s="325"/>
      <c r="HK28" s="325"/>
      <c r="HL28" s="325"/>
      <c r="HM28" s="325"/>
      <c r="HN28" s="325"/>
      <c r="HO28" s="325"/>
      <c r="HP28" s="325"/>
      <c r="HQ28" s="325"/>
      <c r="HR28" s="325"/>
      <c r="HS28" s="325"/>
      <c r="HT28" s="325"/>
      <c r="HU28" s="325"/>
      <c r="HV28" s="325"/>
      <c r="HW28" s="325"/>
      <c r="HX28" s="325"/>
      <c r="HY28" s="325"/>
      <c r="HZ28" s="325"/>
      <c r="IA28" s="325"/>
      <c r="IB28" s="325"/>
      <c r="IC28" s="325"/>
      <c r="ID28" s="325"/>
      <c r="IE28" s="325"/>
      <c r="IF28" s="325"/>
      <c r="IG28" s="325"/>
      <c r="IH28" s="325"/>
      <c r="II28" s="325"/>
      <c r="IJ28" s="325"/>
      <c r="IK28" s="325"/>
      <c r="IL28" s="325"/>
      <c r="IM28" s="325"/>
      <c r="IN28" s="325"/>
      <c r="IO28" s="325"/>
      <c r="IP28" s="325"/>
      <c r="IQ28" s="325"/>
      <c r="IR28" s="325"/>
      <c r="IS28" s="325"/>
      <c r="IT28" s="325"/>
      <c r="IU28" s="325"/>
      <c r="IV28" s="325"/>
    </row>
    <row r="29" spans="1:256" s="105" customFormat="1" ht="27.75" customHeight="1" x14ac:dyDescent="0.2">
      <c r="A29" s="325"/>
      <c r="B29" s="325"/>
      <c r="C29" s="469" t="str">
        <f>[2]Summary!$E$6</f>
        <v>paid w/ ER 12-17, 02-18 &amp; 03-18</v>
      </c>
      <c r="D29" s="459"/>
      <c r="E29" s="559" t="s">
        <v>245</v>
      </c>
      <c r="F29" s="560"/>
      <c r="G29" s="561"/>
      <c r="H29" s="223"/>
      <c r="I29" s="325"/>
      <c r="J29" s="325"/>
      <c r="K29" s="325"/>
      <c r="L29" s="325"/>
      <c r="M29" s="325"/>
      <c r="N29" s="398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  <c r="AZ29" s="325"/>
      <c r="BA29" s="325"/>
      <c r="BB29" s="325"/>
      <c r="BC29" s="325"/>
      <c r="BD29" s="325"/>
      <c r="BE29" s="325"/>
      <c r="BF29" s="325"/>
      <c r="BG29" s="325"/>
      <c r="BH29" s="325"/>
      <c r="BI29" s="325"/>
      <c r="BJ29" s="325"/>
      <c r="BK29" s="325"/>
      <c r="BL29" s="325"/>
      <c r="BM29" s="325"/>
      <c r="BN29" s="325"/>
      <c r="BO29" s="325"/>
      <c r="BP29" s="325"/>
      <c r="BQ29" s="325"/>
      <c r="BR29" s="325"/>
      <c r="BS29" s="325"/>
      <c r="BT29" s="325"/>
      <c r="BU29" s="325"/>
      <c r="BV29" s="325"/>
      <c r="BW29" s="325"/>
      <c r="BX29" s="325"/>
      <c r="BY29" s="325"/>
      <c r="BZ29" s="325"/>
      <c r="CA29" s="325"/>
      <c r="CB29" s="325"/>
      <c r="CC29" s="325"/>
      <c r="CD29" s="325"/>
      <c r="CE29" s="325"/>
      <c r="CF29" s="325"/>
      <c r="CG29" s="325"/>
      <c r="CH29" s="325"/>
      <c r="CI29" s="325"/>
      <c r="CJ29" s="325"/>
      <c r="CK29" s="325"/>
      <c r="CL29" s="325"/>
      <c r="CM29" s="325"/>
      <c r="CN29" s="325"/>
      <c r="CO29" s="325"/>
      <c r="CP29" s="325"/>
      <c r="CQ29" s="325"/>
      <c r="CR29" s="325"/>
      <c r="CS29" s="325"/>
      <c r="CT29" s="325"/>
      <c r="CU29" s="325"/>
      <c r="CV29" s="325"/>
      <c r="CW29" s="325"/>
      <c r="CX29" s="325"/>
      <c r="CY29" s="325"/>
      <c r="CZ29" s="325"/>
      <c r="DA29" s="325"/>
      <c r="DB29" s="325"/>
      <c r="DC29" s="325"/>
      <c r="DD29" s="325"/>
      <c r="DE29" s="325"/>
      <c r="DF29" s="325"/>
      <c r="DG29" s="325"/>
      <c r="DH29" s="325"/>
      <c r="DI29" s="325"/>
      <c r="DJ29" s="325"/>
      <c r="DK29" s="325"/>
      <c r="DL29" s="325"/>
      <c r="DM29" s="325"/>
      <c r="DN29" s="325"/>
      <c r="DO29" s="325"/>
      <c r="DP29" s="325"/>
      <c r="DQ29" s="325"/>
      <c r="DR29" s="325"/>
      <c r="DS29" s="325"/>
      <c r="DT29" s="325"/>
      <c r="DU29" s="325"/>
      <c r="DV29" s="325"/>
      <c r="DW29" s="325"/>
      <c r="DX29" s="325"/>
      <c r="DY29" s="325"/>
      <c r="DZ29" s="325"/>
      <c r="EA29" s="325"/>
      <c r="EB29" s="325"/>
      <c r="EC29" s="325"/>
      <c r="ED29" s="325"/>
      <c r="EE29" s="325"/>
      <c r="EF29" s="325"/>
      <c r="EG29" s="325"/>
      <c r="EH29" s="325"/>
      <c r="EI29" s="325"/>
      <c r="EJ29" s="325"/>
      <c r="EK29" s="325"/>
      <c r="EL29" s="325"/>
      <c r="EM29" s="325"/>
      <c r="EN29" s="325"/>
      <c r="EO29" s="325"/>
      <c r="EP29" s="325"/>
      <c r="EQ29" s="325"/>
      <c r="ER29" s="325"/>
      <c r="ES29" s="325"/>
      <c r="ET29" s="325"/>
      <c r="EU29" s="325"/>
      <c r="EV29" s="325"/>
      <c r="EW29" s="325"/>
      <c r="EX29" s="325"/>
      <c r="EY29" s="325"/>
      <c r="EZ29" s="325"/>
      <c r="FA29" s="325"/>
      <c r="FB29" s="325"/>
      <c r="FC29" s="325"/>
      <c r="FD29" s="325"/>
      <c r="FE29" s="325"/>
      <c r="FF29" s="325"/>
      <c r="FG29" s="325"/>
      <c r="FH29" s="325"/>
      <c r="FI29" s="325"/>
      <c r="FJ29" s="325"/>
      <c r="FK29" s="325"/>
      <c r="FL29" s="325"/>
      <c r="FM29" s="325"/>
      <c r="FN29" s="325"/>
      <c r="FO29" s="325"/>
      <c r="FP29" s="325"/>
      <c r="FQ29" s="325"/>
      <c r="FR29" s="325"/>
      <c r="FS29" s="325"/>
      <c r="FT29" s="325"/>
      <c r="FU29" s="325"/>
      <c r="FV29" s="325"/>
      <c r="FW29" s="325"/>
      <c r="FX29" s="325"/>
      <c r="FY29" s="325"/>
      <c r="FZ29" s="325"/>
      <c r="GA29" s="325"/>
      <c r="GB29" s="325"/>
      <c r="GC29" s="325"/>
      <c r="GD29" s="325"/>
      <c r="GE29" s="325"/>
      <c r="GF29" s="325"/>
      <c r="GG29" s="325"/>
      <c r="GH29" s="325"/>
      <c r="GI29" s="325"/>
      <c r="GJ29" s="325"/>
      <c r="GK29" s="325"/>
      <c r="GL29" s="325"/>
      <c r="GM29" s="325"/>
      <c r="GN29" s="325"/>
      <c r="GO29" s="325"/>
      <c r="GP29" s="325"/>
      <c r="GQ29" s="325"/>
      <c r="GR29" s="325"/>
      <c r="GS29" s="325"/>
      <c r="GT29" s="325"/>
      <c r="GU29" s="325"/>
      <c r="GV29" s="325"/>
      <c r="GW29" s="325"/>
      <c r="GX29" s="325"/>
      <c r="GY29" s="325"/>
      <c r="GZ29" s="325"/>
      <c r="HA29" s="325"/>
      <c r="HB29" s="325"/>
      <c r="HC29" s="325"/>
      <c r="HD29" s="325"/>
      <c r="HE29" s="325"/>
      <c r="HF29" s="325"/>
      <c r="HG29" s="325"/>
      <c r="HH29" s="325"/>
      <c r="HI29" s="325"/>
      <c r="HJ29" s="325"/>
      <c r="HK29" s="325"/>
      <c r="HL29" s="325"/>
      <c r="HM29" s="325"/>
      <c r="HN29" s="325"/>
      <c r="HO29" s="325"/>
      <c r="HP29" s="325"/>
      <c r="HQ29" s="325"/>
      <c r="HR29" s="325"/>
      <c r="HS29" s="325"/>
      <c r="HT29" s="325"/>
      <c r="HU29" s="325"/>
      <c r="HV29" s="325"/>
      <c r="HW29" s="325"/>
      <c r="HX29" s="325"/>
      <c r="HY29" s="325"/>
      <c r="HZ29" s="325"/>
      <c r="IA29" s="325"/>
      <c r="IB29" s="325"/>
      <c r="IC29" s="325"/>
      <c r="ID29" s="325"/>
      <c r="IE29" s="325"/>
      <c r="IF29" s="325"/>
      <c r="IG29" s="325"/>
      <c r="IH29" s="325"/>
      <c r="II29" s="325"/>
      <c r="IJ29" s="325"/>
      <c r="IK29" s="325"/>
      <c r="IL29" s="325"/>
      <c r="IM29" s="325"/>
      <c r="IN29" s="325"/>
      <c r="IO29" s="325"/>
      <c r="IP29" s="325"/>
      <c r="IQ29" s="325"/>
      <c r="IR29" s="325"/>
      <c r="IS29" s="325"/>
      <c r="IT29" s="325"/>
      <c r="IU29" s="325"/>
      <c r="IV29" s="325"/>
    </row>
    <row r="30" spans="1:256" s="105" customFormat="1" ht="23.1" customHeight="1" x14ac:dyDescent="0.2">
      <c r="A30" s="325"/>
      <c r="B30" s="325"/>
      <c r="C30" s="463">
        <f>[2]Summary!$E$7</f>
        <v>11112.18</v>
      </c>
      <c r="D30" s="341"/>
      <c r="E30" s="559" t="s">
        <v>246</v>
      </c>
      <c r="F30" s="560"/>
      <c r="G30" s="561"/>
      <c r="H30" s="525" t="s">
        <v>323</v>
      </c>
      <c r="I30" s="325"/>
      <c r="J30" s="325"/>
      <c r="K30" s="325"/>
      <c r="L30" s="325"/>
      <c r="M30" s="325"/>
      <c r="N30" s="398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5"/>
      <c r="AY30" s="325"/>
      <c r="AZ30" s="325"/>
      <c r="BA30" s="325"/>
      <c r="BB30" s="325"/>
      <c r="BC30" s="325"/>
      <c r="BD30" s="325"/>
      <c r="BE30" s="325"/>
      <c r="BF30" s="325"/>
      <c r="BG30" s="325"/>
      <c r="BH30" s="325"/>
      <c r="BI30" s="325"/>
      <c r="BJ30" s="325"/>
      <c r="BK30" s="325"/>
      <c r="BL30" s="325"/>
      <c r="BM30" s="325"/>
      <c r="BN30" s="325"/>
      <c r="BO30" s="325"/>
      <c r="BP30" s="325"/>
      <c r="BQ30" s="325"/>
      <c r="BR30" s="325"/>
      <c r="BS30" s="325"/>
      <c r="BT30" s="325"/>
      <c r="BU30" s="325"/>
      <c r="BV30" s="325"/>
      <c r="BW30" s="325"/>
      <c r="BX30" s="325"/>
      <c r="BY30" s="325"/>
      <c r="BZ30" s="325"/>
      <c r="CA30" s="325"/>
      <c r="CB30" s="325"/>
      <c r="CC30" s="325"/>
      <c r="CD30" s="325"/>
      <c r="CE30" s="325"/>
      <c r="CF30" s="325"/>
      <c r="CG30" s="325"/>
      <c r="CH30" s="325"/>
      <c r="CI30" s="325"/>
      <c r="CJ30" s="325"/>
      <c r="CK30" s="325"/>
      <c r="CL30" s="325"/>
      <c r="CM30" s="325"/>
      <c r="CN30" s="325"/>
      <c r="CO30" s="325"/>
      <c r="CP30" s="325"/>
      <c r="CQ30" s="325"/>
      <c r="CR30" s="325"/>
      <c r="CS30" s="325"/>
      <c r="CT30" s="325"/>
      <c r="CU30" s="325"/>
      <c r="CV30" s="325"/>
      <c r="CW30" s="325"/>
      <c r="CX30" s="325"/>
      <c r="CY30" s="325"/>
      <c r="CZ30" s="325"/>
      <c r="DA30" s="325"/>
      <c r="DB30" s="325"/>
      <c r="DC30" s="325"/>
      <c r="DD30" s="325"/>
      <c r="DE30" s="325"/>
      <c r="DF30" s="325"/>
      <c r="DG30" s="325"/>
      <c r="DH30" s="325"/>
      <c r="DI30" s="325"/>
      <c r="DJ30" s="325"/>
      <c r="DK30" s="325"/>
      <c r="DL30" s="325"/>
      <c r="DM30" s="325"/>
      <c r="DN30" s="325"/>
      <c r="DO30" s="325"/>
      <c r="DP30" s="325"/>
      <c r="DQ30" s="325"/>
      <c r="DR30" s="325"/>
      <c r="DS30" s="325"/>
      <c r="DT30" s="325"/>
      <c r="DU30" s="325"/>
      <c r="DV30" s="325"/>
      <c r="DW30" s="325"/>
      <c r="DX30" s="325"/>
      <c r="DY30" s="325"/>
      <c r="DZ30" s="325"/>
      <c r="EA30" s="325"/>
      <c r="EB30" s="325"/>
      <c r="EC30" s="325"/>
      <c r="ED30" s="325"/>
      <c r="EE30" s="325"/>
      <c r="EF30" s="325"/>
      <c r="EG30" s="325"/>
      <c r="EH30" s="325"/>
      <c r="EI30" s="325"/>
      <c r="EJ30" s="325"/>
      <c r="EK30" s="325"/>
      <c r="EL30" s="325"/>
      <c r="EM30" s="325"/>
      <c r="EN30" s="325"/>
      <c r="EO30" s="325"/>
      <c r="EP30" s="325"/>
      <c r="EQ30" s="325"/>
      <c r="ER30" s="325"/>
      <c r="ES30" s="325"/>
      <c r="ET30" s="325"/>
      <c r="EU30" s="325"/>
      <c r="EV30" s="325"/>
      <c r="EW30" s="325"/>
      <c r="EX30" s="325"/>
      <c r="EY30" s="325"/>
      <c r="EZ30" s="325"/>
      <c r="FA30" s="325"/>
      <c r="FB30" s="325"/>
      <c r="FC30" s="325"/>
      <c r="FD30" s="325"/>
      <c r="FE30" s="325"/>
      <c r="FF30" s="325"/>
      <c r="FG30" s="325"/>
      <c r="FH30" s="325"/>
      <c r="FI30" s="325"/>
      <c r="FJ30" s="325"/>
      <c r="FK30" s="325"/>
      <c r="FL30" s="325"/>
      <c r="FM30" s="325"/>
      <c r="FN30" s="325"/>
      <c r="FO30" s="325"/>
      <c r="FP30" s="325"/>
      <c r="FQ30" s="325"/>
      <c r="FR30" s="325"/>
      <c r="FS30" s="325"/>
      <c r="FT30" s="325"/>
      <c r="FU30" s="325"/>
      <c r="FV30" s="325"/>
      <c r="FW30" s="325"/>
      <c r="FX30" s="325"/>
      <c r="FY30" s="325"/>
      <c r="FZ30" s="325"/>
      <c r="GA30" s="325"/>
      <c r="GB30" s="325"/>
      <c r="GC30" s="325"/>
      <c r="GD30" s="325"/>
      <c r="GE30" s="325"/>
      <c r="GF30" s="325"/>
      <c r="GG30" s="325"/>
      <c r="GH30" s="325"/>
      <c r="GI30" s="325"/>
      <c r="GJ30" s="325"/>
      <c r="GK30" s="325"/>
      <c r="GL30" s="325"/>
      <c r="GM30" s="325"/>
      <c r="GN30" s="325"/>
      <c r="GO30" s="325"/>
      <c r="GP30" s="325"/>
      <c r="GQ30" s="325"/>
      <c r="GR30" s="325"/>
      <c r="GS30" s="325"/>
      <c r="GT30" s="325"/>
      <c r="GU30" s="325"/>
      <c r="GV30" s="325"/>
      <c r="GW30" s="325"/>
      <c r="GX30" s="325"/>
      <c r="GY30" s="325"/>
      <c r="GZ30" s="325"/>
      <c r="HA30" s="325"/>
      <c r="HB30" s="325"/>
      <c r="HC30" s="325"/>
      <c r="HD30" s="325"/>
      <c r="HE30" s="325"/>
      <c r="HF30" s="325"/>
      <c r="HG30" s="325"/>
      <c r="HH30" s="325"/>
      <c r="HI30" s="325"/>
      <c r="HJ30" s="325"/>
      <c r="HK30" s="325"/>
      <c r="HL30" s="325"/>
      <c r="HM30" s="325"/>
      <c r="HN30" s="325"/>
      <c r="HO30" s="325"/>
      <c r="HP30" s="325"/>
      <c r="HQ30" s="325"/>
      <c r="HR30" s="325"/>
      <c r="HS30" s="325"/>
      <c r="HT30" s="325"/>
      <c r="HU30" s="325"/>
      <c r="HV30" s="325"/>
      <c r="HW30" s="325"/>
      <c r="HX30" s="325"/>
      <c r="HY30" s="325"/>
      <c r="HZ30" s="325"/>
      <c r="IA30" s="325"/>
      <c r="IB30" s="325"/>
      <c r="IC30" s="325"/>
      <c r="ID30" s="325"/>
      <c r="IE30" s="325"/>
      <c r="IF30" s="325"/>
      <c r="IG30" s="325"/>
      <c r="IH30" s="325"/>
      <c r="II30" s="325"/>
      <c r="IJ30" s="325"/>
      <c r="IK30" s="325"/>
      <c r="IL30" s="325"/>
      <c r="IM30" s="325"/>
      <c r="IN30" s="325"/>
      <c r="IO30" s="325"/>
      <c r="IP30" s="325"/>
      <c r="IQ30" s="325"/>
      <c r="IR30" s="325"/>
      <c r="IS30" s="325"/>
      <c r="IT30" s="325"/>
      <c r="IU30" s="325"/>
      <c r="IV30" s="325"/>
    </row>
    <row r="31" spans="1:256" ht="23.1" customHeight="1" x14ac:dyDescent="0.2">
      <c r="C31" s="463">
        <f>[2]Summary!$E$8</f>
        <v>9191.18</v>
      </c>
      <c r="D31" s="348"/>
      <c r="E31" s="559" t="s">
        <v>247</v>
      </c>
      <c r="F31" s="560"/>
      <c r="G31" s="561"/>
      <c r="H31" s="121" t="s">
        <v>318</v>
      </c>
      <c r="N31" s="398"/>
    </row>
    <row r="32" spans="1:256" s="105" customFormat="1" ht="23.1" customHeight="1" x14ac:dyDescent="0.2">
      <c r="A32" s="325"/>
      <c r="B32" s="325"/>
      <c r="C32" s="463">
        <f>[2]Summary!$E$9</f>
        <v>2342.35</v>
      </c>
      <c r="D32" s="341"/>
      <c r="E32" s="559" t="s">
        <v>248</v>
      </c>
      <c r="F32" s="560"/>
      <c r="G32" s="561"/>
      <c r="H32" s="524" t="s">
        <v>319</v>
      </c>
      <c r="I32" s="325"/>
      <c r="J32" s="325"/>
      <c r="K32" s="325"/>
      <c r="L32" s="325"/>
      <c r="M32" s="325"/>
      <c r="N32" s="398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325"/>
      <c r="BJ32" s="325"/>
      <c r="BK32" s="325"/>
      <c r="BL32" s="325"/>
      <c r="BM32" s="325"/>
      <c r="BN32" s="325"/>
      <c r="BO32" s="325"/>
      <c r="BP32" s="325"/>
      <c r="BQ32" s="325"/>
      <c r="BR32" s="325"/>
      <c r="BS32" s="325"/>
      <c r="BT32" s="325"/>
      <c r="BU32" s="325"/>
      <c r="BV32" s="325"/>
      <c r="BW32" s="325"/>
      <c r="BX32" s="325"/>
      <c r="BY32" s="325"/>
      <c r="BZ32" s="325"/>
      <c r="CA32" s="325"/>
      <c r="CB32" s="325"/>
      <c r="CC32" s="325"/>
      <c r="CD32" s="325"/>
      <c r="CE32" s="325"/>
      <c r="CF32" s="325"/>
      <c r="CG32" s="325"/>
      <c r="CH32" s="325"/>
      <c r="CI32" s="325"/>
      <c r="CJ32" s="325"/>
      <c r="CK32" s="325"/>
      <c r="CL32" s="325"/>
      <c r="CM32" s="325"/>
      <c r="CN32" s="325"/>
      <c r="CO32" s="325"/>
      <c r="CP32" s="325"/>
      <c r="CQ32" s="325"/>
      <c r="CR32" s="325"/>
      <c r="CS32" s="325"/>
      <c r="CT32" s="325"/>
      <c r="CU32" s="325"/>
      <c r="CV32" s="325"/>
      <c r="CW32" s="325"/>
      <c r="CX32" s="325"/>
      <c r="CY32" s="325"/>
      <c r="CZ32" s="325"/>
      <c r="DA32" s="325"/>
      <c r="DB32" s="325"/>
      <c r="DC32" s="325"/>
      <c r="DD32" s="325"/>
      <c r="DE32" s="325"/>
      <c r="DF32" s="325"/>
      <c r="DG32" s="325"/>
      <c r="DH32" s="325"/>
      <c r="DI32" s="325"/>
      <c r="DJ32" s="325"/>
      <c r="DK32" s="325"/>
      <c r="DL32" s="325"/>
      <c r="DM32" s="325"/>
      <c r="DN32" s="325"/>
      <c r="DO32" s="325"/>
      <c r="DP32" s="325"/>
      <c r="DQ32" s="325"/>
      <c r="DR32" s="325"/>
      <c r="DS32" s="325"/>
      <c r="DT32" s="325"/>
      <c r="DU32" s="325"/>
      <c r="DV32" s="325"/>
      <c r="DW32" s="325"/>
      <c r="DX32" s="325"/>
      <c r="DY32" s="325"/>
      <c r="DZ32" s="325"/>
      <c r="EA32" s="325"/>
      <c r="EB32" s="325"/>
      <c r="EC32" s="325"/>
      <c r="ED32" s="325"/>
      <c r="EE32" s="325"/>
      <c r="EF32" s="325"/>
      <c r="EG32" s="325"/>
      <c r="EH32" s="325"/>
      <c r="EI32" s="325"/>
      <c r="EJ32" s="325"/>
      <c r="EK32" s="325"/>
      <c r="EL32" s="325"/>
      <c r="EM32" s="325"/>
      <c r="EN32" s="325"/>
      <c r="EO32" s="325"/>
      <c r="EP32" s="325"/>
      <c r="EQ32" s="325"/>
      <c r="ER32" s="325"/>
      <c r="ES32" s="325"/>
      <c r="ET32" s="325"/>
      <c r="EU32" s="325"/>
      <c r="EV32" s="325"/>
      <c r="EW32" s="325"/>
      <c r="EX32" s="325"/>
      <c r="EY32" s="325"/>
      <c r="EZ32" s="325"/>
      <c r="FA32" s="325"/>
      <c r="FB32" s="325"/>
      <c r="FC32" s="325"/>
      <c r="FD32" s="325"/>
      <c r="FE32" s="325"/>
      <c r="FF32" s="325"/>
      <c r="FG32" s="325"/>
      <c r="FH32" s="325"/>
      <c r="FI32" s="325"/>
      <c r="FJ32" s="325"/>
      <c r="FK32" s="325"/>
      <c r="FL32" s="325"/>
      <c r="FM32" s="325"/>
      <c r="FN32" s="325"/>
      <c r="FO32" s="325"/>
      <c r="FP32" s="325"/>
      <c r="FQ32" s="325"/>
      <c r="FR32" s="325"/>
      <c r="FS32" s="325"/>
      <c r="FT32" s="325"/>
      <c r="FU32" s="325"/>
      <c r="FV32" s="325"/>
      <c r="FW32" s="325"/>
      <c r="FX32" s="325"/>
      <c r="FY32" s="325"/>
      <c r="FZ32" s="325"/>
      <c r="GA32" s="325"/>
      <c r="GB32" s="325"/>
      <c r="GC32" s="325"/>
      <c r="GD32" s="325"/>
      <c r="GE32" s="325"/>
      <c r="GF32" s="325"/>
      <c r="GG32" s="325"/>
      <c r="GH32" s="325"/>
      <c r="GI32" s="325"/>
      <c r="GJ32" s="325"/>
      <c r="GK32" s="325"/>
      <c r="GL32" s="325"/>
      <c r="GM32" s="325"/>
      <c r="GN32" s="325"/>
      <c r="GO32" s="325"/>
      <c r="GP32" s="325"/>
      <c r="GQ32" s="325"/>
      <c r="GR32" s="325"/>
      <c r="GS32" s="325"/>
      <c r="GT32" s="325"/>
      <c r="GU32" s="325"/>
      <c r="GV32" s="325"/>
      <c r="GW32" s="325"/>
      <c r="GX32" s="325"/>
      <c r="GY32" s="325"/>
      <c r="GZ32" s="325"/>
      <c r="HA32" s="325"/>
      <c r="HB32" s="325"/>
      <c r="HC32" s="325"/>
      <c r="HD32" s="325"/>
      <c r="HE32" s="325"/>
      <c r="HF32" s="325"/>
      <c r="HG32" s="325"/>
      <c r="HH32" s="325"/>
      <c r="HI32" s="325"/>
      <c r="HJ32" s="325"/>
      <c r="HK32" s="325"/>
      <c r="HL32" s="325"/>
      <c r="HM32" s="325"/>
      <c r="HN32" s="325"/>
      <c r="HO32" s="325"/>
      <c r="HP32" s="325"/>
      <c r="HQ32" s="325"/>
      <c r="HR32" s="325"/>
      <c r="HS32" s="325"/>
      <c r="HT32" s="325"/>
      <c r="HU32" s="325"/>
      <c r="HV32" s="325"/>
      <c r="HW32" s="325"/>
      <c r="HX32" s="325"/>
      <c r="HY32" s="325"/>
      <c r="HZ32" s="325"/>
      <c r="IA32" s="325"/>
      <c r="IB32" s="325"/>
      <c r="IC32" s="325"/>
      <c r="ID32" s="325"/>
      <c r="IE32" s="325"/>
      <c r="IF32" s="325"/>
      <c r="IG32" s="325"/>
      <c r="IH32" s="325"/>
      <c r="II32" s="325"/>
      <c r="IJ32" s="325"/>
      <c r="IK32" s="325"/>
      <c r="IL32" s="325"/>
      <c r="IM32" s="325"/>
      <c r="IN32" s="325"/>
      <c r="IO32" s="325"/>
      <c r="IP32" s="325"/>
      <c r="IQ32" s="325"/>
      <c r="IR32" s="325"/>
      <c r="IS32" s="325"/>
      <c r="IT32" s="325"/>
      <c r="IU32" s="325"/>
      <c r="IV32" s="325"/>
    </row>
    <row r="33" spans="1:256" s="105" customFormat="1" ht="27.75" customHeight="1" x14ac:dyDescent="0.2">
      <c r="A33" s="325"/>
      <c r="B33" s="325"/>
      <c r="C33" s="469" t="str">
        <f>[2]Summary!$E$10</f>
        <v>paid w/ ER 07-18 &amp; 08-18</v>
      </c>
      <c r="D33" s="459"/>
      <c r="E33" s="559" t="s">
        <v>249</v>
      </c>
      <c r="F33" s="560"/>
      <c r="G33" s="561"/>
      <c r="H33" s="223"/>
      <c r="I33" s="325"/>
      <c r="J33" s="325"/>
      <c r="K33" s="325"/>
      <c r="L33" s="325"/>
      <c r="M33" s="325"/>
      <c r="N33" s="398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BD33" s="325"/>
      <c r="BE33" s="325"/>
      <c r="BF33" s="325"/>
      <c r="BG33" s="325"/>
      <c r="BH33" s="325"/>
      <c r="BI33" s="325"/>
      <c r="BJ33" s="325"/>
      <c r="BK33" s="325"/>
      <c r="BL33" s="325"/>
      <c r="BM33" s="325"/>
      <c r="BN33" s="325"/>
      <c r="BO33" s="325"/>
      <c r="BP33" s="325"/>
      <c r="BQ33" s="325"/>
      <c r="BR33" s="325"/>
      <c r="BS33" s="325"/>
      <c r="BT33" s="325"/>
      <c r="BU33" s="325"/>
      <c r="BV33" s="325"/>
      <c r="BW33" s="325"/>
      <c r="BX33" s="325"/>
      <c r="BY33" s="325"/>
      <c r="BZ33" s="325"/>
      <c r="CA33" s="325"/>
      <c r="CB33" s="325"/>
      <c r="CC33" s="325"/>
      <c r="CD33" s="325"/>
      <c r="CE33" s="325"/>
      <c r="CF33" s="325"/>
      <c r="CG33" s="325"/>
      <c r="CH33" s="325"/>
      <c r="CI33" s="325"/>
      <c r="CJ33" s="325"/>
      <c r="CK33" s="325"/>
      <c r="CL33" s="325"/>
      <c r="CM33" s="325"/>
      <c r="CN33" s="325"/>
      <c r="CO33" s="325"/>
      <c r="CP33" s="325"/>
      <c r="CQ33" s="325"/>
      <c r="CR33" s="325"/>
      <c r="CS33" s="325"/>
      <c r="CT33" s="325"/>
      <c r="CU33" s="325"/>
      <c r="CV33" s="325"/>
      <c r="CW33" s="325"/>
      <c r="CX33" s="325"/>
      <c r="CY33" s="325"/>
      <c r="CZ33" s="325"/>
      <c r="DA33" s="325"/>
      <c r="DB33" s="325"/>
      <c r="DC33" s="325"/>
      <c r="DD33" s="325"/>
      <c r="DE33" s="325"/>
      <c r="DF33" s="325"/>
      <c r="DG33" s="325"/>
      <c r="DH33" s="325"/>
      <c r="DI33" s="325"/>
      <c r="DJ33" s="325"/>
      <c r="DK33" s="325"/>
      <c r="DL33" s="325"/>
      <c r="DM33" s="325"/>
      <c r="DN33" s="325"/>
      <c r="DO33" s="325"/>
      <c r="DP33" s="325"/>
      <c r="DQ33" s="325"/>
      <c r="DR33" s="325"/>
      <c r="DS33" s="325"/>
      <c r="DT33" s="325"/>
      <c r="DU33" s="325"/>
      <c r="DV33" s="325"/>
      <c r="DW33" s="325"/>
      <c r="DX33" s="325"/>
      <c r="DY33" s="325"/>
      <c r="DZ33" s="325"/>
      <c r="EA33" s="325"/>
      <c r="EB33" s="325"/>
      <c r="EC33" s="325"/>
      <c r="ED33" s="325"/>
      <c r="EE33" s="325"/>
      <c r="EF33" s="325"/>
      <c r="EG33" s="325"/>
      <c r="EH33" s="325"/>
      <c r="EI33" s="325"/>
      <c r="EJ33" s="325"/>
      <c r="EK33" s="325"/>
      <c r="EL33" s="325"/>
      <c r="EM33" s="325"/>
      <c r="EN33" s="325"/>
      <c r="EO33" s="325"/>
      <c r="EP33" s="325"/>
      <c r="EQ33" s="325"/>
      <c r="ER33" s="325"/>
      <c r="ES33" s="325"/>
      <c r="ET33" s="325"/>
      <c r="EU33" s="325"/>
      <c r="EV33" s="325"/>
      <c r="EW33" s="325"/>
      <c r="EX33" s="325"/>
      <c r="EY33" s="325"/>
      <c r="EZ33" s="325"/>
      <c r="FA33" s="325"/>
      <c r="FB33" s="325"/>
      <c r="FC33" s="325"/>
      <c r="FD33" s="325"/>
      <c r="FE33" s="325"/>
      <c r="FF33" s="325"/>
      <c r="FG33" s="325"/>
      <c r="FH33" s="325"/>
      <c r="FI33" s="325"/>
      <c r="FJ33" s="325"/>
      <c r="FK33" s="325"/>
      <c r="FL33" s="325"/>
      <c r="FM33" s="325"/>
      <c r="FN33" s="325"/>
      <c r="FO33" s="325"/>
      <c r="FP33" s="325"/>
      <c r="FQ33" s="325"/>
      <c r="FR33" s="325"/>
      <c r="FS33" s="325"/>
      <c r="FT33" s="325"/>
      <c r="FU33" s="325"/>
      <c r="FV33" s="325"/>
      <c r="FW33" s="325"/>
      <c r="FX33" s="325"/>
      <c r="FY33" s="325"/>
      <c r="FZ33" s="325"/>
      <c r="GA33" s="325"/>
      <c r="GB33" s="325"/>
      <c r="GC33" s="325"/>
      <c r="GD33" s="325"/>
      <c r="GE33" s="325"/>
      <c r="GF33" s="325"/>
      <c r="GG33" s="325"/>
      <c r="GH33" s="325"/>
      <c r="GI33" s="325"/>
      <c r="GJ33" s="325"/>
      <c r="GK33" s="325"/>
      <c r="GL33" s="325"/>
      <c r="GM33" s="325"/>
      <c r="GN33" s="325"/>
      <c r="GO33" s="325"/>
      <c r="GP33" s="325"/>
      <c r="GQ33" s="325"/>
      <c r="GR33" s="325"/>
      <c r="GS33" s="325"/>
      <c r="GT33" s="325"/>
      <c r="GU33" s="325"/>
      <c r="GV33" s="325"/>
      <c r="GW33" s="325"/>
      <c r="GX33" s="325"/>
      <c r="GY33" s="325"/>
      <c r="GZ33" s="325"/>
      <c r="HA33" s="325"/>
      <c r="HB33" s="325"/>
      <c r="HC33" s="325"/>
      <c r="HD33" s="325"/>
      <c r="HE33" s="325"/>
      <c r="HF33" s="325"/>
      <c r="HG33" s="325"/>
      <c r="HH33" s="325"/>
      <c r="HI33" s="325"/>
      <c r="HJ33" s="325"/>
      <c r="HK33" s="325"/>
      <c r="HL33" s="325"/>
      <c r="HM33" s="325"/>
      <c r="HN33" s="325"/>
      <c r="HO33" s="325"/>
      <c r="HP33" s="325"/>
      <c r="HQ33" s="325"/>
      <c r="HR33" s="325"/>
      <c r="HS33" s="325"/>
      <c r="HT33" s="325"/>
      <c r="HU33" s="325"/>
      <c r="HV33" s="325"/>
      <c r="HW33" s="325"/>
      <c r="HX33" s="325"/>
      <c r="HY33" s="325"/>
      <c r="HZ33" s="325"/>
      <c r="IA33" s="325"/>
      <c r="IB33" s="325"/>
      <c r="IC33" s="325"/>
      <c r="ID33" s="325"/>
      <c r="IE33" s="325"/>
      <c r="IF33" s="325"/>
      <c r="IG33" s="325"/>
      <c r="IH33" s="325"/>
      <c r="II33" s="325"/>
      <c r="IJ33" s="325"/>
      <c r="IK33" s="325"/>
      <c r="IL33" s="325"/>
      <c r="IM33" s="325"/>
      <c r="IN33" s="325"/>
      <c r="IO33" s="325"/>
      <c r="IP33" s="325"/>
      <c r="IQ33" s="325"/>
      <c r="IR33" s="325"/>
      <c r="IS33" s="325"/>
      <c r="IT33" s="325"/>
      <c r="IU33" s="325"/>
      <c r="IV33" s="325"/>
    </row>
    <row r="34" spans="1:256" s="105" customFormat="1" ht="27.75" customHeight="1" x14ac:dyDescent="0.2">
      <c r="A34" s="325"/>
      <c r="B34" s="325"/>
      <c r="C34" s="469" t="str">
        <f>[2]Summary!$E$11</f>
        <v>paid w/ ER 06-18 &amp; 08-18</v>
      </c>
      <c r="D34" s="459"/>
      <c r="E34" s="559" t="s">
        <v>250</v>
      </c>
      <c r="F34" s="560"/>
      <c r="G34" s="561"/>
      <c r="H34" s="223"/>
      <c r="I34" s="325"/>
      <c r="J34" s="325"/>
      <c r="K34" s="325"/>
      <c r="L34" s="325"/>
      <c r="M34" s="325"/>
      <c r="N34" s="398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  <c r="AU34" s="325"/>
      <c r="AV34" s="325"/>
      <c r="AW34" s="325"/>
      <c r="AX34" s="325"/>
      <c r="AY34" s="325"/>
      <c r="AZ34" s="325"/>
      <c r="BA34" s="325"/>
      <c r="BB34" s="325"/>
      <c r="BC34" s="325"/>
      <c r="BD34" s="325"/>
      <c r="BE34" s="325"/>
      <c r="BF34" s="325"/>
      <c r="BG34" s="325"/>
      <c r="BH34" s="325"/>
      <c r="BI34" s="325"/>
      <c r="BJ34" s="325"/>
      <c r="BK34" s="325"/>
      <c r="BL34" s="325"/>
      <c r="BM34" s="325"/>
      <c r="BN34" s="325"/>
      <c r="BO34" s="325"/>
      <c r="BP34" s="325"/>
      <c r="BQ34" s="325"/>
      <c r="BR34" s="325"/>
      <c r="BS34" s="325"/>
      <c r="BT34" s="325"/>
      <c r="BU34" s="325"/>
      <c r="BV34" s="325"/>
      <c r="BW34" s="325"/>
      <c r="BX34" s="325"/>
      <c r="BY34" s="325"/>
      <c r="BZ34" s="325"/>
      <c r="CA34" s="325"/>
      <c r="CB34" s="325"/>
      <c r="CC34" s="325"/>
      <c r="CD34" s="325"/>
      <c r="CE34" s="325"/>
      <c r="CF34" s="325"/>
      <c r="CG34" s="325"/>
      <c r="CH34" s="325"/>
      <c r="CI34" s="325"/>
      <c r="CJ34" s="325"/>
      <c r="CK34" s="325"/>
      <c r="CL34" s="325"/>
      <c r="CM34" s="325"/>
      <c r="CN34" s="325"/>
      <c r="CO34" s="325"/>
      <c r="CP34" s="325"/>
      <c r="CQ34" s="325"/>
      <c r="CR34" s="325"/>
      <c r="CS34" s="325"/>
      <c r="CT34" s="325"/>
      <c r="CU34" s="325"/>
      <c r="CV34" s="325"/>
      <c r="CW34" s="325"/>
      <c r="CX34" s="325"/>
      <c r="CY34" s="325"/>
      <c r="CZ34" s="325"/>
      <c r="DA34" s="325"/>
      <c r="DB34" s="325"/>
      <c r="DC34" s="325"/>
      <c r="DD34" s="325"/>
      <c r="DE34" s="325"/>
      <c r="DF34" s="325"/>
      <c r="DG34" s="325"/>
      <c r="DH34" s="325"/>
      <c r="DI34" s="325"/>
      <c r="DJ34" s="325"/>
      <c r="DK34" s="325"/>
      <c r="DL34" s="325"/>
      <c r="DM34" s="325"/>
      <c r="DN34" s="325"/>
      <c r="DO34" s="325"/>
      <c r="DP34" s="325"/>
      <c r="DQ34" s="325"/>
      <c r="DR34" s="325"/>
      <c r="DS34" s="325"/>
      <c r="DT34" s="325"/>
      <c r="DU34" s="325"/>
      <c r="DV34" s="325"/>
      <c r="DW34" s="325"/>
      <c r="DX34" s="325"/>
      <c r="DY34" s="325"/>
      <c r="DZ34" s="325"/>
      <c r="EA34" s="325"/>
      <c r="EB34" s="325"/>
      <c r="EC34" s="325"/>
      <c r="ED34" s="325"/>
      <c r="EE34" s="325"/>
      <c r="EF34" s="325"/>
      <c r="EG34" s="325"/>
      <c r="EH34" s="325"/>
      <c r="EI34" s="325"/>
      <c r="EJ34" s="325"/>
      <c r="EK34" s="325"/>
      <c r="EL34" s="325"/>
      <c r="EM34" s="325"/>
      <c r="EN34" s="325"/>
      <c r="EO34" s="325"/>
      <c r="EP34" s="325"/>
      <c r="EQ34" s="325"/>
      <c r="ER34" s="325"/>
      <c r="ES34" s="325"/>
      <c r="ET34" s="325"/>
      <c r="EU34" s="325"/>
      <c r="EV34" s="325"/>
      <c r="EW34" s="325"/>
      <c r="EX34" s="325"/>
      <c r="EY34" s="325"/>
      <c r="EZ34" s="325"/>
      <c r="FA34" s="325"/>
      <c r="FB34" s="325"/>
      <c r="FC34" s="325"/>
      <c r="FD34" s="325"/>
      <c r="FE34" s="325"/>
      <c r="FF34" s="325"/>
      <c r="FG34" s="325"/>
      <c r="FH34" s="325"/>
      <c r="FI34" s="325"/>
      <c r="FJ34" s="325"/>
      <c r="FK34" s="325"/>
      <c r="FL34" s="325"/>
      <c r="FM34" s="325"/>
      <c r="FN34" s="325"/>
      <c r="FO34" s="325"/>
      <c r="FP34" s="325"/>
      <c r="FQ34" s="325"/>
      <c r="FR34" s="325"/>
      <c r="FS34" s="325"/>
      <c r="FT34" s="325"/>
      <c r="FU34" s="325"/>
      <c r="FV34" s="325"/>
      <c r="FW34" s="325"/>
      <c r="FX34" s="325"/>
      <c r="FY34" s="325"/>
      <c r="FZ34" s="325"/>
      <c r="GA34" s="325"/>
      <c r="GB34" s="325"/>
      <c r="GC34" s="325"/>
      <c r="GD34" s="325"/>
      <c r="GE34" s="325"/>
      <c r="GF34" s="325"/>
      <c r="GG34" s="325"/>
      <c r="GH34" s="325"/>
      <c r="GI34" s="325"/>
      <c r="GJ34" s="325"/>
      <c r="GK34" s="325"/>
      <c r="GL34" s="325"/>
      <c r="GM34" s="325"/>
      <c r="GN34" s="325"/>
      <c r="GO34" s="325"/>
      <c r="GP34" s="325"/>
      <c r="GQ34" s="325"/>
      <c r="GR34" s="325"/>
      <c r="GS34" s="325"/>
      <c r="GT34" s="325"/>
      <c r="GU34" s="325"/>
      <c r="GV34" s="325"/>
      <c r="GW34" s="325"/>
      <c r="GX34" s="325"/>
      <c r="GY34" s="325"/>
      <c r="GZ34" s="325"/>
      <c r="HA34" s="325"/>
      <c r="HB34" s="325"/>
      <c r="HC34" s="325"/>
      <c r="HD34" s="325"/>
      <c r="HE34" s="325"/>
      <c r="HF34" s="325"/>
      <c r="HG34" s="325"/>
      <c r="HH34" s="325"/>
      <c r="HI34" s="325"/>
      <c r="HJ34" s="325"/>
      <c r="HK34" s="325"/>
      <c r="HL34" s="325"/>
      <c r="HM34" s="325"/>
      <c r="HN34" s="325"/>
      <c r="HO34" s="325"/>
      <c r="HP34" s="325"/>
      <c r="HQ34" s="325"/>
      <c r="HR34" s="325"/>
      <c r="HS34" s="325"/>
      <c r="HT34" s="325"/>
      <c r="HU34" s="325"/>
      <c r="HV34" s="325"/>
      <c r="HW34" s="325"/>
      <c r="HX34" s="325"/>
      <c r="HY34" s="325"/>
      <c r="HZ34" s="325"/>
      <c r="IA34" s="325"/>
      <c r="IB34" s="325"/>
      <c r="IC34" s="325"/>
      <c r="ID34" s="325"/>
      <c r="IE34" s="325"/>
      <c r="IF34" s="325"/>
      <c r="IG34" s="325"/>
      <c r="IH34" s="325"/>
      <c r="II34" s="325"/>
      <c r="IJ34" s="325"/>
      <c r="IK34" s="325"/>
      <c r="IL34" s="325"/>
      <c r="IM34" s="325"/>
      <c r="IN34" s="325"/>
      <c r="IO34" s="325"/>
      <c r="IP34" s="325"/>
      <c r="IQ34" s="325"/>
      <c r="IR34" s="325"/>
      <c r="IS34" s="325"/>
      <c r="IT34" s="325"/>
      <c r="IU34" s="325"/>
      <c r="IV34" s="325"/>
    </row>
    <row r="35" spans="1:256" ht="23.1" customHeight="1" x14ac:dyDescent="0.2">
      <c r="C35" s="463">
        <f>[2]Summary!$E$12</f>
        <v>11466.02</v>
      </c>
      <c r="D35" s="348"/>
      <c r="E35" s="559" t="s">
        <v>251</v>
      </c>
      <c r="F35" s="560"/>
      <c r="G35" s="561"/>
      <c r="H35" s="121" t="s">
        <v>314</v>
      </c>
      <c r="N35" s="398"/>
    </row>
    <row r="36" spans="1:256" s="105" customFormat="1" ht="23.1" customHeight="1" x14ac:dyDescent="0.2">
      <c r="A36" s="325"/>
      <c r="B36" s="325"/>
      <c r="C36" s="469" t="str">
        <f>[2]Summary!$E$13</f>
        <v>paid w/ ER 10 18</v>
      </c>
      <c r="D36" s="341"/>
      <c r="E36" s="559" t="s">
        <v>252</v>
      </c>
      <c r="F36" s="560"/>
      <c r="G36" s="561"/>
      <c r="H36" s="223"/>
      <c r="I36" s="325"/>
      <c r="J36" s="325"/>
      <c r="K36" s="325"/>
      <c r="L36" s="325"/>
      <c r="M36" s="325"/>
      <c r="N36" s="398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325"/>
      <c r="BJ36" s="325"/>
      <c r="BK36" s="325"/>
      <c r="BL36" s="325"/>
      <c r="BM36" s="325"/>
      <c r="BN36" s="325"/>
      <c r="BO36" s="325"/>
      <c r="BP36" s="325"/>
      <c r="BQ36" s="325"/>
      <c r="BR36" s="325"/>
      <c r="BS36" s="325"/>
      <c r="BT36" s="325"/>
      <c r="BU36" s="325"/>
      <c r="BV36" s="325"/>
      <c r="BW36" s="325"/>
      <c r="BX36" s="325"/>
      <c r="BY36" s="325"/>
      <c r="BZ36" s="325"/>
      <c r="CA36" s="325"/>
      <c r="CB36" s="325"/>
      <c r="CC36" s="325"/>
      <c r="CD36" s="325"/>
      <c r="CE36" s="325"/>
      <c r="CF36" s="325"/>
      <c r="CG36" s="325"/>
      <c r="CH36" s="325"/>
      <c r="CI36" s="325"/>
      <c r="CJ36" s="325"/>
      <c r="CK36" s="325"/>
      <c r="CL36" s="325"/>
      <c r="CM36" s="325"/>
      <c r="CN36" s="325"/>
      <c r="CO36" s="325"/>
      <c r="CP36" s="325"/>
      <c r="CQ36" s="325"/>
      <c r="CR36" s="325"/>
      <c r="CS36" s="325"/>
      <c r="CT36" s="325"/>
      <c r="CU36" s="325"/>
      <c r="CV36" s="325"/>
      <c r="CW36" s="325"/>
      <c r="CX36" s="325"/>
      <c r="CY36" s="325"/>
      <c r="CZ36" s="325"/>
      <c r="DA36" s="325"/>
      <c r="DB36" s="325"/>
      <c r="DC36" s="325"/>
      <c r="DD36" s="325"/>
      <c r="DE36" s="325"/>
      <c r="DF36" s="325"/>
      <c r="DG36" s="325"/>
      <c r="DH36" s="325"/>
      <c r="DI36" s="325"/>
      <c r="DJ36" s="325"/>
      <c r="DK36" s="325"/>
      <c r="DL36" s="325"/>
      <c r="DM36" s="325"/>
      <c r="DN36" s="325"/>
      <c r="DO36" s="325"/>
      <c r="DP36" s="325"/>
      <c r="DQ36" s="325"/>
      <c r="DR36" s="325"/>
      <c r="DS36" s="325"/>
      <c r="DT36" s="325"/>
      <c r="DU36" s="325"/>
      <c r="DV36" s="325"/>
      <c r="DW36" s="325"/>
      <c r="DX36" s="325"/>
      <c r="DY36" s="325"/>
      <c r="DZ36" s="325"/>
      <c r="EA36" s="325"/>
      <c r="EB36" s="325"/>
      <c r="EC36" s="325"/>
      <c r="ED36" s="325"/>
      <c r="EE36" s="325"/>
      <c r="EF36" s="325"/>
      <c r="EG36" s="325"/>
      <c r="EH36" s="325"/>
      <c r="EI36" s="325"/>
      <c r="EJ36" s="325"/>
      <c r="EK36" s="325"/>
      <c r="EL36" s="325"/>
      <c r="EM36" s="325"/>
      <c r="EN36" s="325"/>
      <c r="EO36" s="325"/>
      <c r="EP36" s="325"/>
      <c r="EQ36" s="325"/>
      <c r="ER36" s="325"/>
      <c r="ES36" s="325"/>
      <c r="ET36" s="325"/>
      <c r="EU36" s="325"/>
      <c r="EV36" s="325"/>
      <c r="EW36" s="325"/>
      <c r="EX36" s="325"/>
      <c r="EY36" s="325"/>
      <c r="EZ36" s="325"/>
      <c r="FA36" s="325"/>
      <c r="FB36" s="325"/>
      <c r="FC36" s="325"/>
      <c r="FD36" s="325"/>
      <c r="FE36" s="325"/>
      <c r="FF36" s="325"/>
      <c r="FG36" s="325"/>
      <c r="FH36" s="325"/>
      <c r="FI36" s="325"/>
      <c r="FJ36" s="325"/>
      <c r="FK36" s="325"/>
      <c r="FL36" s="325"/>
      <c r="FM36" s="325"/>
      <c r="FN36" s="325"/>
      <c r="FO36" s="325"/>
      <c r="FP36" s="325"/>
      <c r="FQ36" s="325"/>
      <c r="FR36" s="325"/>
      <c r="FS36" s="325"/>
      <c r="FT36" s="325"/>
      <c r="FU36" s="325"/>
      <c r="FV36" s="325"/>
      <c r="FW36" s="325"/>
      <c r="FX36" s="325"/>
      <c r="FY36" s="325"/>
      <c r="FZ36" s="325"/>
      <c r="GA36" s="325"/>
      <c r="GB36" s="325"/>
      <c r="GC36" s="325"/>
      <c r="GD36" s="325"/>
      <c r="GE36" s="325"/>
      <c r="GF36" s="325"/>
      <c r="GG36" s="325"/>
      <c r="GH36" s="325"/>
      <c r="GI36" s="325"/>
      <c r="GJ36" s="325"/>
      <c r="GK36" s="325"/>
      <c r="GL36" s="325"/>
      <c r="GM36" s="325"/>
      <c r="GN36" s="325"/>
      <c r="GO36" s="325"/>
      <c r="GP36" s="325"/>
      <c r="GQ36" s="325"/>
      <c r="GR36" s="325"/>
      <c r="GS36" s="325"/>
      <c r="GT36" s="325"/>
      <c r="GU36" s="325"/>
      <c r="GV36" s="325"/>
      <c r="GW36" s="325"/>
      <c r="GX36" s="325"/>
      <c r="GY36" s="325"/>
      <c r="GZ36" s="325"/>
      <c r="HA36" s="325"/>
      <c r="HB36" s="325"/>
      <c r="HC36" s="325"/>
      <c r="HD36" s="325"/>
      <c r="HE36" s="325"/>
      <c r="HF36" s="325"/>
      <c r="HG36" s="325"/>
      <c r="HH36" s="325"/>
      <c r="HI36" s="325"/>
      <c r="HJ36" s="325"/>
      <c r="HK36" s="325"/>
      <c r="HL36" s="325"/>
      <c r="HM36" s="325"/>
      <c r="HN36" s="325"/>
      <c r="HO36" s="325"/>
      <c r="HP36" s="325"/>
      <c r="HQ36" s="325"/>
      <c r="HR36" s="325"/>
      <c r="HS36" s="325"/>
      <c r="HT36" s="325"/>
      <c r="HU36" s="325"/>
      <c r="HV36" s="325"/>
      <c r="HW36" s="325"/>
      <c r="HX36" s="325"/>
      <c r="HY36" s="325"/>
      <c r="HZ36" s="325"/>
      <c r="IA36" s="325"/>
      <c r="IB36" s="325"/>
      <c r="IC36" s="325"/>
      <c r="ID36" s="325"/>
      <c r="IE36" s="325"/>
      <c r="IF36" s="325"/>
      <c r="IG36" s="325"/>
      <c r="IH36" s="325"/>
      <c r="II36" s="325"/>
      <c r="IJ36" s="325"/>
      <c r="IK36" s="325"/>
      <c r="IL36" s="325"/>
      <c r="IM36" s="325"/>
      <c r="IN36" s="325"/>
      <c r="IO36" s="325"/>
      <c r="IP36" s="325"/>
      <c r="IQ36" s="325"/>
      <c r="IR36" s="325"/>
      <c r="IS36" s="325"/>
      <c r="IT36" s="325"/>
      <c r="IU36" s="325"/>
      <c r="IV36" s="325"/>
    </row>
    <row r="37" spans="1:256" ht="23.1" customHeight="1" x14ac:dyDescent="0.2">
      <c r="C37" s="463">
        <f>[2]Summary!$E$14</f>
        <v>7927.78</v>
      </c>
      <c r="E37" s="559" t="s">
        <v>253</v>
      </c>
      <c r="F37" s="560"/>
      <c r="G37" s="561"/>
      <c r="H37" s="121" t="s">
        <v>312</v>
      </c>
      <c r="N37" s="398"/>
    </row>
    <row r="38" spans="1:256" s="105" customFormat="1" ht="23.1" customHeight="1" x14ac:dyDescent="0.2">
      <c r="A38" s="325"/>
      <c r="B38" s="325"/>
      <c r="C38" s="470" t="s">
        <v>255</v>
      </c>
      <c r="D38" s="341"/>
      <c r="E38" s="559" t="s">
        <v>254</v>
      </c>
      <c r="F38" s="560"/>
      <c r="G38" s="561"/>
      <c r="H38" s="223"/>
      <c r="I38" s="325"/>
      <c r="J38" s="325"/>
      <c r="K38" s="325"/>
      <c r="L38" s="325"/>
      <c r="M38" s="325"/>
      <c r="N38" s="398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BD38" s="325"/>
      <c r="BE38" s="325"/>
      <c r="BF38" s="325"/>
      <c r="BG38" s="325"/>
      <c r="BH38" s="325"/>
      <c r="BI38" s="325"/>
      <c r="BJ38" s="325"/>
      <c r="BK38" s="325"/>
      <c r="BL38" s="325"/>
      <c r="BM38" s="325"/>
      <c r="BN38" s="325"/>
      <c r="BO38" s="325"/>
      <c r="BP38" s="325"/>
      <c r="BQ38" s="325"/>
      <c r="BR38" s="325"/>
      <c r="BS38" s="325"/>
      <c r="BT38" s="325"/>
      <c r="BU38" s="325"/>
      <c r="BV38" s="325"/>
      <c r="BW38" s="325"/>
      <c r="BX38" s="325"/>
      <c r="BY38" s="325"/>
      <c r="BZ38" s="325"/>
      <c r="CA38" s="325"/>
      <c r="CB38" s="325"/>
      <c r="CC38" s="325"/>
      <c r="CD38" s="325"/>
      <c r="CE38" s="325"/>
      <c r="CF38" s="325"/>
      <c r="CG38" s="325"/>
      <c r="CH38" s="325"/>
      <c r="CI38" s="325"/>
      <c r="CJ38" s="325"/>
      <c r="CK38" s="325"/>
      <c r="CL38" s="325"/>
      <c r="CM38" s="325"/>
      <c r="CN38" s="325"/>
      <c r="CO38" s="325"/>
      <c r="CP38" s="325"/>
      <c r="CQ38" s="325"/>
      <c r="CR38" s="325"/>
      <c r="CS38" s="325"/>
      <c r="CT38" s="325"/>
      <c r="CU38" s="325"/>
      <c r="CV38" s="325"/>
      <c r="CW38" s="325"/>
      <c r="CX38" s="325"/>
      <c r="CY38" s="325"/>
      <c r="CZ38" s="325"/>
      <c r="DA38" s="325"/>
      <c r="DB38" s="325"/>
      <c r="DC38" s="325"/>
      <c r="DD38" s="325"/>
      <c r="DE38" s="325"/>
      <c r="DF38" s="325"/>
      <c r="DG38" s="325"/>
      <c r="DH38" s="325"/>
      <c r="DI38" s="325"/>
      <c r="DJ38" s="325"/>
      <c r="DK38" s="325"/>
      <c r="DL38" s="325"/>
      <c r="DM38" s="325"/>
      <c r="DN38" s="325"/>
      <c r="DO38" s="325"/>
      <c r="DP38" s="325"/>
      <c r="DQ38" s="325"/>
      <c r="DR38" s="325"/>
      <c r="DS38" s="325"/>
      <c r="DT38" s="325"/>
      <c r="DU38" s="325"/>
      <c r="DV38" s="325"/>
      <c r="DW38" s="325"/>
      <c r="DX38" s="325"/>
      <c r="DY38" s="325"/>
      <c r="DZ38" s="325"/>
      <c r="EA38" s="325"/>
      <c r="EB38" s="325"/>
      <c r="EC38" s="325"/>
      <c r="ED38" s="325"/>
      <c r="EE38" s="325"/>
      <c r="EF38" s="325"/>
      <c r="EG38" s="325"/>
      <c r="EH38" s="325"/>
      <c r="EI38" s="325"/>
      <c r="EJ38" s="325"/>
      <c r="EK38" s="325"/>
      <c r="EL38" s="325"/>
      <c r="EM38" s="325"/>
      <c r="EN38" s="325"/>
      <c r="EO38" s="325"/>
      <c r="EP38" s="325"/>
      <c r="EQ38" s="325"/>
      <c r="ER38" s="325"/>
      <c r="ES38" s="325"/>
      <c r="ET38" s="325"/>
      <c r="EU38" s="325"/>
      <c r="EV38" s="325"/>
      <c r="EW38" s="325"/>
      <c r="EX38" s="325"/>
      <c r="EY38" s="325"/>
      <c r="EZ38" s="325"/>
      <c r="FA38" s="325"/>
      <c r="FB38" s="325"/>
      <c r="FC38" s="325"/>
      <c r="FD38" s="325"/>
      <c r="FE38" s="325"/>
      <c r="FF38" s="325"/>
      <c r="FG38" s="325"/>
      <c r="FH38" s="325"/>
      <c r="FI38" s="325"/>
      <c r="FJ38" s="325"/>
      <c r="FK38" s="325"/>
      <c r="FL38" s="325"/>
      <c r="FM38" s="325"/>
      <c r="FN38" s="325"/>
      <c r="FO38" s="325"/>
      <c r="FP38" s="325"/>
      <c r="FQ38" s="325"/>
      <c r="FR38" s="325"/>
      <c r="FS38" s="325"/>
      <c r="FT38" s="325"/>
      <c r="FU38" s="325"/>
      <c r="FV38" s="325"/>
      <c r="FW38" s="325"/>
      <c r="FX38" s="325"/>
      <c r="FY38" s="325"/>
      <c r="FZ38" s="325"/>
      <c r="GA38" s="325"/>
      <c r="GB38" s="325"/>
      <c r="GC38" s="325"/>
      <c r="GD38" s="325"/>
      <c r="GE38" s="325"/>
      <c r="GF38" s="325"/>
      <c r="GG38" s="325"/>
      <c r="GH38" s="325"/>
      <c r="GI38" s="325"/>
      <c r="GJ38" s="325"/>
      <c r="GK38" s="325"/>
      <c r="GL38" s="325"/>
      <c r="GM38" s="325"/>
      <c r="GN38" s="325"/>
      <c r="GO38" s="325"/>
      <c r="GP38" s="325"/>
      <c r="GQ38" s="325"/>
      <c r="GR38" s="325"/>
      <c r="GS38" s="325"/>
      <c r="GT38" s="325"/>
      <c r="GU38" s="325"/>
      <c r="GV38" s="325"/>
      <c r="GW38" s="325"/>
      <c r="GX38" s="325"/>
      <c r="GY38" s="325"/>
      <c r="GZ38" s="325"/>
      <c r="HA38" s="325"/>
      <c r="HB38" s="325"/>
      <c r="HC38" s="325"/>
      <c r="HD38" s="325"/>
      <c r="HE38" s="325"/>
      <c r="HF38" s="325"/>
      <c r="HG38" s="325"/>
      <c r="HH38" s="325"/>
      <c r="HI38" s="325"/>
      <c r="HJ38" s="325"/>
      <c r="HK38" s="325"/>
      <c r="HL38" s="325"/>
      <c r="HM38" s="325"/>
      <c r="HN38" s="325"/>
      <c r="HO38" s="325"/>
      <c r="HP38" s="325"/>
      <c r="HQ38" s="325"/>
      <c r="HR38" s="325"/>
      <c r="HS38" s="325"/>
      <c r="HT38" s="325"/>
      <c r="HU38" s="325"/>
      <c r="HV38" s="325"/>
      <c r="HW38" s="325"/>
      <c r="HX38" s="325"/>
      <c r="HY38" s="325"/>
      <c r="HZ38" s="325"/>
      <c r="IA38" s="325"/>
      <c r="IB38" s="325"/>
      <c r="IC38" s="325"/>
      <c r="ID38" s="325"/>
      <c r="IE38" s="325"/>
      <c r="IF38" s="325"/>
      <c r="IG38" s="325"/>
      <c r="IH38" s="325"/>
      <c r="II38" s="325"/>
      <c r="IJ38" s="325"/>
      <c r="IK38" s="325"/>
      <c r="IL38" s="325"/>
      <c r="IM38" s="325"/>
      <c r="IN38" s="325"/>
      <c r="IO38" s="325"/>
      <c r="IP38" s="325"/>
      <c r="IQ38" s="325"/>
      <c r="IR38" s="325"/>
      <c r="IS38" s="325"/>
      <c r="IT38" s="325"/>
      <c r="IU38" s="325"/>
      <c r="IV38" s="325"/>
    </row>
    <row r="39" spans="1:256" s="325" customFormat="1" ht="29.25" customHeight="1" thickBot="1" x14ac:dyDescent="0.25">
      <c r="C39" s="471">
        <f>SUM(C27:C38)</f>
        <v>45272.67</v>
      </c>
      <c r="D39" s="427"/>
      <c r="E39" s="570" t="s">
        <v>325</v>
      </c>
      <c r="F39" s="571"/>
      <c r="G39" s="572"/>
      <c r="J39" s="473"/>
      <c r="K39" s="473"/>
    </row>
    <row r="40" spans="1:256" ht="23.1" customHeight="1" thickBot="1" x14ac:dyDescent="0.25">
      <c r="C40" s="349"/>
      <c r="D40" s="348"/>
      <c r="E40" s="575"/>
      <c r="F40" s="562"/>
      <c r="G40" s="562"/>
    </row>
    <row r="41" spans="1:256" s="295" customFormat="1" ht="17.25" customHeight="1" thickBot="1" x14ac:dyDescent="0.3">
      <c r="B41" s="132"/>
      <c r="C41" s="429"/>
      <c r="D41" s="430"/>
      <c r="E41" s="576" t="s">
        <v>196</v>
      </c>
      <c r="F41" s="576"/>
      <c r="G41" s="577"/>
      <c r="H41" s="433" t="s">
        <v>195</v>
      </c>
    </row>
    <row r="42" spans="1:256" s="325" customFormat="1" ht="21" customHeight="1" thickBot="1" x14ac:dyDescent="0.25">
      <c r="C42" s="431">
        <v>3625</v>
      </c>
      <c r="D42" s="432"/>
      <c r="E42" s="578" t="s">
        <v>197</v>
      </c>
      <c r="F42" s="578"/>
      <c r="G42" s="579"/>
    </row>
    <row r="43" spans="1:256" ht="23.1" customHeight="1" thickBot="1" x14ac:dyDescent="0.25">
      <c r="C43" s="349"/>
      <c r="D43" s="348"/>
      <c r="E43" s="580"/>
      <c r="F43" s="580"/>
      <c r="G43" s="580"/>
    </row>
    <row r="44" spans="1:256" s="295" customFormat="1" ht="17.25" customHeight="1" thickBot="1" x14ac:dyDescent="0.3">
      <c r="B44" s="132"/>
      <c r="C44" s="429"/>
      <c r="D44" s="430"/>
      <c r="E44" s="576" t="s">
        <v>256</v>
      </c>
      <c r="F44" s="576"/>
      <c r="G44" s="577"/>
      <c r="H44" s="433" t="s">
        <v>195</v>
      </c>
    </row>
    <row r="45" spans="1:256" s="325" customFormat="1" ht="21" customHeight="1" thickBot="1" x14ac:dyDescent="0.25">
      <c r="C45" s="526" t="s">
        <v>255</v>
      </c>
      <c r="D45" s="460"/>
      <c r="E45" s="581" t="s">
        <v>326</v>
      </c>
      <c r="F45" s="582"/>
      <c r="G45" s="583"/>
    </row>
    <row r="46" spans="1:256" ht="23.1" customHeight="1" x14ac:dyDescent="0.2">
      <c r="C46" s="349"/>
      <c r="E46" s="575"/>
      <c r="F46" s="562"/>
      <c r="G46" s="562"/>
    </row>
    <row r="47" spans="1:256" s="105" customFormat="1" ht="23.1" customHeight="1" x14ac:dyDescent="0.2">
      <c r="A47" s="325"/>
      <c r="B47" s="325"/>
      <c r="C47" s="349"/>
      <c r="D47" s="341"/>
      <c r="E47" s="575"/>
      <c r="F47" s="560"/>
      <c r="G47" s="560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325"/>
      <c r="BY47" s="325"/>
      <c r="BZ47" s="325"/>
      <c r="CA47" s="325"/>
      <c r="CB47" s="325"/>
      <c r="CC47" s="325"/>
      <c r="CD47" s="325"/>
      <c r="CE47" s="325"/>
      <c r="CF47" s="325"/>
      <c r="CG47" s="325"/>
      <c r="CH47" s="325"/>
      <c r="CI47" s="325"/>
      <c r="CJ47" s="325"/>
      <c r="CK47" s="325"/>
      <c r="CL47" s="325"/>
      <c r="CM47" s="325"/>
      <c r="CN47" s="325"/>
      <c r="CO47" s="325"/>
      <c r="CP47" s="325"/>
      <c r="CQ47" s="325"/>
      <c r="CR47" s="325"/>
      <c r="CS47" s="325"/>
      <c r="CT47" s="325"/>
      <c r="CU47" s="325"/>
      <c r="CV47" s="325"/>
      <c r="CW47" s="325"/>
      <c r="CX47" s="325"/>
      <c r="CY47" s="325"/>
      <c r="CZ47" s="325"/>
      <c r="DA47" s="325"/>
      <c r="DB47" s="325"/>
      <c r="DC47" s="325"/>
      <c r="DD47" s="325"/>
      <c r="DE47" s="325"/>
      <c r="DF47" s="325"/>
      <c r="DG47" s="325"/>
      <c r="DH47" s="325"/>
      <c r="DI47" s="325"/>
      <c r="DJ47" s="325"/>
      <c r="DK47" s="325"/>
      <c r="DL47" s="325"/>
      <c r="DM47" s="325"/>
      <c r="DN47" s="325"/>
      <c r="DO47" s="325"/>
      <c r="DP47" s="325"/>
      <c r="DQ47" s="325"/>
      <c r="DR47" s="325"/>
      <c r="DS47" s="325"/>
      <c r="DT47" s="325"/>
      <c r="DU47" s="325"/>
      <c r="DV47" s="325"/>
      <c r="DW47" s="325"/>
      <c r="DX47" s="325"/>
      <c r="DY47" s="325"/>
      <c r="DZ47" s="325"/>
      <c r="EA47" s="325"/>
      <c r="EB47" s="325"/>
      <c r="EC47" s="325"/>
      <c r="ED47" s="325"/>
      <c r="EE47" s="325"/>
      <c r="EF47" s="325"/>
      <c r="EG47" s="325"/>
      <c r="EH47" s="325"/>
      <c r="EI47" s="325"/>
      <c r="EJ47" s="325"/>
      <c r="EK47" s="325"/>
      <c r="EL47" s="325"/>
      <c r="EM47" s="325"/>
      <c r="EN47" s="325"/>
      <c r="EO47" s="325"/>
      <c r="EP47" s="325"/>
      <c r="EQ47" s="325"/>
      <c r="ER47" s="325"/>
      <c r="ES47" s="325"/>
      <c r="ET47" s="325"/>
      <c r="EU47" s="325"/>
      <c r="EV47" s="325"/>
      <c r="EW47" s="325"/>
      <c r="EX47" s="325"/>
      <c r="EY47" s="325"/>
      <c r="EZ47" s="325"/>
      <c r="FA47" s="325"/>
      <c r="FB47" s="325"/>
      <c r="FC47" s="325"/>
      <c r="FD47" s="325"/>
      <c r="FE47" s="325"/>
      <c r="FF47" s="325"/>
      <c r="FG47" s="325"/>
      <c r="FH47" s="325"/>
      <c r="FI47" s="325"/>
      <c r="FJ47" s="325"/>
      <c r="FK47" s="325"/>
      <c r="FL47" s="325"/>
      <c r="FM47" s="325"/>
      <c r="FN47" s="325"/>
      <c r="FO47" s="325"/>
      <c r="FP47" s="325"/>
      <c r="FQ47" s="325"/>
      <c r="FR47" s="325"/>
      <c r="FS47" s="325"/>
      <c r="FT47" s="325"/>
      <c r="FU47" s="325"/>
      <c r="FV47" s="325"/>
      <c r="FW47" s="325"/>
      <c r="FX47" s="325"/>
      <c r="FY47" s="325"/>
      <c r="FZ47" s="325"/>
      <c r="GA47" s="325"/>
      <c r="GB47" s="325"/>
      <c r="GC47" s="325"/>
      <c r="GD47" s="325"/>
      <c r="GE47" s="325"/>
      <c r="GF47" s="325"/>
      <c r="GG47" s="325"/>
      <c r="GH47" s="325"/>
      <c r="GI47" s="325"/>
      <c r="GJ47" s="325"/>
      <c r="GK47" s="325"/>
      <c r="GL47" s="325"/>
      <c r="GM47" s="325"/>
      <c r="GN47" s="325"/>
      <c r="GO47" s="325"/>
      <c r="GP47" s="325"/>
      <c r="GQ47" s="325"/>
      <c r="GR47" s="325"/>
      <c r="GS47" s="325"/>
      <c r="GT47" s="325"/>
      <c r="GU47" s="325"/>
      <c r="GV47" s="325"/>
      <c r="GW47" s="325"/>
      <c r="GX47" s="325"/>
      <c r="GY47" s="325"/>
      <c r="GZ47" s="325"/>
      <c r="HA47" s="325"/>
      <c r="HB47" s="325"/>
      <c r="HC47" s="325"/>
      <c r="HD47" s="325"/>
      <c r="HE47" s="325"/>
      <c r="HF47" s="325"/>
      <c r="HG47" s="325"/>
      <c r="HH47" s="325"/>
      <c r="HI47" s="325"/>
      <c r="HJ47" s="325"/>
      <c r="HK47" s="325"/>
      <c r="HL47" s="325"/>
      <c r="HM47" s="325"/>
      <c r="HN47" s="325"/>
      <c r="HO47" s="325"/>
      <c r="HP47" s="325"/>
      <c r="HQ47" s="325"/>
      <c r="HR47" s="325"/>
      <c r="HS47" s="325"/>
      <c r="HT47" s="325"/>
      <c r="HU47" s="325"/>
      <c r="HV47" s="325"/>
      <c r="HW47" s="325"/>
      <c r="HX47" s="325"/>
      <c r="HY47" s="325"/>
      <c r="HZ47" s="325"/>
      <c r="IA47" s="325"/>
      <c r="IB47" s="325"/>
      <c r="IC47" s="325"/>
      <c r="ID47" s="325"/>
      <c r="IE47" s="325"/>
      <c r="IF47" s="325"/>
      <c r="IG47" s="325"/>
      <c r="IH47" s="325"/>
      <c r="II47" s="325"/>
      <c r="IJ47" s="325"/>
      <c r="IK47" s="325"/>
      <c r="IL47" s="325"/>
      <c r="IM47" s="325"/>
      <c r="IN47" s="325"/>
      <c r="IO47" s="325"/>
      <c r="IP47" s="325"/>
      <c r="IQ47" s="325"/>
      <c r="IR47" s="325"/>
      <c r="IS47" s="325"/>
      <c r="IT47" s="325"/>
      <c r="IU47" s="325"/>
      <c r="IV47" s="325"/>
    </row>
    <row r="48" spans="1:256" ht="23.1" customHeight="1" x14ac:dyDescent="0.2">
      <c r="C48" s="349"/>
      <c r="D48" s="348"/>
      <c r="E48" s="575"/>
      <c r="F48" s="562"/>
      <c r="G48" s="562"/>
    </row>
    <row r="49" spans="1:256" s="105" customFormat="1" ht="23.1" customHeight="1" x14ac:dyDescent="0.2">
      <c r="A49" s="325"/>
      <c r="B49" s="325"/>
      <c r="C49" s="349"/>
      <c r="D49" s="341"/>
      <c r="E49" s="575"/>
      <c r="F49" s="560"/>
      <c r="G49" s="560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325"/>
      <c r="CP49" s="325"/>
      <c r="CQ49" s="325"/>
      <c r="CR49" s="325"/>
      <c r="CS49" s="325"/>
      <c r="CT49" s="325"/>
      <c r="CU49" s="325"/>
      <c r="CV49" s="325"/>
      <c r="CW49" s="325"/>
      <c r="CX49" s="325"/>
      <c r="CY49" s="325"/>
      <c r="CZ49" s="325"/>
      <c r="DA49" s="325"/>
      <c r="DB49" s="325"/>
      <c r="DC49" s="325"/>
      <c r="DD49" s="325"/>
      <c r="DE49" s="325"/>
      <c r="DF49" s="325"/>
      <c r="DG49" s="325"/>
      <c r="DH49" s="325"/>
      <c r="DI49" s="325"/>
      <c r="DJ49" s="325"/>
      <c r="DK49" s="325"/>
      <c r="DL49" s="325"/>
      <c r="DM49" s="325"/>
      <c r="DN49" s="325"/>
      <c r="DO49" s="325"/>
      <c r="DP49" s="325"/>
      <c r="DQ49" s="325"/>
      <c r="DR49" s="325"/>
      <c r="DS49" s="325"/>
      <c r="DT49" s="325"/>
      <c r="DU49" s="325"/>
      <c r="DV49" s="325"/>
      <c r="DW49" s="325"/>
      <c r="DX49" s="325"/>
      <c r="DY49" s="325"/>
      <c r="DZ49" s="325"/>
      <c r="EA49" s="325"/>
      <c r="EB49" s="325"/>
      <c r="EC49" s="325"/>
      <c r="ED49" s="325"/>
      <c r="EE49" s="325"/>
      <c r="EF49" s="325"/>
      <c r="EG49" s="325"/>
      <c r="EH49" s="325"/>
      <c r="EI49" s="325"/>
      <c r="EJ49" s="325"/>
      <c r="EK49" s="325"/>
      <c r="EL49" s="325"/>
      <c r="EM49" s="325"/>
      <c r="EN49" s="325"/>
      <c r="EO49" s="325"/>
      <c r="EP49" s="325"/>
      <c r="EQ49" s="325"/>
      <c r="ER49" s="325"/>
      <c r="ES49" s="325"/>
      <c r="ET49" s="325"/>
      <c r="EU49" s="325"/>
      <c r="EV49" s="325"/>
      <c r="EW49" s="325"/>
      <c r="EX49" s="325"/>
      <c r="EY49" s="325"/>
      <c r="EZ49" s="325"/>
      <c r="FA49" s="325"/>
      <c r="FB49" s="325"/>
      <c r="FC49" s="325"/>
      <c r="FD49" s="325"/>
      <c r="FE49" s="325"/>
      <c r="FF49" s="325"/>
      <c r="FG49" s="325"/>
      <c r="FH49" s="325"/>
      <c r="FI49" s="325"/>
      <c r="FJ49" s="325"/>
      <c r="FK49" s="325"/>
      <c r="FL49" s="325"/>
      <c r="FM49" s="325"/>
      <c r="FN49" s="325"/>
      <c r="FO49" s="325"/>
      <c r="FP49" s="325"/>
      <c r="FQ49" s="325"/>
      <c r="FR49" s="325"/>
      <c r="FS49" s="325"/>
      <c r="FT49" s="325"/>
      <c r="FU49" s="325"/>
      <c r="FV49" s="325"/>
      <c r="FW49" s="325"/>
      <c r="FX49" s="325"/>
      <c r="FY49" s="325"/>
      <c r="FZ49" s="325"/>
      <c r="GA49" s="325"/>
      <c r="GB49" s="325"/>
      <c r="GC49" s="325"/>
      <c r="GD49" s="325"/>
      <c r="GE49" s="325"/>
      <c r="GF49" s="325"/>
      <c r="GG49" s="325"/>
      <c r="GH49" s="325"/>
      <c r="GI49" s="325"/>
      <c r="GJ49" s="325"/>
      <c r="GK49" s="325"/>
      <c r="GL49" s="325"/>
      <c r="GM49" s="325"/>
      <c r="GN49" s="325"/>
      <c r="GO49" s="325"/>
      <c r="GP49" s="325"/>
      <c r="GQ49" s="325"/>
      <c r="GR49" s="325"/>
      <c r="GS49" s="325"/>
      <c r="GT49" s="325"/>
      <c r="GU49" s="325"/>
      <c r="GV49" s="325"/>
      <c r="GW49" s="325"/>
      <c r="GX49" s="325"/>
      <c r="GY49" s="325"/>
      <c r="GZ49" s="325"/>
      <c r="HA49" s="325"/>
      <c r="HB49" s="325"/>
      <c r="HC49" s="325"/>
      <c r="HD49" s="325"/>
      <c r="HE49" s="325"/>
      <c r="HF49" s="325"/>
      <c r="HG49" s="325"/>
      <c r="HH49" s="325"/>
      <c r="HI49" s="325"/>
      <c r="HJ49" s="325"/>
      <c r="HK49" s="325"/>
      <c r="HL49" s="325"/>
      <c r="HM49" s="325"/>
      <c r="HN49" s="325"/>
      <c r="HO49" s="325"/>
      <c r="HP49" s="325"/>
      <c r="HQ49" s="325"/>
      <c r="HR49" s="325"/>
      <c r="HS49" s="325"/>
      <c r="HT49" s="325"/>
      <c r="HU49" s="325"/>
      <c r="HV49" s="325"/>
      <c r="HW49" s="325"/>
      <c r="HX49" s="325"/>
      <c r="HY49" s="325"/>
      <c r="HZ49" s="325"/>
      <c r="IA49" s="325"/>
      <c r="IB49" s="325"/>
      <c r="IC49" s="325"/>
      <c r="ID49" s="325"/>
      <c r="IE49" s="325"/>
      <c r="IF49" s="325"/>
      <c r="IG49" s="325"/>
      <c r="IH49" s="325"/>
      <c r="II49" s="325"/>
      <c r="IJ49" s="325"/>
      <c r="IK49" s="325"/>
      <c r="IL49" s="325"/>
      <c r="IM49" s="325"/>
      <c r="IN49" s="325"/>
      <c r="IO49" s="325"/>
      <c r="IP49" s="325"/>
      <c r="IQ49" s="325"/>
      <c r="IR49" s="325"/>
      <c r="IS49" s="325"/>
      <c r="IT49" s="325"/>
      <c r="IU49" s="325"/>
      <c r="IV49" s="325"/>
    </row>
    <row r="50" spans="1:256" ht="23.1" customHeight="1" x14ac:dyDescent="0.2">
      <c r="C50" s="349"/>
      <c r="D50" s="348"/>
      <c r="E50" s="575"/>
      <c r="F50" s="562"/>
      <c r="G50" s="562"/>
    </row>
    <row r="51" spans="1:256" s="105" customFormat="1" ht="23.1" customHeight="1" x14ac:dyDescent="0.2">
      <c r="A51" s="325"/>
      <c r="B51" s="325"/>
      <c r="C51" s="349"/>
      <c r="D51" s="341"/>
      <c r="E51" s="575"/>
      <c r="F51" s="560"/>
      <c r="G51" s="560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325"/>
      <c r="CP51" s="325"/>
      <c r="CQ51" s="325"/>
      <c r="CR51" s="325"/>
      <c r="CS51" s="325"/>
      <c r="CT51" s="325"/>
      <c r="CU51" s="325"/>
      <c r="CV51" s="325"/>
      <c r="CW51" s="325"/>
      <c r="CX51" s="325"/>
      <c r="CY51" s="325"/>
      <c r="CZ51" s="325"/>
      <c r="DA51" s="325"/>
      <c r="DB51" s="325"/>
      <c r="DC51" s="325"/>
      <c r="DD51" s="325"/>
      <c r="DE51" s="325"/>
      <c r="DF51" s="325"/>
      <c r="DG51" s="325"/>
      <c r="DH51" s="325"/>
      <c r="DI51" s="325"/>
      <c r="DJ51" s="325"/>
      <c r="DK51" s="325"/>
      <c r="DL51" s="325"/>
      <c r="DM51" s="325"/>
      <c r="DN51" s="325"/>
      <c r="DO51" s="325"/>
      <c r="DP51" s="325"/>
      <c r="DQ51" s="325"/>
      <c r="DR51" s="325"/>
      <c r="DS51" s="325"/>
      <c r="DT51" s="325"/>
      <c r="DU51" s="325"/>
      <c r="DV51" s="325"/>
      <c r="DW51" s="325"/>
      <c r="DX51" s="325"/>
      <c r="DY51" s="325"/>
      <c r="DZ51" s="325"/>
      <c r="EA51" s="325"/>
      <c r="EB51" s="325"/>
      <c r="EC51" s="325"/>
      <c r="ED51" s="325"/>
      <c r="EE51" s="325"/>
      <c r="EF51" s="325"/>
      <c r="EG51" s="325"/>
      <c r="EH51" s="325"/>
      <c r="EI51" s="325"/>
      <c r="EJ51" s="325"/>
      <c r="EK51" s="325"/>
      <c r="EL51" s="325"/>
      <c r="EM51" s="325"/>
      <c r="EN51" s="325"/>
      <c r="EO51" s="325"/>
      <c r="EP51" s="325"/>
      <c r="EQ51" s="325"/>
      <c r="ER51" s="325"/>
      <c r="ES51" s="325"/>
      <c r="ET51" s="325"/>
      <c r="EU51" s="325"/>
      <c r="EV51" s="325"/>
      <c r="EW51" s="325"/>
      <c r="EX51" s="325"/>
      <c r="EY51" s="325"/>
      <c r="EZ51" s="325"/>
      <c r="FA51" s="325"/>
      <c r="FB51" s="325"/>
      <c r="FC51" s="325"/>
      <c r="FD51" s="325"/>
      <c r="FE51" s="325"/>
      <c r="FF51" s="325"/>
      <c r="FG51" s="325"/>
      <c r="FH51" s="325"/>
      <c r="FI51" s="325"/>
      <c r="FJ51" s="325"/>
      <c r="FK51" s="325"/>
      <c r="FL51" s="325"/>
      <c r="FM51" s="325"/>
      <c r="FN51" s="325"/>
      <c r="FO51" s="325"/>
      <c r="FP51" s="325"/>
      <c r="FQ51" s="325"/>
      <c r="FR51" s="325"/>
      <c r="FS51" s="325"/>
      <c r="FT51" s="325"/>
      <c r="FU51" s="325"/>
      <c r="FV51" s="325"/>
      <c r="FW51" s="325"/>
      <c r="FX51" s="325"/>
      <c r="FY51" s="325"/>
      <c r="FZ51" s="325"/>
      <c r="GA51" s="325"/>
      <c r="GB51" s="325"/>
      <c r="GC51" s="325"/>
      <c r="GD51" s="325"/>
      <c r="GE51" s="325"/>
      <c r="GF51" s="325"/>
      <c r="GG51" s="325"/>
      <c r="GH51" s="325"/>
      <c r="GI51" s="325"/>
      <c r="GJ51" s="325"/>
      <c r="GK51" s="325"/>
      <c r="GL51" s="325"/>
      <c r="GM51" s="325"/>
      <c r="GN51" s="325"/>
      <c r="GO51" s="325"/>
      <c r="GP51" s="325"/>
      <c r="GQ51" s="325"/>
      <c r="GR51" s="325"/>
      <c r="GS51" s="325"/>
      <c r="GT51" s="325"/>
      <c r="GU51" s="325"/>
      <c r="GV51" s="325"/>
      <c r="GW51" s="325"/>
      <c r="GX51" s="325"/>
      <c r="GY51" s="325"/>
      <c r="GZ51" s="325"/>
      <c r="HA51" s="325"/>
      <c r="HB51" s="325"/>
      <c r="HC51" s="325"/>
      <c r="HD51" s="325"/>
      <c r="HE51" s="325"/>
      <c r="HF51" s="325"/>
      <c r="HG51" s="325"/>
      <c r="HH51" s="325"/>
      <c r="HI51" s="325"/>
      <c r="HJ51" s="325"/>
      <c r="HK51" s="325"/>
      <c r="HL51" s="325"/>
      <c r="HM51" s="325"/>
      <c r="HN51" s="325"/>
      <c r="HO51" s="325"/>
      <c r="HP51" s="325"/>
      <c r="HQ51" s="325"/>
      <c r="HR51" s="325"/>
      <c r="HS51" s="325"/>
      <c r="HT51" s="325"/>
      <c r="HU51" s="325"/>
      <c r="HV51" s="325"/>
      <c r="HW51" s="325"/>
      <c r="HX51" s="325"/>
      <c r="HY51" s="325"/>
      <c r="HZ51" s="325"/>
      <c r="IA51" s="325"/>
      <c r="IB51" s="325"/>
      <c r="IC51" s="325"/>
      <c r="ID51" s="325"/>
      <c r="IE51" s="325"/>
      <c r="IF51" s="325"/>
      <c r="IG51" s="325"/>
      <c r="IH51" s="325"/>
      <c r="II51" s="325"/>
      <c r="IJ51" s="325"/>
      <c r="IK51" s="325"/>
      <c r="IL51" s="325"/>
      <c r="IM51" s="325"/>
      <c r="IN51" s="325"/>
      <c r="IO51" s="325"/>
      <c r="IP51" s="325"/>
      <c r="IQ51" s="325"/>
      <c r="IR51" s="325"/>
      <c r="IS51" s="325"/>
      <c r="IT51" s="325"/>
      <c r="IU51" s="325"/>
      <c r="IV51" s="325"/>
    </row>
    <row r="52" spans="1:256" ht="23.1" customHeight="1" x14ac:dyDescent="0.2">
      <c r="C52" s="349"/>
      <c r="D52" s="348"/>
      <c r="E52" s="575"/>
      <c r="F52" s="562"/>
      <c r="G52" s="562"/>
    </row>
    <row r="53" spans="1:256" s="105" customFormat="1" ht="23.1" customHeight="1" x14ac:dyDescent="0.2">
      <c r="A53" s="325"/>
      <c r="B53" s="325"/>
      <c r="C53" s="349"/>
      <c r="D53" s="341"/>
      <c r="E53" s="575"/>
      <c r="F53" s="560"/>
      <c r="G53" s="560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  <c r="BD53" s="325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5"/>
      <c r="BS53" s="325"/>
      <c r="BT53" s="325"/>
      <c r="BU53" s="325"/>
      <c r="BV53" s="325"/>
      <c r="BW53" s="325"/>
      <c r="BX53" s="325"/>
      <c r="BY53" s="325"/>
      <c r="BZ53" s="325"/>
      <c r="CA53" s="325"/>
      <c r="CB53" s="325"/>
      <c r="CC53" s="325"/>
      <c r="CD53" s="325"/>
      <c r="CE53" s="325"/>
      <c r="CF53" s="325"/>
      <c r="CG53" s="325"/>
      <c r="CH53" s="325"/>
      <c r="CI53" s="325"/>
      <c r="CJ53" s="325"/>
      <c r="CK53" s="325"/>
      <c r="CL53" s="325"/>
      <c r="CM53" s="325"/>
      <c r="CN53" s="325"/>
      <c r="CO53" s="325"/>
      <c r="CP53" s="325"/>
      <c r="CQ53" s="325"/>
      <c r="CR53" s="325"/>
      <c r="CS53" s="325"/>
      <c r="CT53" s="325"/>
      <c r="CU53" s="325"/>
      <c r="CV53" s="325"/>
      <c r="CW53" s="325"/>
      <c r="CX53" s="325"/>
      <c r="CY53" s="325"/>
      <c r="CZ53" s="325"/>
      <c r="DA53" s="325"/>
      <c r="DB53" s="325"/>
      <c r="DC53" s="325"/>
      <c r="DD53" s="325"/>
      <c r="DE53" s="325"/>
      <c r="DF53" s="325"/>
      <c r="DG53" s="325"/>
      <c r="DH53" s="325"/>
      <c r="DI53" s="325"/>
      <c r="DJ53" s="325"/>
      <c r="DK53" s="325"/>
      <c r="DL53" s="325"/>
      <c r="DM53" s="325"/>
      <c r="DN53" s="325"/>
      <c r="DO53" s="325"/>
      <c r="DP53" s="325"/>
      <c r="DQ53" s="325"/>
      <c r="DR53" s="325"/>
      <c r="DS53" s="325"/>
      <c r="DT53" s="325"/>
      <c r="DU53" s="325"/>
      <c r="DV53" s="325"/>
      <c r="DW53" s="325"/>
      <c r="DX53" s="325"/>
      <c r="DY53" s="325"/>
      <c r="DZ53" s="325"/>
      <c r="EA53" s="325"/>
      <c r="EB53" s="325"/>
      <c r="EC53" s="325"/>
      <c r="ED53" s="325"/>
      <c r="EE53" s="325"/>
      <c r="EF53" s="325"/>
      <c r="EG53" s="325"/>
      <c r="EH53" s="325"/>
      <c r="EI53" s="325"/>
      <c r="EJ53" s="325"/>
      <c r="EK53" s="325"/>
      <c r="EL53" s="325"/>
      <c r="EM53" s="325"/>
      <c r="EN53" s="325"/>
      <c r="EO53" s="325"/>
      <c r="EP53" s="325"/>
      <c r="EQ53" s="325"/>
      <c r="ER53" s="325"/>
      <c r="ES53" s="325"/>
      <c r="ET53" s="325"/>
      <c r="EU53" s="325"/>
      <c r="EV53" s="325"/>
      <c r="EW53" s="325"/>
      <c r="EX53" s="325"/>
      <c r="EY53" s="325"/>
      <c r="EZ53" s="325"/>
      <c r="FA53" s="325"/>
      <c r="FB53" s="325"/>
      <c r="FC53" s="325"/>
      <c r="FD53" s="325"/>
      <c r="FE53" s="325"/>
      <c r="FF53" s="325"/>
      <c r="FG53" s="325"/>
      <c r="FH53" s="325"/>
      <c r="FI53" s="325"/>
      <c r="FJ53" s="325"/>
      <c r="FK53" s="325"/>
      <c r="FL53" s="325"/>
      <c r="FM53" s="325"/>
      <c r="FN53" s="325"/>
      <c r="FO53" s="325"/>
      <c r="FP53" s="325"/>
      <c r="FQ53" s="325"/>
      <c r="FR53" s="325"/>
      <c r="FS53" s="325"/>
      <c r="FT53" s="325"/>
      <c r="FU53" s="325"/>
      <c r="FV53" s="325"/>
      <c r="FW53" s="325"/>
      <c r="FX53" s="325"/>
      <c r="FY53" s="325"/>
      <c r="FZ53" s="325"/>
      <c r="GA53" s="325"/>
      <c r="GB53" s="325"/>
      <c r="GC53" s="325"/>
      <c r="GD53" s="325"/>
      <c r="GE53" s="325"/>
      <c r="GF53" s="325"/>
      <c r="GG53" s="325"/>
      <c r="GH53" s="325"/>
      <c r="GI53" s="325"/>
      <c r="GJ53" s="325"/>
      <c r="GK53" s="325"/>
      <c r="GL53" s="325"/>
      <c r="GM53" s="325"/>
      <c r="GN53" s="325"/>
      <c r="GO53" s="325"/>
      <c r="GP53" s="325"/>
      <c r="GQ53" s="325"/>
      <c r="GR53" s="325"/>
      <c r="GS53" s="325"/>
      <c r="GT53" s="325"/>
      <c r="GU53" s="325"/>
      <c r="GV53" s="325"/>
      <c r="GW53" s="325"/>
      <c r="GX53" s="325"/>
      <c r="GY53" s="325"/>
      <c r="GZ53" s="325"/>
      <c r="HA53" s="325"/>
      <c r="HB53" s="325"/>
      <c r="HC53" s="325"/>
      <c r="HD53" s="325"/>
      <c r="HE53" s="325"/>
      <c r="HF53" s="325"/>
      <c r="HG53" s="325"/>
      <c r="HH53" s="325"/>
      <c r="HI53" s="325"/>
      <c r="HJ53" s="325"/>
      <c r="HK53" s="325"/>
      <c r="HL53" s="325"/>
      <c r="HM53" s="325"/>
      <c r="HN53" s="325"/>
      <c r="HO53" s="325"/>
      <c r="HP53" s="325"/>
      <c r="HQ53" s="325"/>
      <c r="HR53" s="325"/>
      <c r="HS53" s="325"/>
      <c r="HT53" s="325"/>
      <c r="HU53" s="325"/>
      <c r="HV53" s="325"/>
      <c r="HW53" s="325"/>
      <c r="HX53" s="325"/>
      <c r="HY53" s="325"/>
      <c r="HZ53" s="325"/>
      <c r="IA53" s="325"/>
      <c r="IB53" s="325"/>
      <c r="IC53" s="325"/>
      <c r="ID53" s="325"/>
      <c r="IE53" s="325"/>
      <c r="IF53" s="325"/>
      <c r="IG53" s="325"/>
      <c r="IH53" s="325"/>
      <c r="II53" s="325"/>
      <c r="IJ53" s="325"/>
      <c r="IK53" s="325"/>
      <c r="IL53" s="325"/>
      <c r="IM53" s="325"/>
      <c r="IN53" s="325"/>
      <c r="IO53" s="325"/>
      <c r="IP53" s="325"/>
      <c r="IQ53" s="325"/>
      <c r="IR53" s="325"/>
      <c r="IS53" s="325"/>
      <c r="IT53" s="325"/>
      <c r="IU53" s="325"/>
      <c r="IV53" s="325"/>
    </row>
    <row r="54" spans="1:256" ht="23.1" customHeight="1" x14ac:dyDescent="0.2">
      <c r="C54" s="349"/>
      <c r="D54" s="348"/>
      <c r="E54" s="575"/>
      <c r="F54" s="562"/>
      <c r="G54" s="562"/>
    </row>
    <row r="55" spans="1:256" s="105" customFormat="1" ht="23.1" customHeight="1" x14ac:dyDescent="0.2">
      <c r="A55" s="325"/>
      <c r="B55" s="325"/>
      <c r="C55" s="349"/>
      <c r="D55" s="341"/>
      <c r="E55" s="575"/>
      <c r="F55" s="560"/>
      <c r="G55" s="560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325"/>
      <c r="BA55" s="325"/>
      <c r="BB55" s="325"/>
      <c r="BC55" s="325"/>
      <c r="BD55" s="325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5"/>
      <c r="BS55" s="325"/>
      <c r="BT55" s="325"/>
      <c r="BU55" s="325"/>
      <c r="BV55" s="325"/>
      <c r="BW55" s="325"/>
      <c r="BX55" s="325"/>
      <c r="BY55" s="325"/>
      <c r="BZ55" s="325"/>
      <c r="CA55" s="325"/>
      <c r="CB55" s="325"/>
      <c r="CC55" s="325"/>
      <c r="CD55" s="325"/>
      <c r="CE55" s="325"/>
      <c r="CF55" s="325"/>
      <c r="CG55" s="325"/>
      <c r="CH55" s="325"/>
      <c r="CI55" s="325"/>
      <c r="CJ55" s="325"/>
      <c r="CK55" s="325"/>
      <c r="CL55" s="325"/>
      <c r="CM55" s="325"/>
      <c r="CN55" s="325"/>
      <c r="CO55" s="325"/>
      <c r="CP55" s="325"/>
      <c r="CQ55" s="325"/>
      <c r="CR55" s="325"/>
      <c r="CS55" s="325"/>
      <c r="CT55" s="325"/>
      <c r="CU55" s="325"/>
      <c r="CV55" s="325"/>
      <c r="CW55" s="325"/>
      <c r="CX55" s="325"/>
      <c r="CY55" s="325"/>
      <c r="CZ55" s="325"/>
      <c r="DA55" s="325"/>
      <c r="DB55" s="325"/>
      <c r="DC55" s="325"/>
      <c r="DD55" s="325"/>
      <c r="DE55" s="325"/>
      <c r="DF55" s="325"/>
      <c r="DG55" s="325"/>
      <c r="DH55" s="325"/>
      <c r="DI55" s="325"/>
      <c r="DJ55" s="325"/>
      <c r="DK55" s="325"/>
      <c r="DL55" s="325"/>
      <c r="DM55" s="325"/>
      <c r="DN55" s="325"/>
      <c r="DO55" s="325"/>
      <c r="DP55" s="325"/>
      <c r="DQ55" s="325"/>
      <c r="DR55" s="325"/>
      <c r="DS55" s="325"/>
      <c r="DT55" s="325"/>
      <c r="DU55" s="325"/>
      <c r="DV55" s="325"/>
      <c r="DW55" s="325"/>
      <c r="DX55" s="325"/>
      <c r="DY55" s="325"/>
      <c r="DZ55" s="325"/>
      <c r="EA55" s="325"/>
      <c r="EB55" s="325"/>
      <c r="EC55" s="325"/>
      <c r="ED55" s="325"/>
      <c r="EE55" s="325"/>
      <c r="EF55" s="325"/>
      <c r="EG55" s="325"/>
      <c r="EH55" s="325"/>
      <c r="EI55" s="325"/>
      <c r="EJ55" s="325"/>
      <c r="EK55" s="325"/>
      <c r="EL55" s="325"/>
      <c r="EM55" s="325"/>
      <c r="EN55" s="325"/>
      <c r="EO55" s="325"/>
      <c r="EP55" s="325"/>
      <c r="EQ55" s="325"/>
      <c r="ER55" s="325"/>
      <c r="ES55" s="325"/>
      <c r="ET55" s="325"/>
      <c r="EU55" s="325"/>
      <c r="EV55" s="325"/>
      <c r="EW55" s="325"/>
      <c r="EX55" s="325"/>
      <c r="EY55" s="325"/>
      <c r="EZ55" s="325"/>
      <c r="FA55" s="325"/>
      <c r="FB55" s="325"/>
      <c r="FC55" s="325"/>
      <c r="FD55" s="325"/>
      <c r="FE55" s="325"/>
      <c r="FF55" s="325"/>
      <c r="FG55" s="325"/>
      <c r="FH55" s="325"/>
      <c r="FI55" s="325"/>
      <c r="FJ55" s="325"/>
      <c r="FK55" s="325"/>
      <c r="FL55" s="325"/>
      <c r="FM55" s="325"/>
      <c r="FN55" s="325"/>
      <c r="FO55" s="325"/>
      <c r="FP55" s="325"/>
      <c r="FQ55" s="325"/>
      <c r="FR55" s="325"/>
      <c r="FS55" s="325"/>
      <c r="FT55" s="325"/>
      <c r="FU55" s="325"/>
      <c r="FV55" s="325"/>
      <c r="FW55" s="325"/>
      <c r="FX55" s="325"/>
      <c r="FY55" s="325"/>
      <c r="FZ55" s="325"/>
      <c r="GA55" s="325"/>
      <c r="GB55" s="325"/>
      <c r="GC55" s="325"/>
      <c r="GD55" s="325"/>
      <c r="GE55" s="325"/>
      <c r="GF55" s="325"/>
      <c r="GG55" s="325"/>
      <c r="GH55" s="325"/>
      <c r="GI55" s="325"/>
      <c r="GJ55" s="325"/>
      <c r="GK55" s="325"/>
      <c r="GL55" s="325"/>
      <c r="GM55" s="325"/>
      <c r="GN55" s="325"/>
      <c r="GO55" s="325"/>
      <c r="GP55" s="325"/>
      <c r="GQ55" s="325"/>
      <c r="GR55" s="325"/>
      <c r="GS55" s="325"/>
      <c r="GT55" s="325"/>
      <c r="GU55" s="325"/>
      <c r="GV55" s="325"/>
      <c r="GW55" s="325"/>
      <c r="GX55" s="325"/>
      <c r="GY55" s="325"/>
      <c r="GZ55" s="325"/>
      <c r="HA55" s="325"/>
      <c r="HB55" s="325"/>
      <c r="HC55" s="325"/>
      <c r="HD55" s="325"/>
      <c r="HE55" s="325"/>
      <c r="HF55" s="325"/>
      <c r="HG55" s="325"/>
      <c r="HH55" s="325"/>
      <c r="HI55" s="325"/>
      <c r="HJ55" s="325"/>
      <c r="HK55" s="325"/>
      <c r="HL55" s="325"/>
      <c r="HM55" s="325"/>
      <c r="HN55" s="325"/>
      <c r="HO55" s="325"/>
      <c r="HP55" s="325"/>
      <c r="HQ55" s="325"/>
      <c r="HR55" s="325"/>
      <c r="HS55" s="325"/>
      <c r="HT55" s="325"/>
      <c r="HU55" s="325"/>
      <c r="HV55" s="325"/>
      <c r="HW55" s="325"/>
      <c r="HX55" s="325"/>
      <c r="HY55" s="325"/>
      <c r="HZ55" s="325"/>
      <c r="IA55" s="325"/>
      <c r="IB55" s="325"/>
      <c r="IC55" s="325"/>
      <c r="ID55" s="325"/>
      <c r="IE55" s="325"/>
      <c r="IF55" s="325"/>
      <c r="IG55" s="325"/>
      <c r="IH55" s="325"/>
      <c r="II55" s="325"/>
      <c r="IJ55" s="325"/>
      <c r="IK55" s="325"/>
      <c r="IL55" s="325"/>
      <c r="IM55" s="325"/>
      <c r="IN55" s="325"/>
      <c r="IO55" s="325"/>
      <c r="IP55" s="325"/>
      <c r="IQ55" s="325"/>
      <c r="IR55" s="325"/>
      <c r="IS55" s="325"/>
      <c r="IT55" s="325"/>
      <c r="IU55" s="325"/>
      <c r="IV55" s="325"/>
    </row>
    <row r="56" spans="1:256" ht="23.1" customHeight="1" x14ac:dyDescent="0.2">
      <c r="C56" s="349"/>
      <c r="E56" s="575"/>
      <c r="F56" s="562"/>
      <c r="G56" s="562"/>
    </row>
    <row r="57" spans="1:256" s="105" customFormat="1" ht="23.1" customHeight="1" x14ac:dyDescent="0.2">
      <c r="A57" s="325"/>
      <c r="B57" s="325"/>
      <c r="C57" s="349"/>
      <c r="D57" s="341"/>
      <c r="E57" s="575"/>
      <c r="F57" s="560"/>
      <c r="G57" s="560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  <c r="BD57" s="325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5"/>
      <c r="BS57" s="325"/>
      <c r="BT57" s="325"/>
      <c r="BU57" s="325"/>
      <c r="BV57" s="325"/>
      <c r="BW57" s="325"/>
      <c r="BX57" s="325"/>
      <c r="BY57" s="325"/>
      <c r="BZ57" s="325"/>
      <c r="CA57" s="325"/>
      <c r="CB57" s="325"/>
      <c r="CC57" s="325"/>
      <c r="CD57" s="325"/>
      <c r="CE57" s="325"/>
      <c r="CF57" s="325"/>
      <c r="CG57" s="325"/>
      <c r="CH57" s="325"/>
      <c r="CI57" s="325"/>
      <c r="CJ57" s="325"/>
      <c r="CK57" s="325"/>
      <c r="CL57" s="325"/>
      <c r="CM57" s="325"/>
      <c r="CN57" s="325"/>
      <c r="CO57" s="325"/>
      <c r="CP57" s="325"/>
      <c r="CQ57" s="325"/>
      <c r="CR57" s="325"/>
      <c r="CS57" s="325"/>
      <c r="CT57" s="325"/>
      <c r="CU57" s="325"/>
      <c r="CV57" s="325"/>
      <c r="CW57" s="325"/>
      <c r="CX57" s="325"/>
      <c r="CY57" s="325"/>
      <c r="CZ57" s="325"/>
      <c r="DA57" s="325"/>
      <c r="DB57" s="325"/>
      <c r="DC57" s="325"/>
      <c r="DD57" s="325"/>
      <c r="DE57" s="325"/>
      <c r="DF57" s="325"/>
      <c r="DG57" s="325"/>
      <c r="DH57" s="325"/>
      <c r="DI57" s="325"/>
      <c r="DJ57" s="325"/>
      <c r="DK57" s="325"/>
      <c r="DL57" s="325"/>
      <c r="DM57" s="325"/>
      <c r="DN57" s="325"/>
      <c r="DO57" s="325"/>
      <c r="DP57" s="325"/>
      <c r="DQ57" s="325"/>
      <c r="DR57" s="325"/>
      <c r="DS57" s="325"/>
      <c r="DT57" s="325"/>
      <c r="DU57" s="325"/>
      <c r="DV57" s="325"/>
      <c r="DW57" s="325"/>
      <c r="DX57" s="325"/>
      <c r="DY57" s="325"/>
      <c r="DZ57" s="325"/>
      <c r="EA57" s="325"/>
      <c r="EB57" s="325"/>
      <c r="EC57" s="325"/>
      <c r="ED57" s="325"/>
      <c r="EE57" s="325"/>
      <c r="EF57" s="325"/>
      <c r="EG57" s="325"/>
      <c r="EH57" s="325"/>
      <c r="EI57" s="325"/>
      <c r="EJ57" s="325"/>
      <c r="EK57" s="325"/>
      <c r="EL57" s="325"/>
      <c r="EM57" s="325"/>
      <c r="EN57" s="325"/>
      <c r="EO57" s="325"/>
      <c r="EP57" s="325"/>
      <c r="EQ57" s="325"/>
      <c r="ER57" s="325"/>
      <c r="ES57" s="325"/>
      <c r="ET57" s="325"/>
      <c r="EU57" s="325"/>
      <c r="EV57" s="325"/>
      <c r="EW57" s="325"/>
      <c r="EX57" s="325"/>
      <c r="EY57" s="325"/>
      <c r="EZ57" s="325"/>
      <c r="FA57" s="325"/>
      <c r="FB57" s="325"/>
      <c r="FC57" s="325"/>
      <c r="FD57" s="325"/>
      <c r="FE57" s="325"/>
      <c r="FF57" s="325"/>
      <c r="FG57" s="325"/>
      <c r="FH57" s="325"/>
      <c r="FI57" s="325"/>
      <c r="FJ57" s="325"/>
      <c r="FK57" s="325"/>
      <c r="FL57" s="325"/>
      <c r="FM57" s="325"/>
      <c r="FN57" s="325"/>
      <c r="FO57" s="325"/>
      <c r="FP57" s="325"/>
      <c r="FQ57" s="325"/>
      <c r="FR57" s="325"/>
      <c r="FS57" s="325"/>
      <c r="FT57" s="325"/>
      <c r="FU57" s="325"/>
      <c r="FV57" s="325"/>
      <c r="FW57" s="325"/>
      <c r="FX57" s="325"/>
      <c r="FY57" s="325"/>
      <c r="FZ57" s="325"/>
      <c r="GA57" s="325"/>
      <c r="GB57" s="325"/>
      <c r="GC57" s="325"/>
      <c r="GD57" s="325"/>
      <c r="GE57" s="325"/>
      <c r="GF57" s="325"/>
      <c r="GG57" s="325"/>
      <c r="GH57" s="325"/>
      <c r="GI57" s="325"/>
      <c r="GJ57" s="325"/>
      <c r="GK57" s="325"/>
      <c r="GL57" s="325"/>
      <c r="GM57" s="325"/>
      <c r="GN57" s="325"/>
      <c r="GO57" s="325"/>
      <c r="GP57" s="325"/>
      <c r="GQ57" s="325"/>
      <c r="GR57" s="325"/>
      <c r="GS57" s="325"/>
      <c r="GT57" s="325"/>
      <c r="GU57" s="325"/>
      <c r="GV57" s="325"/>
      <c r="GW57" s="325"/>
      <c r="GX57" s="325"/>
      <c r="GY57" s="325"/>
      <c r="GZ57" s="325"/>
      <c r="HA57" s="325"/>
      <c r="HB57" s="325"/>
      <c r="HC57" s="325"/>
      <c r="HD57" s="325"/>
      <c r="HE57" s="325"/>
      <c r="HF57" s="325"/>
      <c r="HG57" s="325"/>
      <c r="HH57" s="325"/>
      <c r="HI57" s="325"/>
      <c r="HJ57" s="325"/>
      <c r="HK57" s="325"/>
      <c r="HL57" s="325"/>
      <c r="HM57" s="325"/>
      <c r="HN57" s="325"/>
      <c r="HO57" s="325"/>
      <c r="HP57" s="325"/>
      <c r="HQ57" s="325"/>
      <c r="HR57" s="325"/>
      <c r="HS57" s="325"/>
      <c r="HT57" s="325"/>
      <c r="HU57" s="325"/>
      <c r="HV57" s="325"/>
      <c r="HW57" s="325"/>
      <c r="HX57" s="325"/>
      <c r="HY57" s="325"/>
      <c r="HZ57" s="325"/>
      <c r="IA57" s="325"/>
      <c r="IB57" s="325"/>
      <c r="IC57" s="325"/>
      <c r="ID57" s="325"/>
      <c r="IE57" s="325"/>
      <c r="IF57" s="325"/>
      <c r="IG57" s="325"/>
      <c r="IH57" s="325"/>
      <c r="II57" s="325"/>
      <c r="IJ57" s="325"/>
      <c r="IK57" s="325"/>
      <c r="IL57" s="325"/>
      <c r="IM57" s="325"/>
      <c r="IN57" s="325"/>
      <c r="IO57" s="325"/>
      <c r="IP57" s="325"/>
      <c r="IQ57" s="325"/>
      <c r="IR57" s="325"/>
      <c r="IS57" s="325"/>
      <c r="IT57" s="325"/>
      <c r="IU57" s="325"/>
      <c r="IV57" s="325"/>
    </row>
    <row r="58" spans="1:256" ht="23.1" customHeight="1" x14ac:dyDescent="0.2">
      <c r="C58" s="349"/>
      <c r="D58" s="348"/>
      <c r="E58" s="575"/>
      <c r="F58" s="562"/>
      <c r="G58" s="562"/>
    </row>
    <row r="59" spans="1:256" s="105" customFormat="1" ht="23.1" customHeight="1" x14ac:dyDescent="0.2">
      <c r="A59" s="325"/>
      <c r="B59" s="325"/>
      <c r="C59" s="349"/>
      <c r="D59" s="341"/>
      <c r="E59" s="575"/>
      <c r="F59" s="560"/>
      <c r="G59" s="560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5"/>
      <c r="AY59" s="325"/>
      <c r="AZ59" s="325"/>
      <c r="BA59" s="325"/>
      <c r="BB59" s="325"/>
      <c r="BC59" s="325"/>
      <c r="BD59" s="325"/>
      <c r="BE59" s="325"/>
      <c r="BF59" s="325"/>
      <c r="BG59" s="325"/>
      <c r="BH59" s="325"/>
      <c r="BI59" s="325"/>
      <c r="BJ59" s="325"/>
      <c r="BK59" s="325"/>
      <c r="BL59" s="325"/>
      <c r="BM59" s="325"/>
      <c r="BN59" s="325"/>
      <c r="BO59" s="325"/>
      <c r="BP59" s="325"/>
      <c r="BQ59" s="325"/>
      <c r="BR59" s="325"/>
      <c r="BS59" s="325"/>
      <c r="BT59" s="325"/>
      <c r="BU59" s="325"/>
      <c r="BV59" s="325"/>
      <c r="BW59" s="325"/>
      <c r="BX59" s="325"/>
      <c r="BY59" s="325"/>
      <c r="BZ59" s="325"/>
      <c r="CA59" s="325"/>
      <c r="CB59" s="325"/>
      <c r="CC59" s="325"/>
      <c r="CD59" s="325"/>
      <c r="CE59" s="325"/>
      <c r="CF59" s="325"/>
      <c r="CG59" s="325"/>
      <c r="CH59" s="325"/>
      <c r="CI59" s="325"/>
      <c r="CJ59" s="325"/>
      <c r="CK59" s="325"/>
      <c r="CL59" s="325"/>
      <c r="CM59" s="325"/>
      <c r="CN59" s="325"/>
      <c r="CO59" s="325"/>
      <c r="CP59" s="325"/>
      <c r="CQ59" s="325"/>
      <c r="CR59" s="325"/>
      <c r="CS59" s="325"/>
      <c r="CT59" s="325"/>
      <c r="CU59" s="325"/>
      <c r="CV59" s="325"/>
      <c r="CW59" s="325"/>
      <c r="CX59" s="325"/>
      <c r="CY59" s="325"/>
      <c r="CZ59" s="325"/>
      <c r="DA59" s="325"/>
      <c r="DB59" s="325"/>
      <c r="DC59" s="325"/>
      <c r="DD59" s="325"/>
      <c r="DE59" s="325"/>
      <c r="DF59" s="325"/>
      <c r="DG59" s="325"/>
      <c r="DH59" s="325"/>
      <c r="DI59" s="325"/>
      <c r="DJ59" s="325"/>
      <c r="DK59" s="325"/>
      <c r="DL59" s="325"/>
      <c r="DM59" s="325"/>
      <c r="DN59" s="325"/>
      <c r="DO59" s="325"/>
      <c r="DP59" s="325"/>
      <c r="DQ59" s="325"/>
      <c r="DR59" s="325"/>
      <c r="DS59" s="325"/>
      <c r="DT59" s="325"/>
      <c r="DU59" s="325"/>
      <c r="DV59" s="325"/>
      <c r="DW59" s="325"/>
      <c r="DX59" s="325"/>
      <c r="DY59" s="325"/>
      <c r="DZ59" s="325"/>
      <c r="EA59" s="325"/>
      <c r="EB59" s="325"/>
      <c r="EC59" s="325"/>
      <c r="ED59" s="325"/>
      <c r="EE59" s="325"/>
      <c r="EF59" s="325"/>
      <c r="EG59" s="325"/>
      <c r="EH59" s="325"/>
      <c r="EI59" s="325"/>
      <c r="EJ59" s="325"/>
      <c r="EK59" s="325"/>
      <c r="EL59" s="325"/>
      <c r="EM59" s="325"/>
      <c r="EN59" s="325"/>
      <c r="EO59" s="325"/>
      <c r="EP59" s="325"/>
      <c r="EQ59" s="325"/>
      <c r="ER59" s="325"/>
      <c r="ES59" s="325"/>
      <c r="ET59" s="325"/>
      <c r="EU59" s="325"/>
      <c r="EV59" s="325"/>
      <c r="EW59" s="325"/>
      <c r="EX59" s="325"/>
      <c r="EY59" s="325"/>
      <c r="EZ59" s="325"/>
      <c r="FA59" s="325"/>
      <c r="FB59" s="325"/>
      <c r="FC59" s="325"/>
      <c r="FD59" s="325"/>
      <c r="FE59" s="325"/>
      <c r="FF59" s="325"/>
      <c r="FG59" s="325"/>
      <c r="FH59" s="325"/>
      <c r="FI59" s="325"/>
      <c r="FJ59" s="325"/>
      <c r="FK59" s="325"/>
      <c r="FL59" s="325"/>
      <c r="FM59" s="325"/>
      <c r="FN59" s="325"/>
      <c r="FO59" s="325"/>
      <c r="FP59" s="325"/>
      <c r="FQ59" s="325"/>
      <c r="FR59" s="325"/>
      <c r="FS59" s="325"/>
      <c r="FT59" s="325"/>
      <c r="FU59" s="325"/>
      <c r="FV59" s="325"/>
      <c r="FW59" s="325"/>
      <c r="FX59" s="325"/>
      <c r="FY59" s="325"/>
      <c r="FZ59" s="325"/>
      <c r="GA59" s="325"/>
      <c r="GB59" s="325"/>
      <c r="GC59" s="325"/>
      <c r="GD59" s="325"/>
      <c r="GE59" s="325"/>
      <c r="GF59" s="325"/>
      <c r="GG59" s="325"/>
      <c r="GH59" s="325"/>
      <c r="GI59" s="325"/>
      <c r="GJ59" s="325"/>
      <c r="GK59" s="325"/>
      <c r="GL59" s="325"/>
      <c r="GM59" s="325"/>
      <c r="GN59" s="325"/>
      <c r="GO59" s="325"/>
      <c r="GP59" s="325"/>
      <c r="GQ59" s="325"/>
      <c r="GR59" s="325"/>
      <c r="GS59" s="325"/>
      <c r="GT59" s="325"/>
      <c r="GU59" s="325"/>
      <c r="GV59" s="325"/>
      <c r="GW59" s="325"/>
      <c r="GX59" s="325"/>
      <c r="GY59" s="325"/>
      <c r="GZ59" s="325"/>
      <c r="HA59" s="325"/>
      <c r="HB59" s="325"/>
      <c r="HC59" s="325"/>
      <c r="HD59" s="325"/>
      <c r="HE59" s="325"/>
      <c r="HF59" s="325"/>
      <c r="HG59" s="325"/>
      <c r="HH59" s="325"/>
      <c r="HI59" s="325"/>
      <c r="HJ59" s="325"/>
      <c r="HK59" s="325"/>
      <c r="HL59" s="325"/>
      <c r="HM59" s="325"/>
      <c r="HN59" s="325"/>
      <c r="HO59" s="325"/>
      <c r="HP59" s="325"/>
      <c r="HQ59" s="325"/>
      <c r="HR59" s="325"/>
      <c r="HS59" s="325"/>
      <c r="HT59" s="325"/>
      <c r="HU59" s="325"/>
      <c r="HV59" s="325"/>
      <c r="HW59" s="325"/>
      <c r="HX59" s="325"/>
      <c r="HY59" s="325"/>
      <c r="HZ59" s="325"/>
      <c r="IA59" s="325"/>
      <c r="IB59" s="325"/>
      <c r="IC59" s="325"/>
      <c r="ID59" s="325"/>
      <c r="IE59" s="325"/>
      <c r="IF59" s="325"/>
      <c r="IG59" s="325"/>
      <c r="IH59" s="325"/>
      <c r="II59" s="325"/>
      <c r="IJ59" s="325"/>
      <c r="IK59" s="325"/>
      <c r="IL59" s="325"/>
      <c r="IM59" s="325"/>
      <c r="IN59" s="325"/>
      <c r="IO59" s="325"/>
      <c r="IP59" s="325"/>
      <c r="IQ59" s="325"/>
      <c r="IR59" s="325"/>
      <c r="IS59" s="325"/>
      <c r="IT59" s="325"/>
      <c r="IU59" s="325"/>
      <c r="IV59" s="325"/>
    </row>
    <row r="60" spans="1:256" ht="23.1" customHeight="1" x14ac:dyDescent="0.2">
      <c r="C60" s="349"/>
      <c r="D60" s="348"/>
      <c r="E60" s="575"/>
      <c r="F60" s="562"/>
      <c r="G60" s="562"/>
    </row>
    <row r="61" spans="1:256" s="105" customFormat="1" ht="23.1" customHeight="1" x14ac:dyDescent="0.2">
      <c r="A61" s="325"/>
      <c r="B61" s="325"/>
      <c r="C61" s="349"/>
      <c r="D61" s="341"/>
      <c r="E61" s="575"/>
      <c r="F61" s="560"/>
      <c r="G61" s="560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  <c r="AY61" s="325"/>
      <c r="AZ61" s="325"/>
      <c r="BA61" s="325"/>
      <c r="BB61" s="325"/>
      <c r="BC61" s="325"/>
      <c r="BD61" s="325"/>
      <c r="BE61" s="325"/>
      <c r="BF61" s="325"/>
      <c r="BG61" s="325"/>
      <c r="BH61" s="325"/>
      <c r="BI61" s="325"/>
      <c r="BJ61" s="325"/>
      <c r="BK61" s="325"/>
      <c r="BL61" s="325"/>
      <c r="BM61" s="325"/>
      <c r="BN61" s="325"/>
      <c r="BO61" s="325"/>
      <c r="BP61" s="325"/>
      <c r="BQ61" s="325"/>
      <c r="BR61" s="325"/>
      <c r="BS61" s="325"/>
      <c r="BT61" s="325"/>
      <c r="BU61" s="325"/>
      <c r="BV61" s="325"/>
      <c r="BW61" s="325"/>
      <c r="BX61" s="325"/>
      <c r="BY61" s="325"/>
      <c r="BZ61" s="325"/>
      <c r="CA61" s="325"/>
      <c r="CB61" s="325"/>
      <c r="CC61" s="325"/>
      <c r="CD61" s="325"/>
      <c r="CE61" s="325"/>
      <c r="CF61" s="325"/>
      <c r="CG61" s="325"/>
      <c r="CH61" s="325"/>
      <c r="CI61" s="325"/>
      <c r="CJ61" s="325"/>
      <c r="CK61" s="325"/>
      <c r="CL61" s="325"/>
      <c r="CM61" s="325"/>
      <c r="CN61" s="325"/>
      <c r="CO61" s="325"/>
      <c r="CP61" s="325"/>
      <c r="CQ61" s="325"/>
      <c r="CR61" s="325"/>
      <c r="CS61" s="325"/>
      <c r="CT61" s="325"/>
      <c r="CU61" s="325"/>
      <c r="CV61" s="325"/>
      <c r="CW61" s="325"/>
      <c r="CX61" s="325"/>
      <c r="CY61" s="325"/>
      <c r="CZ61" s="325"/>
      <c r="DA61" s="325"/>
      <c r="DB61" s="325"/>
      <c r="DC61" s="325"/>
      <c r="DD61" s="325"/>
      <c r="DE61" s="325"/>
      <c r="DF61" s="325"/>
      <c r="DG61" s="325"/>
      <c r="DH61" s="325"/>
      <c r="DI61" s="325"/>
      <c r="DJ61" s="325"/>
      <c r="DK61" s="325"/>
      <c r="DL61" s="325"/>
      <c r="DM61" s="325"/>
      <c r="DN61" s="325"/>
      <c r="DO61" s="325"/>
      <c r="DP61" s="325"/>
      <c r="DQ61" s="325"/>
      <c r="DR61" s="325"/>
      <c r="DS61" s="325"/>
      <c r="DT61" s="325"/>
      <c r="DU61" s="325"/>
      <c r="DV61" s="325"/>
      <c r="DW61" s="325"/>
      <c r="DX61" s="325"/>
      <c r="DY61" s="325"/>
      <c r="DZ61" s="325"/>
      <c r="EA61" s="325"/>
      <c r="EB61" s="325"/>
      <c r="EC61" s="325"/>
      <c r="ED61" s="325"/>
      <c r="EE61" s="325"/>
      <c r="EF61" s="325"/>
      <c r="EG61" s="325"/>
      <c r="EH61" s="325"/>
      <c r="EI61" s="325"/>
      <c r="EJ61" s="325"/>
      <c r="EK61" s="325"/>
      <c r="EL61" s="325"/>
      <c r="EM61" s="325"/>
      <c r="EN61" s="325"/>
      <c r="EO61" s="325"/>
      <c r="EP61" s="325"/>
      <c r="EQ61" s="325"/>
      <c r="ER61" s="325"/>
      <c r="ES61" s="325"/>
      <c r="ET61" s="325"/>
      <c r="EU61" s="325"/>
      <c r="EV61" s="325"/>
      <c r="EW61" s="325"/>
      <c r="EX61" s="325"/>
      <c r="EY61" s="325"/>
      <c r="EZ61" s="325"/>
      <c r="FA61" s="325"/>
      <c r="FB61" s="325"/>
      <c r="FC61" s="325"/>
      <c r="FD61" s="325"/>
      <c r="FE61" s="325"/>
      <c r="FF61" s="325"/>
      <c r="FG61" s="325"/>
      <c r="FH61" s="325"/>
      <c r="FI61" s="325"/>
      <c r="FJ61" s="325"/>
      <c r="FK61" s="325"/>
      <c r="FL61" s="325"/>
      <c r="FM61" s="325"/>
      <c r="FN61" s="325"/>
      <c r="FO61" s="325"/>
      <c r="FP61" s="325"/>
      <c r="FQ61" s="325"/>
      <c r="FR61" s="325"/>
      <c r="FS61" s="325"/>
      <c r="FT61" s="325"/>
      <c r="FU61" s="325"/>
      <c r="FV61" s="325"/>
      <c r="FW61" s="325"/>
      <c r="FX61" s="325"/>
      <c r="FY61" s="325"/>
      <c r="FZ61" s="325"/>
      <c r="GA61" s="325"/>
      <c r="GB61" s="325"/>
      <c r="GC61" s="325"/>
      <c r="GD61" s="325"/>
      <c r="GE61" s="325"/>
      <c r="GF61" s="325"/>
      <c r="GG61" s="325"/>
      <c r="GH61" s="325"/>
      <c r="GI61" s="325"/>
      <c r="GJ61" s="325"/>
      <c r="GK61" s="325"/>
      <c r="GL61" s="325"/>
      <c r="GM61" s="325"/>
      <c r="GN61" s="325"/>
      <c r="GO61" s="325"/>
      <c r="GP61" s="325"/>
      <c r="GQ61" s="325"/>
      <c r="GR61" s="325"/>
      <c r="GS61" s="325"/>
      <c r="GT61" s="325"/>
      <c r="GU61" s="325"/>
      <c r="GV61" s="325"/>
      <c r="GW61" s="325"/>
      <c r="GX61" s="325"/>
      <c r="GY61" s="325"/>
      <c r="GZ61" s="325"/>
      <c r="HA61" s="325"/>
      <c r="HB61" s="325"/>
      <c r="HC61" s="325"/>
      <c r="HD61" s="325"/>
      <c r="HE61" s="325"/>
      <c r="HF61" s="325"/>
      <c r="HG61" s="325"/>
      <c r="HH61" s="325"/>
      <c r="HI61" s="325"/>
      <c r="HJ61" s="325"/>
      <c r="HK61" s="325"/>
      <c r="HL61" s="325"/>
      <c r="HM61" s="325"/>
      <c r="HN61" s="325"/>
      <c r="HO61" s="325"/>
      <c r="HP61" s="325"/>
      <c r="HQ61" s="325"/>
      <c r="HR61" s="325"/>
      <c r="HS61" s="325"/>
      <c r="HT61" s="325"/>
      <c r="HU61" s="325"/>
      <c r="HV61" s="325"/>
      <c r="HW61" s="325"/>
      <c r="HX61" s="325"/>
      <c r="HY61" s="325"/>
      <c r="HZ61" s="325"/>
      <c r="IA61" s="325"/>
      <c r="IB61" s="325"/>
      <c r="IC61" s="325"/>
      <c r="ID61" s="325"/>
      <c r="IE61" s="325"/>
      <c r="IF61" s="325"/>
      <c r="IG61" s="325"/>
      <c r="IH61" s="325"/>
      <c r="II61" s="325"/>
      <c r="IJ61" s="325"/>
      <c r="IK61" s="325"/>
      <c r="IL61" s="325"/>
      <c r="IM61" s="325"/>
      <c r="IN61" s="325"/>
      <c r="IO61" s="325"/>
      <c r="IP61" s="325"/>
      <c r="IQ61" s="325"/>
      <c r="IR61" s="325"/>
      <c r="IS61" s="325"/>
      <c r="IT61" s="325"/>
      <c r="IU61" s="325"/>
      <c r="IV61" s="325"/>
    </row>
    <row r="62" spans="1:256" ht="23.1" customHeight="1" x14ac:dyDescent="0.2">
      <c r="C62" s="349"/>
      <c r="D62" s="348"/>
      <c r="E62" s="575"/>
      <c r="F62" s="562"/>
      <c r="G62" s="562"/>
    </row>
    <row r="63" spans="1:256" s="105" customFormat="1" ht="23.1" customHeight="1" x14ac:dyDescent="0.2">
      <c r="A63" s="325"/>
      <c r="B63" s="325"/>
      <c r="C63" s="349"/>
      <c r="D63" s="341"/>
      <c r="E63" s="575"/>
      <c r="F63" s="560"/>
      <c r="G63" s="560"/>
      <c r="H63" s="325"/>
      <c r="I63" s="325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325"/>
      <c r="CE63" s="325"/>
      <c r="CF63" s="325"/>
      <c r="CG63" s="325"/>
      <c r="CH63" s="325"/>
      <c r="CI63" s="325"/>
      <c r="CJ63" s="325"/>
      <c r="CK63" s="325"/>
      <c r="CL63" s="325"/>
      <c r="CM63" s="325"/>
      <c r="CN63" s="325"/>
      <c r="CO63" s="325"/>
      <c r="CP63" s="325"/>
      <c r="CQ63" s="325"/>
      <c r="CR63" s="325"/>
      <c r="CS63" s="325"/>
      <c r="CT63" s="325"/>
      <c r="CU63" s="325"/>
      <c r="CV63" s="325"/>
      <c r="CW63" s="325"/>
      <c r="CX63" s="325"/>
      <c r="CY63" s="325"/>
      <c r="CZ63" s="325"/>
      <c r="DA63" s="325"/>
      <c r="DB63" s="325"/>
      <c r="DC63" s="325"/>
      <c r="DD63" s="325"/>
      <c r="DE63" s="325"/>
      <c r="DF63" s="325"/>
      <c r="DG63" s="325"/>
      <c r="DH63" s="325"/>
      <c r="DI63" s="325"/>
      <c r="DJ63" s="325"/>
      <c r="DK63" s="325"/>
      <c r="DL63" s="325"/>
      <c r="DM63" s="325"/>
      <c r="DN63" s="325"/>
      <c r="DO63" s="325"/>
      <c r="DP63" s="325"/>
      <c r="DQ63" s="325"/>
      <c r="DR63" s="325"/>
      <c r="DS63" s="325"/>
      <c r="DT63" s="325"/>
      <c r="DU63" s="325"/>
      <c r="DV63" s="325"/>
      <c r="DW63" s="325"/>
      <c r="DX63" s="325"/>
      <c r="DY63" s="325"/>
      <c r="DZ63" s="325"/>
      <c r="EA63" s="325"/>
      <c r="EB63" s="325"/>
      <c r="EC63" s="325"/>
      <c r="ED63" s="325"/>
      <c r="EE63" s="325"/>
      <c r="EF63" s="325"/>
      <c r="EG63" s="325"/>
      <c r="EH63" s="325"/>
      <c r="EI63" s="325"/>
      <c r="EJ63" s="325"/>
      <c r="EK63" s="325"/>
      <c r="EL63" s="325"/>
      <c r="EM63" s="325"/>
      <c r="EN63" s="325"/>
      <c r="EO63" s="325"/>
      <c r="EP63" s="325"/>
      <c r="EQ63" s="325"/>
      <c r="ER63" s="325"/>
      <c r="ES63" s="325"/>
      <c r="ET63" s="325"/>
      <c r="EU63" s="325"/>
      <c r="EV63" s="325"/>
      <c r="EW63" s="325"/>
      <c r="EX63" s="325"/>
      <c r="EY63" s="325"/>
      <c r="EZ63" s="325"/>
      <c r="FA63" s="325"/>
      <c r="FB63" s="325"/>
      <c r="FC63" s="325"/>
      <c r="FD63" s="325"/>
      <c r="FE63" s="325"/>
      <c r="FF63" s="325"/>
      <c r="FG63" s="325"/>
      <c r="FH63" s="325"/>
      <c r="FI63" s="325"/>
      <c r="FJ63" s="325"/>
      <c r="FK63" s="325"/>
      <c r="FL63" s="325"/>
      <c r="FM63" s="325"/>
      <c r="FN63" s="325"/>
      <c r="FO63" s="325"/>
      <c r="FP63" s="325"/>
      <c r="FQ63" s="325"/>
      <c r="FR63" s="325"/>
      <c r="FS63" s="325"/>
      <c r="FT63" s="325"/>
      <c r="FU63" s="325"/>
      <c r="FV63" s="325"/>
      <c r="FW63" s="325"/>
      <c r="FX63" s="325"/>
      <c r="FY63" s="325"/>
      <c r="FZ63" s="325"/>
      <c r="GA63" s="325"/>
      <c r="GB63" s="325"/>
      <c r="GC63" s="325"/>
      <c r="GD63" s="325"/>
      <c r="GE63" s="325"/>
      <c r="GF63" s="325"/>
      <c r="GG63" s="325"/>
      <c r="GH63" s="325"/>
      <c r="GI63" s="325"/>
      <c r="GJ63" s="325"/>
      <c r="GK63" s="325"/>
      <c r="GL63" s="325"/>
      <c r="GM63" s="325"/>
      <c r="GN63" s="325"/>
      <c r="GO63" s="325"/>
      <c r="GP63" s="325"/>
      <c r="GQ63" s="325"/>
      <c r="GR63" s="325"/>
      <c r="GS63" s="325"/>
      <c r="GT63" s="325"/>
      <c r="GU63" s="325"/>
      <c r="GV63" s="325"/>
      <c r="GW63" s="325"/>
      <c r="GX63" s="325"/>
      <c r="GY63" s="325"/>
      <c r="GZ63" s="325"/>
      <c r="HA63" s="325"/>
      <c r="HB63" s="325"/>
      <c r="HC63" s="325"/>
      <c r="HD63" s="325"/>
      <c r="HE63" s="325"/>
      <c r="HF63" s="325"/>
      <c r="HG63" s="325"/>
      <c r="HH63" s="325"/>
      <c r="HI63" s="325"/>
      <c r="HJ63" s="325"/>
      <c r="HK63" s="325"/>
      <c r="HL63" s="325"/>
      <c r="HM63" s="325"/>
      <c r="HN63" s="325"/>
      <c r="HO63" s="325"/>
      <c r="HP63" s="325"/>
      <c r="HQ63" s="325"/>
      <c r="HR63" s="325"/>
      <c r="HS63" s="325"/>
      <c r="HT63" s="325"/>
      <c r="HU63" s="325"/>
      <c r="HV63" s="325"/>
      <c r="HW63" s="325"/>
      <c r="HX63" s="325"/>
      <c r="HY63" s="325"/>
      <c r="HZ63" s="325"/>
      <c r="IA63" s="325"/>
      <c r="IB63" s="325"/>
      <c r="IC63" s="325"/>
      <c r="ID63" s="325"/>
      <c r="IE63" s="325"/>
      <c r="IF63" s="325"/>
      <c r="IG63" s="325"/>
      <c r="IH63" s="325"/>
      <c r="II63" s="325"/>
      <c r="IJ63" s="325"/>
      <c r="IK63" s="325"/>
      <c r="IL63" s="325"/>
      <c r="IM63" s="325"/>
      <c r="IN63" s="325"/>
      <c r="IO63" s="325"/>
      <c r="IP63" s="325"/>
      <c r="IQ63" s="325"/>
      <c r="IR63" s="325"/>
      <c r="IS63" s="325"/>
      <c r="IT63" s="325"/>
      <c r="IU63" s="325"/>
      <c r="IV63" s="325"/>
    </row>
    <row r="64" spans="1:256" ht="23.1" customHeight="1" x14ac:dyDescent="0.2">
      <c r="C64" s="349"/>
      <c r="D64" s="348"/>
      <c r="E64" s="575"/>
      <c r="F64" s="562"/>
      <c r="G64" s="562"/>
    </row>
    <row r="65" spans="1:256" s="105" customFormat="1" ht="23.1" customHeight="1" x14ac:dyDescent="0.2">
      <c r="A65" s="325"/>
      <c r="B65" s="325"/>
      <c r="C65" s="349"/>
      <c r="D65" s="341"/>
      <c r="E65" s="575"/>
      <c r="F65" s="560"/>
      <c r="G65" s="560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325"/>
      <c r="CE65" s="325"/>
      <c r="CF65" s="325"/>
      <c r="CG65" s="325"/>
      <c r="CH65" s="325"/>
      <c r="CI65" s="325"/>
      <c r="CJ65" s="325"/>
      <c r="CK65" s="325"/>
      <c r="CL65" s="325"/>
      <c r="CM65" s="325"/>
      <c r="CN65" s="325"/>
      <c r="CO65" s="325"/>
      <c r="CP65" s="325"/>
      <c r="CQ65" s="325"/>
      <c r="CR65" s="325"/>
      <c r="CS65" s="325"/>
      <c r="CT65" s="325"/>
      <c r="CU65" s="325"/>
      <c r="CV65" s="325"/>
      <c r="CW65" s="325"/>
      <c r="CX65" s="325"/>
      <c r="CY65" s="325"/>
      <c r="CZ65" s="325"/>
      <c r="DA65" s="325"/>
      <c r="DB65" s="325"/>
      <c r="DC65" s="325"/>
      <c r="DD65" s="325"/>
      <c r="DE65" s="325"/>
      <c r="DF65" s="325"/>
      <c r="DG65" s="325"/>
      <c r="DH65" s="325"/>
      <c r="DI65" s="325"/>
      <c r="DJ65" s="325"/>
      <c r="DK65" s="325"/>
      <c r="DL65" s="325"/>
      <c r="DM65" s="325"/>
      <c r="DN65" s="325"/>
      <c r="DO65" s="325"/>
      <c r="DP65" s="325"/>
      <c r="DQ65" s="325"/>
      <c r="DR65" s="325"/>
      <c r="DS65" s="325"/>
      <c r="DT65" s="325"/>
      <c r="DU65" s="325"/>
      <c r="DV65" s="325"/>
      <c r="DW65" s="325"/>
      <c r="DX65" s="325"/>
      <c r="DY65" s="325"/>
      <c r="DZ65" s="325"/>
      <c r="EA65" s="325"/>
      <c r="EB65" s="325"/>
      <c r="EC65" s="325"/>
      <c r="ED65" s="325"/>
      <c r="EE65" s="325"/>
      <c r="EF65" s="325"/>
      <c r="EG65" s="325"/>
      <c r="EH65" s="325"/>
      <c r="EI65" s="325"/>
      <c r="EJ65" s="325"/>
      <c r="EK65" s="325"/>
      <c r="EL65" s="325"/>
      <c r="EM65" s="325"/>
      <c r="EN65" s="325"/>
      <c r="EO65" s="325"/>
      <c r="EP65" s="325"/>
      <c r="EQ65" s="325"/>
      <c r="ER65" s="325"/>
      <c r="ES65" s="325"/>
      <c r="ET65" s="325"/>
      <c r="EU65" s="325"/>
      <c r="EV65" s="325"/>
      <c r="EW65" s="325"/>
      <c r="EX65" s="325"/>
      <c r="EY65" s="325"/>
      <c r="EZ65" s="325"/>
      <c r="FA65" s="325"/>
      <c r="FB65" s="325"/>
      <c r="FC65" s="325"/>
      <c r="FD65" s="325"/>
      <c r="FE65" s="325"/>
      <c r="FF65" s="325"/>
      <c r="FG65" s="325"/>
      <c r="FH65" s="325"/>
      <c r="FI65" s="325"/>
      <c r="FJ65" s="325"/>
      <c r="FK65" s="325"/>
      <c r="FL65" s="325"/>
      <c r="FM65" s="325"/>
      <c r="FN65" s="325"/>
      <c r="FO65" s="325"/>
      <c r="FP65" s="325"/>
      <c r="FQ65" s="325"/>
      <c r="FR65" s="325"/>
      <c r="FS65" s="325"/>
      <c r="FT65" s="325"/>
      <c r="FU65" s="325"/>
      <c r="FV65" s="325"/>
      <c r="FW65" s="325"/>
      <c r="FX65" s="325"/>
      <c r="FY65" s="325"/>
      <c r="FZ65" s="325"/>
      <c r="GA65" s="325"/>
      <c r="GB65" s="325"/>
      <c r="GC65" s="325"/>
      <c r="GD65" s="325"/>
      <c r="GE65" s="325"/>
      <c r="GF65" s="325"/>
      <c r="GG65" s="325"/>
      <c r="GH65" s="325"/>
      <c r="GI65" s="325"/>
      <c r="GJ65" s="325"/>
      <c r="GK65" s="325"/>
      <c r="GL65" s="325"/>
      <c r="GM65" s="325"/>
      <c r="GN65" s="325"/>
      <c r="GO65" s="325"/>
      <c r="GP65" s="325"/>
      <c r="GQ65" s="325"/>
      <c r="GR65" s="325"/>
      <c r="GS65" s="325"/>
      <c r="GT65" s="325"/>
      <c r="GU65" s="325"/>
      <c r="GV65" s="325"/>
      <c r="GW65" s="325"/>
      <c r="GX65" s="325"/>
      <c r="GY65" s="325"/>
      <c r="GZ65" s="325"/>
      <c r="HA65" s="325"/>
      <c r="HB65" s="325"/>
      <c r="HC65" s="325"/>
      <c r="HD65" s="325"/>
      <c r="HE65" s="325"/>
      <c r="HF65" s="325"/>
      <c r="HG65" s="325"/>
      <c r="HH65" s="325"/>
      <c r="HI65" s="325"/>
      <c r="HJ65" s="325"/>
      <c r="HK65" s="325"/>
      <c r="HL65" s="325"/>
      <c r="HM65" s="325"/>
      <c r="HN65" s="325"/>
      <c r="HO65" s="325"/>
      <c r="HP65" s="325"/>
      <c r="HQ65" s="325"/>
      <c r="HR65" s="325"/>
      <c r="HS65" s="325"/>
      <c r="HT65" s="325"/>
      <c r="HU65" s="325"/>
      <c r="HV65" s="325"/>
      <c r="HW65" s="325"/>
      <c r="HX65" s="325"/>
      <c r="HY65" s="325"/>
      <c r="HZ65" s="325"/>
      <c r="IA65" s="325"/>
      <c r="IB65" s="325"/>
      <c r="IC65" s="325"/>
      <c r="ID65" s="325"/>
      <c r="IE65" s="325"/>
      <c r="IF65" s="325"/>
      <c r="IG65" s="325"/>
      <c r="IH65" s="325"/>
      <c r="II65" s="325"/>
      <c r="IJ65" s="325"/>
      <c r="IK65" s="325"/>
      <c r="IL65" s="325"/>
      <c r="IM65" s="325"/>
      <c r="IN65" s="325"/>
      <c r="IO65" s="325"/>
      <c r="IP65" s="325"/>
      <c r="IQ65" s="325"/>
      <c r="IR65" s="325"/>
      <c r="IS65" s="325"/>
      <c r="IT65" s="325"/>
      <c r="IU65" s="325"/>
      <c r="IV65" s="325"/>
    </row>
    <row r="66" spans="1:256" ht="23.1" customHeight="1" x14ac:dyDescent="0.2">
      <c r="C66" s="349"/>
      <c r="E66" s="575"/>
      <c r="F66" s="562"/>
      <c r="G66" s="562"/>
    </row>
    <row r="67" spans="1:256" s="105" customFormat="1" ht="23.1" customHeight="1" x14ac:dyDescent="0.2">
      <c r="A67" s="325"/>
      <c r="B67" s="325"/>
      <c r="C67" s="349"/>
      <c r="D67" s="341"/>
      <c r="E67" s="575"/>
      <c r="F67" s="560"/>
      <c r="G67" s="560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5"/>
      <c r="AL67" s="325"/>
      <c r="AM67" s="325"/>
      <c r="AN67" s="325"/>
      <c r="AO67" s="325"/>
      <c r="AP67" s="325"/>
      <c r="AQ67" s="325"/>
      <c r="AR67" s="325"/>
      <c r="AS67" s="325"/>
      <c r="AT67" s="325"/>
      <c r="AU67" s="325"/>
      <c r="AV67" s="325"/>
      <c r="AW67" s="325"/>
      <c r="AX67" s="325"/>
      <c r="AY67" s="325"/>
      <c r="AZ67" s="325"/>
      <c r="BA67" s="325"/>
      <c r="BB67" s="325"/>
      <c r="BC67" s="325"/>
      <c r="BD67" s="325"/>
      <c r="BE67" s="325"/>
      <c r="BF67" s="325"/>
      <c r="BG67" s="325"/>
      <c r="BH67" s="325"/>
      <c r="BI67" s="325"/>
      <c r="BJ67" s="325"/>
      <c r="BK67" s="325"/>
      <c r="BL67" s="325"/>
      <c r="BM67" s="325"/>
      <c r="BN67" s="325"/>
      <c r="BO67" s="325"/>
      <c r="BP67" s="325"/>
      <c r="BQ67" s="325"/>
      <c r="BR67" s="325"/>
      <c r="BS67" s="325"/>
      <c r="BT67" s="325"/>
      <c r="BU67" s="325"/>
      <c r="BV67" s="325"/>
      <c r="BW67" s="325"/>
      <c r="BX67" s="325"/>
      <c r="BY67" s="325"/>
      <c r="BZ67" s="325"/>
      <c r="CA67" s="325"/>
      <c r="CB67" s="325"/>
      <c r="CC67" s="325"/>
      <c r="CD67" s="325"/>
      <c r="CE67" s="325"/>
      <c r="CF67" s="325"/>
      <c r="CG67" s="325"/>
      <c r="CH67" s="325"/>
      <c r="CI67" s="325"/>
      <c r="CJ67" s="325"/>
      <c r="CK67" s="325"/>
      <c r="CL67" s="325"/>
      <c r="CM67" s="325"/>
      <c r="CN67" s="325"/>
      <c r="CO67" s="325"/>
      <c r="CP67" s="325"/>
      <c r="CQ67" s="325"/>
      <c r="CR67" s="325"/>
      <c r="CS67" s="325"/>
      <c r="CT67" s="325"/>
      <c r="CU67" s="325"/>
      <c r="CV67" s="325"/>
      <c r="CW67" s="325"/>
      <c r="CX67" s="325"/>
      <c r="CY67" s="325"/>
      <c r="CZ67" s="325"/>
      <c r="DA67" s="325"/>
      <c r="DB67" s="325"/>
      <c r="DC67" s="325"/>
      <c r="DD67" s="325"/>
      <c r="DE67" s="325"/>
      <c r="DF67" s="325"/>
      <c r="DG67" s="325"/>
      <c r="DH67" s="325"/>
      <c r="DI67" s="325"/>
      <c r="DJ67" s="325"/>
      <c r="DK67" s="325"/>
      <c r="DL67" s="325"/>
      <c r="DM67" s="325"/>
      <c r="DN67" s="325"/>
      <c r="DO67" s="325"/>
      <c r="DP67" s="325"/>
      <c r="DQ67" s="325"/>
      <c r="DR67" s="325"/>
      <c r="DS67" s="325"/>
      <c r="DT67" s="325"/>
      <c r="DU67" s="325"/>
      <c r="DV67" s="325"/>
      <c r="DW67" s="325"/>
      <c r="DX67" s="325"/>
      <c r="DY67" s="325"/>
      <c r="DZ67" s="325"/>
      <c r="EA67" s="325"/>
      <c r="EB67" s="325"/>
      <c r="EC67" s="325"/>
      <c r="ED67" s="325"/>
      <c r="EE67" s="325"/>
      <c r="EF67" s="325"/>
      <c r="EG67" s="325"/>
      <c r="EH67" s="325"/>
      <c r="EI67" s="325"/>
      <c r="EJ67" s="325"/>
      <c r="EK67" s="325"/>
      <c r="EL67" s="325"/>
      <c r="EM67" s="325"/>
      <c r="EN67" s="325"/>
      <c r="EO67" s="325"/>
      <c r="EP67" s="325"/>
      <c r="EQ67" s="325"/>
      <c r="ER67" s="325"/>
      <c r="ES67" s="325"/>
      <c r="ET67" s="325"/>
      <c r="EU67" s="325"/>
      <c r="EV67" s="325"/>
      <c r="EW67" s="325"/>
      <c r="EX67" s="325"/>
      <c r="EY67" s="325"/>
      <c r="EZ67" s="325"/>
      <c r="FA67" s="325"/>
      <c r="FB67" s="325"/>
      <c r="FC67" s="325"/>
      <c r="FD67" s="325"/>
      <c r="FE67" s="325"/>
      <c r="FF67" s="325"/>
      <c r="FG67" s="325"/>
      <c r="FH67" s="325"/>
      <c r="FI67" s="325"/>
      <c r="FJ67" s="325"/>
      <c r="FK67" s="325"/>
      <c r="FL67" s="325"/>
      <c r="FM67" s="325"/>
      <c r="FN67" s="325"/>
      <c r="FO67" s="325"/>
      <c r="FP67" s="325"/>
      <c r="FQ67" s="325"/>
      <c r="FR67" s="325"/>
      <c r="FS67" s="325"/>
      <c r="FT67" s="325"/>
      <c r="FU67" s="325"/>
      <c r="FV67" s="325"/>
      <c r="FW67" s="325"/>
      <c r="FX67" s="325"/>
      <c r="FY67" s="325"/>
      <c r="FZ67" s="325"/>
      <c r="GA67" s="325"/>
      <c r="GB67" s="325"/>
      <c r="GC67" s="325"/>
      <c r="GD67" s="325"/>
      <c r="GE67" s="325"/>
      <c r="GF67" s="325"/>
      <c r="GG67" s="325"/>
      <c r="GH67" s="325"/>
      <c r="GI67" s="325"/>
      <c r="GJ67" s="325"/>
      <c r="GK67" s="325"/>
      <c r="GL67" s="325"/>
      <c r="GM67" s="325"/>
      <c r="GN67" s="325"/>
      <c r="GO67" s="325"/>
      <c r="GP67" s="325"/>
      <c r="GQ67" s="325"/>
      <c r="GR67" s="325"/>
      <c r="GS67" s="325"/>
      <c r="GT67" s="325"/>
      <c r="GU67" s="325"/>
      <c r="GV67" s="325"/>
      <c r="GW67" s="325"/>
      <c r="GX67" s="325"/>
      <c r="GY67" s="325"/>
      <c r="GZ67" s="325"/>
      <c r="HA67" s="325"/>
      <c r="HB67" s="325"/>
      <c r="HC67" s="325"/>
      <c r="HD67" s="325"/>
      <c r="HE67" s="325"/>
      <c r="HF67" s="325"/>
      <c r="HG67" s="325"/>
      <c r="HH67" s="325"/>
      <c r="HI67" s="325"/>
      <c r="HJ67" s="325"/>
      <c r="HK67" s="325"/>
      <c r="HL67" s="325"/>
      <c r="HM67" s="325"/>
      <c r="HN67" s="325"/>
      <c r="HO67" s="325"/>
      <c r="HP67" s="325"/>
      <c r="HQ67" s="325"/>
      <c r="HR67" s="325"/>
      <c r="HS67" s="325"/>
      <c r="HT67" s="325"/>
      <c r="HU67" s="325"/>
      <c r="HV67" s="325"/>
      <c r="HW67" s="325"/>
      <c r="HX67" s="325"/>
      <c r="HY67" s="325"/>
      <c r="HZ67" s="325"/>
      <c r="IA67" s="325"/>
      <c r="IB67" s="325"/>
      <c r="IC67" s="325"/>
      <c r="ID67" s="325"/>
      <c r="IE67" s="325"/>
      <c r="IF67" s="325"/>
      <c r="IG67" s="325"/>
      <c r="IH67" s="325"/>
      <c r="II67" s="325"/>
      <c r="IJ67" s="325"/>
      <c r="IK67" s="325"/>
      <c r="IL67" s="325"/>
      <c r="IM67" s="325"/>
      <c r="IN67" s="325"/>
      <c r="IO67" s="325"/>
      <c r="IP67" s="325"/>
      <c r="IQ67" s="325"/>
      <c r="IR67" s="325"/>
      <c r="IS67" s="325"/>
      <c r="IT67" s="325"/>
      <c r="IU67" s="325"/>
      <c r="IV67" s="325"/>
    </row>
    <row r="68" spans="1:256" ht="23.1" customHeight="1" x14ac:dyDescent="0.2">
      <c r="C68" s="349"/>
      <c r="D68" s="348"/>
      <c r="E68" s="575"/>
      <c r="F68" s="562"/>
      <c r="G68" s="562"/>
    </row>
    <row r="69" spans="1:256" s="105" customFormat="1" ht="23.1" customHeight="1" x14ac:dyDescent="0.2">
      <c r="A69" s="325"/>
      <c r="B69" s="325"/>
      <c r="C69" s="349"/>
      <c r="D69" s="341"/>
      <c r="E69" s="575"/>
      <c r="F69" s="560"/>
      <c r="G69" s="560"/>
      <c r="H69" s="325"/>
      <c r="I69" s="325"/>
      <c r="J69" s="325"/>
      <c r="K69" s="325"/>
      <c r="L69" s="325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325"/>
      <c r="AH69" s="325"/>
      <c r="AI69" s="325"/>
      <c r="AJ69" s="325"/>
      <c r="AK69" s="325"/>
      <c r="AL69" s="325"/>
      <c r="AM69" s="325"/>
      <c r="AN69" s="325"/>
      <c r="AO69" s="325"/>
      <c r="AP69" s="325"/>
      <c r="AQ69" s="325"/>
      <c r="AR69" s="325"/>
      <c r="AS69" s="325"/>
      <c r="AT69" s="325"/>
      <c r="AU69" s="325"/>
      <c r="AV69" s="325"/>
      <c r="AW69" s="325"/>
      <c r="AX69" s="325"/>
      <c r="AY69" s="325"/>
      <c r="AZ69" s="325"/>
      <c r="BA69" s="325"/>
      <c r="BB69" s="325"/>
      <c r="BC69" s="325"/>
      <c r="BD69" s="325"/>
      <c r="BE69" s="325"/>
      <c r="BF69" s="325"/>
      <c r="BG69" s="325"/>
      <c r="BH69" s="325"/>
      <c r="BI69" s="325"/>
      <c r="BJ69" s="325"/>
      <c r="BK69" s="325"/>
      <c r="BL69" s="325"/>
      <c r="BM69" s="325"/>
      <c r="BN69" s="325"/>
      <c r="BO69" s="325"/>
      <c r="BP69" s="325"/>
      <c r="BQ69" s="325"/>
      <c r="BR69" s="325"/>
      <c r="BS69" s="325"/>
      <c r="BT69" s="325"/>
      <c r="BU69" s="325"/>
      <c r="BV69" s="325"/>
      <c r="BW69" s="325"/>
      <c r="BX69" s="325"/>
      <c r="BY69" s="325"/>
      <c r="BZ69" s="325"/>
      <c r="CA69" s="325"/>
      <c r="CB69" s="325"/>
      <c r="CC69" s="325"/>
      <c r="CD69" s="325"/>
      <c r="CE69" s="325"/>
      <c r="CF69" s="325"/>
      <c r="CG69" s="325"/>
      <c r="CH69" s="325"/>
      <c r="CI69" s="325"/>
      <c r="CJ69" s="325"/>
      <c r="CK69" s="325"/>
      <c r="CL69" s="325"/>
      <c r="CM69" s="325"/>
      <c r="CN69" s="325"/>
      <c r="CO69" s="325"/>
      <c r="CP69" s="325"/>
      <c r="CQ69" s="325"/>
      <c r="CR69" s="325"/>
      <c r="CS69" s="325"/>
      <c r="CT69" s="325"/>
      <c r="CU69" s="325"/>
      <c r="CV69" s="325"/>
      <c r="CW69" s="325"/>
      <c r="CX69" s="325"/>
      <c r="CY69" s="325"/>
      <c r="CZ69" s="325"/>
      <c r="DA69" s="325"/>
      <c r="DB69" s="325"/>
      <c r="DC69" s="325"/>
      <c r="DD69" s="325"/>
      <c r="DE69" s="325"/>
      <c r="DF69" s="325"/>
      <c r="DG69" s="325"/>
      <c r="DH69" s="325"/>
      <c r="DI69" s="325"/>
      <c r="DJ69" s="325"/>
      <c r="DK69" s="325"/>
      <c r="DL69" s="325"/>
      <c r="DM69" s="325"/>
      <c r="DN69" s="325"/>
      <c r="DO69" s="325"/>
      <c r="DP69" s="325"/>
      <c r="DQ69" s="325"/>
      <c r="DR69" s="325"/>
      <c r="DS69" s="325"/>
      <c r="DT69" s="325"/>
      <c r="DU69" s="325"/>
      <c r="DV69" s="325"/>
      <c r="DW69" s="325"/>
      <c r="DX69" s="325"/>
      <c r="DY69" s="325"/>
      <c r="DZ69" s="325"/>
      <c r="EA69" s="325"/>
      <c r="EB69" s="325"/>
      <c r="EC69" s="325"/>
      <c r="ED69" s="325"/>
      <c r="EE69" s="325"/>
      <c r="EF69" s="325"/>
      <c r="EG69" s="325"/>
      <c r="EH69" s="325"/>
      <c r="EI69" s="325"/>
      <c r="EJ69" s="325"/>
      <c r="EK69" s="325"/>
      <c r="EL69" s="325"/>
      <c r="EM69" s="325"/>
      <c r="EN69" s="325"/>
      <c r="EO69" s="325"/>
      <c r="EP69" s="325"/>
      <c r="EQ69" s="325"/>
      <c r="ER69" s="325"/>
      <c r="ES69" s="325"/>
      <c r="ET69" s="325"/>
      <c r="EU69" s="325"/>
      <c r="EV69" s="325"/>
      <c r="EW69" s="325"/>
      <c r="EX69" s="325"/>
      <c r="EY69" s="325"/>
      <c r="EZ69" s="325"/>
      <c r="FA69" s="325"/>
      <c r="FB69" s="325"/>
      <c r="FC69" s="325"/>
      <c r="FD69" s="325"/>
      <c r="FE69" s="325"/>
      <c r="FF69" s="325"/>
      <c r="FG69" s="325"/>
      <c r="FH69" s="325"/>
      <c r="FI69" s="325"/>
      <c r="FJ69" s="325"/>
      <c r="FK69" s="325"/>
      <c r="FL69" s="325"/>
      <c r="FM69" s="325"/>
      <c r="FN69" s="325"/>
      <c r="FO69" s="325"/>
      <c r="FP69" s="325"/>
      <c r="FQ69" s="325"/>
      <c r="FR69" s="325"/>
      <c r="FS69" s="325"/>
      <c r="FT69" s="325"/>
      <c r="FU69" s="325"/>
      <c r="FV69" s="325"/>
      <c r="FW69" s="325"/>
      <c r="FX69" s="325"/>
      <c r="FY69" s="325"/>
      <c r="FZ69" s="325"/>
      <c r="GA69" s="325"/>
      <c r="GB69" s="325"/>
      <c r="GC69" s="325"/>
      <c r="GD69" s="325"/>
      <c r="GE69" s="325"/>
      <c r="GF69" s="325"/>
      <c r="GG69" s="325"/>
      <c r="GH69" s="325"/>
      <c r="GI69" s="325"/>
      <c r="GJ69" s="325"/>
      <c r="GK69" s="325"/>
      <c r="GL69" s="325"/>
      <c r="GM69" s="325"/>
      <c r="GN69" s="325"/>
      <c r="GO69" s="325"/>
      <c r="GP69" s="325"/>
      <c r="GQ69" s="325"/>
      <c r="GR69" s="325"/>
      <c r="GS69" s="325"/>
      <c r="GT69" s="325"/>
      <c r="GU69" s="325"/>
      <c r="GV69" s="325"/>
      <c r="GW69" s="325"/>
      <c r="GX69" s="325"/>
      <c r="GY69" s="325"/>
      <c r="GZ69" s="325"/>
      <c r="HA69" s="325"/>
      <c r="HB69" s="325"/>
      <c r="HC69" s="325"/>
      <c r="HD69" s="325"/>
      <c r="HE69" s="325"/>
      <c r="HF69" s="325"/>
      <c r="HG69" s="325"/>
      <c r="HH69" s="325"/>
      <c r="HI69" s="325"/>
      <c r="HJ69" s="325"/>
      <c r="HK69" s="325"/>
      <c r="HL69" s="325"/>
      <c r="HM69" s="325"/>
      <c r="HN69" s="325"/>
      <c r="HO69" s="325"/>
      <c r="HP69" s="325"/>
      <c r="HQ69" s="325"/>
      <c r="HR69" s="325"/>
      <c r="HS69" s="325"/>
      <c r="HT69" s="325"/>
      <c r="HU69" s="325"/>
      <c r="HV69" s="325"/>
      <c r="HW69" s="325"/>
      <c r="HX69" s="325"/>
      <c r="HY69" s="325"/>
      <c r="HZ69" s="325"/>
      <c r="IA69" s="325"/>
      <c r="IB69" s="325"/>
      <c r="IC69" s="325"/>
      <c r="ID69" s="325"/>
      <c r="IE69" s="325"/>
      <c r="IF69" s="325"/>
      <c r="IG69" s="325"/>
      <c r="IH69" s="325"/>
      <c r="II69" s="325"/>
      <c r="IJ69" s="325"/>
      <c r="IK69" s="325"/>
      <c r="IL69" s="325"/>
      <c r="IM69" s="325"/>
      <c r="IN69" s="325"/>
      <c r="IO69" s="325"/>
      <c r="IP69" s="325"/>
      <c r="IQ69" s="325"/>
      <c r="IR69" s="325"/>
      <c r="IS69" s="325"/>
      <c r="IT69" s="325"/>
      <c r="IU69" s="325"/>
      <c r="IV69" s="325"/>
    </row>
    <row r="70" spans="1:256" ht="23.1" customHeight="1" x14ac:dyDescent="0.2">
      <c r="C70" s="349"/>
      <c r="D70" s="348"/>
      <c r="E70" s="575"/>
      <c r="F70" s="562"/>
      <c r="G70" s="562"/>
    </row>
    <row r="71" spans="1:256" s="105" customFormat="1" ht="23.1" customHeight="1" x14ac:dyDescent="0.2">
      <c r="A71" s="325"/>
      <c r="B71" s="325"/>
      <c r="C71" s="349"/>
      <c r="D71" s="341"/>
      <c r="E71" s="575"/>
      <c r="F71" s="560"/>
      <c r="G71" s="560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25"/>
      <c r="AI71" s="325"/>
      <c r="AJ71" s="325"/>
      <c r="AK71" s="325"/>
      <c r="AL71" s="325"/>
      <c r="AM71" s="325"/>
      <c r="AN71" s="325"/>
      <c r="AO71" s="325"/>
      <c r="AP71" s="325"/>
      <c r="AQ71" s="325"/>
      <c r="AR71" s="325"/>
      <c r="AS71" s="325"/>
      <c r="AT71" s="325"/>
      <c r="AU71" s="325"/>
      <c r="AV71" s="325"/>
      <c r="AW71" s="325"/>
      <c r="AX71" s="325"/>
      <c r="AY71" s="325"/>
      <c r="AZ71" s="325"/>
      <c r="BA71" s="325"/>
      <c r="BB71" s="325"/>
      <c r="BC71" s="325"/>
      <c r="BD71" s="325"/>
      <c r="BE71" s="325"/>
      <c r="BF71" s="325"/>
      <c r="BG71" s="325"/>
      <c r="BH71" s="325"/>
      <c r="BI71" s="325"/>
      <c r="BJ71" s="325"/>
      <c r="BK71" s="325"/>
      <c r="BL71" s="325"/>
      <c r="BM71" s="325"/>
      <c r="BN71" s="325"/>
      <c r="BO71" s="325"/>
      <c r="BP71" s="325"/>
      <c r="BQ71" s="325"/>
      <c r="BR71" s="325"/>
      <c r="BS71" s="325"/>
      <c r="BT71" s="325"/>
      <c r="BU71" s="325"/>
      <c r="BV71" s="325"/>
      <c r="BW71" s="325"/>
      <c r="BX71" s="325"/>
      <c r="BY71" s="325"/>
      <c r="BZ71" s="325"/>
      <c r="CA71" s="325"/>
      <c r="CB71" s="325"/>
      <c r="CC71" s="325"/>
      <c r="CD71" s="325"/>
      <c r="CE71" s="325"/>
      <c r="CF71" s="325"/>
      <c r="CG71" s="325"/>
      <c r="CH71" s="325"/>
      <c r="CI71" s="325"/>
      <c r="CJ71" s="325"/>
      <c r="CK71" s="325"/>
      <c r="CL71" s="325"/>
      <c r="CM71" s="325"/>
      <c r="CN71" s="325"/>
      <c r="CO71" s="325"/>
      <c r="CP71" s="325"/>
      <c r="CQ71" s="325"/>
      <c r="CR71" s="325"/>
      <c r="CS71" s="325"/>
      <c r="CT71" s="325"/>
      <c r="CU71" s="325"/>
      <c r="CV71" s="325"/>
      <c r="CW71" s="325"/>
      <c r="CX71" s="325"/>
      <c r="CY71" s="325"/>
      <c r="CZ71" s="325"/>
      <c r="DA71" s="325"/>
      <c r="DB71" s="325"/>
      <c r="DC71" s="325"/>
      <c r="DD71" s="325"/>
      <c r="DE71" s="325"/>
      <c r="DF71" s="325"/>
      <c r="DG71" s="325"/>
      <c r="DH71" s="325"/>
      <c r="DI71" s="325"/>
      <c r="DJ71" s="325"/>
      <c r="DK71" s="325"/>
      <c r="DL71" s="325"/>
      <c r="DM71" s="325"/>
      <c r="DN71" s="325"/>
      <c r="DO71" s="325"/>
      <c r="DP71" s="325"/>
      <c r="DQ71" s="325"/>
      <c r="DR71" s="325"/>
      <c r="DS71" s="325"/>
      <c r="DT71" s="325"/>
      <c r="DU71" s="325"/>
      <c r="DV71" s="325"/>
      <c r="DW71" s="325"/>
      <c r="DX71" s="325"/>
      <c r="DY71" s="325"/>
      <c r="DZ71" s="325"/>
      <c r="EA71" s="325"/>
      <c r="EB71" s="325"/>
      <c r="EC71" s="325"/>
      <c r="ED71" s="325"/>
      <c r="EE71" s="325"/>
      <c r="EF71" s="325"/>
      <c r="EG71" s="325"/>
      <c r="EH71" s="325"/>
      <c r="EI71" s="325"/>
      <c r="EJ71" s="325"/>
      <c r="EK71" s="325"/>
      <c r="EL71" s="325"/>
      <c r="EM71" s="325"/>
      <c r="EN71" s="325"/>
      <c r="EO71" s="325"/>
      <c r="EP71" s="325"/>
      <c r="EQ71" s="325"/>
      <c r="ER71" s="325"/>
      <c r="ES71" s="325"/>
      <c r="ET71" s="325"/>
      <c r="EU71" s="325"/>
      <c r="EV71" s="325"/>
      <c r="EW71" s="325"/>
      <c r="EX71" s="325"/>
      <c r="EY71" s="325"/>
      <c r="EZ71" s="325"/>
      <c r="FA71" s="325"/>
      <c r="FB71" s="325"/>
      <c r="FC71" s="325"/>
      <c r="FD71" s="325"/>
      <c r="FE71" s="325"/>
      <c r="FF71" s="325"/>
      <c r="FG71" s="325"/>
      <c r="FH71" s="325"/>
      <c r="FI71" s="325"/>
      <c r="FJ71" s="325"/>
      <c r="FK71" s="325"/>
      <c r="FL71" s="325"/>
      <c r="FM71" s="325"/>
      <c r="FN71" s="325"/>
      <c r="FO71" s="325"/>
      <c r="FP71" s="325"/>
      <c r="FQ71" s="325"/>
      <c r="FR71" s="325"/>
      <c r="FS71" s="325"/>
      <c r="FT71" s="325"/>
      <c r="FU71" s="325"/>
      <c r="FV71" s="325"/>
      <c r="FW71" s="325"/>
      <c r="FX71" s="325"/>
      <c r="FY71" s="325"/>
      <c r="FZ71" s="325"/>
      <c r="GA71" s="325"/>
      <c r="GB71" s="325"/>
      <c r="GC71" s="325"/>
      <c r="GD71" s="325"/>
      <c r="GE71" s="325"/>
      <c r="GF71" s="325"/>
      <c r="GG71" s="325"/>
      <c r="GH71" s="325"/>
      <c r="GI71" s="325"/>
      <c r="GJ71" s="325"/>
      <c r="GK71" s="325"/>
      <c r="GL71" s="325"/>
      <c r="GM71" s="325"/>
      <c r="GN71" s="325"/>
      <c r="GO71" s="325"/>
      <c r="GP71" s="325"/>
      <c r="GQ71" s="325"/>
      <c r="GR71" s="325"/>
      <c r="GS71" s="325"/>
      <c r="GT71" s="325"/>
      <c r="GU71" s="325"/>
      <c r="GV71" s="325"/>
      <c r="GW71" s="325"/>
      <c r="GX71" s="325"/>
      <c r="GY71" s="325"/>
      <c r="GZ71" s="325"/>
      <c r="HA71" s="325"/>
      <c r="HB71" s="325"/>
      <c r="HC71" s="325"/>
      <c r="HD71" s="325"/>
      <c r="HE71" s="325"/>
      <c r="HF71" s="325"/>
      <c r="HG71" s="325"/>
      <c r="HH71" s="325"/>
      <c r="HI71" s="325"/>
      <c r="HJ71" s="325"/>
      <c r="HK71" s="325"/>
      <c r="HL71" s="325"/>
      <c r="HM71" s="325"/>
      <c r="HN71" s="325"/>
      <c r="HO71" s="325"/>
      <c r="HP71" s="325"/>
      <c r="HQ71" s="325"/>
      <c r="HR71" s="325"/>
      <c r="HS71" s="325"/>
      <c r="HT71" s="325"/>
      <c r="HU71" s="325"/>
      <c r="HV71" s="325"/>
      <c r="HW71" s="325"/>
      <c r="HX71" s="325"/>
      <c r="HY71" s="325"/>
      <c r="HZ71" s="325"/>
      <c r="IA71" s="325"/>
      <c r="IB71" s="325"/>
      <c r="IC71" s="325"/>
      <c r="ID71" s="325"/>
      <c r="IE71" s="325"/>
      <c r="IF71" s="325"/>
      <c r="IG71" s="325"/>
      <c r="IH71" s="325"/>
      <c r="II71" s="325"/>
      <c r="IJ71" s="325"/>
      <c r="IK71" s="325"/>
      <c r="IL71" s="325"/>
      <c r="IM71" s="325"/>
      <c r="IN71" s="325"/>
      <c r="IO71" s="325"/>
      <c r="IP71" s="325"/>
      <c r="IQ71" s="325"/>
      <c r="IR71" s="325"/>
      <c r="IS71" s="325"/>
      <c r="IT71" s="325"/>
      <c r="IU71" s="325"/>
      <c r="IV71" s="325"/>
    </row>
    <row r="72" spans="1:256" ht="23.1" customHeight="1" x14ac:dyDescent="0.2">
      <c r="C72" s="349"/>
      <c r="D72" s="348"/>
      <c r="E72" s="575"/>
      <c r="F72" s="562"/>
      <c r="G72" s="562"/>
    </row>
    <row r="73" spans="1:256" s="105" customFormat="1" ht="23.1" customHeight="1" x14ac:dyDescent="0.2">
      <c r="A73" s="325"/>
      <c r="B73" s="325"/>
      <c r="C73" s="349"/>
      <c r="D73" s="341"/>
      <c r="E73" s="575"/>
      <c r="F73" s="560"/>
      <c r="G73" s="560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5"/>
      <c r="AL73" s="325"/>
      <c r="AM73" s="325"/>
      <c r="AN73" s="325"/>
      <c r="AO73" s="325"/>
      <c r="AP73" s="325"/>
      <c r="AQ73" s="325"/>
      <c r="AR73" s="325"/>
      <c r="AS73" s="325"/>
      <c r="AT73" s="325"/>
      <c r="AU73" s="325"/>
      <c r="AV73" s="325"/>
      <c r="AW73" s="325"/>
      <c r="AX73" s="325"/>
      <c r="AY73" s="325"/>
      <c r="AZ73" s="325"/>
      <c r="BA73" s="325"/>
      <c r="BB73" s="325"/>
      <c r="BC73" s="325"/>
      <c r="BD73" s="325"/>
      <c r="BE73" s="325"/>
      <c r="BF73" s="325"/>
      <c r="BG73" s="325"/>
      <c r="BH73" s="325"/>
      <c r="BI73" s="325"/>
      <c r="BJ73" s="325"/>
      <c r="BK73" s="325"/>
      <c r="BL73" s="325"/>
      <c r="BM73" s="325"/>
      <c r="BN73" s="325"/>
      <c r="BO73" s="325"/>
      <c r="BP73" s="325"/>
      <c r="BQ73" s="325"/>
      <c r="BR73" s="325"/>
      <c r="BS73" s="325"/>
      <c r="BT73" s="325"/>
      <c r="BU73" s="325"/>
      <c r="BV73" s="325"/>
      <c r="BW73" s="325"/>
      <c r="BX73" s="325"/>
      <c r="BY73" s="325"/>
      <c r="BZ73" s="325"/>
      <c r="CA73" s="325"/>
      <c r="CB73" s="325"/>
      <c r="CC73" s="325"/>
      <c r="CD73" s="325"/>
      <c r="CE73" s="325"/>
      <c r="CF73" s="325"/>
      <c r="CG73" s="325"/>
      <c r="CH73" s="325"/>
      <c r="CI73" s="325"/>
      <c r="CJ73" s="325"/>
      <c r="CK73" s="325"/>
      <c r="CL73" s="325"/>
      <c r="CM73" s="325"/>
      <c r="CN73" s="325"/>
      <c r="CO73" s="325"/>
      <c r="CP73" s="325"/>
      <c r="CQ73" s="325"/>
      <c r="CR73" s="325"/>
      <c r="CS73" s="325"/>
      <c r="CT73" s="325"/>
      <c r="CU73" s="325"/>
      <c r="CV73" s="325"/>
      <c r="CW73" s="325"/>
      <c r="CX73" s="325"/>
      <c r="CY73" s="325"/>
      <c r="CZ73" s="325"/>
      <c r="DA73" s="325"/>
      <c r="DB73" s="325"/>
      <c r="DC73" s="325"/>
      <c r="DD73" s="325"/>
      <c r="DE73" s="325"/>
      <c r="DF73" s="325"/>
      <c r="DG73" s="325"/>
      <c r="DH73" s="325"/>
      <c r="DI73" s="325"/>
      <c r="DJ73" s="325"/>
      <c r="DK73" s="325"/>
      <c r="DL73" s="325"/>
      <c r="DM73" s="325"/>
      <c r="DN73" s="325"/>
      <c r="DO73" s="325"/>
      <c r="DP73" s="325"/>
      <c r="DQ73" s="325"/>
      <c r="DR73" s="325"/>
      <c r="DS73" s="325"/>
      <c r="DT73" s="325"/>
      <c r="DU73" s="325"/>
      <c r="DV73" s="325"/>
      <c r="DW73" s="325"/>
      <c r="DX73" s="325"/>
      <c r="DY73" s="325"/>
      <c r="DZ73" s="325"/>
      <c r="EA73" s="325"/>
      <c r="EB73" s="325"/>
      <c r="EC73" s="325"/>
      <c r="ED73" s="325"/>
      <c r="EE73" s="325"/>
      <c r="EF73" s="325"/>
      <c r="EG73" s="325"/>
      <c r="EH73" s="325"/>
      <c r="EI73" s="325"/>
      <c r="EJ73" s="325"/>
      <c r="EK73" s="325"/>
      <c r="EL73" s="325"/>
      <c r="EM73" s="325"/>
      <c r="EN73" s="325"/>
      <c r="EO73" s="325"/>
      <c r="EP73" s="325"/>
      <c r="EQ73" s="325"/>
      <c r="ER73" s="325"/>
      <c r="ES73" s="325"/>
      <c r="ET73" s="325"/>
      <c r="EU73" s="325"/>
      <c r="EV73" s="325"/>
      <c r="EW73" s="325"/>
      <c r="EX73" s="325"/>
      <c r="EY73" s="325"/>
      <c r="EZ73" s="325"/>
      <c r="FA73" s="325"/>
      <c r="FB73" s="325"/>
      <c r="FC73" s="325"/>
      <c r="FD73" s="325"/>
      <c r="FE73" s="325"/>
      <c r="FF73" s="325"/>
      <c r="FG73" s="325"/>
      <c r="FH73" s="325"/>
      <c r="FI73" s="325"/>
      <c r="FJ73" s="325"/>
      <c r="FK73" s="325"/>
      <c r="FL73" s="325"/>
      <c r="FM73" s="325"/>
      <c r="FN73" s="325"/>
      <c r="FO73" s="325"/>
      <c r="FP73" s="325"/>
      <c r="FQ73" s="325"/>
      <c r="FR73" s="325"/>
      <c r="FS73" s="325"/>
      <c r="FT73" s="325"/>
      <c r="FU73" s="325"/>
      <c r="FV73" s="325"/>
      <c r="FW73" s="325"/>
      <c r="FX73" s="325"/>
      <c r="FY73" s="325"/>
      <c r="FZ73" s="325"/>
      <c r="GA73" s="325"/>
      <c r="GB73" s="325"/>
      <c r="GC73" s="325"/>
      <c r="GD73" s="325"/>
      <c r="GE73" s="325"/>
      <c r="GF73" s="325"/>
      <c r="GG73" s="325"/>
      <c r="GH73" s="325"/>
      <c r="GI73" s="325"/>
      <c r="GJ73" s="325"/>
      <c r="GK73" s="325"/>
      <c r="GL73" s="325"/>
      <c r="GM73" s="325"/>
      <c r="GN73" s="325"/>
      <c r="GO73" s="325"/>
      <c r="GP73" s="325"/>
      <c r="GQ73" s="325"/>
      <c r="GR73" s="325"/>
      <c r="GS73" s="325"/>
      <c r="GT73" s="325"/>
      <c r="GU73" s="325"/>
      <c r="GV73" s="325"/>
      <c r="GW73" s="325"/>
      <c r="GX73" s="325"/>
      <c r="GY73" s="325"/>
      <c r="GZ73" s="325"/>
      <c r="HA73" s="325"/>
      <c r="HB73" s="325"/>
      <c r="HC73" s="325"/>
      <c r="HD73" s="325"/>
      <c r="HE73" s="325"/>
      <c r="HF73" s="325"/>
      <c r="HG73" s="325"/>
      <c r="HH73" s="325"/>
      <c r="HI73" s="325"/>
      <c r="HJ73" s="325"/>
      <c r="HK73" s="325"/>
      <c r="HL73" s="325"/>
      <c r="HM73" s="325"/>
      <c r="HN73" s="325"/>
      <c r="HO73" s="325"/>
      <c r="HP73" s="325"/>
      <c r="HQ73" s="325"/>
      <c r="HR73" s="325"/>
      <c r="HS73" s="325"/>
      <c r="HT73" s="325"/>
      <c r="HU73" s="325"/>
      <c r="HV73" s="325"/>
      <c r="HW73" s="325"/>
      <c r="HX73" s="325"/>
      <c r="HY73" s="325"/>
      <c r="HZ73" s="325"/>
      <c r="IA73" s="325"/>
      <c r="IB73" s="325"/>
      <c r="IC73" s="325"/>
      <c r="ID73" s="325"/>
      <c r="IE73" s="325"/>
      <c r="IF73" s="325"/>
      <c r="IG73" s="325"/>
      <c r="IH73" s="325"/>
      <c r="II73" s="325"/>
      <c r="IJ73" s="325"/>
      <c r="IK73" s="325"/>
      <c r="IL73" s="325"/>
      <c r="IM73" s="325"/>
      <c r="IN73" s="325"/>
      <c r="IO73" s="325"/>
      <c r="IP73" s="325"/>
      <c r="IQ73" s="325"/>
      <c r="IR73" s="325"/>
      <c r="IS73" s="325"/>
      <c r="IT73" s="325"/>
      <c r="IU73" s="325"/>
      <c r="IV73" s="325"/>
    </row>
    <row r="74" spans="1:256" ht="23.1" customHeight="1" x14ac:dyDescent="0.2">
      <c r="C74" s="349"/>
      <c r="D74" s="348"/>
      <c r="E74" s="575"/>
      <c r="F74" s="562"/>
      <c r="G74" s="562"/>
    </row>
    <row r="75" spans="1:256" s="105" customFormat="1" ht="23.1" customHeight="1" x14ac:dyDescent="0.2">
      <c r="A75" s="325"/>
      <c r="B75" s="325"/>
      <c r="C75" s="349"/>
      <c r="D75" s="341"/>
      <c r="E75" s="575"/>
      <c r="F75" s="560"/>
      <c r="G75" s="560"/>
      <c r="H75" s="325"/>
      <c r="I75" s="325"/>
      <c r="J75" s="325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  <c r="AF75" s="325"/>
      <c r="AG75" s="325"/>
      <c r="AH75" s="325"/>
      <c r="AI75" s="325"/>
      <c r="AJ75" s="325"/>
      <c r="AK75" s="325"/>
      <c r="AL75" s="325"/>
      <c r="AM75" s="325"/>
      <c r="AN75" s="325"/>
      <c r="AO75" s="325"/>
      <c r="AP75" s="325"/>
      <c r="AQ75" s="325"/>
      <c r="AR75" s="325"/>
      <c r="AS75" s="325"/>
      <c r="AT75" s="325"/>
      <c r="AU75" s="325"/>
      <c r="AV75" s="325"/>
      <c r="AW75" s="325"/>
      <c r="AX75" s="325"/>
      <c r="AY75" s="325"/>
      <c r="AZ75" s="325"/>
      <c r="BA75" s="325"/>
      <c r="BB75" s="325"/>
      <c r="BC75" s="325"/>
      <c r="BD75" s="325"/>
      <c r="BE75" s="325"/>
      <c r="BF75" s="325"/>
      <c r="BG75" s="325"/>
      <c r="BH75" s="325"/>
      <c r="BI75" s="325"/>
      <c r="BJ75" s="325"/>
      <c r="BK75" s="325"/>
      <c r="BL75" s="325"/>
      <c r="BM75" s="325"/>
      <c r="BN75" s="325"/>
      <c r="BO75" s="325"/>
      <c r="BP75" s="325"/>
      <c r="BQ75" s="325"/>
      <c r="BR75" s="325"/>
      <c r="BS75" s="325"/>
      <c r="BT75" s="325"/>
      <c r="BU75" s="325"/>
      <c r="BV75" s="325"/>
      <c r="BW75" s="325"/>
      <c r="BX75" s="325"/>
      <c r="BY75" s="325"/>
      <c r="BZ75" s="325"/>
      <c r="CA75" s="325"/>
      <c r="CB75" s="325"/>
      <c r="CC75" s="325"/>
      <c r="CD75" s="325"/>
      <c r="CE75" s="325"/>
      <c r="CF75" s="325"/>
      <c r="CG75" s="325"/>
      <c r="CH75" s="325"/>
      <c r="CI75" s="325"/>
      <c r="CJ75" s="325"/>
      <c r="CK75" s="325"/>
      <c r="CL75" s="325"/>
      <c r="CM75" s="325"/>
      <c r="CN75" s="325"/>
      <c r="CO75" s="325"/>
      <c r="CP75" s="325"/>
      <c r="CQ75" s="325"/>
      <c r="CR75" s="325"/>
      <c r="CS75" s="325"/>
      <c r="CT75" s="325"/>
      <c r="CU75" s="325"/>
      <c r="CV75" s="325"/>
      <c r="CW75" s="325"/>
      <c r="CX75" s="325"/>
      <c r="CY75" s="325"/>
      <c r="CZ75" s="325"/>
      <c r="DA75" s="325"/>
      <c r="DB75" s="325"/>
      <c r="DC75" s="325"/>
      <c r="DD75" s="325"/>
      <c r="DE75" s="325"/>
      <c r="DF75" s="325"/>
      <c r="DG75" s="325"/>
      <c r="DH75" s="325"/>
      <c r="DI75" s="325"/>
      <c r="DJ75" s="325"/>
      <c r="DK75" s="325"/>
      <c r="DL75" s="325"/>
      <c r="DM75" s="325"/>
      <c r="DN75" s="325"/>
      <c r="DO75" s="325"/>
      <c r="DP75" s="325"/>
      <c r="DQ75" s="325"/>
      <c r="DR75" s="325"/>
      <c r="DS75" s="325"/>
      <c r="DT75" s="325"/>
      <c r="DU75" s="325"/>
      <c r="DV75" s="325"/>
      <c r="DW75" s="325"/>
      <c r="DX75" s="325"/>
      <c r="DY75" s="325"/>
      <c r="DZ75" s="325"/>
      <c r="EA75" s="325"/>
      <c r="EB75" s="325"/>
      <c r="EC75" s="325"/>
      <c r="ED75" s="325"/>
      <c r="EE75" s="325"/>
      <c r="EF75" s="325"/>
      <c r="EG75" s="325"/>
      <c r="EH75" s="325"/>
      <c r="EI75" s="325"/>
      <c r="EJ75" s="325"/>
      <c r="EK75" s="325"/>
      <c r="EL75" s="325"/>
      <c r="EM75" s="325"/>
      <c r="EN75" s="325"/>
      <c r="EO75" s="325"/>
      <c r="EP75" s="325"/>
      <c r="EQ75" s="325"/>
      <c r="ER75" s="325"/>
      <c r="ES75" s="325"/>
      <c r="ET75" s="325"/>
      <c r="EU75" s="325"/>
      <c r="EV75" s="325"/>
      <c r="EW75" s="325"/>
      <c r="EX75" s="325"/>
      <c r="EY75" s="325"/>
      <c r="EZ75" s="325"/>
      <c r="FA75" s="325"/>
      <c r="FB75" s="325"/>
      <c r="FC75" s="325"/>
      <c r="FD75" s="325"/>
      <c r="FE75" s="325"/>
      <c r="FF75" s="325"/>
      <c r="FG75" s="325"/>
      <c r="FH75" s="325"/>
      <c r="FI75" s="325"/>
      <c r="FJ75" s="325"/>
      <c r="FK75" s="325"/>
      <c r="FL75" s="325"/>
      <c r="FM75" s="325"/>
      <c r="FN75" s="325"/>
      <c r="FO75" s="325"/>
      <c r="FP75" s="325"/>
      <c r="FQ75" s="325"/>
      <c r="FR75" s="325"/>
      <c r="FS75" s="325"/>
      <c r="FT75" s="325"/>
      <c r="FU75" s="325"/>
      <c r="FV75" s="325"/>
      <c r="FW75" s="325"/>
      <c r="FX75" s="325"/>
      <c r="FY75" s="325"/>
      <c r="FZ75" s="325"/>
      <c r="GA75" s="325"/>
      <c r="GB75" s="325"/>
      <c r="GC75" s="325"/>
      <c r="GD75" s="325"/>
      <c r="GE75" s="325"/>
      <c r="GF75" s="325"/>
      <c r="GG75" s="325"/>
      <c r="GH75" s="325"/>
      <c r="GI75" s="325"/>
      <c r="GJ75" s="325"/>
      <c r="GK75" s="325"/>
      <c r="GL75" s="325"/>
      <c r="GM75" s="325"/>
      <c r="GN75" s="325"/>
      <c r="GO75" s="325"/>
      <c r="GP75" s="325"/>
      <c r="GQ75" s="325"/>
      <c r="GR75" s="325"/>
      <c r="GS75" s="325"/>
      <c r="GT75" s="325"/>
      <c r="GU75" s="325"/>
      <c r="GV75" s="325"/>
      <c r="GW75" s="325"/>
      <c r="GX75" s="325"/>
      <c r="GY75" s="325"/>
      <c r="GZ75" s="325"/>
      <c r="HA75" s="325"/>
      <c r="HB75" s="325"/>
      <c r="HC75" s="325"/>
      <c r="HD75" s="325"/>
      <c r="HE75" s="325"/>
      <c r="HF75" s="325"/>
      <c r="HG75" s="325"/>
      <c r="HH75" s="325"/>
      <c r="HI75" s="325"/>
      <c r="HJ75" s="325"/>
      <c r="HK75" s="325"/>
      <c r="HL75" s="325"/>
      <c r="HM75" s="325"/>
      <c r="HN75" s="325"/>
      <c r="HO75" s="325"/>
      <c r="HP75" s="325"/>
      <c r="HQ75" s="325"/>
      <c r="HR75" s="325"/>
      <c r="HS75" s="325"/>
      <c r="HT75" s="325"/>
      <c r="HU75" s="325"/>
      <c r="HV75" s="325"/>
      <c r="HW75" s="325"/>
      <c r="HX75" s="325"/>
      <c r="HY75" s="325"/>
      <c r="HZ75" s="325"/>
      <c r="IA75" s="325"/>
      <c r="IB75" s="325"/>
      <c r="IC75" s="325"/>
      <c r="ID75" s="325"/>
      <c r="IE75" s="325"/>
      <c r="IF75" s="325"/>
      <c r="IG75" s="325"/>
      <c r="IH75" s="325"/>
      <c r="II75" s="325"/>
      <c r="IJ75" s="325"/>
      <c r="IK75" s="325"/>
      <c r="IL75" s="325"/>
      <c r="IM75" s="325"/>
      <c r="IN75" s="325"/>
      <c r="IO75" s="325"/>
      <c r="IP75" s="325"/>
      <c r="IQ75" s="325"/>
      <c r="IR75" s="325"/>
      <c r="IS75" s="325"/>
      <c r="IT75" s="325"/>
      <c r="IU75" s="325"/>
      <c r="IV75" s="325"/>
    </row>
    <row r="76" spans="1:256" ht="23.1" customHeight="1" x14ac:dyDescent="0.2">
      <c r="C76" s="349"/>
      <c r="E76" s="575"/>
      <c r="F76" s="562"/>
      <c r="G76" s="562"/>
    </row>
    <row r="77" spans="1:256" s="105" customFormat="1" ht="23.1" customHeight="1" x14ac:dyDescent="0.2">
      <c r="A77" s="325"/>
      <c r="B77" s="325"/>
      <c r="C77" s="349"/>
      <c r="D77" s="341"/>
      <c r="E77" s="575"/>
      <c r="F77" s="560"/>
      <c r="G77" s="560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325"/>
      <c r="AH77" s="325"/>
      <c r="AI77" s="325"/>
      <c r="AJ77" s="325"/>
      <c r="AK77" s="325"/>
      <c r="AL77" s="325"/>
      <c r="AM77" s="325"/>
      <c r="AN77" s="325"/>
      <c r="AO77" s="325"/>
      <c r="AP77" s="325"/>
      <c r="AQ77" s="325"/>
      <c r="AR77" s="325"/>
      <c r="AS77" s="325"/>
      <c r="AT77" s="325"/>
      <c r="AU77" s="325"/>
      <c r="AV77" s="325"/>
      <c r="AW77" s="325"/>
      <c r="AX77" s="325"/>
      <c r="AY77" s="325"/>
      <c r="AZ77" s="325"/>
      <c r="BA77" s="325"/>
      <c r="BB77" s="325"/>
      <c r="BC77" s="325"/>
      <c r="BD77" s="325"/>
      <c r="BE77" s="325"/>
      <c r="BF77" s="325"/>
      <c r="BG77" s="325"/>
      <c r="BH77" s="325"/>
      <c r="BI77" s="325"/>
      <c r="BJ77" s="325"/>
      <c r="BK77" s="325"/>
      <c r="BL77" s="325"/>
      <c r="BM77" s="325"/>
      <c r="BN77" s="325"/>
      <c r="BO77" s="325"/>
      <c r="BP77" s="325"/>
      <c r="BQ77" s="325"/>
      <c r="BR77" s="325"/>
      <c r="BS77" s="325"/>
      <c r="BT77" s="325"/>
      <c r="BU77" s="325"/>
      <c r="BV77" s="325"/>
      <c r="BW77" s="325"/>
      <c r="BX77" s="325"/>
      <c r="BY77" s="325"/>
      <c r="BZ77" s="325"/>
      <c r="CA77" s="325"/>
      <c r="CB77" s="325"/>
      <c r="CC77" s="325"/>
      <c r="CD77" s="325"/>
      <c r="CE77" s="325"/>
      <c r="CF77" s="325"/>
      <c r="CG77" s="325"/>
      <c r="CH77" s="325"/>
      <c r="CI77" s="325"/>
      <c r="CJ77" s="325"/>
      <c r="CK77" s="325"/>
      <c r="CL77" s="325"/>
      <c r="CM77" s="325"/>
      <c r="CN77" s="325"/>
      <c r="CO77" s="325"/>
      <c r="CP77" s="325"/>
      <c r="CQ77" s="325"/>
      <c r="CR77" s="325"/>
      <c r="CS77" s="325"/>
      <c r="CT77" s="325"/>
      <c r="CU77" s="325"/>
      <c r="CV77" s="325"/>
      <c r="CW77" s="325"/>
      <c r="CX77" s="325"/>
      <c r="CY77" s="325"/>
      <c r="CZ77" s="325"/>
      <c r="DA77" s="325"/>
      <c r="DB77" s="325"/>
      <c r="DC77" s="325"/>
      <c r="DD77" s="325"/>
      <c r="DE77" s="325"/>
      <c r="DF77" s="325"/>
      <c r="DG77" s="325"/>
      <c r="DH77" s="325"/>
      <c r="DI77" s="325"/>
      <c r="DJ77" s="325"/>
      <c r="DK77" s="325"/>
      <c r="DL77" s="325"/>
      <c r="DM77" s="325"/>
      <c r="DN77" s="325"/>
      <c r="DO77" s="325"/>
      <c r="DP77" s="325"/>
      <c r="DQ77" s="325"/>
      <c r="DR77" s="325"/>
      <c r="DS77" s="325"/>
      <c r="DT77" s="325"/>
      <c r="DU77" s="325"/>
      <c r="DV77" s="325"/>
      <c r="DW77" s="325"/>
      <c r="DX77" s="325"/>
      <c r="DY77" s="325"/>
      <c r="DZ77" s="325"/>
      <c r="EA77" s="325"/>
      <c r="EB77" s="325"/>
      <c r="EC77" s="325"/>
      <c r="ED77" s="325"/>
      <c r="EE77" s="325"/>
      <c r="EF77" s="325"/>
      <c r="EG77" s="325"/>
      <c r="EH77" s="325"/>
      <c r="EI77" s="325"/>
      <c r="EJ77" s="325"/>
      <c r="EK77" s="325"/>
      <c r="EL77" s="325"/>
      <c r="EM77" s="325"/>
      <c r="EN77" s="325"/>
      <c r="EO77" s="325"/>
      <c r="EP77" s="325"/>
      <c r="EQ77" s="325"/>
      <c r="ER77" s="325"/>
      <c r="ES77" s="325"/>
      <c r="ET77" s="325"/>
      <c r="EU77" s="325"/>
      <c r="EV77" s="325"/>
      <c r="EW77" s="325"/>
      <c r="EX77" s="325"/>
      <c r="EY77" s="325"/>
      <c r="EZ77" s="325"/>
      <c r="FA77" s="325"/>
      <c r="FB77" s="325"/>
      <c r="FC77" s="325"/>
      <c r="FD77" s="325"/>
      <c r="FE77" s="325"/>
      <c r="FF77" s="325"/>
      <c r="FG77" s="325"/>
      <c r="FH77" s="325"/>
      <c r="FI77" s="325"/>
      <c r="FJ77" s="325"/>
      <c r="FK77" s="325"/>
      <c r="FL77" s="325"/>
      <c r="FM77" s="325"/>
      <c r="FN77" s="325"/>
      <c r="FO77" s="325"/>
      <c r="FP77" s="325"/>
      <c r="FQ77" s="325"/>
      <c r="FR77" s="325"/>
      <c r="FS77" s="325"/>
      <c r="FT77" s="325"/>
      <c r="FU77" s="325"/>
      <c r="FV77" s="325"/>
      <c r="FW77" s="325"/>
      <c r="FX77" s="325"/>
      <c r="FY77" s="325"/>
      <c r="FZ77" s="325"/>
      <c r="GA77" s="325"/>
      <c r="GB77" s="325"/>
      <c r="GC77" s="325"/>
      <c r="GD77" s="325"/>
      <c r="GE77" s="325"/>
      <c r="GF77" s="325"/>
      <c r="GG77" s="325"/>
      <c r="GH77" s="325"/>
      <c r="GI77" s="325"/>
      <c r="GJ77" s="325"/>
      <c r="GK77" s="325"/>
      <c r="GL77" s="325"/>
      <c r="GM77" s="325"/>
      <c r="GN77" s="325"/>
      <c r="GO77" s="325"/>
      <c r="GP77" s="325"/>
      <c r="GQ77" s="325"/>
      <c r="GR77" s="325"/>
      <c r="GS77" s="325"/>
      <c r="GT77" s="325"/>
      <c r="GU77" s="325"/>
      <c r="GV77" s="325"/>
      <c r="GW77" s="325"/>
      <c r="GX77" s="325"/>
      <c r="GY77" s="325"/>
      <c r="GZ77" s="325"/>
      <c r="HA77" s="325"/>
      <c r="HB77" s="325"/>
      <c r="HC77" s="325"/>
      <c r="HD77" s="325"/>
      <c r="HE77" s="325"/>
      <c r="HF77" s="325"/>
      <c r="HG77" s="325"/>
      <c r="HH77" s="325"/>
      <c r="HI77" s="325"/>
      <c r="HJ77" s="325"/>
      <c r="HK77" s="325"/>
      <c r="HL77" s="325"/>
      <c r="HM77" s="325"/>
      <c r="HN77" s="325"/>
      <c r="HO77" s="325"/>
      <c r="HP77" s="325"/>
      <c r="HQ77" s="325"/>
      <c r="HR77" s="325"/>
      <c r="HS77" s="325"/>
      <c r="HT77" s="325"/>
      <c r="HU77" s="325"/>
      <c r="HV77" s="325"/>
      <c r="HW77" s="325"/>
      <c r="HX77" s="325"/>
      <c r="HY77" s="325"/>
      <c r="HZ77" s="325"/>
      <c r="IA77" s="325"/>
      <c r="IB77" s="325"/>
      <c r="IC77" s="325"/>
      <c r="ID77" s="325"/>
      <c r="IE77" s="325"/>
      <c r="IF77" s="325"/>
      <c r="IG77" s="325"/>
      <c r="IH77" s="325"/>
      <c r="II77" s="325"/>
      <c r="IJ77" s="325"/>
      <c r="IK77" s="325"/>
      <c r="IL77" s="325"/>
      <c r="IM77" s="325"/>
      <c r="IN77" s="325"/>
      <c r="IO77" s="325"/>
      <c r="IP77" s="325"/>
      <c r="IQ77" s="325"/>
      <c r="IR77" s="325"/>
      <c r="IS77" s="325"/>
      <c r="IT77" s="325"/>
      <c r="IU77" s="325"/>
      <c r="IV77" s="325"/>
    </row>
    <row r="78" spans="1:256" ht="23.1" customHeight="1" x14ac:dyDescent="0.2">
      <c r="C78" s="349"/>
      <c r="D78" s="348"/>
      <c r="E78" s="575"/>
      <c r="F78" s="562"/>
      <c r="G78" s="562"/>
    </row>
    <row r="79" spans="1:256" s="105" customFormat="1" ht="23.1" customHeight="1" x14ac:dyDescent="0.2">
      <c r="A79" s="325"/>
      <c r="B79" s="325"/>
      <c r="C79" s="349"/>
      <c r="D79" s="341"/>
      <c r="E79" s="575"/>
      <c r="F79" s="560"/>
      <c r="G79" s="560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325"/>
      <c r="AK79" s="325"/>
      <c r="AL79" s="325"/>
      <c r="AM79" s="325"/>
      <c r="AN79" s="325"/>
      <c r="AO79" s="325"/>
      <c r="AP79" s="325"/>
      <c r="AQ79" s="325"/>
      <c r="AR79" s="325"/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  <c r="BD79" s="325"/>
      <c r="BE79" s="325"/>
      <c r="BF79" s="325"/>
      <c r="BG79" s="325"/>
      <c r="BH79" s="325"/>
      <c r="BI79" s="325"/>
      <c r="BJ79" s="325"/>
      <c r="BK79" s="325"/>
      <c r="BL79" s="325"/>
      <c r="BM79" s="325"/>
      <c r="BN79" s="325"/>
      <c r="BO79" s="325"/>
      <c r="BP79" s="325"/>
      <c r="BQ79" s="325"/>
      <c r="BR79" s="325"/>
      <c r="BS79" s="325"/>
      <c r="BT79" s="325"/>
      <c r="BU79" s="325"/>
      <c r="BV79" s="325"/>
      <c r="BW79" s="325"/>
      <c r="BX79" s="325"/>
      <c r="BY79" s="325"/>
      <c r="BZ79" s="325"/>
      <c r="CA79" s="325"/>
      <c r="CB79" s="325"/>
      <c r="CC79" s="325"/>
      <c r="CD79" s="325"/>
      <c r="CE79" s="325"/>
      <c r="CF79" s="325"/>
      <c r="CG79" s="325"/>
      <c r="CH79" s="325"/>
      <c r="CI79" s="325"/>
      <c r="CJ79" s="325"/>
      <c r="CK79" s="325"/>
      <c r="CL79" s="325"/>
      <c r="CM79" s="325"/>
      <c r="CN79" s="325"/>
      <c r="CO79" s="325"/>
      <c r="CP79" s="325"/>
      <c r="CQ79" s="325"/>
      <c r="CR79" s="325"/>
      <c r="CS79" s="325"/>
      <c r="CT79" s="325"/>
      <c r="CU79" s="325"/>
      <c r="CV79" s="325"/>
      <c r="CW79" s="325"/>
      <c r="CX79" s="325"/>
      <c r="CY79" s="325"/>
      <c r="CZ79" s="325"/>
      <c r="DA79" s="325"/>
      <c r="DB79" s="325"/>
      <c r="DC79" s="325"/>
      <c r="DD79" s="325"/>
      <c r="DE79" s="325"/>
      <c r="DF79" s="325"/>
      <c r="DG79" s="325"/>
      <c r="DH79" s="325"/>
      <c r="DI79" s="325"/>
      <c r="DJ79" s="325"/>
      <c r="DK79" s="325"/>
      <c r="DL79" s="325"/>
      <c r="DM79" s="325"/>
      <c r="DN79" s="325"/>
      <c r="DO79" s="325"/>
      <c r="DP79" s="325"/>
      <c r="DQ79" s="325"/>
      <c r="DR79" s="325"/>
      <c r="DS79" s="325"/>
      <c r="DT79" s="325"/>
      <c r="DU79" s="325"/>
      <c r="DV79" s="325"/>
      <c r="DW79" s="325"/>
      <c r="DX79" s="325"/>
      <c r="DY79" s="325"/>
      <c r="DZ79" s="325"/>
      <c r="EA79" s="325"/>
      <c r="EB79" s="325"/>
      <c r="EC79" s="325"/>
      <c r="ED79" s="325"/>
      <c r="EE79" s="325"/>
      <c r="EF79" s="325"/>
      <c r="EG79" s="325"/>
      <c r="EH79" s="325"/>
      <c r="EI79" s="325"/>
      <c r="EJ79" s="325"/>
      <c r="EK79" s="325"/>
      <c r="EL79" s="325"/>
      <c r="EM79" s="325"/>
      <c r="EN79" s="325"/>
      <c r="EO79" s="325"/>
      <c r="EP79" s="325"/>
      <c r="EQ79" s="325"/>
      <c r="ER79" s="325"/>
      <c r="ES79" s="325"/>
      <c r="ET79" s="325"/>
      <c r="EU79" s="325"/>
      <c r="EV79" s="325"/>
      <c r="EW79" s="325"/>
      <c r="EX79" s="325"/>
      <c r="EY79" s="325"/>
      <c r="EZ79" s="325"/>
      <c r="FA79" s="325"/>
      <c r="FB79" s="325"/>
      <c r="FC79" s="325"/>
      <c r="FD79" s="325"/>
      <c r="FE79" s="325"/>
      <c r="FF79" s="325"/>
      <c r="FG79" s="325"/>
      <c r="FH79" s="325"/>
      <c r="FI79" s="325"/>
      <c r="FJ79" s="325"/>
      <c r="FK79" s="325"/>
      <c r="FL79" s="325"/>
      <c r="FM79" s="325"/>
      <c r="FN79" s="325"/>
      <c r="FO79" s="325"/>
      <c r="FP79" s="325"/>
      <c r="FQ79" s="325"/>
      <c r="FR79" s="325"/>
      <c r="FS79" s="325"/>
      <c r="FT79" s="325"/>
      <c r="FU79" s="325"/>
      <c r="FV79" s="325"/>
      <c r="FW79" s="325"/>
      <c r="FX79" s="325"/>
      <c r="FY79" s="325"/>
      <c r="FZ79" s="325"/>
      <c r="GA79" s="325"/>
      <c r="GB79" s="325"/>
      <c r="GC79" s="325"/>
      <c r="GD79" s="325"/>
      <c r="GE79" s="325"/>
      <c r="GF79" s="325"/>
      <c r="GG79" s="325"/>
      <c r="GH79" s="325"/>
      <c r="GI79" s="325"/>
      <c r="GJ79" s="325"/>
      <c r="GK79" s="325"/>
      <c r="GL79" s="325"/>
      <c r="GM79" s="325"/>
      <c r="GN79" s="325"/>
      <c r="GO79" s="325"/>
      <c r="GP79" s="325"/>
      <c r="GQ79" s="325"/>
      <c r="GR79" s="325"/>
      <c r="GS79" s="325"/>
      <c r="GT79" s="325"/>
      <c r="GU79" s="325"/>
      <c r="GV79" s="325"/>
      <c r="GW79" s="325"/>
      <c r="GX79" s="325"/>
      <c r="GY79" s="325"/>
      <c r="GZ79" s="325"/>
      <c r="HA79" s="325"/>
      <c r="HB79" s="325"/>
      <c r="HC79" s="325"/>
      <c r="HD79" s="325"/>
      <c r="HE79" s="325"/>
      <c r="HF79" s="325"/>
      <c r="HG79" s="325"/>
      <c r="HH79" s="325"/>
      <c r="HI79" s="325"/>
      <c r="HJ79" s="325"/>
      <c r="HK79" s="325"/>
      <c r="HL79" s="325"/>
      <c r="HM79" s="325"/>
      <c r="HN79" s="325"/>
      <c r="HO79" s="325"/>
      <c r="HP79" s="325"/>
      <c r="HQ79" s="325"/>
      <c r="HR79" s="325"/>
      <c r="HS79" s="325"/>
      <c r="HT79" s="325"/>
      <c r="HU79" s="325"/>
      <c r="HV79" s="325"/>
      <c r="HW79" s="325"/>
      <c r="HX79" s="325"/>
      <c r="HY79" s="325"/>
      <c r="HZ79" s="325"/>
      <c r="IA79" s="325"/>
      <c r="IB79" s="325"/>
      <c r="IC79" s="325"/>
      <c r="ID79" s="325"/>
      <c r="IE79" s="325"/>
      <c r="IF79" s="325"/>
      <c r="IG79" s="325"/>
      <c r="IH79" s="325"/>
      <c r="II79" s="325"/>
      <c r="IJ79" s="325"/>
      <c r="IK79" s="325"/>
      <c r="IL79" s="325"/>
      <c r="IM79" s="325"/>
      <c r="IN79" s="325"/>
      <c r="IO79" s="325"/>
      <c r="IP79" s="325"/>
      <c r="IQ79" s="325"/>
      <c r="IR79" s="325"/>
      <c r="IS79" s="325"/>
      <c r="IT79" s="325"/>
      <c r="IU79" s="325"/>
      <c r="IV79" s="325"/>
    </row>
    <row r="80" spans="1:256" ht="23.1" customHeight="1" x14ac:dyDescent="0.2">
      <c r="C80" s="349"/>
      <c r="D80" s="348"/>
      <c r="E80" s="575"/>
      <c r="F80" s="562"/>
      <c r="G80" s="562"/>
    </row>
    <row r="81" spans="1:256" s="105" customFormat="1" ht="23.1" customHeight="1" x14ac:dyDescent="0.2">
      <c r="A81" s="325"/>
      <c r="B81" s="325"/>
      <c r="C81" s="349"/>
      <c r="D81" s="341"/>
      <c r="E81" s="575"/>
      <c r="F81" s="560"/>
      <c r="G81" s="560"/>
      <c r="H81" s="325"/>
      <c r="I81" s="325"/>
      <c r="J81" s="325"/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325"/>
      <c r="AH81" s="325"/>
      <c r="AI81" s="325"/>
      <c r="AJ81" s="325"/>
      <c r="AK81" s="325"/>
      <c r="AL81" s="325"/>
      <c r="AM81" s="325"/>
      <c r="AN81" s="32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  <c r="BG81" s="325"/>
      <c r="BH81" s="325"/>
      <c r="BI81" s="325"/>
      <c r="BJ81" s="325"/>
      <c r="BK81" s="325"/>
      <c r="BL81" s="325"/>
      <c r="BM81" s="325"/>
      <c r="BN81" s="325"/>
      <c r="BO81" s="325"/>
      <c r="BP81" s="325"/>
      <c r="BQ81" s="325"/>
      <c r="BR81" s="325"/>
      <c r="BS81" s="325"/>
      <c r="BT81" s="325"/>
      <c r="BU81" s="325"/>
      <c r="BV81" s="325"/>
      <c r="BW81" s="325"/>
      <c r="BX81" s="325"/>
      <c r="BY81" s="325"/>
      <c r="BZ81" s="325"/>
      <c r="CA81" s="325"/>
      <c r="CB81" s="325"/>
      <c r="CC81" s="325"/>
      <c r="CD81" s="325"/>
      <c r="CE81" s="325"/>
      <c r="CF81" s="325"/>
      <c r="CG81" s="325"/>
      <c r="CH81" s="325"/>
      <c r="CI81" s="325"/>
      <c r="CJ81" s="325"/>
      <c r="CK81" s="325"/>
      <c r="CL81" s="325"/>
      <c r="CM81" s="325"/>
      <c r="CN81" s="325"/>
      <c r="CO81" s="325"/>
      <c r="CP81" s="325"/>
      <c r="CQ81" s="325"/>
      <c r="CR81" s="325"/>
      <c r="CS81" s="325"/>
      <c r="CT81" s="325"/>
      <c r="CU81" s="325"/>
      <c r="CV81" s="325"/>
      <c r="CW81" s="325"/>
      <c r="CX81" s="325"/>
      <c r="CY81" s="325"/>
      <c r="CZ81" s="325"/>
      <c r="DA81" s="325"/>
      <c r="DB81" s="325"/>
      <c r="DC81" s="325"/>
      <c r="DD81" s="325"/>
      <c r="DE81" s="325"/>
      <c r="DF81" s="325"/>
      <c r="DG81" s="325"/>
      <c r="DH81" s="325"/>
      <c r="DI81" s="325"/>
      <c r="DJ81" s="325"/>
      <c r="DK81" s="325"/>
      <c r="DL81" s="325"/>
      <c r="DM81" s="325"/>
      <c r="DN81" s="325"/>
      <c r="DO81" s="325"/>
      <c r="DP81" s="325"/>
      <c r="DQ81" s="325"/>
      <c r="DR81" s="325"/>
      <c r="DS81" s="325"/>
      <c r="DT81" s="325"/>
      <c r="DU81" s="325"/>
      <c r="DV81" s="325"/>
      <c r="DW81" s="325"/>
      <c r="DX81" s="325"/>
      <c r="DY81" s="325"/>
      <c r="DZ81" s="325"/>
      <c r="EA81" s="325"/>
      <c r="EB81" s="325"/>
      <c r="EC81" s="325"/>
      <c r="ED81" s="325"/>
      <c r="EE81" s="325"/>
      <c r="EF81" s="325"/>
      <c r="EG81" s="325"/>
      <c r="EH81" s="325"/>
      <c r="EI81" s="325"/>
      <c r="EJ81" s="325"/>
      <c r="EK81" s="325"/>
      <c r="EL81" s="325"/>
      <c r="EM81" s="325"/>
      <c r="EN81" s="325"/>
      <c r="EO81" s="325"/>
      <c r="EP81" s="325"/>
      <c r="EQ81" s="325"/>
      <c r="ER81" s="325"/>
      <c r="ES81" s="325"/>
      <c r="ET81" s="325"/>
      <c r="EU81" s="325"/>
      <c r="EV81" s="325"/>
      <c r="EW81" s="325"/>
      <c r="EX81" s="325"/>
      <c r="EY81" s="325"/>
      <c r="EZ81" s="325"/>
      <c r="FA81" s="325"/>
      <c r="FB81" s="325"/>
      <c r="FC81" s="325"/>
      <c r="FD81" s="325"/>
      <c r="FE81" s="325"/>
      <c r="FF81" s="325"/>
      <c r="FG81" s="325"/>
      <c r="FH81" s="325"/>
      <c r="FI81" s="325"/>
      <c r="FJ81" s="325"/>
      <c r="FK81" s="325"/>
      <c r="FL81" s="325"/>
      <c r="FM81" s="325"/>
      <c r="FN81" s="325"/>
      <c r="FO81" s="325"/>
      <c r="FP81" s="325"/>
      <c r="FQ81" s="325"/>
      <c r="FR81" s="325"/>
      <c r="FS81" s="325"/>
      <c r="FT81" s="325"/>
      <c r="FU81" s="325"/>
      <c r="FV81" s="325"/>
      <c r="FW81" s="325"/>
      <c r="FX81" s="325"/>
      <c r="FY81" s="325"/>
      <c r="FZ81" s="325"/>
      <c r="GA81" s="325"/>
      <c r="GB81" s="325"/>
      <c r="GC81" s="325"/>
      <c r="GD81" s="325"/>
      <c r="GE81" s="325"/>
      <c r="GF81" s="325"/>
      <c r="GG81" s="325"/>
      <c r="GH81" s="325"/>
      <c r="GI81" s="325"/>
      <c r="GJ81" s="325"/>
      <c r="GK81" s="325"/>
      <c r="GL81" s="325"/>
      <c r="GM81" s="325"/>
      <c r="GN81" s="325"/>
      <c r="GO81" s="325"/>
      <c r="GP81" s="325"/>
      <c r="GQ81" s="325"/>
      <c r="GR81" s="325"/>
      <c r="GS81" s="325"/>
      <c r="GT81" s="325"/>
      <c r="GU81" s="325"/>
      <c r="GV81" s="325"/>
      <c r="GW81" s="325"/>
      <c r="GX81" s="325"/>
      <c r="GY81" s="325"/>
      <c r="GZ81" s="325"/>
      <c r="HA81" s="325"/>
      <c r="HB81" s="325"/>
      <c r="HC81" s="325"/>
      <c r="HD81" s="325"/>
      <c r="HE81" s="325"/>
      <c r="HF81" s="325"/>
      <c r="HG81" s="325"/>
      <c r="HH81" s="325"/>
      <c r="HI81" s="325"/>
      <c r="HJ81" s="325"/>
      <c r="HK81" s="325"/>
      <c r="HL81" s="325"/>
      <c r="HM81" s="325"/>
      <c r="HN81" s="325"/>
      <c r="HO81" s="325"/>
      <c r="HP81" s="325"/>
      <c r="HQ81" s="325"/>
      <c r="HR81" s="325"/>
      <c r="HS81" s="325"/>
      <c r="HT81" s="325"/>
      <c r="HU81" s="325"/>
      <c r="HV81" s="325"/>
      <c r="HW81" s="325"/>
      <c r="HX81" s="325"/>
      <c r="HY81" s="325"/>
      <c r="HZ81" s="325"/>
      <c r="IA81" s="325"/>
      <c r="IB81" s="325"/>
      <c r="IC81" s="325"/>
      <c r="ID81" s="325"/>
      <c r="IE81" s="325"/>
      <c r="IF81" s="325"/>
      <c r="IG81" s="325"/>
      <c r="IH81" s="325"/>
      <c r="II81" s="325"/>
      <c r="IJ81" s="325"/>
      <c r="IK81" s="325"/>
      <c r="IL81" s="325"/>
      <c r="IM81" s="325"/>
      <c r="IN81" s="325"/>
      <c r="IO81" s="325"/>
      <c r="IP81" s="325"/>
      <c r="IQ81" s="325"/>
      <c r="IR81" s="325"/>
      <c r="IS81" s="325"/>
      <c r="IT81" s="325"/>
      <c r="IU81" s="325"/>
      <c r="IV81" s="325"/>
    </row>
    <row r="82" spans="1:256" ht="23.1" customHeight="1" x14ac:dyDescent="0.2">
      <c r="C82" s="349"/>
      <c r="D82" s="348"/>
      <c r="E82" s="575"/>
      <c r="F82" s="562"/>
      <c r="G82" s="562"/>
    </row>
    <row r="83" spans="1:256" s="105" customFormat="1" ht="23.1" customHeight="1" x14ac:dyDescent="0.2">
      <c r="A83" s="325"/>
      <c r="B83" s="325"/>
      <c r="C83" s="349"/>
      <c r="D83" s="341"/>
      <c r="E83" s="575"/>
      <c r="F83" s="560"/>
      <c r="G83" s="560"/>
      <c r="H83" s="325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  <c r="AE83" s="325"/>
      <c r="AF83" s="325"/>
      <c r="AG83" s="325"/>
      <c r="AH83" s="325"/>
      <c r="AI83" s="325"/>
      <c r="AJ83" s="325"/>
      <c r="AK83" s="325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5"/>
      <c r="AX83" s="325"/>
      <c r="AY83" s="325"/>
      <c r="AZ83" s="325"/>
      <c r="BA83" s="325"/>
      <c r="BB83" s="325"/>
      <c r="BC83" s="325"/>
      <c r="BD83" s="325"/>
      <c r="BE83" s="325"/>
      <c r="BF83" s="325"/>
      <c r="BG83" s="325"/>
      <c r="BH83" s="325"/>
      <c r="BI83" s="325"/>
      <c r="BJ83" s="325"/>
      <c r="BK83" s="325"/>
      <c r="BL83" s="325"/>
      <c r="BM83" s="325"/>
      <c r="BN83" s="325"/>
      <c r="BO83" s="325"/>
      <c r="BP83" s="325"/>
      <c r="BQ83" s="325"/>
      <c r="BR83" s="325"/>
      <c r="BS83" s="325"/>
      <c r="BT83" s="325"/>
      <c r="BU83" s="325"/>
      <c r="BV83" s="325"/>
      <c r="BW83" s="325"/>
      <c r="BX83" s="325"/>
      <c r="BY83" s="325"/>
      <c r="BZ83" s="325"/>
      <c r="CA83" s="325"/>
      <c r="CB83" s="325"/>
      <c r="CC83" s="325"/>
      <c r="CD83" s="325"/>
      <c r="CE83" s="325"/>
      <c r="CF83" s="325"/>
      <c r="CG83" s="325"/>
      <c r="CH83" s="325"/>
      <c r="CI83" s="325"/>
      <c r="CJ83" s="325"/>
      <c r="CK83" s="325"/>
      <c r="CL83" s="325"/>
      <c r="CM83" s="325"/>
      <c r="CN83" s="325"/>
      <c r="CO83" s="325"/>
      <c r="CP83" s="325"/>
      <c r="CQ83" s="325"/>
      <c r="CR83" s="325"/>
      <c r="CS83" s="325"/>
      <c r="CT83" s="325"/>
      <c r="CU83" s="325"/>
      <c r="CV83" s="325"/>
      <c r="CW83" s="325"/>
      <c r="CX83" s="325"/>
      <c r="CY83" s="325"/>
      <c r="CZ83" s="325"/>
      <c r="DA83" s="325"/>
      <c r="DB83" s="325"/>
      <c r="DC83" s="325"/>
      <c r="DD83" s="325"/>
      <c r="DE83" s="325"/>
      <c r="DF83" s="325"/>
      <c r="DG83" s="325"/>
      <c r="DH83" s="325"/>
      <c r="DI83" s="325"/>
      <c r="DJ83" s="325"/>
      <c r="DK83" s="325"/>
      <c r="DL83" s="325"/>
      <c r="DM83" s="325"/>
      <c r="DN83" s="325"/>
      <c r="DO83" s="325"/>
      <c r="DP83" s="325"/>
      <c r="DQ83" s="325"/>
      <c r="DR83" s="325"/>
      <c r="DS83" s="325"/>
      <c r="DT83" s="325"/>
      <c r="DU83" s="325"/>
      <c r="DV83" s="325"/>
      <c r="DW83" s="325"/>
      <c r="DX83" s="325"/>
      <c r="DY83" s="325"/>
      <c r="DZ83" s="325"/>
      <c r="EA83" s="325"/>
      <c r="EB83" s="325"/>
      <c r="EC83" s="325"/>
      <c r="ED83" s="325"/>
      <c r="EE83" s="325"/>
      <c r="EF83" s="325"/>
      <c r="EG83" s="325"/>
      <c r="EH83" s="325"/>
      <c r="EI83" s="325"/>
      <c r="EJ83" s="325"/>
      <c r="EK83" s="325"/>
      <c r="EL83" s="325"/>
      <c r="EM83" s="325"/>
      <c r="EN83" s="325"/>
      <c r="EO83" s="325"/>
      <c r="EP83" s="325"/>
      <c r="EQ83" s="325"/>
      <c r="ER83" s="325"/>
      <c r="ES83" s="325"/>
      <c r="ET83" s="325"/>
      <c r="EU83" s="325"/>
      <c r="EV83" s="325"/>
      <c r="EW83" s="325"/>
      <c r="EX83" s="325"/>
      <c r="EY83" s="325"/>
      <c r="EZ83" s="325"/>
      <c r="FA83" s="325"/>
      <c r="FB83" s="325"/>
      <c r="FC83" s="325"/>
      <c r="FD83" s="325"/>
      <c r="FE83" s="325"/>
      <c r="FF83" s="325"/>
      <c r="FG83" s="325"/>
      <c r="FH83" s="325"/>
      <c r="FI83" s="325"/>
      <c r="FJ83" s="325"/>
      <c r="FK83" s="325"/>
      <c r="FL83" s="325"/>
      <c r="FM83" s="325"/>
      <c r="FN83" s="325"/>
      <c r="FO83" s="325"/>
      <c r="FP83" s="325"/>
      <c r="FQ83" s="325"/>
      <c r="FR83" s="325"/>
      <c r="FS83" s="325"/>
      <c r="FT83" s="325"/>
      <c r="FU83" s="325"/>
      <c r="FV83" s="325"/>
      <c r="FW83" s="325"/>
      <c r="FX83" s="325"/>
      <c r="FY83" s="325"/>
      <c r="FZ83" s="325"/>
      <c r="GA83" s="325"/>
      <c r="GB83" s="325"/>
      <c r="GC83" s="325"/>
      <c r="GD83" s="325"/>
      <c r="GE83" s="325"/>
      <c r="GF83" s="325"/>
      <c r="GG83" s="325"/>
      <c r="GH83" s="325"/>
      <c r="GI83" s="325"/>
      <c r="GJ83" s="325"/>
      <c r="GK83" s="325"/>
      <c r="GL83" s="325"/>
      <c r="GM83" s="325"/>
      <c r="GN83" s="325"/>
      <c r="GO83" s="325"/>
      <c r="GP83" s="325"/>
      <c r="GQ83" s="325"/>
      <c r="GR83" s="325"/>
      <c r="GS83" s="325"/>
      <c r="GT83" s="325"/>
      <c r="GU83" s="325"/>
      <c r="GV83" s="325"/>
      <c r="GW83" s="325"/>
      <c r="GX83" s="325"/>
      <c r="GY83" s="325"/>
      <c r="GZ83" s="325"/>
      <c r="HA83" s="325"/>
      <c r="HB83" s="325"/>
      <c r="HC83" s="325"/>
      <c r="HD83" s="325"/>
      <c r="HE83" s="325"/>
      <c r="HF83" s="325"/>
      <c r="HG83" s="325"/>
      <c r="HH83" s="325"/>
      <c r="HI83" s="325"/>
      <c r="HJ83" s="325"/>
      <c r="HK83" s="325"/>
      <c r="HL83" s="325"/>
      <c r="HM83" s="325"/>
      <c r="HN83" s="325"/>
      <c r="HO83" s="325"/>
      <c r="HP83" s="325"/>
      <c r="HQ83" s="325"/>
      <c r="HR83" s="325"/>
      <c r="HS83" s="325"/>
      <c r="HT83" s="325"/>
      <c r="HU83" s="325"/>
      <c r="HV83" s="325"/>
      <c r="HW83" s="325"/>
      <c r="HX83" s="325"/>
      <c r="HY83" s="325"/>
      <c r="HZ83" s="325"/>
      <c r="IA83" s="325"/>
      <c r="IB83" s="325"/>
      <c r="IC83" s="325"/>
      <c r="ID83" s="325"/>
      <c r="IE83" s="325"/>
      <c r="IF83" s="325"/>
      <c r="IG83" s="325"/>
      <c r="IH83" s="325"/>
      <c r="II83" s="325"/>
      <c r="IJ83" s="325"/>
      <c r="IK83" s="325"/>
      <c r="IL83" s="325"/>
      <c r="IM83" s="325"/>
      <c r="IN83" s="325"/>
      <c r="IO83" s="325"/>
      <c r="IP83" s="325"/>
      <c r="IQ83" s="325"/>
      <c r="IR83" s="325"/>
      <c r="IS83" s="325"/>
      <c r="IT83" s="325"/>
      <c r="IU83" s="325"/>
      <c r="IV83" s="325"/>
    </row>
    <row r="84" spans="1:256" ht="23.1" customHeight="1" x14ac:dyDescent="0.2">
      <c r="C84" s="349"/>
      <c r="D84" s="348"/>
      <c r="E84" s="575"/>
      <c r="F84" s="562"/>
      <c r="G84" s="562"/>
    </row>
    <row r="85" spans="1:256" s="105" customFormat="1" ht="23.1" customHeight="1" x14ac:dyDescent="0.2">
      <c r="A85" s="325"/>
      <c r="B85" s="325"/>
      <c r="C85" s="349"/>
      <c r="D85" s="341"/>
      <c r="E85" s="575"/>
      <c r="F85" s="560"/>
      <c r="G85" s="560"/>
      <c r="H85" s="325"/>
      <c r="I85" s="325"/>
      <c r="J85" s="325"/>
      <c r="K85" s="325"/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325"/>
      <c r="AH85" s="325"/>
      <c r="AI85" s="325"/>
      <c r="AJ85" s="325"/>
      <c r="AK85" s="325"/>
      <c r="AL85" s="325"/>
      <c r="AM85" s="325"/>
      <c r="AN85" s="325"/>
      <c r="AO85" s="325"/>
      <c r="AP85" s="325"/>
      <c r="AQ85" s="325"/>
      <c r="AR85" s="325"/>
      <c r="AS85" s="325"/>
      <c r="AT85" s="325"/>
      <c r="AU85" s="325"/>
      <c r="AV85" s="325"/>
      <c r="AW85" s="325"/>
      <c r="AX85" s="325"/>
      <c r="AY85" s="325"/>
      <c r="AZ85" s="325"/>
      <c r="BA85" s="325"/>
      <c r="BB85" s="325"/>
      <c r="BC85" s="325"/>
      <c r="BD85" s="325"/>
      <c r="BE85" s="325"/>
      <c r="BF85" s="325"/>
      <c r="BG85" s="325"/>
      <c r="BH85" s="325"/>
      <c r="BI85" s="325"/>
      <c r="BJ85" s="325"/>
      <c r="BK85" s="325"/>
      <c r="BL85" s="325"/>
      <c r="BM85" s="325"/>
      <c r="BN85" s="325"/>
      <c r="BO85" s="325"/>
      <c r="BP85" s="325"/>
      <c r="BQ85" s="325"/>
      <c r="BR85" s="325"/>
      <c r="BS85" s="325"/>
      <c r="BT85" s="325"/>
      <c r="BU85" s="325"/>
      <c r="BV85" s="325"/>
      <c r="BW85" s="325"/>
      <c r="BX85" s="325"/>
      <c r="BY85" s="325"/>
      <c r="BZ85" s="325"/>
      <c r="CA85" s="325"/>
      <c r="CB85" s="325"/>
      <c r="CC85" s="325"/>
      <c r="CD85" s="325"/>
      <c r="CE85" s="325"/>
      <c r="CF85" s="325"/>
      <c r="CG85" s="325"/>
      <c r="CH85" s="325"/>
      <c r="CI85" s="325"/>
      <c r="CJ85" s="325"/>
      <c r="CK85" s="325"/>
      <c r="CL85" s="325"/>
      <c r="CM85" s="325"/>
      <c r="CN85" s="325"/>
      <c r="CO85" s="325"/>
      <c r="CP85" s="325"/>
      <c r="CQ85" s="325"/>
      <c r="CR85" s="325"/>
      <c r="CS85" s="325"/>
      <c r="CT85" s="325"/>
      <c r="CU85" s="325"/>
      <c r="CV85" s="325"/>
      <c r="CW85" s="325"/>
      <c r="CX85" s="325"/>
      <c r="CY85" s="325"/>
      <c r="CZ85" s="325"/>
      <c r="DA85" s="325"/>
      <c r="DB85" s="325"/>
      <c r="DC85" s="325"/>
      <c r="DD85" s="325"/>
      <c r="DE85" s="325"/>
      <c r="DF85" s="325"/>
      <c r="DG85" s="325"/>
      <c r="DH85" s="325"/>
      <c r="DI85" s="325"/>
      <c r="DJ85" s="325"/>
      <c r="DK85" s="325"/>
      <c r="DL85" s="325"/>
      <c r="DM85" s="325"/>
      <c r="DN85" s="325"/>
      <c r="DO85" s="325"/>
      <c r="DP85" s="325"/>
      <c r="DQ85" s="325"/>
      <c r="DR85" s="325"/>
      <c r="DS85" s="325"/>
      <c r="DT85" s="325"/>
      <c r="DU85" s="325"/>
      <c r="DV85" s="325"/>
      <c r="DW85" s="325"/>
      <c r="DX85" s="325"/>
      <c r="DY85" s="325"/>
      <c r="DZ85" s="325"/>
      <c r="EA85" s="325"/>
      <c r="EB85" s="325"/>
      <c r="EC85" s="325"/>
      <c r="ED85" s="325"/>
      <c r="EE85" s="325"/>
      <c r="EF85" s="325"/>
      <c r="EG85" s="325"/>
      <c r="EH85" s="325"/>
      <c r="EI85" s="325"/>
      <c r="EJ85" s="325"/>
      <c r="EK85" s="325"/>
      <c r="EL85" s="325"/>
      <c r="EM85" s="325"/>
      <c r="EN85" s="325"/>
      <c r="EO85" s="325"/>
      <c r="EP85" s="325"/>
      <c r="EQ85" s="325"/>
      <c r="ER85" s="325"/>
      <c r="ES85" s="325"/>
      <c r="ET85" s="325"/>
      <c r="EU85" s="325"/>
      <c r="EV85" s="325"/>
      <c r="EW85" s="325"/>
      <c r="EX85" s="325"/>
      <c r="EY85" s="325"/>
      <c r="EZ85" s="325"/>
      <c r="FA85" s="325"/>
      <c r="FB85" s="325"/>
      <c r="FC85" s="325"/>
      <c r="FD85" s="325"/>
      <c r="FE85" s="325"/>
      <c r="FF85" s="325"/>
      <c r="FG85" s="325"/>
      <c r="FH85" s="325"/>
      <c r="FI85" s="325"/>
      <c r="FJ85" s="325"/>
      <c r="FK85" s="325"/>
      <c r="FL85" s="325"/>
      <c r="FM85" s="325"/>
      <c r="FN85" s="325"/>
      <c r="FO85" s="325"/>
      <c r="FP85" s="325"/>
      <c r="FQ85" s="325"/>
      <c r="FR85" s="325"/>
      <c r="FS85" s="325"/>
      <c r="FT85" s="325"/>
      <c r="FU85" s="325"/>
      <c r="FV85" s="325"/>
      <c r="FW85" s="325"/>
      <c r="FX85" s="325"/>
      <c r="FY85" s="325"/>
      <c r="FZ85" s="325"/>
      <c r="GA85" s="325"/>
      <c r="GB85" s="325"/>
      <c r="GC85" s="325"/>
      <c r="GD85" s="325"/>
      <c r="GE85" s="325"/>
      <c r="GF85" s="325"/>
      <c r="GG85" s="325"/>
      <c r="GH85" s="325"/>
      <c r="GI85" s="325"/>
      <c r="GJ85" s="325"/>
      <c r="GK85" s="325"/>
      <c r="GL85" s="325"/>
      <c r="GM85" s="325"/>
      <c r="GN85" s="325"/>
      <c r="GO85" s="325"/>
      <c r="GP85" s="325"/>
      <c r="GQ85" s="325"/>
      <c r="GR85" s="325"/>
      <c r="GS85" s="325"/>
      <c r="GT85" s="325"/>
      <c r="GU85" s="325"/>
      <c r="GV85" s="325"/>
      <c r="GW85" s="325"/>
      <c r="GX85" s="325"/>
      <c r="GY85" s="325"/>
      <c r="GZ85" s="325"/>
      <c r="HA85" s="325"/>
      <c r="HB85" s="325"/>
      <c r="HC85" s="325"/>
      <c r="HD85" s="325"/>
      <c r="HE85" s="325"/>
      <c r="HF85" s="325"/>
      <c r="HG85" s="325"/>
      <c r="HH85" s="325"/>
      <c r="HI85" s="325"/>
      <c r="HJ85" s="325"/>
      <c r="HK85" s="325"/>
      <c r="HL85" s="325"/>
      <c r="HM85" s="325"/>
      <c r="HN85" s="325"/>
      <c r="HO85" s="325"/>
      <c r="HP85" s="325"/>
      <c r="HQ85" s="325"/>
      <c r="HR85" s="325"/>
      <c r="HS85" s="325"/>
      <c r="HT85" s="325"/>
      <c r="HU85" s="325"/>
      <c r="HV85" s="325"/>
      <c r="HW85" s="325"/>
      <c r="HX85" s="325"/>
      <c r="HY85" s="325"/>
      <c r="HZ85" s="325"/>
      <c r="IA85" s="325"/>
      <c r="IB85" s="325"/>
      <c r="IC85" s="325"/>
      <c r="ID85" s="325"/>
      <c r="IE85" s="325"/>
      <c r="IF85" s="325"/>
      <c r="IG85" s="325"/>
      <c r="IH85" s="325"/>
      <c r="II85" s="325"/>
      <c r="IJ85" s="325"/>
      <c r="IK85" s="325"/>
      <c r="IL85" s="325"/>
      <c r="IM85" s="325"/>
      <c r="IN85" s="325"/>
      <c r="IO85" s="325"/>
      <c r="IP85" s="325"/>
      <c r="IQ85" s="325"/>
      <c r="IR85" s="325"/>
      <c r="IS85" s="325"/>
      <c r="IT85" s="325"/>
      <c r="IU85" s="325"/>
      <c r="IV85" s="325"/>
    </row>
    <row r="86" spans="1:256" ht="23.1" customHeight="1" x14ac:dyDescent="0.2">
      <c r="C86" s="349"/>
      <c r="E86" s="575"/>
      <c r="F86" s="562"/>
      <c r="G86" s="562"/>
    </row>
    <row r="87" spans="1:256" s="105" customFormat="1" ht="23.1" customHeight="1" x14ac:dyDescent="0.2">
      <c r="A87" s="325"/>
      <c r="B87" s="325"/>
      <c r="C87" s="349"/>
      <c r="D87" s="341"/>
      <c r="E87" s="575"/>
      <c r="F87" s="560"/>
      <c r="G87" s="560"/>
      <c r="H87" s="325"/>
      <c r="I87" s="325"/>
      <c r="J87" s="325"/>
      <c r="K87" s="325"/>
      <c r="L87" s="325"/>
      <c r="M87" s="325"/>
      <c r="N87" s="325"/>
      <c r="O87" s="325"/>
      <c r="P87" s="325"/>
      <c r="Q87" s="325"/>
      <c r="R87" s="325"/>
      <c r="S87" s="325"/>
      <c r="T87" s="325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5"/>
      <c r="AF87" s="325"/>
      <c r="AG87" s="325"/>
      <c r="AH87" s="325"/>
      <c r="AI87" s="325"/>
      <c r="AJ87" s="325"/>
      <c r="AK87" s="325"/>
      <c r="AL87" s="325"/>
      <c r="AM87" s="325"/>
      <c r="AN87" s="325"/>
      <c r="AO87" s="325"/>
      <c r="AP87" s="325"/>
      <c r="AQ87" s="325"/>
      <c r="AR87" s="325"/>
      <c r="AS87" s="325"/>
      <c r="AT87" s="325"/>
      <c r="AU87" s="325"/>
      <c r="AV87" s="325"/>
      <c r="AW87" s="325"/>
      <c r="AX87" s="325"/>
      <c r="AY87" s="325"/>
      <c r="AZ87" s="325"/>
      <c r="BA87" s="325"/>
      <c r="BB87" s="325"/>
      <c r="BC87" s="325"/>
      <c r="BD87" s="325"/>
      <c r="BE87" s="325"/>
      <c r="BF87" s="325"/>
      <c r="BG87" s="325"/>
      <c r="BH87" s="325"/>
      <c r="BI87" s="325"/>
      <c r="BJ87" s="325"/>
      <c r="BK87" s="325"/>
      <c r="BL87" s="325"/>
      <c r="BM87" s="325"/>
      <c r="BN87" s="325"/>
      <c r="BO87" s="325"/>
      <c r="BP87" s="325"/>
      <c r="BQ87" s="325"/>
      <c r="BR87" s="325"/>
      <c r="BS87" s="325"/>
      <c r="BT87" s="325"/>
      <c r="BU87" s="325"/>
      <c r="BV87" s="325"/>
      <c r="BW87" s="325"/>
      <c r="BX87" s="325"/>
      <c r="BY87" s="325"/>
      <c r="BZ87" s="325"/>
      <c r="CA87" s="325"/>
      <c r="CB87" s="325"/>
      <c r="CC87" s="325"/>
      <c r="CD87" s="325"/>
      <c r="CE87" s="325"/>
      <c r="CF87" s="325"/>
      <c r="CG87" s="325"/>
      <c r="CH87" s="325"/>
      <c r="CI87" s="325"/>
      <c r="CJ87" s="325"/>
      <c r="CK87" s="325"/>
      <c r="CL87" s="325"/>
      <c r="CM87" s="325"/>
      <c r="CN87" s="325"/>
      <c r="CO87" s="325"/>
      <c r="CP87" s="325"/>
      <c r="CQ87" s="325"/>
      <c r="CR87" s="325"/>
      <c r="CS87" s="325"/>
      <c r="CT87" s="325"/>
      <c r="CU87" s="325"/>
      <c r="CV87" s="325"/>
      <c r="CW87" s="325"/>
      <c r="CX87" s="325"/>
      <c r="CY87" s="325"/>
      <c r="CZ87" s="325"/>
      <c r="DA87" s="325"/>
      <c r="DB87" s="325"/>
      <c r="DC87" s="325"/>
      <c r="DD87" s="325"/>
      <c r="DE87" s="325"/>
      <c r="DF87" s="325"/>
      <c r="DG87" s="325"/>
      <c r="DH87" s="325"/>
      <c r="DI87" s="325"/>
      <c r="DJ87" s="325"/>
      <c r="DK87" s="325"/>
      <c r="DL87" s="325"/>
      <c r="DM87" s="325"/>
      <c r="DN87" s="325"/>
      <c r="DO87" s="325"/>
      <c r="DP87" s="325"/>
      <c r="DQ87" s="325"/>
      <c r="DR87" s="325"/>
      <c r="DS87" s="325"/>
      <c r="DT87" s="325"/>
      <c r="DU87" s="325"/>
      <c r="DV87" s="325"/>
      <c r="DW87" s="325"/>
      <c r="DX87" s="325"/>
      <c r="DY87" s="325"/>
      <c r="DZ87" s="325"/>
      <c r="EA87" s="325"/>
      <c r="EB87" s="325"/>
      <c r="EC87" s="325"/>
      <c r="ED87" s="325"/>
      <c r="EE87" s="325"/>
      <c r="EF87" s="325"/>
      <c r="EG87" s="325"/>
      <c r="EH87" s="325"/>
      <c r="EI87" s="325"/>
      <c r="EJ87" s="325"/>
      <c r="EK87" s="325"/>
      <c r="EL87" s="325"/>
      <c r="EM87" s="325"/>
      <c r="EN87" s="325"/>
      <c r="EO87" s="325"/>
      <c r="EP87" s="325"/>
      <c r="EQ87" s="325"/>
      <c r="ER87" s="325"/>
      <c r="ES87" s="325"/>
      <c r="ET87" s="325"/>
      <c r="EU87" s="325"/>
      <c r="EV87" s="325"/>
      <c r="EW87" s="325"/>
      <c r="EX87" s="325"/>
      <c r="EY87" s="325"/>
      <c r="EZ87" s="325"/>
      <c r="FA87" s="325"/>
      <c r="FB87" s="325"/>
      <c r="FC87" s="325"/>
      <c r="FD87" s="325"/>
      <c r="FE87" s="325"/>
      <c r="FF87" s="325"/>
      <c r="FG87" s="325"/>
      <c r="FH87" s="325"/>
      <c r="FI87" s="325"/>
      <c r="FJ87" s="325"/>
      <c r="FK87" s="325"/>
      <c r="FL87" s="325"/>
      <c r="FM87" s="325"/>
      <c r="FN87" s="325"/>
      <c r="FO87" s="325"/>
      <c r="FP87" s="325"/>
      <c r="FQ87" s="325"/>
      <c r="FR87" s="325"/>
      <c r="FS87" s="325"/>
      <c r="FT87" s="325"/>
      <c r="FU87" s="325"/>
      <c r="FV87" s="325"/>
      <c r="FW87" s="325"/>
      <c r="FX87" s="325"/>
      <c r="FY87" s="325"/>
      <c r="FZ87" s="325"/>
      <c r="GA87" s="325"/>
      <c r="GB87" s="325"/>
      <c r="GC87" s="325"/>
      <c r="GD87" s="325"/>
      <c r="GE87" s="325"/>
      <c r="GF87" s="325"/>
      <c r="GG87" s="325"/>
      <c r="GH87" s="325"/>
      <c r="GI87" s="325"/>
      <c r="GJ87" s="325"/>
      <c r="GK87" s="325"/>
      <c r="GL87" s="325"/>
      <c r="GM87" s="325"/>
      <c r="GN87" s="325"/>
      <c r="GO87" s="325"/>
      <c r="GP87" s="325"/>
      <c r="GQ87" s="325"/>
      <c r="GR87" s="325"/>
      <c r="GS87" s="325"/>
      <c r="GT87" s="325"/>
      <c r="GU87" s="325"/>
      <c r="GV87" s="325"/>
      <c r="GW87" s="325"/>
      <c r="GX87" s="325"/>
      <c r="GY87" s="325"/>
      <c r="GZ87" s="325"/>
      <c r="HA87" s="325"/>
      <c r="HB87" s="325"/>
      <c r="HC87" s="325"/>
      <c r="HD87" s="325"/>
      <c r="HE87" s="325"/>
      <c r="HF87" s="325"/>
      <c r="HG87" s="325"/>
      <c r="HH87" s="325"/>
      <c r="HI87" s="325"/>
      <c r="HJ87" s="325"/>
      <c r="HK87" s="325"/>
      <c r="HL87" s="325"/>
      <c r="HM87" s="325"/>
      <c r="HN87" s="325"/>
      <c r="HO87" s="325"/>
      <c r="HP87" s="325"/>
      <c r="HQ87" s="325"/>
      <c r="HR87" s="325"/>
      <c r="HS87" s="325"/>
      <c r="HT87" s="325"/>
      <c r="HU87" s="325"/>
      <c r="HV87" s="325"/>
      <c r="HW87" s="325"/>
      <c r="HX87" s="325"/>
      <c r="HY87" s="325"/>
      <c r="HZ87" s="325"/>
      <c r="IA87" s="325"/>
      <c r="IB87" s="325"/>
      <c r="IC87" s="325"/>
      <c r="ID87" s="325"/>
      <c r="IE87" s="325"/>
      <c r="IF87" s="325"/>
      <c r="IG87" s="325"/>
      <c r="IH87" s="325"/>
      <c r="II87" s="325"/>
      <c r="IJ87" s="325"/>
      <c r="IK87" s="325"/>
      <c r="IL87" s="325"/>
      <c r="IM87" s="325"/>
      <c r="IN87" s="325"/>
      <c r="IO87" s="325"/>
      <c r="IP87" s="325"/>
      <c r="IQ87" s="325"/>
      <c r="IR87" s="325"/>
      <c r="IS87" s="325"/>
      <c r="IT87" s="325"/>
      <c r="IU87" s="325"/>
      <c r="IV87" s="325"/>
    </row>
    <row r="88" spans="1:256" ht="23.1" customHeight="1" x14ac:dyDescent="0.2">
      <c r="C88" s="349"/>
      <c r="D88" s="348"/>
      <c r="E88" s="575"/>
      <c r="F88" s="562"/>
      <c r="G88" s="562"/>
    </row>
    <row r="89" spans="1:256" s="105" customFormat="1" ht="23.1" customHeight="1" x14ac:dyDescent="0.2">
      <c r="A89" s="325"/>
      <c r="B89" s="325"/>
      <c r="C89" s="349"/>
      <c r="D89" s="341"/>
      <c r="E89" s="575"/>
      <c r="F89" s="560"/>
      <c r="G89" s="560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  <c r="AG89" s="325"/>
      <c r="AH89" s="325"/>
      <c r="AI89" s="325"/>
      <c r="AJ89" s="325"/>
      <c r="AK89" s="325"/>
      <c r="AL89" s="325"/>
      <c r="AM89" s="325"/>
      <c r="AN89" s="325"/>
      <c r="AO89" s="325"/>
      <c r="AP89" s="325"/>
      <c r="AQ89" s="325"/>
      <c r="AR89" s="325"/>
      <c r="AS89" s="325"/>
      <c r="AT89" s="325"/>
      <c r="AU89" s="325"/>
      <c r="AV89" s="325"/>
      <c r="AW89" s="325"/>
      <c r="AX89" s="325"/>
      <c r="AY89" s="325"/>
      <c r="AZ89" s="325"/>
      <c r="BA89" s="325"/>
      <c r="BB89" s="325"/>
      <c r="BC89" s="325"/>
      <c r="BD89" s="325"/>
      <c r="BE89" s="325"/>
      <c r="BF89" s="325"/>
      <c r="BG89" s="325"/>
      <c r="BH89" s="325"/>
      <c r="BI89" s="325"/>
      <c r="BJ89" s="325"/>
      <c r="BK89" s="325"/>
      <c r="BL89" s="325"/>
      <c r="BM89" s="325"/>
      <c r="BN89" s="325"/>
      <c r="BO89" s="325"/>
      <c r="BP89" s="325"/>
      <c r="BQ89" s="325"/>
      <c r="BR89" s="325"/>
      <c r="BS89" s="325"/>
      <c r="BT89" s="325"/>
      <c r="BU89" s="325"/>
      <c r="BV89" s="325"/>
      <c r="BW89" s="325"/>
      <c r="BX89" s="325"/>
      <c r="BY89" s="325"/>
      <c r="BZ89" s="325"/>
      <c r="CA89" s="325"/>
      <c r="CB89" s="325"/>
      <c r="CC89" s="325"/>
      <c r="CD89" s="325"/>
      <c r="CE89" s="325"/>
      <c r="CF89" s="325"/>
      <c r="CG89" s="325"/>
      <c r="CH89" s="325"/>
      <c r="CI89" s="325"/>
      <c r="CJ89" s="325"/>
      <c r="CK89" s="325"/>
      <c r="CL89" s="325"/>
      <c r="CM89" s="325"/>
      <c r="CN89" s="325"/>
      <c r="CO89" s="325"/>
      <c r="CP89" s="325"/>
      <c r="CQ89" s="325"/>
      <c r="CR89" s="325"/>
      <c r="CS89" s="325"/>
      <c r="CT89" s="325"/>
      <c r="CU89" s="325"/>
      <c r="CV89" s="325"/>
      <c r="CW89" s="325"/>
      <c r="CX89" s="325"/>
      <c r="CY89" s="325"/>
      <c r="CZ89" s="325"/>
      <c r="DA89" s="325"/>
      <c r="DB89" s="325"/>
      <c r="DC89" s="325"/>
      <c r="DD89" s="325"/>
      <c r="DE89" s="325"/>
      <c r="DF89" s="325"/>
      <c r="DG89" s="325"/>
      <c r="DH89" s="325"/>
      <c r="DI89" s="325"/>
      <c r="DJ89" s="325"/>
      <c r="DK89" s="325"/>
      <c r="DL89" s="325"/>
      <c r="DM89" s="325"/>
      <c r="DN89" s="325"/>
      <c r="DO89" s="325"/>
      <c r="DP89" s="325"/>
      <c r="DQ89" s="325"/>
      <c r="DR89" s="325"/>
      <c r="DS89" s="325"/>
      <c r="DT89" s="325"/>
      <c r="DU89" s="325"/>
      <c r="DV89" s="325"/>
      <c r="DW89" s="325"/>
      <c r="DX89" s="325"/>
      <c r="DY89" s="325"/>
      <c r="DZ89" s="325"/>
      <c r="EA89" s="325"/>
      <c r="EB89" s="325"/>
      <c r="EC89" s="325"/>
      <c r="ED89" s="325"/>
      <c r="EE89" s="325"/>
      <c r="EF89" s="325"/>
      <c r="EG89" s="325"/>
      <c r="EH89" s="325"/>
      <c r="EI89" s="325"/>
      <c r="EJ89" s="325"/>
      <c r="EK89" s="325"/>
      <c r="EL89" s="325"/>
      <c r="EM89" s="325"/>
      <c r="EN89" s="325"/>
      <c r="EO89" s="325"/>
      <c r="EP89" s="325"/>
      <c r="EQ89" s="325"/>
      <c r="ER89" s="325"/>
      <c r="ES89" s="325"/>
      <c r="ET89" s="325"/>
      <c r="EU89" s="325"/>
      <c r="EV89" s="325"/>
      <c r="EW89" s="325"/>
      <c r="EX89" s="325"/>
      <c r="EY89" s="325"/>
      <c r="EZ89" s="325"/>
      <c r="FA89" s="325"/>
      <c r="FB89" s="325"/>
      <c r="FC89" s="325"/>
      <c r="FD89" s="325"/>
      <c r="FE89" s="325"/>
      <c r="FF89" s="325"/>
      <c r="FG89" s="325"/>
      <c r="FH89" s="325"/>
      <c r="FI89" s="325"/>
      <c r="FJ89" s="325"/>
      <c r="FK89" s="325"/>
      <c r="FL89" s="325"/>
      <c r="FM89" s="325"/>
      <c r="FN89" s="325"/>
      <c r="FO89" s="325"/>
      <c r="FP89" s="325"/>
      <c r="FQ89" s="325"/>
      <c r="FR89" s="325"/>
      <c r="FS89" s="325"/>
      <c r="FT89" s="325"/>
      <c r="FU89" s="325"/>
      <c r="FV89" s="325"/>
      <c r="FW89" s="325"/>
      <c r="FX89" s="325"/>
      <c r="FY89" s="325"/>
      <c r="FZ89" s="325"/>
      <c r="GA89" s="325"/>
      <c r="GB89" s="325"/>
      <c r="GC89" s="325"/>
      <c r="GD89" s="325"/>
      <c r="GE89" s="325"/>
      <c r="GF89" s="325"/>
      <c r="GG89" s="325"/>
      <c r="GH89" s="325"/>
      <c r="GI89" s="325"/>
      <c r="GJ89" s="325"/>
      <c r="GK89" s="325"/>
      <c r="GL89" s="325"/>
      <c r="GM89" s="325"/>
      <c r="GN89" s="325"/>
      <c r="GO89" s="325"/>
      <c r="GP89" s="325"/>
      <c r="GQ89" s="325"/>
      <c r="GR89" s="325"/>
      <c r="GS89" s="325"/>
      <c r="GT89" s="325"/>
      <c r="GU89" s="325"/>
      <c r="GV89" s="325"/>
      <c r="GW89" s="325"/>
      <c r="GX89" s="325"/>
      <c r="GY89" s="325"/>
      <c r="GZ89" s="325"/>
      <c r="HA89" s="325"/>
      <c r="HB89" s="325"/>
      <c r="HC89" s="325"/>
      <c r="HD89" s="325"/>
      <c r="HE89" s="325"/>
      <c r="HF89" s="325"/>
      <c r="HG89" s="325"/>
      <c r="HH89" s="325"/>
      <c r="HI89" s="325"/>
      <c r="HJ89" s="325"/>
      <c r="HK89" s="325"/>
      <c r="HL89" s="325"/>
      <c r="HM89" s="325"/>
      <c r="HN89" s="325"/>
      <c r="HO89" s="325"/>
      <c r="HP89" s="325"/>
      <c r="HQ89" s="325"/>
      <c r="HR89" s="325"/>
      <c r="HS89" s="325"/>
      <c r="HT89" s="325"/>
      <c r="HU89" s="325"/>
      <c r="HV89" s="325"/>
      <c r="HW89" s="325"/>
      <c r="HX89" s="325"/>
      <c r="HY89" s="325"/>
      <c r="HZ89" s="325"/>
      <c r="IA89" s="325"/>
      <c r="IB89" s="325"/>
      <c r="IC89" s="325"/>
      <c r="ID89" s="325"/>
      <c r="IE89" s="325"/>
      <c r="IF89" s="325"/>
      <c r="IG89" s="325"/>
      <c r="IH89" s="325"/>
      <c r="II89" s="325"/>
      <c r="IJ89" s="325"/>
      <c r="IK89" s="325"/>
      <c r="IL89" s="325"/>
      <c r="IM89" s="325"/>
      <c r="IN89" s="325"/>
      <c r="IO89" s="325"/>
      <c r="IP89" s="325"/>
      <c r="IQ89" s="325"/>
      <c r="IR89" s="325"/>
      <c r="IS89" s="325"/>
      <c r="IT89" s="325"/>
      <c r="IU89" s="325"/>
      <c r="IV89" s="325"/>
    </row>
    <row r="90" spans="1:256" ht="23.1" customHeight="1" x14ac:dyDescent="0.2">
      <c r="C90" s="349"/>
      <c r="D90" s="348"/>
      <c r="E90" s="575"/>
      <c r="F90" s="562"/>
      <c r="G90" s="562"/>
    </row>
    <row r="91" spans="1:256" s="105" customFormat="1" ht="23.1" customHeight="1" x14ac:dyDescent="0.2">
      <c r="A91" s="325"/>
      <c r="B91" s="325"/>
      <c r="C91" s="349"/>
      <c r="D91" s="341"/>
      <c r="E91" s="575"/>
      <c r="F91" s="560"/>
      <c r="G91" s="560"/>
      <c r="H91" s="325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325"/>
      <c r="T91" s="325"/>
      <c r="U91" s="325"/>
      <c r="V91" s="325"/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  <c r="BD91" s="325"/>
      <c r="BE91" s="325"/>
      <c r="BF91" s="325"/>
      <c r="BG91" s="325"/>
      <c r="BH91" s="325"/>
      <c r="BI91" s="325"/>
      <c r="BJ91" s="325"/>
      <c r="BK91" s="325"/>
      <c r="BL91" s="325"/>
      <c r="BM91" s="325"/>
      <c r="BN91" s="325"/>
      <c r="BO91" s="325"/>
      <c r="BP91" s="325"/>
      <c r="BQ91" s="325"/>
      <c r="BR91" s="325"/>
      <c r="BS91" s="325"/>
      <c r="BT91" s="325"/>
      <c r="BU91" s="325"/>
      <c r="BV91" s="325"/>
      <c r="BW91" s="325"/>
      <c r="BX91" s="325"/>
      <c r="BY91" s="325"/>
      <c r="BZ91" s="325"/>
      <c r="CA91" s="325"/>
      <c r="CB91" s="325"/>
      <c r="CC91" s="325"/>
      <c r="CD91" s="325"/>
      <c r="CE91" s="325"/>
      <c r="CF91" s="325"/>
      <c r="CG91" s="325"/>
      <c r="CH91" s="325"/>
      <c r="CI91" s="325"/>
      <c r="CJ91" s="325"/>
      <c r="CK91" s="325"/>
      <c r="CL91" s="325"/>
      <c r="CM91" s="325"/>
      <c r="CN91" s="325"/>
      <c r="CO91" s="325"/>
      <c r="CP91" s="325"/>
      <c r="CQ91" s="325"/>
      <c r="CR91" s="325"/>
      <c r="CS91" s="325"/>
      <c r="CT91" s="325"/>
      <c r="CU91" s="325"/>
      <c r="CV91" s="325"/>
      <c r="CW91" s="325"/>
      <c r="CX91" s="325"/>
      <c r="CY91" s="325"/>
      <c r="CZ91" s="325"/>
      <c r="DA91" s="325"/>
      <c r="DB91" s="325"/>
      <c r="DC91" s="325"/>
      <c r="DD91" s="325"/>
      <c r="DE91" s="325"/>
      <c r="DF91" s="325"/>
      <c r="DG91" s="325"/>
      <c r="DH91" s="325"/>
      <c r="DI91" s="325"/>
      <c r="DJ91" s="325"/>
      <c r="DK91" s="325"/>
      <c r="DL91" s="325"/>
      <c r="DM91" s="325"/>
      <c r="DN91" s="325"/>
      <c r="DO91" s="325"/>
      <c r="DP91" s="325"/>
      <c r="DQ91" s="325"/>
      <c r="DR91" s="325"/>
      <c r="DS91" s="325"/>
      <c r="DT91" s="325"/>
      <c r="DU91" s="325"/>
      <c r="DV91" s="325"/>
      <c r="DW91" s="325"/>
      <c r="DX91" s="325"/>
      <c r="DY91" s="325"/>
      <c r="DZ91" s="325"/>
      <c r="EA91" s="325"/>
      <c r="EB91" s="325"/>
      <c r="EC91" s="325"/>
      <c r="ED91" s="325"/>
      <c r="EE91" s="325"/>
      <c r="EF91" s="325"/>
      <c r="EG91" s="325"/>
      <c r="EH91" s="325"/>
      <c r="EI91" s="325"/>
      <c r="EJ91" s="325"/>
      <c r="EK91" s="325"/>
      <c r="EL91" s="325"/>
      <c r="EM91" s="325"/>
      <c r="EN91" s="325"/>
      <c r="EO91" s="325"/>
      <c r="EP91" s="325"/>
      <c r="EQ91" s="325"/>
      <c r="ER91" s="325"/>
      <c r="ES91" s="325"/>
      <c r="ET91" s="325"/>
      <c r="EU91" s="325"/>
      <c r="EV91" s="325"/>
      <c r="EW91" s="325"/>
      <c r="EX91" s="325"/>
      <c r="EY91" s="325"/>
      <c r="EZ91" s="325"/>
      <c r="FA91" s="325"/>
      <c r="FB91" s="325"/>
      <c r="FC91" s="325"/>
      <c r="FD91" s="325"/>
      <c r="FE91" s="325"/>
      <c r="FF91" s="325"/>
      <c r="FG91" s="325"/>
      <c r="FH91" s="325"/>
      <c r="FI91" s="325"/>
      <c r="FJ91" s="325"/>
      <c r="FK91" s="325"/>
      <c r="FL91" s="325"/>
      <c r="FM91" s="325"/>
      <c r="FN91" s="325"/>
      <c r="FO91" s="325"/>
      <c r="FP91" s="325"/>
      <c r="FQ91" s="325"/>
      <c r="FR91" s="325"/>
      <c r="FS91" s="325"/>
      <c r="FT91" s="325"/>
      <c r="FU91" s="325"/>
      <c r="FV91" s="325"/>
      <c r="FW91" s="325"/>
      <c r="FX91" s="325"/>
      <c r="FY91" s="325"/>
      <c r="FZ91" s="325"/>
      <c r="GA91" s="325"/>
      <c r="GB91" s="325"/>
      <c r="GC91" s="325"/>
      <c r="GD91" s="325"/>
      <c r="GE91" s="325"/>
      <c r="GF91" s="325"/>
      <c r="GG91" s="325"/>
      <c r="GH91" s="325"/>
      <c r="GI91" s="325"/>
      <c r="GJ91" s="325"/>
      <c r="GK91" s="325"/>
      <c r="GL91" s="325"/>
      <c r="GM91" s="325"/>
      <c r="GN91" s="325"/>
      <c r="GO91" s="325"/>
      <c r="GP91" s="325"/>
      <c r="GQ91" s="325"/>
      <c r="GR91" s="325"/>
      <c r="GS91" s="325"/>
      <c r="GT91" s="325"/>
      <c r="GU91" s="325"/>
      <c r="GV91" s="325"/>
      <c r="GW91" s="325"/>
      <c r="GX91" s="325"/>
      <c r="GY91" s="325"/>
      <c r="GZ91" s="325"/>
      <c r="HA91" s="325"/>
      <c r="HB91" s="325"/>
      <c r="HC91" s="325"/>
      <c r="HD91" s="325"/>
      <c r="HE91" s="325"/>
      <c r="HF91" s="325"/>
      <c r="HG91" s="325"/>
      <c r="HH91" s="325"/>
      <c r="HI91" s="325"/>
      <c r="HJ91" s="325"/>
      <c r="HK91" s="325"/>
      <c r="HL91" s="325"/>
      <c r="HM91" s="325"/>
      <c r="HN91" s="325"/>
      <c r="HO91" s="325"/>
      <c r="HP91" s="325"/>
      <c r="HQ91" s="325"/>
      <c r="HR91" s="325"/>
      <c r="HS91" s="325"/>
      <c r="HT91" s="325"/>
      <c r="HU91" s="325"/>
      <c r="HV91" s="325"/>
      <c r="HW91" s="325"/>
      <c r="HX91" s="325"/>
      <c r="HY91" s="325"/>
      <c r="HZ91" s="325"/>
      <c r="IA91" s="325"/>
      <c r="IB91" s="325"/>
      <c r="IC91" s="325"/>
      <c r="ID91" s="325"/>
      <c r="IE91" s="325"/>
      <c r="IF91" s="325"/>
      <c r="IG91" s="325"/>
      <c r="IH91" s="325"/>
      <c r="II91" s="325"/>
      <c r="IJ91" s="325"/>
      <c r="IK91" s="325"/>
      <c r="IL91" s="325"/>
      <c r="IM91" s="325"/>
      <c r="IN91" s="325"/>
      <c r="IO91" s="325"/>
      <c r="IP91" s="325"/>
      <c r="IQ91" s="325"/>
      <c r="IR91" s="325"/>
      <c r="IS91" s="325"/>
      <c r="IT91" s="325"/>
      <c r="IU91" s="325"/>
      <c r="IV91" s="325"/>
    </row>
    <row r="92" spans="1:256" ht="23.1" customHeight="1" x14ac:dyDescent="0.2">
      <c r="C92" s="349"/>
      <c r="D92" s="348"/>
      <c r="E92" s="575"/>
      <c r="F92" s="562"/>
      <c r="G92" s="562"/>
    </row>
    <row r="93" spans="1:256" s="105" customFormat="1" ht="23.1" customHeight="1" x14ac:dyDescent="0.2">
      <c r="A93" s="325"/>
      <c r="B93" s="325"/>
      <c r="C93" s="349"/>
      <c r="D93" s="341"/>
      <c r="E93" s="575"/>
      <c r="F93" s="560"/>
      <c r="G93" s="560"/>
      <c r="H93" s="325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325"/>
      <c r="T93" s="325"/>
      <c r="U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I93" s="325"/>
      <c r="AJ93" s="325"/>
      <c r="AK93" s="325"/>
      <c r="AL93" s="325"/>
      <c r="AM93" s="325"/>
      <c r="AN93" s="325"/>
      <c r="AO93" s="325"/>
      <c r="AP93" s="325"/>
      <c r="AQ93" s="325"/>
      <c r="AR93" s="325"/>
      <c r="AS93" s="325"/>
      <c r="AT93" s="325"/>
      <c r="AU93" s="325"/>
      <c r="AV93" s="325"/>
      <c r="AW93" s="325"/>
      <c r="AX93" s="325"/>
      <c r="AY93" s="325"/>
      <c r="AZ93" s="325"/>
      <c r="BA93" s="325"/>
      <c r="BB93" s="325"/>
      <c r="BC93" s="325"/>
      <c r="BD93" s="325"/>
      <c r="BE93" s="325"/>
      <c r="BF93" s="325"/>
      <c r="BG93" s="325"/>
      <c r="BH93" s="325"/>
      <c r="BI93" s="325"/>
      <c r="BJ93" s="325"/>
      <c r="BK93" s="325"/>
      <c r="BL93" s="325"/>
      <c r="BM93" s="325"/>
      <c r="BN93" s="325"/>
      <c r="BO93" s="325"/>
      <c r="BP93" s="325"/>
      <c r="BQ93" s="325"/>
      <c r="BR93" s="325"/>
      <c r="BS93" s="325"/>
      <c r="BT93" s="325"/>
      <c r="BU93" s="325"/>
      <c r="BV93" s="325"/>
      <c r="BW93" s="325"/>
      <c r="BX93" s="325"/>
      <c r="BY93" s="325"/>
      <c r="BZ93" s="325"/>
      <c r="CA93" s="325"/>
      <c r="CB93" s="325"/>
      <c r="CC93" s="325"/>
      <c r="CD93" s="325"/>
      <c r="CE93" s="325"/>
      <c r="CF93" s="325"/>
      <c r="CG93" s="325"/>
      <c r="CH93" s="325"/>
      <c r="CI93" s="325"/>
      <c r="CJ93" s="325"/>
      <c r="CK93" s="325"/>
      <c r="CL93" s="325"/>
      <c r="CM93" s="325"/>
      <c r="CN93" s="325"/>
      <c r="CO93" s="325"/>
      <c r="CP93" s="325"/>
      <c r="CQ93" s="325"/>
      <c r="CR93" s="325"/>
      <c r="CS93" s="325"/>
      <c r="CT93" s="325"/>
      <c r="CU93" s="325"/>
      <c r="CV93" s="325"/>
      <c r="CW93" s="325"/>
      <c r="CX93" s="325"/>
      <c r="CY93" s="325"/>
      <c r="CZ93" s="325"/>
      <c r="DA93" s="325"/>
      <c r="DB93" s="325"/>
      <c r="DC93" s="325"/>
      <c r="DD93" s="325"/>
      <c r="DE93" s="325"/>
      <c r="DF93" s="325"/>
      <c r="DG93" s="325"/>
      <c r="DH93" s="325"/>
      <c r="DI93" s="325"/>
      <c r="DJ93" s="325"/>
      <c r="DK93" s="325"/>
      <c r="DL93" s="325"/>
      <c r="DM93" s="325"/>
      <c r="DN93" s="325"/>
      <c r="DO93" s="325"/>
      <c r="DP93" s="325"/>
      <c r="DQ93" s="325"/>
      <c r="DR93" s="325"/>
      <c r="DS93" s="325"/>
      <c r="DT93" s="325"/>
      <c r="DU93" s="325"/>
      <c r="DV93" s="325"/>
      <c r="DW93" s="325"/>
      <c r="DX93" s="325"/>
      <c r="DY93" s="325"/>
      <c r="DZ93" s="325"/>
      <c r="EA93" s="325"/>
      <c r="EB93" s="325"/>
      <c r="EC93" s="325"/>
      <c r="ED93" s="325"/>
      <c r="EE93" s="325"/>
      <c r="EF93" s="325"/>
      <c r="EG93" s="325"/>
      <c r="EH93" s="325"/>
      <c r="EI93" s="325"/>
      <c r="EJ93" s="325"/>
      <c r="EK93" s="325"/>
      <c r="EL93" s="325"/>
      <c r="EM93" s="325"/>
      <c r="EN93" s="325"/>
      <c r="EO93" s="325"/>
      <c r="EP93" s="325"/>
      <c r="EQ93" s="325"/>
      <c r="ER93" s="325"/>
      <c r="ES93" s="325"/>
      <c r="ET93" s="325"/>
      <c r="EU93" s="325"/>
      <c r="EV93" s="325"/>
      <c r="EW93" s="325"/>
      <c r="EX93" s="325"/>
      <c r="EY93" s="325"/>
      <c r="EZ93" s="325"/>
      <c r="FA93" s="325"/>
      <c r="FB93" s="325"/>
      <c r="FC93" s="325"/>
      <c r="FD93" s="325"/>
      <c r="FE93" s="325"/>
      <c r="FF93" s="325"/>
      <c r="FG93" s="325"/>
      <c r="FH93" s="325"/>
      <c r="FI93" s="325"/>
      <c r="FJ93" s="325"/>
      <c r="FK93" s="325"/>
      <c r="FL93" s="325"/>
      <c r="FM93" s="325"/>
      <c r="FN93" s="325"/>
      <c r="FO93" s="325"/>
      <c r="FP93" s="325"/>
      <c r="FQ93" s="325"/>
      <c r="FR93" s="325"/>
      <c r="FS93" s="325"/>
      <c r="FT93" s="325"/>
      <c r="FU93" s="325"/>
      <c r="FV93" s="325"/>
      <c r="FW93" s="325"/>
      <c r="FX93" s="325"/>
      <c r="FY93" s="325"/>
      <c r="FZ93" s="325"/>
      <c r="GA93" s="325"/>
      <c r="GB93" s="325"/>
      <c r="GC93" s="325"/>
      <c r="GD93" s="325"/>
      <c r="GE93" s="325"/>
      <c r="GF93" s="325"/>
      <c r="GG93" s="325"/>
      <c r="GH93" s="325"/>
      <c r="GI93" s="325"/>
      <c r="GJ93" s="325"/>
      <c r="GK93" s="325"/>
      <c r="GL93" s="325"/>
      <c r="GM93" s="325"/>
      <c r="GN93" s="325"/>
      <c r="GO93" s="325"/>
      <c r="GP93" s="325"/>
      <c r="GQ93" s="325"/>
      <c r="GR93" s="325"/>
      <c r="GS93" s="325"/>
      <c r="GT93" s="325"/>
      <c r="GU93" s="325"/>
      <c r="GV93" s="325"/>
      <c r="GW93" s="325"/>
      <c r="GX93" s="325"/>
      <c r="GY93" s="325"/>
      <c r="GZ93" s="325"/>
      <c r="HA93" s="325"/>
      <c r="HB93" s="325"/>
      <c r="HC93" s="325"/>
      <c r="HD93" s="325"/>
      <c r="HE93" s="325"/>
      <c r="HF93" s="325"/>
      <c r="HG93" s="325"/>
      <c r="HH93" s="325"/>
      <c r="HI93" s="325"/>
      <c r="HJ93" s="325"/>
      <c r="HK93" s="325"/>
      <c r="HL93" s="325"/>
      <c r="HM93" s="325"/>
      <c r="HN93" s="325"/>
      <c r="HO93" s="325"/>
      <c r="HP93" s="325"/>
      <c r="HQ93" s="325"/>
      <c r="HR93" s="325"/>
      <c r="HS93" s="325"/>
      <c r="HT93" s="325"/>
      <c r="HU93" s="325"/>
      <c r="HV93" s="325"/>
      <c r="HW93" s="325"/>
      <c r="HX93" s="325"/>
      <c r="HY93" s="325"/>
      <c r="HZ93" s="325"/>
      <c r="IA93" s="325"/>
      <c r="IB93" s="325"/>
      <c r="IC93" s="325"/>
      <c r="ID93" s="325"/>
      <c r="IE93" s="325"/>
      <c r="IF93" s="325"/>
      <c r="IG93" s="325"/>
      <c r="IH93" s="325"/>
      <c r="II93" s="325"/>
      <c r="IJ93" s="325"/>
      <c r="IK93" s="325"/>
      <c r="IL93" s="325"/>
      <c r="IM93" s="325"/>
      <c r="IN93" s="325"/>
      <c r="IO93" s="325"/>
      <c r="IP93" s="325"/>
      <c r="IQ93" s="325"/>
      <c r="IR93" s="325"/>
      <c r="IS93" s="325"/>
      <c r="IT93" s="325"/>
      <c r="IU93" s="325"/>
      <c r="IV93" s="325"/>
    </row>
    <row r="94" spans="1:256" ht="23.1" customHeight="1" x14ac:dyDescent="0.2">
      <c r="C94" s="349"/>
      <c r="D94" s="348"/>
      <c r="E94" s="575"/>
      <c r="F94" s="562"/>
      <c r="G94" s="562"/>
    </row>
    <row r="95" spans="1:256" s="105" customFormat="1" ht="23.1" customHeight="1" x14ac:dyDescent="0.2">
      <c r="A95" s="325"/>
      <c r="B95" s="325"/>
      <c r="C95" s="349"/>
      <c r="D95" s="341"/>
      <c r="E95" s="575"/>
      <c r="F95" s="560"/>
      <c r="G95" s="560"/>
      <c r="H95" s="325"/>
      <c r="I95" s="325"/>
      <c r="J95" s="325"/>
      <c r="K95" s="325"/>
      <c r="L95" s="325"/>
      <c r="M95" s="325"/>
      <c r="N95" s="325"/>
      <c r="O95" s="325"/>
      <c r="P95" s="325"/>
      <c r="Q95" s="325"/>
      <c r="R95" s="325"/>
      <c r="S95" s="325"/>
      <c r="T95" s="325"/>
      <c r="U95" s="325"/>
      <c r="V95" s="325"/>
      <c r="W95" s="325"/>
      <c r="X95" s="325"/>
      <c r="Y95" s="325"/>
      <c r="Z95" s="325"/>
      <c r="AA95" s="325"/>
      <c r="AB95" s="325"/>
      <c r="AC95" s="325"/>
      <c r="AD95" s="325"/>
      <c r="AE95" s="325"/>
      <c r="AF95" s="325"/>
      <c r="AG95" s="325"/>
      <c r="AH95" s="325"/>
      <c r="AI95" s="325"/>
      <c r="AJ95" s="325"/>
      <c r="AK95" s="325"/>
      <c r="AL95" s="325"/>
      <c r="AM95" s="325"/>
      <c r="AN95" s="325"/>
      <c r="AO95" s="325"/>
      <c r="AP95" s="325"/>
      <c r="AQ95" s="325"/>
      <c r="AR95" s="325"/>
      <c r="AS95" s="325"/>
      <c r="AT95" s="325"/>
      <c r="AU95" s="325"/>
      <c r="AV95" s="325"/>
      <c r="AW95" s="325"/>
      <c r="AX95" s="325"/>
      <c r="AY95" s="325"/>
      <c r="AZ95" s="325"/>
      <c r="BA95" s="325"/>
      <c r="BB95" s="325"/>
      <c r="BC95" s="325"/>
      <c r="BD95" s="325"/>
      <c r="BE95" s="325"/>
      <c r="BF95" s="325"/>
      <c r="BG95" s="325"/>
      <c r="BH95" s="325"/>
      <c r="BI95" s="325"/>
      <c r="BJ95" s="325"/>
      <c r="BK95" s="325"/>
      <c r="BL95" s="325"/>
      <c r="BM95" s="325"/>
      <c r="BN95" s="325"/>
      <c r="BO95" s="325"/>
      <c r="BP95" s="325"/>
      <c r="BQ95" s="325"/>
      <c r="BR95" s="325"/>
      <c r="BS95" s="325"/>
      <c r="BT95" s="325"/>
      <c r="BU95" s="325"/>
      <c r="BV95" s="325"/>
      <c r="BW95" s="325"/>
      <c r="BX95" s="325"/>
      <c r="BY95" s="325"/>
      <c r="BZ95" s="325"/>
      <c r="CA95" s="325"/>
      <c r="CB95" s="325"/>
      <c r="CC95" s="325"/>
      <c r="CD95" s="325"/>
      <c r="CE95" s="325"/>
      <c r="CF95" s="325"/>
      <c r="CG95" s="325"/>
      <c r="CH95" s="325"/>
      <c r="CI95" s="325"/>
      <c r="CJ95" s="325"/>
      <c r="CK95" s="325"/>
      <c r="CL95" s="325"/>
      <c r="CM95" s="325"/>
      <c r="CN95" s="325"/>
      <c r="CO95" s="325"/>
      <c r="CP95" s="325"/>
      <c r="CQ95" s="325"/>
      <c r="CR95" s="325"/>
      <c r="CS95" s="325"/>
      <c r="CT95" s="325"/>
      <c r="CU95" s="325"/>
      <c r="CV95" s="325"/>
      <c r="CW95" s="325"/>
      <c r="CX95" s="325"/>
      <c r="CY95" s="325"/>
      <c r="CZ95" s="325"/>
      <c r="DA95" s="325"/>
      <c r="DB95" s="325"/>
      <c r="DC95" s="325"/>
      <c r="DD95" s="325"/>
      <c r="DE95" s="325"/>
      <c r="DF95" s="325"/>
      <c r="DG95" s="325"/>
      <c r="DH95" s="325"/>
      <c r="DI95" s="325"/>
      <c r="DJ95" s="325"/>
      <c r="DK95" s="325"/>
      <c r="DL95" s="325"/>
      <c r="DM95" s="325"/>
      <c r="DN95" s="325"/>
      <c r="DO95" s="325"/>
      <c r="DP95" s="325"/>
      <c r="DQ95" s="325"/>
      <c r="DR95" s="325"/>
      <c r="DS95" s="325"/>
      <c r="DT95" s="325"/>
      <c r="DU95" s="325"/>
      <c r="DV95" s="325"/>
      <c r="DW95" s="325"/>
      <c r="DX95" s="325"/>
      <c r="DY95" s="325"/>
      <c r="DZ95" s="325"/>
      <c r="EA95" s="325"/>
      <c r="EB95" s="325"/>
      <c r="EC95" s="325"/>
      <c r="ED95" s="325"/>
      <c r="EE95" s="325"/>
      <c r="EF95" s="325"/>
      <c r="EG95" s="325"/>
      <c r="EH95" s="325"/>
      <c r="EI95" s="325"/>
      <c r="EJ95" s="325"/>
      <c r="EK95" s="325"/>
      <c r="EL95" s="325"/>
      <c r="EM95" s="325"/>
      <c r="EN95" s="325"/>
      <c r="EO95" s="325"/>
      <c r="EP95" s="325"/>
      <c r="EQ95" s="325"/>
      <c r="ER95" s="325"/>
      <c r="ES95" s="325"/>
      <c r="ET95" s="325"/>
      <c r="EU95" s="325"/>
      <c r="EV95" s="325"/>
      <c r="EW95" s="325"/>
      <c r="EX95" s="325"/>
      <c r="EY95" s="325"/>
      <c r="EZ95" s="325"/>
      <c r="FA95" s="325"/>
      <c r="FB95" s="325"/>
      <c r="FC95" s="325"/>
      <c r="FD95" s="325"/>
      <c r="FE95" s="325"/>
      <c r="FF95" s="325"/>
      <c r="FG95" s="325"/>
      <c r="FH95" s="325"/>
      <c r="FI95" s="325"/>
      <c r="FJ95" s="325"/>
      <c r="FK95" s="325"/>
      <c r="FL95" s="325"/>
      <c r="FM95" s="325"/>
      <c r="FN95" s="325"/>
      <c r="FO95" s="325"/>
      <c r="FP95" s="325"/>
      <c r="FQ95" s="325"/>
      <c r="FR95" s="325"/>
      <c r="FS95" s="325"/>
      <c r="FT95" s="325"/>
      <c r="FU95" s="325"/>
      <c r="FV95" s="325"/>
      <c r="FW95" s="325"/>
      <c r="FX95" s="325"/>
      <c r="FY95" s="325"/>
      <c r="FZ95" s="325"/>
      <c r="GA95" s="325"/>
      <c r="GB95" s="325"/>
      <c r="GC95" s="325"/>
      <c r="GD95" s="325"/>
      <c r="GE95" s="325"/>
      <c r="GF95" s="325"/>
      <c r="GG95" s="325"/>
      <c r="GH95" s="325"/>
      <c r="GI95" s="325"/>
      <c r="GJ95" s="325"/>
      <c r="GK95" s="325"/>
      <c r="GL95" s="325"/>
      <c r="GM95" s="325"/>
      <c r="GN95" s="325"/>
      <c r="GO95" s="325"/>
      <c r="GP95" s="325"/>
      <c r="GQ95" s="325"/>
      <c r="GR95" s="325"/>
      <c r="GS95" s="325"/>
      <c r="GT95" s="325"/>
      <c r="GU95" s="325"/>
      <c r="GV95" s="325"/>
      <c r="GW95" s="325"/>
      <c r="GX95" s="325"/>
      <c r="GY95" s="325"/>
      <c r="GZ95" s="325"/>
      <c r="HA95" s="325"/>
      <c r="HB95" s="325"/>
      <c r="HC95" s="325"/>
      <c r="HD95" s="325"/>
      <c r="HE95" s="325"/>
      <c r="HF95" s="325"/>
      <c r="HG95" s="325"/>
      <c r="HH95" s="325"/>
      <c r="HI95" s="325"/>
      <c r="HJ95" s="325"/>
      <c r="HK95" s="325"/>
      <c r="HL95" s="325"/>
      <c r="HM95" s="325"/>
      <c r="HN95" s="325"/>
      <c r="HO95" s="325"/>
      <c r="HP95" s="325"/>
      <c r="HQ95" s="325"/>
      <c r="HR95" s="325"/>
      <c r="HS95" s="325"/>
      <c r="HT95" s="325"/>
      <c r="HU95" s="325"/>
      <c r="HV95" s="325"/>
      <c r="HW95" s="325"/>
      <c r="HX95" s="325"/>
      <c r="HY95" s="325"/>
      <c r="HZ95" s="325"/>
      <c r="IA95" s="325"/>
      <c r="IB95" s="325"/>
      <c r="IC95" s="325"/>
      <c r="ID95" s="325"/>
      <c r="IE95" s="325"/>
      <c r="IF95" s="325"/>
      <c r="IG95" s="325"/>
      <c r="IH95" s="325"/>
      <c r="II95" s="325"/>
      <c r="IJ95" s="325"/>
      <c r="IK95" s="325"/>
      <c r="IL95" s="325"/>
      <c r="IM95" s="325"/>
      <c r="IN95" s="325"/>
      <c r="IO95" s="325"/>
      <c r="IP95" s="325"/>
      <c r="IQ95" s="325"/>
      <c r="IR95" s="325"/>
      <c r="IS95" s="325"/>
      <c r="IT95" s="325"/>
      <c r="IU95" s="325"/>
      <c r="IV95" s="325"/>
    </row>
    <row r="96" spans="1:256" ht="23.1" customHeight="1" x14ac:dyDescent="0.2">
      <c r="C96" s="349"/>
      <c r="E96" s="575"/>
      <c r="F96" s="562"/>
      <c r="G96" s="562"/>
    </row>
    <row r="97" spans="1:256" s="105" customFormat="1" ht="23.1" customHeight="1" x14ac:dyDescent="0.2">
      <c r="A97" s="325"/>
      <c r="B97" s="325"/>
      <c r="C97" s="349"/>
      <c r="D97" s="341"/>
      <c r="E97" s="575"/>
      <c r="F97" s="560"/>
      <c r="G97" s="560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325"/>
      <c r="CE97" s="325"/>
      <c r="CF97" s="325"/>
      <c r="CG97" s="325"/>
      <c r="CH97" s="325"/>
      <c r="CI97" s="325"/>
      <c r="CJ97" s="325"/>
      <c r="CK97" s="325"/>
      <c r="CL97" s="325"/>
      <c r="CM97" s="325"/>
      <c r="CN97" s="325"/>
      <c r="CO97" s="325"/>
      <c r="CP97" s="325"/>
      <c r="CQ97" s="325"/>
      <c r="CR97" s="325"/>
      <c r="CS97" s="325"/>
      <c r="CT97" s="325"/>
      <c r="CU97" s="325"/>
      <c r="CV97" s="325"/>
      <c r="CW97" s="325"/>
      <c r="CX97" s="325"/>
      <c r="CY97" s="325"/>
      <c r="CZ97" s="325"/>
      <c r="DA97" s="325"/>
      <c r="DB97" s="325"/>
      <c r="DC97" s="325"/>
      <c r="DD97" s="325"/>
      <c r="DE97" s="325"/>
      <c r="DF97" s="325"/>
      <c r="DG97" s="325"/>
      <c r="DH97" s="325"/>
      <c r="DI97" s="325"/>
      <c r="DJ97" s="325"/>
      <c r="DK97" s="325"/>
      <c r="DL97" s="325"/>
      <c r="DM97" s="325"/>
      <c r="DN97" s="325"/>
      <c r="DO97" s="325"/>
      <c r="DP97" s="325"/>
      <c r="DQ97" s="325"/>
      <c r="DR97" s="325"/>
      <c r="DS97" s="325"/>
      <c r="DT97" s="325"/>
      <c r="DU97" s="325"/>
      <c r="DV97" s="325"/>
      <c r="DW97" s="325"/>
      <c r="DX97" s="325"/>
      <c r="DY97" s="325"/>
      <c r="DZ97" s="325"/>
      <c r="EA97" s="325"/>
      <c r="EB97" s="325"/>
      <c r="EC97" s="325"/>
      <c r="ED97" s="325"/>
      <c r="EE97" s="325"/>
      <c r="EF97" s="325"/>
      <c r="EG97" s="325"/>
      <c r="EH97" s="325"/>
      <c r="EI97" s="325"/>
      <c r="EJ97" s="325"/>
      <c r="EK97" s="325"/>
      <c r="EL97" s="325"/>
      <c r="EM97" s="325"/>
      <c r="EN97" s="325"/>
      <c r="EO97" s="325"/>
      <c r="EP97" s="325"/>
      <c r="EQ97" s="325"/>
      <c r="ER97" s="325"/>
      <c r="ES97" s="325"/>
      <c r="ET97" s="325"/>
      <c r="EU97" s="325"/>
      <c r="EV97" s="325"/>
      <c r="EW97" s="325"/>
      <c r="EX97" s="325"/>
      <c r="EY97" s="325"/>
      <c r="EZ97" s="325"/>
      <c r="FA97" s="325"/>
      <c r="FB97" s="325"/>
      <c r="FC97" s="325"/>
      <c r="FD97" s="325"/>
      <c r="FE97" s="325"/>
      <c r="FF97" s="325"/>
      <c r="FG97" s="325"/>
      <c r="FH97" s="325"/>
      <c r="FI97" s="325"/>
      <c r="FJ97" s="325"/>
      <c r="FK97" s="325"/>
      <c r="FL97" s="325"/>
      <c r="FM97" s="325"/>
      <c r="FN97" s="325"/>
      <c r="FO97" s="325"/>
      <c r="FP97" s="325"/>
      <c r="FQ97" s="325"/>
      <c r="FR97" s="325"/>
      <c r="FS97" s="325"/>
      <c r="FT97" s="325"/>
      <c r="FU97" s="325"/>
      <c r="FV97" s="325"/>
      <c r="FW97" s="325"/>
      <c r="FX97" s="325"/>
      <c r="FY97" s="325"/>
      <c r="FZ97" s="325"/>
      <c r="GA97" s="325"/>
      <c r="GB97" s="325"/>
      <c r="GC97" s="325"/>
      <c r="GD97" s="325"/>
      <c r="GE97" s="325"/>
      <c r="GF97" s="325"/>
      <c r="GG97" s="325"/>
      <c r="GH97" s="325"/>
      <c r="GI97" s="325"/>
      <c r="GJ97" s="325"/>
      <c r="GK97" s="325"/>
      <c r="GL97" s="325"/>
      <c r="GM97" s="325"/>
      <c r="GN97" s="325"/>
      <c r="GO97" s="325"/>
      <c r="GP97" s="325"/>
      <c r="GQ97" s="325"/>
      <c r="GR97" s="325"/>
      <c r="GS97" s="325"/>
      <c r="GT97" s="325"/>
      <c r="GU97" s="325"/>
      <c r="GV97" s="325"/>
      <c r="GW97" s="325"/>
      <c r="GX97" s="325"/>
      <c r="GY97" s="325"/>
      <c r="GZ97" s="325"/>
      <c r="HA97" s="325"/>
      <c r="HB97" s="325"/>
      <c r="HC97" s="325"/>
      <c r="HD97" s="325"/>
      <c r="HE97" s="325"/>
      <c r="HF97" s="325"/>
      <c r="HG97" s="325"/>
      <c r="HH97" s="325"/>
      <c r="HI97" s="325"/>
      <c r="HJ97" s="325"/>
      <c r="HK97" s="325"/>
      <c r="HL97" s="325"/>
      <c r="HM97" s="325"/>
      <c r="HN97" s="325"/>
      <c r="HO97" s="325"/>
      <c r="HP97" s="325"/>
      <c r="HQ97" s="325"/>
      <c r="HR97" s="325"/>
      <c r="HS97" s="325"/>
      <c r="HT97" s="325"/>
      <c r="HU97" s="325"/>
      <c r="HV97" s="325"/>
      <c r="HW97" s="325"/>
      <c r="HX97" s="325"/>
      <c r="HY97" s="325"/>
      <c r="HZ97" s="325"/>
      <c r="IA97" s="325"/>
      <c r="IB97" s="325"/>
      <c r="IC97" s="325"/>
      <c r="ID97" s="325"/>
      <c r="IE97" s="325"/>
      <c r="IF97" s="325"/>
      <c r="IG97" s="325"/>
      <c r="IH97" s="325"/>
      <c r="II97" s="325"/>
      <c r="IJ97" s="325"/>
      <c r="IK97" s="325"/>
      <c r="IL97" s="325"/>
      <c r="IM97" s="325"/>
      <c r="IN97" s="325"/>
      <c r="IO97" s="325"/>
      <c r="IP97" s="325"/>
      <c r="IQ97" s="325"/>
      <c r="IR97" s="325"/>
      <c r="IS97" s="325"/>
      <c r="IT97" s="325"/>
      <c r="IU97" s="325"/>
      <c r="IV97" s="325"/>
    </row>
    <row r="98" spans="1:256" ht="23.1" customHeight="1" x14ac:dyDescent="0.2">
      <c r="C98" s="349"/>
      <c r="D98" s="348"/>
      <c r="E98" s="575"/>
      <c r="F98" s="562"/>
      <c r="G98" s="562"/>
    </row>
    <row r="99" spans="1:256" s="105" customFormat="1" ht="23.1" customHeight="1" x14ac:dyDescent="0.2">
      <c r="A99" s="325"/>
      <c r="B99" s="325"/>
      <c r="C99" s="349"/>
      <c r="D99" s="341"/>
      <c r="E99" s="575"/>
      <c r="F99" s="560"/>
      <c r="G99" s="560"/>
      <c r="H99" s="325"/>
      <c r="I99" s="325"/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25"/>
      <c r="X99" s="325"/>
      <c r="Y99" s="325"/>
      <c r="Z99" s="325"/>
      <c r="AA99" s="325"/>
      <c r="AB99" s="325"/>
      <c r="AC99" s="325"/>
      <c r="AD99" s="325"/>
      <c r="AE99" s="325"/>
      <c r="AF99" s="325"/>
      <c r="AG99" s="325"/>
      <c r="AH99" s="325"/>
      <c r="AI99" s="325"/>
      <c r="AJ99" s="325"/>
      <c r="AK99" s="325"/>
      <c r="AL99" s="325"/>
      <c r="AM99" s="325"/>
      <c r="AN99" s="325"/>
      <c r="AO99" s="325"/>
      <c r="AP99" s="325"/>
      <c r="AQ99" s="325"/>
      <c r="AR99" s="325"/>
      <c r="AS99" s="325"/>
      <c r="AT99" s="325"/>
      <c r="AU99" s="325"/>
      <c r="AV99" s="325"/>
      <c r="AW99" s="325"/>
      <c r="AX99" s="325"/>
      <c r="AY99" s="325"/>
      <c r="AZ99" s="325"/>
      <c r="BA99" s="325"/>
      <c r="BB99" s="325"/>
      <c r="BC99" s="325"/>
      <c r="BD99" s="325"/>
      <c r="BE99" s="325"/>
      <c r="BF99" s="325"/>
      <c r="BG99" s="325"/>
      <c r="BH99" s="325"/>
      <c r="BI99" s="325"/>
      <c r="BJ99" s="325"/>
      <c r="BK99" s="325"/>
      <c r="BL99" s="325"/>
      <c r="BM99" s="325"/>
      <c r="BN99" s="325"/>
      <c r="BO99" s="325"/>
      <c r="BP99" s="325"/>
      <c r="BQ99" s="325"/>
      <c r="BR99" s="325"/>
      <c r="BS99" s="325"/>
      <c r="BT99" s="325"/>
      <c r="BU99" s="325"/>
      <c r="BV99" s="325"/>
      <c r="BW99" s="325"/>
      <c r="BX99" s="325"/>
      <c r="BY99" s="325"/>
      <c r="BZ99" s="325"/>
      <c r="CA99" s="325"/>
      <c r="CB99" s="325"/>
      <c r="CC99" s="325"/>
      <c r="CD99" s="325"/>
      <c r="CE99" s="325"/>
      <c r="CF99" s="325"/>
      <c r="CG99" s="325"/>
      <c r="CH99" s="325"/>
      <c r="CI99" s="325"/>
      <c r="CJ99" s="325"/>
      <c r="CK99" s="325"/>
      <c r="CL99" s="325"/>
      <c r="CM99" s="325"/>
      <c r="CN99" s="325"/>
      <c r="CO99" s="325"/>
      <c r="CP99" s="325"/>
      <c r="CQ99" s="325"/>
      <c r="CR99" s="325"/>
      <c r="CS99" s="325"/>
      <c r="CT99" s="325"/>
      <c r="CU99" s="325"/>
      <c r="CV99" s="325"/>
      <c r="CW99" s="325"/>
      <c r="CX99" s="325"/>
      <c r="CY99" s="325"/>
      <c r="CZ99" s="325"/>
      <c r="DA99" s="325"/>
      <c r="DB99" s="325"/>
      <c r="DC99" s="325"/>
      <c r="DD99" s="325"/>
      <c r="DE99" s="325"/>
      <c r="DF99" s="325"/>
      <c r="DG99" s="325"/>
      <c r="DH99" s="325"/>
      <c r="DI99" s="325"/>
      <c r="DJ99" s="325"/>
      <c r="DK99" s="325"/>
      <c r="DL99" s="325"/>
      <c r="DM99" s="325"/>
      <c r="DN99" s="325"/>
      <c r="DO99" s="325"/>
      <c r="DP99" s="325"/>
      <c r="DQ99" s="325"/>
      <c r="DR99" s="325"/>
      <c r="DS99" s="325"/>
      <c r="DT99" s="325"/>
      <c r="DU99" s="325"/>
      <c r="DV99" s="325"/>
      <c r="DW99" s="325"/>
      <c r="DX99" s="325"/>
      <c r="DY99" s="325"/>
      <c r="DZ99" s="325"/>
      <c r="EA99" s="325"/>
      <c r="EB99" s="325"/>
      <c r="EC99" s="325"/>
      <c r="ED99" s="325"/>
      <c r="EE99" s="325"/>
      <c r="EF99" s="325"/>
      <c r="EG99" s="325"/>
      <c r="EH99" s="325"/>
      <c r="EI99" s="325"/>
      <c r="EJ99" s="325"/>
      <c r="EK99" s="325"/>
      <c r="EL99" s="325"/>
      <c r="EM99" s="325"/>
      <c r="EN99" s="325"/>
      <c r="EO99" s="325"/>
      <c r="EP99" s="325"/>
      <c r="EQ99" s="325"/>
      <c r="ER99" s="325"/>
      <c r="ES99" s="325"/>
      <c r="ET99" s="325"/>
      <c r="EU99" s="325"/>
      <c r="EV99" s="325"/>
      <c r="EW99" s="325"/>
      <c r="EX99" s="325"/>
      <c r="EY99" s="325"/>
      <c r="EZ99" s="325"/>
      <c r="FA99" s="325"/>
      <c r="FB99" s="325"/>
      <c r="FC99" s="325"/>
      <c r="FD99" s="325"/>
      <c r="FE99" s="325"/>
      <c r="FF99" s="325"/>
      <c r="FG99" s="325"/>
      <c r="FH99" s="325"/>
      <c r="FI99" s="325"/>
      <c r="FJ99" s="325"/>
      <c r="FK99" s="325"/>
      <c r="FL99" s="325"/>
      <c r="FM99" s="325"/>
      <c r="FN99" s="325"/>
      <c r="FO99" s="325"/>
      <c r="FP99" s="325"/>
      <c r="FQ99" s="325"/>
      <c r="FR99" s="325"/>
      <c r="FS99" s="325"/>
      <c r="FT99" s="325"/>
      <c r="FU99" s="325"/>
      <c r="FV99" s="325"/>
      <c r="FW99" s="325"/>
      <c r="FX99" s="325"/>
      <c r="FY99" s="325"/>
      <c r="FZ99" s="325"/>
      <c r="GA99" s="325"/>
      <c r="GB99" s="325"/>
      <c r="GC99" s="325"/>
      <c r="GD99" s="325"/>
      <c r="GE99" s="325"/>
      <c r="GF99" s="325"/>
      <c r="GG99" s="325"/>
      <c r="GH99" s="325"/>
      <c r="GI99" s="325"/>
      <c r="GJ99" s="325"/>
      <c r="GK99" s="325"/>
      <c r="GL99" s="325"/>
      <c r="GM99" s="325"/>
      <c r="GN99" s="325"/>
      <c r="GO99" s="325"/>
      <c r="GP99" s="325"/>
      <c r="GQ99" s="325"/>
      <c r="GR99" s="325"/>
      <c r="GS99" s="325"/>
      <c r="GT99" s="325"/>
      <c r="GU99" s="325"/>
      <c r="GV99" s="325"/>
      <c r="GW99" s="325"/>
      <c r="GX99" s="325"/>
      <c r="GY99" s="325"/>
      <c r="GZ99" s="325"/>
      <c r="HA99" s="325"/>
      <c r="HB99" s="325"/>
      <c r="HC99" s="325"/>
      <c r="HD99" s="325"/>
      <c r="HE99" s="325"/>
      <c r="HF99" s="325"/>
      <c r="HG99" s="325"/>
      <c r="HH99" s="325"/>
      <c r="HI99" s="325"/>
      <c r="HJ99" s="325"/>
      <c r="HK99" s="325"/>
      <c r="HL99" s="325"/>
      <c r="HM99" s="325"/>
      <c r="HN99" s="325"/>
      <c r="HO99" s="325"/>
      <c r="HP99" s="325"/>
      <c r="HQ99" s="325"/>
      <c r="HR99" s="325"/>
      <c r="HS99" s="325"/>
      <c r="HT99" s="325"/>
      <c r="HU99" s="325"/>
      <c r="HV99" s="325"/>
      <c r="HW99" s="325"/>
      <c r="HX99" s="325"/>
      <c r="HY99" s="325"/>
      <c r="HZ99" s="325"/>
      <c r="IA99" s="325"/>
      <c r="IB99" s="325"/>
      <c r="IC99" s="325"/>
      <c r="ID99" s="325"/>
      <c r="IE99" s="325"/>
      <c r="IF99" s="325"/>
      <c r="IG99" s="325"/>
      <c r="IH99" s="325"/>
      <c r="II99" s="325"/>
      <c r="IJ99" s="325"/>
      <c r="IK99" s="325"/>
      <c r="IL99" s="325"/>
      <c r="IM99" s="325"/>
      <c r="IN99" s="325"/>
      <c r="IO99" s="325"/>
      <c r="IP99" s="325"/>
      <c r="IQ99" s="325"/>
      <c r="IR99" s="325"/>
      <c r="IS99" s="325"/>
      <c r="IT99" s="325"/>
      <c r="IU99" s="325"/>
      <c r="IV99" s="325"/>
    </row>
    <row r="100" spans="1:256" ht="23.1" customHeight="1" x14ac:dyDescent="0.2">
      <c r="C100" s="349"/>
      <c r="D100" s="348"/>
      <c r="E100" s="575"/>
      <c r="F100" s="562"/>
      <c r="G100" s="562"/>
    </row>
    <row r="101" spans="1:256" s="105" customFormat="1" ht="23.1" customHeight="1" x14ac:dyDescent="0.2">
      <c r="A101" s="325"/>
      <c r="B101" s="325"/>
      <c r="C101" s="349"/>
      <c r="D101" s="341"/>
      <c r="E101" s="575"/>
      <c r="F101" s="560"/>
      <c r="G101" s="560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5"/>
      <c r="AI101" s="325"/>
      <c r="AJ101" s="325"/>
      <c r="AK101" s="325"/>
      <c r="AL101" s="325"/>
      <c r="AM101" s="325"/>
      <c r="AN101" s="325"/>
      <c r="AO101" s="325"/>
      <c r="AP101" s="325"/>
      <c r="AQ101" s="325"/>
      <c r="AR101" s="325"/>
      <c r="AS101" s="325"/>
      <c r="AT101" s="325"/>
      <c r="AU101" s="325"/>
      <c r="AV101" s="325"/>
      <c r="AW101" s="325"/>
      <c r="AX101" s="325"/>
      <c r="AY101" s="325"/>
      <c r="AZ101" s="325"/>
      <c r="BA101" s="325"/>
      <c r="BB101" s="325"/>
      <c r="BC101" s="325"/>
      <c r="BD101" s="325"/>
      <c r="BE101" s="325"/>
      <c r="BF101" s="325"/>
      <c r="BG101" s="325"/>
      <c r="BH101" s="325"/>
      <c r="BI101" s="325"/>
      <c r="BJ101" s="325"/>
      <c r="BK101" s="325"/>
      <c r="BL101" s="325"/>
      <c r="BM101" s="325"/>
      <c r="BN101" s="325"/>
      <c r="BO101" s="325"/>
      <c r="BP101" s="325"/>
      <c r="BQ101" s="325"/>
      <c r="BR101" s="325"/>
      <c r="BS101" s="325"/>
      <c r="BT101" s="325"/>
      <c r="BU101" s="325"/>
      <c r="BV101" s="325"/>
      <c r="BW101" s="325"/>
      <c r="BX101" s="325"/>
      <c r="BY101" s="325"/>
      <c r="BZ101" s="325"/>
      <c r="CA101" s="325"/>
      <c r="CB101" s="325"/>
      <c r="CC101" s="325"/>
      <c r="CD101" s="325"/>
      <c r="CE101" s="325"/>
      <c r="CF101" s="325"/>
      <c r="CG101" s="325"/>
      <c r="CH101" s="325"/>
      <c r="CI101" s="325"/>
      <c r="CJ101" s="325"/>
      <c r="CK101" s="325"/>
      <c r="CL101" s="325"/>
      <c r="CM101" s="325"/>
      <c r="CN101" s="325"/>
      <c r="CO101" s="325"/>
      <c r="CP101" s="325"/>
      <c r="CQ101" s="325"/>
      <c r="CR101" s="325"/>
      <c r="CS101" s="325"/>
      <c r="CT101" s="325"/>
      <c r="CU101" s="325"/>
      <c r="CV101" s="325"/>
      <c r="CW101" s="325"/>
      <c r="CX101" s="325"/>
      <c r="CY101" s="325"/>
      <c r="CZ101" s="325"/>
      <c r="DA101" s="325"/>
      <c r="DB101" s="325"/>
      <c r="DC101" s="325"/>
      <c r="DD101" s="325"/>
      <c r="DE101" s="325"/>
      <c r="DF101" s="325"/>
      <c r="DG101" s="325"/>
      <c r="DH101" s="325"/>
      <c r="DI101" s="325"/>
      <c r="DJ101" s="325"/>
      <c r="DK101" s="325"/>
      <c r="DL101" s="325"/>
      <c r="DM101" s="325"/>
      <c r="DN101" s="325"/>
      <c r="DO101" s="325"/>
      <c r="DP101" s="325"/>
      <c r="DQ101" s="325"/>
      <c r="DR101" s="325"/>
      <c r="DS101" s="325"/>
      <c r="DT101" s="325"/>
      <c r="DU101" s="325"/>
      <c r="DV101" s="325"/>
      <c r="DW101" s="325"/>
      <c r="DX101" s="325"/>
      <c r="DY101" s="325"/>
      <c r="DZ101" s="325"/>
      <c r="EA101" s="325"/>
      <c r="EB101" s="325"/>
      <c r="EC101" s="325"/>
      <c r="ED101" s="325"/>
      <c r="EE101" s="325"/>
      <c r="EF101" s="325"/>
      <c r="EG101" s="325"/>
      <c r="EH101" s="325"/>
      <c r="EI101" s="325"/>
      <c r="EJ101" s="325"/>
      <c r="EK101" s="325"/>
      <c r="EL101" s="325"/>
      <c r="EM101" s="325"/>
      <c r="EN101" s="325"/>
      <c r="EO101" s="325"/>
      <c r="EP101" s="325"/>
      <c r="EQ101" s="325"/>
      <c r="ER101" s="325"/>
      <c r="ES101" s="325"/>
      <c r="ET101" s="325"/>
      <c r="EU101" s="325"/>
      <c r="EV101" s="325"/>
      <c r="EW101" s="325"/>
      <c r="EX101" s="325"/>
      <c r="EY101" s="325"/>
      <c r="EZ101" s="325"/>
      <c r="FA101" s="325"/>
      <c r="FB101" s="325"/>
      <c r="FC101" s="325"/>
      <c r="FD101" s="325"/>
      <c r="FE101" s="325"/>
      <c r="FF101" s="325"/>
      <c r="FG101" s="325"/>
      <c r="FH101" s="325"/>
      <c r="FI101" s="325"/>
      <c r="FJ101" s="325"/>
      <c r="FK101" s="325"/>
      <c r="FL101" s="325"/>
      <c r="FM101" s="325"/>
      <c r="FN101" s="325"/>
      <c r="FO101" s="325"/>
      <c r="FP101" s="325"/>
      <c r="FQ101" s="325"/>
      <c r="FR101" s="325"/>
      <c r="FS101" s="325"/>
      <c r="FT101" s="325"/>
      <c r="FU101" s="325"/>
      <c r="FV101" s="325"/>
      <c r="FW101" s="325"/>
      <c r="FX101" s="325"/>
      <c r="FY101" s="325"/>
      <c r="FZ101" s="325"/>
      <c r="GA101" s="325"/>
      <c r="GB101" s="325"/>
      <c r="GC101" s="325"/>
      <c r="GD101" s="325"/>
      <c r="GE101" s="325"/>
      <c r="GF101" s="325"/>
      <c r="GG101" s="325"/>
      <c r="GH101" s="325"/>
      <c r="GI101" s="325"/>
      <c r="GJ101" s="325"/>
      <c r="GK101" s="325"/>
      <c r="GL101" s="325"/>
      <c r="GM101" s="325"/>
      <c r="GN101" s="325"/>
      <c r="GO101" s="325"/>
      <c r="GP101" s="325"/>
      <c r="GQ101" s="325"/>
      <c r="GR101" s="325"/>
      <c r="GS101" s="325"/>
      <c r="GT101" s="325"/>
      <c r="GU101" s="325"/>
      <c r="GV101" s="325"/>
      <c r="GW101" s="325"/>
      <c r="GX101" s="325"/>
      <c r="GY101" s="325"/>
      <c r="GZ101" s="325"/>
      <c r="HA101" s="325"/>
      <c r="HB101" s="325"/>
      <c r="HC101" s="325"/>
      <c r="HD101" s="325"/>
      <c r="HE101" s="325"/>
      <c r="HF101" s="325"/>
      <c r="HG101" s="325"/>
      <c r="HH101" s="325"/>
      <c r="HI101" s="325"/>
      <c r="HJ101" s="325"/>
      <c r="HK101" s="325"/>
      <c r="HL101" s="325"/>
      <c r="HM101" s="325"/>
      <c r="HN101" s="325"/>
      <c r="HO101" s="325"/>
      <c r="HP101" s="325"/>
      <c r="HQ101" s="325"/>
      <c r="HR101" s="325"/>
      <c r="HS101" s="325"/>
      <c r="HT101" s="325"/>
      <c r="HU101" s="325"/>
      <c r="HV101" s="325"/>
      <c r="HW101" s="325"/>
      <c r="HX101" s="325"/>
      <c r="HY101" s="325"/>
      <c r="HZ101" s="325"/>
      <c r="IA101" s="325"/>
      <c r="IB101" s="325"/>
      <c r="IC101" s="325"/>
      <c r="ID101" s="325"/>
      <c r="IE101" s="325"/>
      <c r="IF101" s="325"/>
      <c r="IG101" s="325"/>
      <c r="IH101" s="325"/>
      <c r="II101" s="325"/>
      <c r="IJ101" s="325"/>
      <c r="IK101" s="325"/>
      <c r="IL101" s="325"/>
      <c r="IM101" s="325"/>
      <c r="IN101" s="325"/>
      <c r="IO101" s="325"/>
      <c r="IP101" s="325"/>
      <c r="IQ101" s="325"/>
      <c r="IR101" s="325"/>
      <c r="IS101" s="325"/>
      <c r="IT101" s="325"/>
      <c r="IU101" s="325"/>
      <c r="IV101" s="325"/>
    </row>
    <row r="102" spans="1:256" ht="23.1" customHeight="1" x14ac:dyDescent="0.2">
      <c r="C102" s="349"/>
      <c r="D102" s="348"/>
      <c r="E102" s="575"/>
      <c r="F102" s="562"/>
      <c r="G102" s="562"/>
    </row>
    <row r="103" spans="1:256" s="105" customFormat="1" ht="23.1" customHeight="1" x14ac:dyDescent="0.2">
      <c r="A103" s="325"/>
      <c r="B103" s="325"/>
      <c r="C103" s="349"/>
      <c r="D103" s="341"/>
      <c r="E103" s="575"/>
      <c r="F103" s="560"/>
      <c r="G103" s="560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25"/>
      <c r="X103" s="325"/>
      <c r="Y103" s="325"/>
      <c r="Z103" s="325"/>
      <c r="AA103" s="325"/>
      <c r="AB103" s="325"/>
      <c r="AC103" s="325"/>
      <c r="AD103" s="325"/>
      <c r="AE103" s="325"/>
      <c r="AF103" s="325"/>
      <c r="AG103" s="325"/>
      <c r="AH103" s="325"/>
      <c r="AI103" s="325"/>
      <c r="AJ103" s="325"/>
      <c r="AK103" s="325"/>
      <c r="AL103" s="325"/>
      <c r="AM103" s="325"/>
      <c r="AN103" s="325"/>
      <c r="AO103" s="325"/>
      <c r="AP103" s="325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  <c r="BD103" s="325"/>
      <c r="BE103" s="325"/>
      <c r="BF103" s="325"/>
      <c r="BG103" s="325"/>
      <c r="BH103" s="325"/>
      <c r="BI103" s="325"/>
      <c r="BJ103" s="325"/>
      <c r="BK103" s="325"/>
      <c r="BL103" s="325"/>
      <c r="BM103" s="325"/>
      <c r="BN103" s="325"/>
      <c r="BO103" s="325"/>
      <c r="BP103" s="325"/>
      <c r="BQ103" s="325"/>
      <c r="BR103" s="325"/>
      <c r="BS103" s="325"/>
      <c r="BT103" s="325"/>
      <c r="BU103" s="325"/>
      <c r="BV103" s="325"/>
      <c r="BW103" s="325"/>
      <c r="BX103" s="325"/>
      <c r="BY103" s="325"/>
      <c r="BZ103" s="325"/>
      <c r="CA103" s="325"/>
      <c r="CB103" s="325"/>
      <c r="CC103" s="325"/>
      <c r="CD103" s="325"/>
      <c r="CE103" s="325"/>
      <c r="CF103" s="325"/>
      <c r="CG103" s="325"/>
      <c r="CH103" s="325"/>
      <c r="CI103" s="325"/>
      <c r="CJ103" s="325"/>
      <c r="CK103" s="325"/>
      <c r="CL103" s="325"/>
      <c r="CM103" s="325"/>
      <c r="CN103" s="325"/>
      <c r="CO103" s="325"/>
      <c r="CP103" s="325"/>
      <c r="CQ103" s="325"/>
      <c r="CR103" s="325"/>
      <c r="CS103" s="325"/>
      <c r="CT103" s="325"/>
      <c r="CU103" s="325"/>
      <c r="CV103" s="325"/>
      <c r="CW103" s="325"/>
      <c r="CX103" s="325"/>
      <c r="CY103" s="325"/>
      <c r="CZ103" s="325"/>
      <c r="DA103" s="325"/>
      <c r="DB103" s="325"/>
      <c r="DC103" s="325"/>
      <c r="DD103" s="325"/>
      <c r="DE103" s="325"/>
      <c r="DF103" s="325"/>
      <c r="DG103" s="325"/>
      <c r="DH103" s="325"/>
      <c r="DI103" s="325"/>
      <c r="DJ103" s="325"/>
      <c r="DK103" s="325"/>
      <c r="DL103" s="325"/>
      <c r="DM103" s="325"/>
      <c r="DN103" s="325"/>
      <c r="DO103" s="325"/>
      <c r="DP103" s="325"/>
      <c r="DQ103" s="325"/>
      <c r="DR103" s="325"/>
      <c r="DS103" s="325"/>
      <c r="DT103" s="325"/>
      <c r="DU103" s="325"/>
      <c r="DV103" s="325"/>
      <c r="DW103" s="325"/>
      <c r="DX103" s="325"/>
      <c r="DY103" s="325"/>
      <c r="DZ103" s="325"/>
      <c r="EA103" s="325"/>
      <c r="EB103" s="325"/>
      <c r="EC103" s="325"/>
      <c r="ED103" s="325"/>
      <c r="EE103" s="325"/>
      <c r="EF103" s="325"/>
      <c r="EG103" s="325"/>
      <c r="EH103" s="325"/>
      <c r="EI103" s="325"/>
      <c r="EJ103" s="325"/>
      <c r="EK103" s="325"/>
      <c r="EL103" s="325"/>
      <c r="EM103" s="325"/>
      <c r="EN103" s="325"/>
      <c r="EO103" s="325"/>
      <c r="EP103" s="325"/>
      <c r="EQ103" s="325"/>
      <c r="ER103" s="325"/>
      <c r="ES103" s="325"/>
      <c r="ET103" s="325"/>
      <c r="EU103" s="325"/>
      <c r="EV103" s="325"/>
      <c r="EW103" s="325"/>
      <c r="EX103" s="325"/>
      <c r="EY103" s="325"/>
      <c r="EZ103" s="325"/>
      <c r="FA103" s="325"/>
      <c r="FB103" s="325"/>
      <c r="FC103" s="325"/>
      <c r="FD103" s="325"/>
      <c r="FE103" s="325"/>
      <c r="FF103" s="325"/>
      <c r="FG103" s="325"/>
      <c r="FH103" s="325"/>
      <c r="FI103" s="325"/>
      <c r="FJ103" s="325"/>
      <c r="FK103" s="325"/>
      <c r="FL103" s="325"/>
      <c r="FM103" s="325"/>
      <c r="FN103" s="325"/>
      <c r="FO103" s="325"/>
      <c r="FP103" s="325"/>
      <c r="FQ103" s="325"/>
      <c r="FR103" s="325"/>
      <c r="FS103" s="325"/>
      <c r="FT103" s="325"/>
      <c r="FU103" s="325"/>
      <c r="FV103" s="325"/>
      <c r="FW103" s="325"/>
      <c r="FX103" s="325"/>
      <c r="FY103" s="325"/>
      <c r="FZ103" s="325"/>
      <c r="GA103" s="325"/>
      <c r="GB103" s="325"/>
      <c r="GC103" s="325"/>
      <c r="GD103" s="325"/>
      <c r="GE103" s="325"/>
      <c r="GF103" s="325"/>
      <c r="GG103" s="325"/>
      <c r="GH103" s="325"/>
      <c r="GI103" s="325"/>
      <c r="GJ103" s="325"/>
      <c r="GK103" s="325"/>
      <c r="GL103" s="325"/>
      <c r="GM103" s="325"/>
      <c r="GN103" s="325"/>
      <c r="GO103" s="325"/>
      <c r="GP103" s="325"/>
      <c r="GQ103" s="325"/>
      <c r="GR103" s="325"/>
      <c r="GS103" s="325"/>
      <c r="GT103" s="325"/>
      <c r="GU103" s="325"/>
      <c r="GV103" s="325"/>
      <c r="GW103" s="325"/>
      <c r="GX103" s="325"/>
      <c r="GY103" s="325"/>
      <c r="GZ103" s="325"/>
      <c r="HA103" s="325"/>
      <c r="HB103" s="325"/>
      <c r="HC103" s="325"/>
      <c r="HD103" s="325"/>
      <c r="HE103" s="325"/>
      <c r="HF103" s="325"/>
      <c r="HG103" s="325"/>
      <c r="HH103" s="325"/>
      <c r="HI103" s="325"/>
      <c r="HJ103" s="325"/>
      <c r="HK103" s="325"/>
      <c r="HL103" s="325"/>
      <c r="HM103" s="325"/>
      <c r="HN103" s="325"/>
      <c r="HO103" s="325"/>
      <c r="HP103" s="325"/>
      <c r="HQ103" s="325"/>
      <c r="HR103" s="325"/>
      <c r="HS103" s="325"/>
      <c r="HT103" s="325"/>
      <c r="HU103" s="325"/>
      <c r="HV103" s="325"/>
      <c r="HW103" s="325"/>
      <c r="HX103" s="325"/>
      <c r="HY103" s="325"/>
      <c r="HZ103" s="325"/>
      <c r="IA103" s="325"/>
      <c r="IB103" s="325"/>
      <c r="IC103" s="325"/>
      <c r="ID103" s="325"/>
      <c r="IE103" s="325"/>
      <c r="IF103" s="325"/>
      <c r="IG103" s="325"/>
      <c r="IH103" s="325"/>
      <c r="II103" s="325"/>
      <c r="IJ103" s="325"/>
      <c r="IK103" s="325"/>
      <c r="IL103" s="325"/>
      <c r="IM103" s="325"/>
      <c r="IN103" s="325"/>
      <c r="IO103" s="325"/>
      <c r="IP103" s="325"/>
      <c r="IQ103" s="325"/>
      <c r="IR103" s="325"/>
      <c r="IS103" s="325"/>
      <c r="IT103" s="325"/>
      <c r="IU103" s="325"/>
      <c r="IV103" s="325"/>
    </row>
    <row r="104" spans="1:256" ht="23.1" customHeight="1" x14ac:dyDescent="0.2">
      <c r="C104" s="349"/>
      <c r="D104" s="348"/>
      <c r="E104" s="575"/>
      <c r="F104" s="562"/>
      <c r="G104" s="562"/>
    </row>
    <row r="105" spans="1:256" s="105" customFormat="1" ht="23.1" customHeight="1" x14ac:dyDescent="0.2">
      <c r="A105" s="325"/>
      <c r="B105" s="325"/>
      <c r="C105" s="349"/>
      <c r="D105" s="341"/>
      <c r="E105" s="575"/>
      <c r="F105" s="560"/>
      <c r="G105" s="560"/>
      <c r="H105" s="325"/>
      <c r="I105" s="325"/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5"/>
      <c r="AH105" s="325"/>
      <c r="AI105" s="325"/>
      <c r="AJ105" s="325"/>
      <c r="AK105" s="325"/>
      <c r="AL105" s="325"/>
      <c r="AM105" s="325"/>
      <c r="AN105" s="325"/>
      <c r="AO105" s="325"/>
      <c r="AP105" s="325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  <c r="BD105" s="325"/>
      <c r="BE105" s="325"/>
      <c r="BF105" s="325"/>
      <c r="BG105" s="325"/>
      <c r="BH105" s="325"/>
      <c r="BI105" s="325"/>
      <c r="BJ105" s="325"/>
      <c r="BK105" s="325"/>
      <c r="BL105" s="325"/>
      <c r="BM105" s="325"/>
      <c r="BN105" s="325"/>
      <c r="BO105" s="325"/>
      <c r="BP105" s="325"/>
      <c r="BQ105" s="325"/>
      <c r="BR105" s="325"/>
      <c r="BS105" s="325"/>
      <c r="BT105" s="325"/>
      <c r="BU105" s="325"/>
      <c r="BV105" s="325"/>
      <c r="BW105" s="325"/>
      <c r="BX105" s="325"/>
      <c r="BY105" s="325"/>
      <c r="BZ105" s="325"/>
      <c r="CA105" s="325"/>
      <c r="CB105" s="325"/>
      <c r="CC105" s="325"/>
      <c r="CD105" s="325"/>
      <c r="CE105" s="325"/>
      <c r="CF105" s="325"/>
      <c r="CG105" s="325"/>
      <c r="CH105" s="325"/>
      <c r="CI105" s="325"/>
      <c r="CJ105" s="325"/>
      <c r="CK105" s="325"/>
      <c r="CL105" s="325"/>
      <c r="CM105" s="325"/>
      <c r="CN105" s="325"/>
      <c r="CO105" s="325"/>
      <c r="CP105" s="325"/>
      <c r="CQ105" s="325"/>
      <c r="CR105" s="325"/>
      <c r="CS105" s="325"/>
      <c r="CT105" s="325"/>
      <c r="CU105" s="325"/>
      <c r="CV105" s="325"/>
      <c r="CW105" s="325"/>
      <c r="CX105" s="325"/>
      <c r="CY105" s="325"/>
      <c r="CZ105" s="325"/>
      <c r="DA105" s="325"/>
      <c r="DB105" s="325"/>
      <c r="DC105" s="325"/>
      <c r="DD105" s="325"/>
      <c r="DE105" s="325"/>
      <c r="DF105" s="325"/>
      <c r="DG105" s="325"/>
      <c r="DH105" s="325"/>
      <c r="DI105" s="325"/>
      <c r="DJ105" s="325"/>
      <c r="DK105" s="325"/>
      <c r="DL105" s="325"/>
      <c r="DM105" s="325"/>
      <c r="DN105" s="325"/>
      <c r="DO105" s="325"/>
      <c r="DP105" s="325"/>
      <c r="DQ105" s="325"/>
      <c r="DR105" s="325"/>
      <c r="DS105" s="325"/>
      <c r="DT105" s="325"/>
      <c r="DU105" s="325"/>
      <c r="DV105" s="325"/>
      <c r="DW105" s="325"/>
      <c r="DX105" s="325"/>
      <c r="DY105" s="325"/>
      <c r="DZ105" s="325"/>
      <c r="EA105" s="325"/>
      <c r="EB105" s="325"/>
      <c r="EC105" s="325"/>
      <c r="ED105" s="325"/>
      <c r="EE105" s="325"/>
      <c r="EF105" s="325"/>
      <c r="EG105" s="325"/>
      <c r="EH105" s="325"/>
      <c r="EI105" s="325"/>
      <c r="EJ105" s="325"/>
      <c r="EK105" s="325"/>
      <c r="EL105" s="325"/>
      <c r="EM105" s="325"/>
      <c r="EN105" s="325"/>
      <c r="EO105" s="325"/>
      <c r="EP105" s="325"/>
      <c r="EQ105" s="325"/>
      <c r="ER105" s="325"/>
      <c r="ES105" s="325"/>
      <c r="ET105" s="325"/>
      <c r="EU105" s="325"/>
      <c r="EV105" s="325"/>
      <c r="EW105" s="325"/>
      <c r="EX105" s="325"/>
      <c r="EY105" s="325"/>
      <c r="EZ105" s="325"/>
      <c r="FA105" s="325"/>
      <c r="FB105" s="325"/>
      <c r="FC105" s="325"/>
      <c r="FD105" s="325"/>
      <c r="FE105" s="325"/>
      <c r="FF105" s="325"/>
      <c r="FG105" s="325"/>
      <c r="FH105" s="325"/>
      <c r="FI105" s="325"/>
      <c r="FJ105" s="325"/>
      <c r="FK105" s="325"/>
      <c r="FL105" s="325"/>
      <c r="FM105" s="325"/>
      <c r="FN105" s="325"/>
      <c r="FO105" s="325"/>
      <c r="FP105" s="325"/>
      <c r="FQ105" s="325"/>
      <c r="FR105" s="325"/>
      <c r="FS105" s="325"/>
      <c r="FT105" s="325"/>
      <c r="FU105" s="325"/>
      <c r="FV105" s="325"/>
      <c r="FW105" s="325"/>
      <c r="FX105" s="325"/>
      <c r="FY105" s="325"/>
      <c r="FZ105" s="325"/>
      <c r="GA105" s="325"/>
      <c r="GB105" s="325"/>
      <c r="GC105" s="325"/>
      <c r="GD105" s="325"/>
      <c r="GE105" s="325"/>
      <c r="GF105" s="325"/>
      <c r="GG105" s="325"/>
      <c r="GH105" s="325"/>
      <c r="GI105" s="325"/>
      <c r="GJ105" s="325"/>
      <c r="GK105" s="325"/>
      <c r="GL105" s="325"/>
      <c r="GM105" s="325"/>
      <c r="GN105" s="325"/>
      <c r="GO105" s="325"/>
      <c r="GP105" s="325"/>
      <c r="GQ105" s="325"/>
      <c r="GR105" s="325"/>
      <c r="GS105" s="325"/>
      <c r="GT105" s="325"/>
      <c r="GU105" s="325"/>
      <c r="GV105" s="325"/>
      <c r="GW105" s="325"/>
      <c r="GX105" s="325"/>
      <c r="GY105" s="325"/>
      <c r="GZ105" s="325"/>
      <c r="HA105" s="325"/>
      <c r="HB105" s="325"/>
      <c r="HC105" s="325"/>
      <c r="HD105" s="325"/>
      <c r="HE105" s="325"/>
      <c r="HF105" s="325"/>
      <c r="HG105" s="325"/>
      <c r="HH105" s="325"/>
      <c r="HI105" s="325"/>
      <c r="HJ105" s="325"/>
      <c r="HK105" s="325"/>
      <c r="HL105" s="325"/>
      <c r="HM105" s="325"/>
      <c r="HN105" s="325"/>
      <c r="HO105" s="325"/>
      <c r="HP105" s="325"/>
      <c r="HQ105" s="325"/>
      <c r="HR105" s="325"/>
      <c r="HS105" s="325"/>
      <c r="HT105" s="325"/>
      <c r="HU105" s="325"/>
      <c r="HV105" s="325"/>
      <c r="HW105" s="325"/>
      <c r="HX105" s="325"/>
      <c r="HY105" s="325"/>
      <c r="HZ105" s="325"/>
      <c r="IA105" s="325"/>
      <c r="IB105" s="325"/>
      <c r="IC105" s="325"/>
      <c r="ID105" s="325"/>
      <c r="IE105" s="325"/>
      <c r="IF105" s="325"/>
      <c r="IG105" s="325"/>
      <c r="IH105" s="325"/>
      <c r="II105" s="325"/>
      <c r="IJ105" s="325"/>
      <c r="IK105" s="325"/>
      <c r="IL105" s="325"/>
      <c r="IM105" s="325"/>
      <c r="IN105" s="325"/>
      <c r="IO105" s="325"/>
      <c r="IP105" s="325"/>
      <c r="IQ105" s="325"/>
      <c r="IR105" s="325"/>
      <c r="IS105" s="325"/>
      <c r="IT105" s="325"/>
      <c r="IU105" s="325"/>
      <c r="IV105" s="325"/>
    </row>
    <row r="106" spans="1:256" ht="23.1" customHeight="1" x14ac:dyDescent="0.2">
      <c r="C106" s="349"/>
      <c r="E106" s="575"/>
      <c r="F106" s="562"/>
      <c r="G106" s="562"/>
    </row>
    <row r="107" spans="1:256" s="105" customFormat="1" ht="23.1" customHeight="1" x14ac:dyDescent="0.2">
      <c r="A107" s="325"/>
      <c r="B107" s="325"/>
      <c r="C107" s="349"/>
      <c r="D107" s="341"/>
      <c r="E107" s="575"/>
      <c r="F107" s="560"/>
      <c r="G107" s="560"/>
      <c r="H107" s="325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25"/>
      <c r="AH107" s="325"/>
      <c r="AI107" s="325"/>
      <c r="AJ107" s="325"/>
      <c r="AK107" s="325"/>
      <c r="AL107" s="325"/>
      <c r="AM107" s="325"/>
      <c r="AN107" s="325"/>
      <c r="AO107" s="325"/>
      <c r="AP107" s="325"/>
      <c r="AQ107" s="325"/>
      <c r="AR107" s="325"/>
      <c r="AS107" s="325"/>
      <c r="AT107" s="325"/>
      <c r="AU107" s="325"/>
      <c r="AV107" s="325"/>
      <c r="AW107" s="325"/>
      <c r="AX107" s="325"/>
      <c r="AY107" s="325"/>
      <c r="AZ107" s="325"/>
      <c r="BA107" s="325"/>
      <c r="BB107" s="325"/>
      <c r="BC107" s="325"/>
      <c r="BD107" s="325"/>
      <c r="BE107" s="325"/>
      <c r="BF107" s="325"/>
      <c r="BG107" s="325"/>
      <c r="BH107" s="325"/>
      <c r="BI107" s="325"/>
      <c r="BJ107" s="325"/>
      <c r="BK107" s="325"/>
      <c r="BL107" s="325"/>
      <c r="BM107" s="325"/>
      <c r="BN107" s="325"/>
      <c r="BO107" s="325"/>
      <c r="BP107" s="325"/>
      <c r="BQ107" s="325"/>
      <c r="BR107" s="325"/>
      <c r="BS107" s="325"/>
      <c r="BT107" s="325"/>
      <c r="BU107" s="325"/>
      <c r="BV107" s="325"/>
      <c r="BW107" s="325"/>
      <c r="BX107" s="325"/>
      <c r="BY107" s="325"/>
      <c r="BZ107" s="325"/>
      <c r="CA107" s="325"/>
      <c r="CB107" s="325"/>
      <c r="CC107" s="325"/>
      <c r="CD107" s="325"/>
      <c r="CE107" s="325"/>
      <c r="CF107" s="325"/>
      <c r="CG107" s="325"/>
      <c r="CH107" s="325"/>
      <c r="CI107" s="325"/>
      <c r="CJ107" s="325"/>
      <c r="CK107" s="325"/>
      <c r="CL107" s="325"/>
      <c r="CM107" s="325"/>
      <c r="CN107" s="325"/>
      <c r="CO107" s="325"/>
      <c r="CP107" s="325"/>
      <c r="CQ107" s="325"/>
      <c r="CR107" s="325"/>
      <c r="CS107" s="325"/>
      <c r="CT107" s="325"/>
      <c r="CU107" s="325"/>
      <c r="CV107" s="325"/>
      <c r="CW107" s="325"/>
      <c r="CX107" s="325"/>
      <c r="CY107" s="325"/>
      <c r="CZ107" s="325"/>
      <c r="DA107" s="325"/>
      <c r="DB107" s="325"/>
      <c r="DC107" s="325"/>
      <c r="DD107" s="325"/>
      <c r="DE107" s="325"/>
      <c r="DF107" s="325"/>
      <c r="DG107" s="325"/>
      <c r="DH107" s="325"/>
      <c r="DI107" s="325"/>
      <c r="DJ107" s="325"/>
      <c r="DK107" s="325"/>
      <c r="DL107" s="325"/>
      <c r="DM107" s="325"/>
      <c r="DN107" s="325"/>
      <c r="DO107" s="325"/>
      <c r="DP107" s="325"/>
      <c r="DQ107" s="325"/>
      <c r="DR107" s="325"/>
      <c r="DS107" s="325"/>
      <c r="DT107" s="325"/>
      <c r="DU107" s="325"/>
      <c r="DV107" s="325"/>
      <c r="DW107" s="325"/>
      <c r="DX107" s="325"/>
      <c r="DY107" s="325"/>
      <c r="DZ107" s="325"/>
      <c r="EA107" s="325"/>
      <c r="EB107" s="325"/>
      <c r="EC107" s="325"/>
      <c r="ED107" s="325"/>
      <c r="EE107" s="325"/>
      <c r="EF107" s="325"/>
      <c r="EG107" s="325"/>
      <c r="EH107" s="325"/>
      <c r="EI107" s="325"/>
      <c r="EJ107" s="325"/>
      <c r="EK107" s="325"/>
      <c r="EL107" s="325"/>
      <c r="EM107" s="325"/>
      <c r="EN107" s="325"/>
      <c r="EO107" s="325"/>
      <c r="EP107" s="325"/>
      <c r="EQ107" s="325"/>
      <c r="ER107" s="325"/>
      <c r="ES107" s="325"/>
      <c r="ET107" s="325"/>
      <c r="EU107" s="325"/>
      <c r="EV107" s="325"/>
      <c r="EW107" s="325"/>
      <c r="EX107" s="325"/>
      <c r="EY107" s="325"/>
      <c r="EZ107" s="325"/>
      <c r="FA107" s="325"/>
      <c r="FB107" s="325"/>
      <c r="FC107" s="325"/>
      <c r="FD107" s="325"/>
      <c r="FE107" s="325"/>
      <c r="FF107" s="325"/>
      <c r="FG107" s="325"/>
      <c r="FH107" s="325"/>
      <c r="FI107" s="325"/>
      <c r="FJ107" s="325"/>
      <c r="FK107" s="325"/>
      <c r="FL107" s="325"/>
      <c r="FM107" s="325"/>
      <c r="FN107" s="325"/>
      <c r="FO107" s="325"/>
      <c r="FP107" s="325"/>
      <c r="FQ107" s="325"/>
      <c r="FR107" s="325"/>
      <c r="FS107" s="325"/>
      <c r="FT107" s="325"/>
      <c r="FU107" s="325"/>
      <c r="FV107" s="325"/>
      <c r="FW107" s="325"/>
      <c r="FX107" s="325"/>
      <c r="FY107" s="325"/>
      <c r="FZ107" s="325"/>
      <c r="GA107" s="325"/>
      <c r="GB107" s="325"/>
      <c r="GC107" s="325"/>
      <c r="GD107" s="325"/>
      <c r="GE107" s="325"/>
      <c r="GF107" s="325"/>
      <c r="GG107" s="325"/>
      <c r="GH107" s="325"/>
      <c r="GI107" s="325"/>
      <c r="GJ107" s="325"/>
      <c r="GK107" s="325"/>
      <c r="GL107" s="325"/>
      <c r="GM107" s="325"/>
      <c r="GN107" s="325"/>
      <c r="GO107" s="325"/>
      <c r="GP107" s="325"/>
      <c r="GQ107" s="325"/>
      <c r="GR107" s="325"/>
      <c r="GS107" s="325"/>
      <c r="GT107" s="325"/>
      <c r="GU107" s="325"/>
      <c r="GV107" s="325"/>
      <c r="GW107" s="325"/>
      <c r="GX107" s="325"/>
      <c r="GY107" s="325"/>
      <c r="GZ107" s="325"/>
      <c r="HA107" s="325"/>
      <c r="HB107" s="325"/>
      <c r="HC107" s="325"/>
      <c r="HD107" s="325"/>
      <c r="HE107" s="325"/>
      <c r="HF107" s="325"/>
      <c r="HG107" s="325"/>
      <c r="HH107" s="325"/>
      <c r="HI107" s="325"/>
      <c r="HJ107" s="325"/>
      <c r="HK107" s="325"/>
      <c r="HL107" s="325"/>
      <c r="HM107" s="325"/>
      <c r="HN107" s="325"/>
      <c r="HO107" s="325"/>
      <c r="HP107" s="325"/>
      <c r="HQ107" s="325"/>
      <c r="HR107" s="325"/>
      <c r="HS107" s="325"/>
      <c r="HT107" s="325"/>
      <c r="HU107" s="325"/>
      <c r="HV107" s="325"/>
      <c r="HW107" s="325"/>
      <c r="HX107" s="325"/>
      <c r="HY107" s="325"/>
      <c r="HZ107" s="325"/>
      <c r="IA107" s="325"/>
      <c r="IB107" s="325"/>
      <c r="IC107" s="325"/>
      <c r="ID107" s="325"/>
      <c r="IE107" s="325"/>
      <c r="IF107" s="325"/>
      <c r="IG107" s="325"/>
      <c r="IH107" s="325"/>
      <c r="II107" s="325"/>
      <c r="IJ107" s="325"/>
      <c r="IK107" s="325"/>
      <c r="IL107" s="325"/>
      <c r="IM107" s="325"/>
      <c r="IN107" s="325"/>
      <c r="IO107" s="325"/>
      <c r="IP107" s="325"/>
      <c r="IQ107" s="325"/>
      <c r="IR107" s="325"/>
      <c r="IS107" s="325"/>
      <c r="IT107" s="325"/>
      <c r="IU107" s="325"/>
      <c r="IV107" s="325"/>
    </row>
    <row r="108" spans="1:256" ht="23.1" customHeight="1" x14ac:dyDescent="0.2">
      <c r="C108" s="349"/>
      <c r="D108" s="348"/>
      <c r="E108" s="575"/>
      <c r="F108" s="562"/>
      <c r="G108" s="562"/>
    </row>
    <row r="109" spans="1:256" s="105" customFormat="1" ht="23.1" customHeight="1" x14ac:dyDescent="0.2">
      <c r="A109" s="325"/>
      <c r="B109" s="325"/>
      <c r="C109" s="349"/>
      <c r="D109" s="341"/>
      <c r="E109" s="575"/>
      <c r="F109" s="560"/>
      <c r="G109" s="560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  <c r="AP109" s="325"/>
      <c r="AQ109" s="325"/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  <c r="BD109" s="325"/>
      <c r="BE109" s="325"/>
      <c r="BF109" s="325"/>
      <c r="BG109" s="325"/>
      <c r="BH109" s="325"/>
      <c r="BI109" s="325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25"/>
      <c r="BU109" s="325"/>
      <c r="BV109" s="325"/>
      <c r="BW109" s="325"/>
      <c r="BX109" s="325"/>
      <c r="BY109" s="325"/>
      <c r="BZ109" s="325"/>
      <c r="CA109" s="325"/>
      <c r="CB109" s="325"/>
      <c r="CC109" s="325"/>
      <c r="CD109" s="325"/>
      <c r="CE109" s="325"/>
      <c r="CF109" s="325"/>
      <c r="CG109" s="325"/>
      <c r="CH109" s="325"/>
      <c r="CI109" s="325"/>
      <c r="CJ109" s="325"/>
      <c r="CK109" s="325"/>
      <c r="CL109" s="325"/>
      <c r="CM109" s="325"/>
      <c r="CN109" s="325"/>
      <c r="CO109" s="325"/>
      <c r="CP109" s="325"/>
      <c r="CQ109" s="325"/>
      <c r="CR109" s="325"/>
      <c r="CS109" s="325"/>
      <c r="CT109" s="325"/>
      <c r="CU109" s="325"/>
      <c r="CV109" s="325"/>
      <c r="CW109" s="325"/>
      <c r="CX109" s="325"/>
      <c r="CY109" s="325"/>
      <c r="CZ109" s="325"/>
      <c r="DA109" s="325"/>
      <c r="DB109" s="325"/>
      <c r="DC109" s="325"/>
      <c r="DD109" s="325"/>
      <c r="DE109" s="325"/>
      <c r="DF109" s="325"/>
      <c r="DG109" s="325"/>
      <c r="DH109" s="325"/>
      <c r="DI109" s="325"/>
      <c r="DJ109" s="325"/>
      <c r="DK109" s="325"/>
      <c r="DL109" s="325"/>
      <c r="DM109" s="325"/>
      <c r="DN109" s="325"/>
      <c r="DO109" s="325"/>
      <c r="DP109" s="325"/>
      <c r="DQ109" s="325"/>
      <c r="DR109" s="325"/>
      <c r="DS109" s="325"/>
      <c r="DT109" s="325"/>
      <c r="DU109" s="325"/>
      <c r="DV109" s="325"/>
      <c r="DW109" s="325"/>
      <c r="DX109" s="325"/>
      <c r="DY109" s="325"/>
      <c r="DZ109" s="325"/>
      <c r="EA109" s="325"/>
      <c r="EB109" s="325"/>
      <c r="EC109" s="325"/>
      <c r="ED109" s="325"/>
      <c r="EE109" s="325"/>
      <c r="EF109" s="325"/>
      <c r="EG109" s="325"/>
      <c r="EH109" s="325"/>
      <c r="EI109" s="325"/>
      <c r="EJ109" s="325"/>
      <c r="EK109" s="325"/>
      <c r="EL109" s="325"/>
      <c r="EM109" s="325"/>
      <c r="EN109" s="325"/>
      <c r="EO109" s="325"/>
      <c r="EP109" s="325"/>
      <c r="EQ109" s="325"/>
      <c r="ER109" s="325"/>
      <c r="ES109" s="325"/>
      <c r="ET109" s="325"/>
      <c r="EU109" s="325"/>
      <c r="EV109" s="325"/>
      <c r="EW109" s="325"/>
      <c r="EX109" s="325"/>
      <c r="EY109" s="325"/>
      <c r="EZ109" s="325"/>
      <c r="FA109" s="325"/>
      <c r="FB109" s="325"/>
      <c r="FC109" s="325"/>
      <c r="FD109" s="325"/>
      <c r="FE109" s="325"/>
      <c r="FF109" s="325"/>
      <c r="FG109" s="325"/>
      <c r="FH109" s="325"/>
      <c r="FI109" s="325"/>
      <c r="FJ109" s="325"/>
      <c r="FK109" s="325"/>
      <c r="FL109" s="325"/>
      <c r="FM109" s="325"/>
      <c r="FN109" s="325"/>
      <c r="FO109" s="325"/>
      <c r="FP109" s="325"/>
      <c r="FQ109" s="325"/>
      <c r="FR109" s="325"/>
      <c r="FS109" s="325"/>
      <c r="FT109" s="325"/>
      <c r="FU109" s="325"/>
      <c r="FV109" s="325"/>
      <c r="FW109" s="325"/>
      <c r="FX109" s="325"/>
      <c r="FY109" s="325"/>
      <c r="FZ109" s="325"/>
      <c r="GA109" s="325"/>
      <c r="GB109" s="325"/>
      <c r="GC109" s="325"/>
      <c r="GD109" s="325"/>
      <c r="GE109" s="325"/>
      <c r="GF109" s="325"/>
      <c r="GG109" s="325"/>
      <c r="GH109" s="325"/>
      <c r="GI109" s="325"/>
      <c r="GJ109" s="325"/>
      <c r="GK109" s="325"/>
      <c r="GL109" s="325"/>
      <c r="GM109" s="325"/>
      <c r="GN109" s="325"/>
      <c r="GO109" s="325"/>
      <c r="GP109" s="325"/>
      <c r="GQ109" s="325"/>
      <c r="GR109" s="325"/>
      <c r="GS109" s="325"/>
      <c r="GT109" s="325"/>
      <c r="GU109" s="325"/>
      <c r="GV109" s="325"/>
      <c r="GW109" s="325"/>
      <c r="GX109" s="325"/>
      <c r="GY109" s="325"/>
      <c r="GZ109" s="325"/>
      <c r="HA109" s="325"/>
      <c r="HB109" s="325"/>
      <c r="HC109" s="325"/>
      <c r="HD109" s="325"/>
      <c r="HE109" s="325"/>
      <c r="HF109" s="325"/>
      <c r="HG109" s="325"/>
      <c r="HH109" s="325"/>
      <c r="HI109" s="325"/>
      <c r="HJ109" s="325"/>
      <c r="HK109" s="325"/>
      <c r="HL109" s="325"/>
      <c r="HM109" s="325"/>
      <c r="HN109" s="325"/>
      <c r="HO109" s="325"/>
      <c r="HP109" s="325"/>
      <c r="HQ109" s="325"/>
      <c r="HR109" s="325"/>
      <c r="HS109" s="325"/>
      <c r="HT109" s="325"/>
      <c r="HU109" s="325"/>
      <c r="HV109" s="325"/>
      <c r="HW109" s="325"/>
      <c r="HX109" s="325"/>
      <c r="HY109" s="325"/>
      <c r="HZ109" s="325"/>
      <c r="IA109" s="325"/>
      <c r="IB109" s="325"/>
      <c r="IC109" s="325"/>
      <c r="ID109" s="325"/>
      <c r="IE109" s="325"/>
      <c r="IF109" s="325"/>
      <c r="IG109" s="325"/>
      <c r="IH109" s="325"/>
      <c r="II109" s="325"/>
      <c r="IJ109" s="325"/>
      <c r="IK109" s="325"/>
      <c r="IL109" s="325"/>
      <c r="IM109" s="325"/>
      <c r="IN109" s="325"/>
      <c r="IO109" s="325"/>
      <c r="IP109" s="325"/>
      <c r="IQ109" s="325"/>
      <c r="IR109" s="325"/>
      <c r="IS109" s="325"/>
      <c r="IT109" s="325"/>
      <c r="IU109" s="325"/>
      <c r="IV109" s="325"/>
    </row>
    <row r="110" spans="1:256" ht="23.1" customHeight="1" x14ac:dyDescent="0.2">
      <c r="C110" s="349"/>
      <c r="D110" s="348"/>
      <c r="E110" s="575"/>
      <c r="F110" s="562"/>
      <c r="G110" s="562"/>
    </row>
    <row r="111" spans="1:256" s="105" customFormat="1" ht="23.1" customHeight="1" x14ac:dyDescent="0.2">
      <c r="A111" s="325"/>
      <c r="B111" s="325"/>
      <c r="C111" s="349"/>
      <c r="D111" s="341"/>
      <c r="E111" s="575"/>
      <c r="F111" s="560"/>
      <c r="G111" s="560"/>
      <c r="H111" s="325"/>
      <c r="I111" s="325"/>
      <c r="J111" s="325"/>
      <c r="K111" s="325"/>
      <c r="L111" s="325"/>
      <c r="M111" s="325"/>
      <c r="N111" s="325"/>
      <c r="O111" s="325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I111" s="325"/>
      <c r="AJ111" s="325"/>
      <c r="AK111" s="325"/>
      <c r="AL111" s="325"/>
      <c r="AM111" s="325"/>
      <c r="AN111" s="325"/>
      <c r="AO111" s="325"/>
      <c r="AP111" s="325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  <c r="BE111" s="325"/>
      <c r="BF111" s="325"/>
      <c r="BG111" s="325"/>
      <c r="BH111" s="325"/>
      <c r="BI111" s="325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325"/>
      <c r="BU111" s="325"/>
      <c r="BV111" s="325"/>
      <c r="BW111" s="325"/>
      <c r="BX111" s="325"/>
      <c r="BY111" s="325"/>
      <c r="BZ111" s="325"/>
      <c r="CA111" s="325"/>
      <c r="CB111" s="325"/>
      <c r="CC111" s="325"/>
      <c r="CD111" s="325"/>
      <c r="CE111" s="325"/>
      <c r="CF111" s="325"/>
      <c r="CG111" s="325"/>
      <c r="CH111" s="325"/>
      <c r="CI111" s="325"/>
      <c r="CJ111" s="325"/>
      <c r="CK111" s="325"/>
      <c r="CL111" s="325"/>
      <c r="CM111" s="325"/>
      <c r="CN111" s="325"/>
      <c r="CO111" s="325"/>
      <c r="CP111" s="325"/>
      <c r="CQ111" s="325"/>
      <c r="CR111" s="325"/>
      <c r="CS111" s="325"/>
      <c r="CT111" s="325"/>
      <c r="CU111" s="325"/>
      <c r="CV111" s="325"/>
      <c r="CW111" s="325"/>
      <c r="CX111" s="325"/>
      <c r="CY111" s="325"/>
      <c r="CZ111" s="325"/>
      <c r="DA111" s="325"/>
      <c r="DB111" s="325"/>
      <c r="DC111" s="325"/>
      <c r="DD111" s="325"/>
      <c r="DE111" s="325"/>
      <c r="DF111" s="325"/>
      <c r="DG111" s="325"/>
      <c r="DH111" s="325"/>
      <c r="DI111" s="325"/>
      <c r="DJ111" s="325"/>
      <c r="DK111" s="325"/>
      <c r="DL111" s="325"/>
      <c r="DM111" s="325"/>
      <c r="DN111" s="325"/>
      <c r="DO111" s="325"/>
      <c r="DP111" s="325"/>
      <c r="DQ111" s="325"/>
      <c r="DR111" s="325"/>
      <c r="DS111" s="325"/>
      <c r="DT111" s="325"/>
      <c r="DU111" s="325"/>
      <c r="DV111" s="325"/>
      <c r="DW111" s="325"/>
      <c r="DX111" s="325"/>
      <c r="DY111" s="325"/>
      <c r="DZ111" s="325"/>
      <c r="EA111" s="325"/>
      <c r="EB111" s="325"/>
      <c r="EC111" s="325"/>
      <c r="ED111" s="325"/>
      <c r="EE111" s="325"/>
      <c r="EF111" s="325"/>
      <c r="EG111" s="325"/>
      <c r="EH111" s="325"/>
      <c r="EI111" s="325"/>
      <c r="EJ111" s="325"/>
      <c r="EK111" s="325"/>
      <c r="EL111" s="325"/>
      <c r="EM111" s="325"/>
      <c r="EN111" s="325"/>
      <c r="EO111" s="325"/>
      <c r="EP111" s="325"/>
      <c r="EQ111" s="325"/>
      <c r="ER111" s="325"/>
      <c r="ES111" s="325"/>
      <c r="ET111" s="325"/>
      <c r="EU111" s="325"/>
      <c r="EV111" s="325"/>
      <c r="EW111" s="325"/>
      <c r="EX111" s="325"/>
      <c r="EY111" s="325"/>
      <c r="EZ111" s="325"/>
      <c r="FA111" s="325"/>
      <c r="FB111" s="325"/>
      <c r="FC111" s="325"/>
      <c r="FD111" s="325"/>
      <c r="FE111" s="325"/>
      <c r="FF111" s="325"/>
      <c r="FG111" s="325"/>
      <c r="FH111" s="325"/>
      <c r="FI111" s="325"/>
      <c r="FJ111" s="325"/>
      <c r="FK111" s="325"/>
      <c r="FL111" s="325"/>
      <c r="FM111" s="325"/>
      <c r="FN111" s="325"/>
      <c r="FO111" s="325"/>
      <c r="FP111" s="325"/>
      <c r="FQ111" s="325"/>
      <c r="FR111" s="325"/>
      <c r="FS111" s="325"/>
      <c r="FT111" s="325"/>
      <c r="FU111" s="325"/>
      <c r="FV111" s="325"/>
      <c r="FW111" s="325"/>
      <c r="FX111" s="325"/>
      <c r="FY111" s="325"/>
      <c r="FZ111" s="325"/>
      <c r="GA111" s="325"/>
      <c r="GB111" s="325"/>
      <c r="GC111" s="325"/>
      <c r="GD111" s="325"/>
      <c r="GE111" s="325"/>
      <c r="GF111" s="325"/>
      <c r="GG111" s="325"/>
      <c r="GH111" s="325"/>
      <c r="GI111" s="325"/>
      <c r="GJ111" s="325"/>
      <c r="GK111" s="325"/>
      <c r="GL111" s="325"/>
      <c r="GM111" s="325"/>
      <c r="GN111" s="325"/>
      <c r="GO111" s="325"/>
      <c r="GP111" s="325"/>
      <c r="GQ111" s="325"/>
      <c r="GR111" s="325"/>
      <c r="GS111" s="325"/>
      <c r="GT111" s="325"/>
      <c r="GU111" s="325"/>
      <c r="GV111" s="325"/>
      <c r="GW111" s="325"/>
      <c r="GX111" s="325"/>
      <c r="GY111" s="325"/>
      <c r="GZ111" s="325"/>
      <c r="HA111" s="325"/>
      <c r="HB111" s="325"/>
      <c r="HC111" s="325"/>
      <c r="HD111" s="325"/>
      <c r="HE111" s="325"/>
      <c r="HF111" s="325"/>
      <c r="HG111" s="325"/>
      <c r="HH111" s="325"/>
      <c r="HI111" s="325"/>
      <c r="HJ111" s="325"/>
      <c r="HK111" s="325"/>
      <c r="HL111" s="325"/>
      <c r="HM111" s="325"/>
      <c r="HN111" s="325"/>
      <c r="HO111" s="325"/>
      <c r="HP111" s="325"/>
      <c r="HQ111" s="325"/>
      <c r="HR111" s="325"/>
      <c r="HS111" s="325"/>
      <c r="HT111" s="325"/>
      <c r="HU111" s="325"/>
      <c r="HV111" s="325"/>
      <c r="HW111" s="325"/>
      <c r="HX111" s="325"/>
      <c r="HY111" s="325"/>
      <c r="HZ111" s="325"/>
      <c r="IA111" s="325"/>
      <c r="IB111" s="325"/>
      <c r="IC111" s="325"/>
      <c r="ID111" s="325"/>
      <c r="IE111" s="325"/>
      <c r="IF111" s="325"/>
      <c r="IG111" s="325"/>
      <c r="IH111" s="325"/>
      <c r="II111" s="325"/>
      <c r="IJ111" s="325"/>
      <c r="IK111" s="325"/>
      <c r="IL111" s="325"/>
      <c r="IM111" s="325"/>
      <c r="IN111" s="325"/>
      <c r="IO111" s="325"/>
      <c r="IP111" s="325"/>
      <c r="IQ111" s="325"/>
      <c r="IR111" s="325"/>
      <c r="IS111" s="325"/>
      <c r="IT111" s="325"/>
      <c r="IU111" s="325"/>
      <c r="IV111" s="325"/>
    </row>
    <row r="112" spans="1:256" ht="23.1" customHeight="1" x14ac:dyDescent="0.2">
      <c r="C112" s="349"/>
      <c r="D112" s="348"/>
      <c r="E112" s="575"/>
      <c r="F112" s="562"/>
      <c r="G112" s="562"/>
    </row>
    <row r="113" spans="3:3" ht="12.6" customHeight="1" x14ac:dyDescent="0.2">
      <c r="C113" s="103"/>
    </row>
    <row r="114" spans="3:3" ht="12.6" customHeight="1" x14ac:dyDescent="0.2">
      <c r="C114" s="103"/>
    </row>
    <row r="115" spans="3:3" ht="12.6" customHeight="1" x14ac:dyDescent="0.2">
      <c r="C115" s="103"/>
    </row>
    <row r="116" spans="3:3" ht="12.6" customHeight="1" x14ac:dyDescent="0.2">
      <c r="C116" s="103"/>
    </row>
    <row r="117" spans="3:3" ht="12.6" customHeight="1" x14ac:dyDescent="0.2">
      <c r="C117" s="103"/>
    </row>
    <row r="118" spans="3:3" ht="12.6" customHeight="1" x14ac:dyDescent="0.2">
      <c r="C118" s="103"/>
    </row>
    <row r="119" spans="3:3" ht="12.6" customHeight="1" x14ac:dyDescent="0.2">
      <c r="C119" s="103"/>
    </row>
    <row r="120" spans="3:3" ht="12.6" customHeight="1" x14ac:dyDescent="0.2">
      <c r="C120" s="103"/>
    </row>
    <row r="121" spans="3:3" ht="12.6" customHeight="1" x14ac:dyDescent="0.2">
      <c r="C121" s="103"/>
    </row>
    <row r="122" spans="3:3" ht="12.6" customHeight="1" x14ac:dyDescent="0.2">
      <c r="C122" s="103"/>
    </row>
    <row r="123" spans="3:3" ht="12.6" customHeight="1" x14ac:dyDescent="0.2">
      <c r="C123" s="103"/>
    </row>
    <row r="124" spans="3:3" ht="12.6" customHeight="1" x14ac:dyDescent="0.2">
      <c r="C124" s="103"/>
    </row>
    <row r="125" spans="3:3" ht="12.6" customHeight="1" x14ac:dyDescent="0.2">
      <c r="C125" s="103"/>
    </row>
    <row r="126" spans="3:3" ht="12.6" customHeight="1" x14ac:dyDescent="0.2">
      <c r="C126" s="103"/>
    </row>
    <row r="127" spans="3:3" ht="12.6" customHeight="1" x14ac:dyDescent="0.2">
      <c r="C127" s="103"/>
    </row>
    <row r="128" spans="3:3" ht="12.6" customHeight="1" x14ac:dyDescent="0.2">
      <c r="C128" s="103"/>
    </row>
    <row r="129" spans="3:3" ht="12.6" customHeight="1" x14ac:dyDescent="0.2">
      <c r="C129" s="103"/>
    </row>
    <row r="130" spans="3:3" ht="12.6" customHeight="1" x14ac:dyDescent="0.2">
      <c r="C130" s="103"/>
    </row>
    <row r="131" spans="3:3" ht="12.6" customHeight="1" x14ac:dyDescent="0.2">
      <c r="C131" s="103"/>
    </row>
    <row r="132" spans="3:3" ht="12.6" customHeight="1" x14ac:dyDescent="0.2">
      <c r="C132" s="103"/>
    </row>
    <row r="133" spans="3:3" ht="12.6" customHeight="1" x14ac:dyDescent="0.2">
      <c r="C133" s="103"/>
    </row>
    <row r="134" spans="3:3" ht="12.6" customHeight="1" x14ac:dyDescent="0.2">
      <c r="C134" s="103"/>
    </row>
    <row r="135" spans="3:3" ht="12.6" customHeight="1" x14ac:dyDescent="0.2">
      <c r="C135" s="103"/>
    </row>
    <row r="136" spans="3:3" ht="12.6" customHeight="1" x14ac:dyDescent="0.2">
      <c r="C136" s="103"/>
    </row>
    <row r="137" spans="3:3" ht="12.6" customHeight="1" x14ac:dyDescent="0.2">
      <c r="C137" s="103"/>
    </row>
    <row r="138" spans="3:3" ht="12.6" customHeight="1" x14ac:dyDescent="0.2">
      <c r="C138" s="103"/>
    </row>
    <row r="139" spans="3:3" ht="12.6" customHeight="1" x14ac:dyDescent="0.2">
      <c r="C139" s="103"/>
    </row>
    <row r="140" spans="3:3" ht="12.6" customHeight="1" x14ac:dyDescent="0.2">
      <c r="C140" s="103"/>
    </row>
    <row r="141" spans="3:3" ht="12.6" customHeight="1" x14ac:dyDescent="0.2">
      <c r="C141" s="103"/>
    </row>
    <row r="142" spans="3:3" ht="12.6" customHeight="1" x14ac:dyDescent="0.2">
      <c r="C142" s="103"/>
    </row>
    <row r="143" spans="3:3" ht="12.6" customHeight="1" x14ac:dyDescent="0.2">
      <c r="C143" s="103"/>
    </row>
    <row r="144" spans="3:3" ht="12.6" customHeight="1" x14ac:dyDescent="0.2">
      <c r="C144" s="103"/>
    </row>
    <row r="145" spans="3:3" ht="12.6" customHeight="1" x14ac:dyDescent="0.2">
      <c r="C145" s="103"/>
    </row>
    <row r="146" spans="3:3" ht="12.6" customHeight="1" x14ac:dyDescent="0.2">
      <c r="C146" s="103"/>
    </row>
    <row r="147" spans="3:3" ht="12.6" customHeight="1" x14ac:dyDescent="0.2">
      <c r="C147" s="103"/>
    </row>
    <row r="148" spans="3:3" ht="12.6" customHeight="1" x14ac:dyDescent="0.2">
      <c r="C148" s="103"/>
    </row>
    <row r="149" spans="3:3" ht="12.6" customHeight="1" x14ac:dyDescent="0.2">
      <c r="C149" s="103"/>
    </row>
    <row r="150" spans="3:3" ht="12.6" customHeight="1" x14ac:dyDescent="0.2">
      <c r="C150" s="103"/>
    </row>
    <row r="151" spans="3:3" ht="12.6" customHeight="1" x14ac:dyDescent="0.2">
      <c r="C151" s="103"/>
    </row>
    <row r="152" spans="3:3" ht="12.6" customHeight="1" x14ac:dyDescent="0.2">
      <c r="C152" s="103"/>
    </row>
    <row r="153" spans="3:3" ht="12.6" customHeight="1" x14ac:dyDescent="0.2">
      <c r="C153" s="103"/>
    </row>
  </sheetData>
  <mergeCells count="105">
    <mergeCell ref="E4:G4"/>
    <mergeCell ref="E109:G109"/>
    <mergeCell ref="E110:G110"/>
    <mergeCell ref="E111:G111"/>
    <mergeCell ref="E112:G112"/>
    <mergeCell ref="E103:G103"/>
    <mergeCell ref="E104:G104"/>
    <mergeCell ref="E105:G105"/>
    <mergeCell ref="E106:G106"/>
    <mergeCell ref="E107:G107"/>
    <mergeCell ref="E108:G108"/>
    <mergeCell ref="E97:G97"/>
    <mergeCell ref="E98:G98"/>
    <mergeCell ref="E99:G99"/>
    <mergeCell ref="E100:G100"/>
    <mergeCell ref="E101:G101"/>
    <mergeCell ref="E102:G102"/>
    <mergeCell ref="E91:G91"/>
    <mergeCell ref="E92:G92"/>
    <mergeCell ref="E93:G93"/>
    <mergeCell ref="E94:G94"/>
    <mergeCell ref="E95:G95"/>
    <mergeCell ref="E96:G96"/>
    <mergeCell ref="E85:G85"/>
    <mergeCell ref="E86:G86"/>
    <mergeCell ref="E87:G87"/>
    <mergeCell ref="E88:G88"/>
    <mergeCell ref="E89:G89"/>
    <mergeCell ref="E90:G90"/>
    <mergeCell ref="E79:G79"/>
    <mergeCell ref="E80:G80"/>
    <mergeCell ref="E81:G81"/>
    <mergeCell ref="E82:G82"/>
    <mergeCell ref="E83:G83"/>
    <mergeCell ref="E84:G84"/>
    <mergeCell ref="E73:G73"/>
    <mergeCell ref="E74:G74"/>
    <mergeCell ref="E75:G75"/>
    <mergeCell ref="E76:G76"/>
    <mergeCell ref="E77:G77"/>
    <mergeCell ref="E78:G78"/>
    <mergeCell ref="E67:G67"/>
    <mergeCell ref="E68:G68"/>
    <mergeCell ref="E69:G69"/>
    <mergeCell ref="E70:G70"/>
    <mergeCell ref="E71:G71"/>
    <mergeCell ref="E72:G72"/>
    <mergeCell ref="E45:G45"/>
    <mergeCell ref="E44:G44"/>
    <mergeCell ref="E61:G61"/>
    <mergeCell ref="E62:G62"/>
    <mergeCell ref="E63:G63"/>
    <mergeCell ref="E64:G64"/>
    <mergeCell ref="E65:G65"/>
    <mergeCell ref="E66:G66"/>
    <mergeCell ref="E55:G55"/>
    <mergeCell ref="E56:G56"/>
    <mergeCell ref="E57:G57"/>
    <mergeCell ref="E58:G58"/>
    <mergeCell ref="E59:G59"/>
    <mergeCell ref="E60:G60"/>
    <mergeCell ref="E41:G41"/>
    <mergeCell ref="E42:G42"/>
    <mergeCell ref="E43:G43"/>
    <mergeCell ref="E38:G38"/>
    <mergeCell ref="E39:G39"/>
    <mergeCell ref="E40:G40"/>
    <mergeCell ref="E32:G32"/>
    <mergeCell ref="E33:G33"/>
    <mergeCell ref="E34:G34"/>
    <mergeCell ref="E35:G35"/>
    <mergeCell ref="E36:G36"/>
    <mergeCell ref="E37:G37"/>
    <mergeCell ref="E49:G49"/>
    <mergeCell ref="E50:G50"/>
    <mergeCell ref="E51:G51"/>
    <mergeCell ref="E52:G52"/>
    <mergeCell ref="E53:G53"/>
    <mergeCell ref="E54:G54"/>
    <mergeCell ref="E46:G46"/>
    <mergeCell ref="E47:G47"/>
    <mergeCell ref="E48:G48"/>
    <mergeCell ref="E28:G28"/>
    <mergeCell ref="E29:G29"/>
    <mergeCell ref="E30:G30"/>
    <mergeCell ref="E31:G31"/>
    <mergeCell ref="E18:G18"/>
    <mergeCell ref="E23:G23"/>
    <mergeCell ref="E6:G6"/>
    <mergeCell ref="E7:G7"/>
    <mergeCell ref="E21:G21"/>
    <mergeCell ref="E9:G9"/>
    <mergeCell ref="E11:G11"/>
    <mergeCell ref="E14:G14"/>
    <mergeCell ref="E15:G15"/>
    <mergeCell ref="E25:G25"/>
    <mergeCell ref="E16:G16"/>
    <mergeCell ref="E17:G17"/>
    <mergeCell ref="E12:G12"/>
    <mergeCell ref="E13:G13"/>
    <mergeCell ref="E20:G20"/>
    <mergeCell ref="E10:G10"/>
    <mergeCell ref="E22:G22"/>
    <mergeCell ref="E19:G19"/>
    <mergeCell ref="E27:G27"/>
  </mergeCells>
  <phoneticPr fontId="2" type="noConversion"/>
  <pageMargins left="0.25" right="0.1" top="0.79" bottom="0.59" header="0.23" footer="0.25"/>
  <pageSetup scale="90" orientation="landscape" horizontalDpi="4294967293" verticalDpi="4294967293" r:id="rId1"/>
  <headerFooter alignWithMargins="0">
    <oddHeader>&amp;C&amp;"Arial,Bold"Aero Business Development llc
Tax Year 2018</oddHeader>
    <oddFooter>&amp;L&amp;F&amp;RPage &amp;P of &amp;N</oddFooter>
  </headerFooter>
  <rowBreaks count="1" manualBreakCount="1">
    <brk id="2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zoomScaleNormal="100" workbookViewId="0">
      <selection activeCell="E12" sqref="A1:E12"/>
    </sheetView>
  </sheetViews>
  <sheetFormatPr defaultRowHeight="12.75" x14ac:dyDescent="0.2"/>
  <cols>
    <col min="1" max="1" width="3" style="100" customWidth="1"/>
    <col min="2" max="3" width="14.28515625" style="101" customWidth="1"/>
    <col min="4" max="4" width="15.7109375" style="101" customWidth="1"/>
    <col min="5" max="5" width="40.140625" style="101" customWidth="1"/>
    <col min="6" max="6" width="24.85546875" style="102" customWidth="1"/>
    <col min="7" max="7" width="10.5703125" style="100" customWidth="1"/>
    <col min="8" max="8" width="1.5703125" style="100" customWidth="1"/>
    <col min="9" max="9" width="10" style="100" customWidth="1"/>
    <col min="10" max="16384" width="9.140625" style="100"/>
  </cols>
  <sheetData>
    <row r="1" spans="1:7" ht="15.75" x14ac:dyDescent="0.25">
      <c r="A1" s="99" t="s">
        <v>137</v>
      </c>
      <c r="F1" s="297" t="s">
        <v>299</v>
      </c>
    </row>
    <row r="2" spans="1:7" ht="15.75" x14ac:dyDescent="0.25">
      <c r="A2" s="99"/>
      <c r="B2" s="100"/>
      <c r="E2" s="114"/>
      <c r="F2" s="100"/>
    </row>
    <row r="3" spans="1:7" ht="16.5" thickBot="1" x14ac:dyDescent="0.3">
      <c r="A3" s="99"/>
      <c r="F3" s="114"/>
    </row>
    <row r="4" spans="1:7" s="105" customFormat="1" x14ac:dyDescent="0.2">
      <c r="B4" s="158" t="s">
        <v>3</v>
      </c>
      <c r="C4" s="301" t="s">
        <v>140</v>
      </c>
      <c r="D4" s="159" t="s">
        <v>54</v>
      </c>
      <c r="E4" s="160" t="s">
        <v>139</v>
      </c>
      <c r="F4" s="144"/>
    </row>
    <row r="5" spans="1:7" x14ac:dyDescent="0.2">
      <c r="B5" s="213"/>
      <c r="C5" s="345"/>
      <c r="D5" s="183"/>
      <c r="E5" s="182"/>
    </row>
    <row r="6" spans="1:7" x14ac:dyDescent="0.2">
      <c r="B6" s="245"/>
      <c r="C6" s="500" t="s">
        <v>93</v>
      </c>
      <c r="D6" s="246"/>
      <c r="E6" s="247"/>
      <c r="F6" s="244"/>
    </row>
    <row r="7" spans="1:7" x14ac:dyDescent="0.2">
      <c r="B7" s="179"/>
      <c r="C7" s="180"/>
      <c r="D7" s="181"/>
      <c r="E7" s="182"/>
    </row>
    <row r="8" spans="1:7" ht="13.5" thickBot="1" x14ac:dyDescent="0.25">
      <c r="B8" s="179"/>
      <c r="C8" s="185"/>
      <c r="D8" s="181"/>
      <c r="E8" s="184"/>
    </row>
    <row r="9" spans="1:7" ht="13.5" thickBot="1" x14ac:dyDescent="0.25">
      <c r="B9" s="135"/>
      <c r="C9" s="344">
        <f>SUM(C5:C8)</f>
        <v>0</v>
      </c>
      <c r="D9" s="156"/>
      <c r="G9" s="125"/>
    </row>
    <row r="10" spans="1:7" s="104" customFormat="1" x14ac:dyDescent="0.2">
      <c r="B10" s="149"/>
      <c r="C10" s="150"/>
      <c r="D10" s="157"/>
    </row>
    <row r="11" spans="1:7" x14ac:dyDescent="0.2">
      <c r="B11" s="135"/>
      <c r="C11" s="150"/>
      <c r="D11" s="156"/>
      <c r="F11" s="134"/>
    </row>
    <row r="12" spans="1:7" x14ac:dyDescent="0.2">
      <c r="B12" s="100"/>
      <c r="C12" s="135"/>
      <c r="D12" s="150"/>
      <c r="F12" s="134"/>
      <c r="G12" s="103"/>
    </row>
    <row r="13" spans="1:7" x14ac:dyDescent="0.2">
      <c r="B13" s="135"/>
      <c r="C13" s="135"/>
      <c r="D13" s="150"/>
      <c r="F13" s="134"/>
      <c r="G13" s="103"/>
    </row>
    <row r="14" spans="1:7" x14ac:dyDescent="0.2">
      <c r="B14" s="135"/>
      <c r="C14" s="135"/>
      <c r="D14" s="150"/>
      <c r="F14" s="134"/>
      <c r="G14" s="103"/>
    </row>
    <row r="15" spans="1:7" x14ac:dyDescent="0.2">
      <c r="B15" s="135"/>
      <c r="C15" s="135"/>
      <c r="D15" s="150"/>
      <c r="F15" s="134"/>
      <c r="G15" s="103"/>
    </row>
    <row r="16" spans="1:7" x14ac:dyDescent="0.2">
      <c r="B16" s="135"/>
      <c r="C16" s="135"/>
      <c r="D16" s="150"/>
      <c r="F16" s="134"/>
      <c r="G16" s="103"/>
    </row>
    <row r="17" spans="2:6" x14ac:dyDescent="0.2">
      <c r="B17" s="150"/>
      <c r="C17" s="150"/>
      <c r="D17" s="150"/>
      <c r="F17" s="134"/>
    </row>
    <row r="18" spans="2:6" x14ac:dyDescent="0.2">
      <c r="B18" s="150"/>
      <c r="C18" s="150"/>
      <c r="D18" s="150"/>
      <c r="F18" s="134"/>
    </row>
    <row r="19" spans="2:6" x14ac:dyDescent="0.2">
      <c r="B19" s="151"/>
      <c r="C19" s="151"/>
      <c r="D19" s="150"/>
      <c r="E19" s="136"/>
      <c r="F19" s="134"/>
    </row>
    <row r="20" spans="2:6" x14ac:dyDescent="0.2">
      <c r="B20" s="150"/>
      <c r="C20" s="150"/>
      <c r="D20" s="150"/>
      <c r="F20" s="134"/>
    </row>
    <row r="21" spans="2:6" x14ac:dyDescent="0.2">
      <c r="B21" s="150"/>
      <c r="C21" s="150"/>
      <c r="D21" s="135"/>
      <c r="F21" s="134"/>
    </row>
    <row r="22" spans="2:6" x14ac:dyDescent="0.2">
      <c r="B22" s="150"/>
      <c r="C22" s="150"/>
      <c r="D22" s="135"/>
      <c r="F22" s="134"/>
    </row>
    <row r="23" spans="2:6" x14ac:dyDescent="0.2">
      <c r="B23" s="150"/>
      <c r="C23" s="150"/>
      <c r="D23" s="135"/>
      <c r="F23" s="134"/>
    </row>
    <row r="24" spans="2:6" x14ac:dyDescent="0.2">
      <c r="B24" s="150"/>
      <c r="C24" s="150"/>
      <c r="D24" s="135"/>
      <c r="F24" s="134"/>
    </row>
    <row r="25" spans="2:6" x14ac:dyDescent="0.2">
      <c r="B25" s="150"/>
      <c r="C25" s="150"/>
      <c r="D25" s="135"/>
      <c r="F25" s="134"/>
    </row>
    <row r="26" spans="2:6" x14ac:dyDescent="0.2">
      <c r="B26" s="150"/>
      <c r="C26" s="150"/>
      <c r="D26" s="135"/>
      <c r="F26" s="134"/>
    </row>
    <row r="27" spans="2:6" x14ac:dyDescent="0.2">
      <c r="B27" s="150"/>
      <c r="C27" s="150"/>
      <c r="D27" s="135"/>
      <c r="F27" s="134"/>
    </row>
    <row r="28" spans="2:6" x14ac:dyDescent="0.2">
      <c r="B28" s="150"/>
      <c r="C28" s="150"/>
      <c r="D28" s="135"/>
      <c r="F28" s="134"/>
    </row>
    <row r="29" spans="2:6" x14ac:dyDescent="0.2">
      <c r="B29" s="150"/>
      <c r="C29" s="150"/>
      <c r="D29" s="135"/>
      <c r="F29" s="134"/>
    </row>
    <row r="30" spans="2:6" x14ac:dyDescent="0.2">
      <c r="B30" s="150"/>
      <c r="C30" s="150"/>
      <c r="D30" s="135"/>
      <c r="F30" s="134"/>
    </row>
    <row r="31" spans="2:6" x14ac:dyDescent="0.2">
      <c r="B31" s="150"/>
      <c r="C31" s="150"/>
      <c r="D31" s="135"/>
      <c r="F31" s="134"/>
    </row>
    <row r="32" spans="2:6" x14ac:dyDescent="0.2">
      <c r="B32" s="150"/>
      <c r="C32" s="150"/>
      <c r="D32" s="135"/>
      <c r="F32" s="134"/>
    </row>
    <row r="33" spans="1:9" x14ac:dyDescent="0.2">
      <c r="B33" s="150"/>
      <c r="C33" s="150"/>
      <c r="D33" s="135"/>
      <c r="F33" s="134"/>
    </row>
    <row r="34" spans="1:9" x14ac:dyDescent="0.2">
      <c r="B34" s="150"/>
      <c r="C34" s="150"/>
      <c r="D34" s="135"/>
      <c r="F34" s="134"/>
    </row>
    <row r="35" spans="1:9" x14ac:dyDescent="0.2">
      <c r="B35" s="150"/>
      <c r="C35" s="150"/>
      <c r="D35" s="135"/>
      <c r="F35" s="134"/>
      <c r="G35" s="103"/>
      <c r="I35" s="116"/>
    </row>
    <row r="36" spans="1:9" s="105" customFormat="1" ht="29.25" customHeight="1" x14ac:dyDescent="0.2">
      <c r="B36" s="145"/>
      <c r="C36" s="145"/>
      <c r="D36" s="123"/>
      <c r="E36" s="123"/>
      <c r="F36" s="124"/>
    </row>
    <row r="37" spans="1:9" x14ac:dyDescent="0.2">
      <c r="B37" s="150"/>
      <c r="C37" s="150"/>
      <c r="D37" s="135"/>
    </row>
    <row r="38" spans="1:9" x14ac:dyDescent="0.2">
      <c r="B38" s="150"/>
      <c r="C38" s="150"/>
      <c r="D38" s="135"/>
    </row>
    <row r="39" spans="1:9" x14ac:dyDescent="0.2">
      <c r="B39" s="150"/>
      <c r="C39" s="150"/>
      <c r="D39" s="135"/>
    </row>
    <row r="40" spans="1:9" x14ac:dyDescent="0.2">
      <c r="A40" s="131"/>
      <c r="G40" s="120"/>
    </row>
    <row r="41" spans="1:9" s="104" customFormat="1" x14ac:dyDescent="0.2"/>
    <row r="42" spans="1:9" s="104" customFormat="1" x14ac:dyDescent="0.2">
      <c r="B42" s="152"/>
      <c r="C42" s="152"/>
      <c r="D42" s="126"/>
      <c r="E42" s="121"/>
      <c r="F42" s="122"/>
    </row>
    <row r="43" spans="1:9" s="104" customFormat="1" x14ac:dyDescent="0.2">
      <c r="B43" s="152"/>
      <c r="C43" s="152"/>
      <c r="D43" s="126"/>
      <c r="E43" s="121"/>
      <c r="F43" s="122"/>
    </row>
    <row r="44" spans="1:9" s="104" customFormat="1" x14ac:dyDescent="0.2">
      <c r="B44" s="152"/>
      <c r="C44" s="152"/>
      <c r="D44" s="126"/>
      <c r="E44" s="121"/>
      <c r="F44" s="122"/>
    </row>
    <row r="45" spans="1:9" s="105" customFormat="1" ht="29.25" customHeight="1" x14ac:dyDescent="0.2">
      <c r="B45" s="145"/>
      <c r="C45" s="145"/>
      <c r="D45" s="123"/>
      <c r="E45" s="123"/>
      <c r="F45" s="124"/>
    </row>
    <row r="46" spans="1:9" x14ac:dyDescent="0.2">
      <c r="B46" s="150"/>
      <c r="C46" s="150"/>
      <c r="D46" s="135"/>
    </row>
    <row r="47" spans="1:9" x14ac:dyDescent="0.2">
      <c r="B47" s="150"/>
      <c r="C47" s="150"/>
      <c r="D47" s="135"/>
    </row>
    <row r="48" spans="1:9" x14ac:dyDescent="0.2">
      <c r="B48" s="150"/>
      <c r="C48" s="150"/>
      <c r="D48" s="135"/>
    </row>
    <row r="49" spans="1:9" s="105" customFormat="1" ht="29.25" customHeight="1" x14ac:dyDescent="0.2">
      <c r="B49" s="153"/>
      <c r="C49" s="153"/>
      <c r="D49" s="127"/>
      <c r="F49" s="128"/>
    </row>
    <row r="50" spans="1:9" x14ac:dyDescent="0.2">
      <c r="B50" s="150"/>
      <c r="C50" s="150"/>
      <c r="D50" s="135"/>
    </row>
    <row r="51" spans="1:9" x14ac:dyDescent="0.2">
      <c r="B51" s="150"/>
      <c r="C51" s="150"/>
      <c r="D51" s="135"/>
    </row>
    <row r="52" spans="1:9" x14ac:dyDescent="0.2">
      <c r="B52" s="150"/>
      <c r="C52" s="150"/>
      <c r="D52" s="135"/>
    </row>
    <row r="53" spans="1:9" x14ac:dyDescent="0.2">
      <c r="B53" s="150"/>
      <c r="C53" s="150"/>
      <c r="D53" s="135"/>
    </row>
    <row r="54" spans="1:9" x14ac:dyDescent="0.2">
      <c r="B54" s="88"/>
      <c r="C54" s="88"/>
      <c r="D54" s="88"/>
      <c r="E54" s="92"/>
    </row>
    <row r="55" spans="1:9" x14ac:dyDescent="0.2">
      <c r="B55" s="150"/>
      <c r="C55" s="150"/>
      <c r="D55" s="135"/>
    </row>
    <row r="56" spans="1:9" x14ac:dyDescent="0.2">
      <c r="B56" s="150"/>
      <c r="C56" s="150"/>
      <c r="D56" s="135"/>
    </row>
    <row r="57" spans="1:9" x14ac:dyDescent="0.2">
      <c r="B57" s="150"/>
      <c r="C57" s="150"/>
      <c r="D57" s="135"/>
    </row>
    <row r="58" spans="1:9" x14ac:dyDescent="0.2">
      <c r="B58" s="150"/>
      <c r="C58" s="150"/>
      <c r="D58" s="135"/>
    </row>
    <row r="59" spans="1:9" x14ac:dyDescent="0.2">
      <c r="B59" s="150"/>
      <c r="C59" s="150"/>
      <c r="D59" s="135"/>
    </row>
    <row r="60" spans="1:9" s="101" customFormat="1" x14ac:dyDescent="0.2">
      <c r="A60" s="100"/>
      <c r="B60" s="150"/>
      <c r="C60" s="150"/>
      <c r="D60" s="135"/>
      <c r="F60" s="102"/>
      <c r="G60" s="100"/>
      <c r="H60" s="100"/>
      <c r="I60" s="100"/>
    </row>
    <row r="61" spans="1:9" s="101" customFormat="1" x14ac:dyDescent="0.2">
      <c r="A61" s="100"/>
      <c r="B61" s="150"/>
      <c r="C61" s="150"/>
      <c r="D61" s="135"/>
      <c r="F61" s="102"/>
      <c r="G61" s="100"/>
      <c r="H61" s="100"/>
      <c r="I61" s="100"/>
    </row>
    <row r="62" spans="1:9" s="101" customFormat="1" x14ac:dyDescent="0.2">
      <c r="A62" s="100"/>
      <c r="B62" s="150"/>
      <c r="C62" s="150"/>
      <c r="D62" s="135"/>
      <c r="F62" s="102"/>
      <c r="G62" s="100"/>
      <c r="H62" s="100"/>
      <c r="I62" s="100"/>
    </row>
    <row r="63" spans="1:9" s="101" customFormat="1" x14ac:dyDescent="0.2">
      <c r="A63" s="100"/>
      <c r="B63" s="150"/>
      <c r="C63" s="150"/>
      <c r="D63" s="135"/>
      <c r="F63" s="102"/>
      <c r="G63" s="100"/>
      <c r="H63" s="100"/>
      <c r="I63" s="100"/>
    </row>
    <row r="64" spans="1:9" s="101" customFormat="1" x14ac:dyDescent="0.2">
      <c r="A64" s="100"/>
      <c r="B64" s="150"/>
      <c r="C64" s="150"/>
      <c r="D64" s="135"/>
      <c r="F64" s="102"/>
      <c r="G64" s="100"/>
      <c r="H64" s="100"/>
      <c r="I64" s="100"/>
    </row>
    <row r="65" spans="1:9" s="101" customFormat="1" x14ac:dyDescent="0.2">
      <c r="A65" s="100"/>
      <c r="B65" s="150"/>
      <c r="C65" s="150"/>
      <c r="D65" s="135"/>
      <c r="F65" s="102"/>
      <c r="G65" s="100"/>
      <c r="H65" s="100"/>
      <c r="I65" s="100"/>
    </row>
    <row r="66" spans="1:9" s="101" customFormat="1" x14ac:dyDescent="0.2">
      <c r="A66" s="100"/>
      <c r="B66" s="150"/>
      <c r="C66" s="150"/>
      <c r="D66" s="135"/>
      <c r="F66" s="102"/>
      <c r="G66" s="100"/>
      <c r="H66" s="100"/>
      <c r="I66" s="100"/>
    </row>
    <row r="67" spans="1:9" s="101" customFormat="1" x14ac:dyDescent="0.2">
      <c r="A67" s="100"/>
      <c r="B67" s="150"/>
      <c r="C67" s="150"/>
      <c r="D67" s="135"/>
      <c r="F67" s="102"/>
      <c r="G67" s="100"/>
      <c r="H67" s="100"/>
      <c r="I67" s="100"/>
    </row>
    <row r="68" spans="1:9" s="101" customFormat="1" x14ac:dyDescent="0.2">
      <c r="A68" s="100"/>
      <c r="B68" s="150"/>
      <c r="C68" s="150"/>
      <c r="D68" s="135"/>
      <c r="F68" s="102"/>
      <c r="G68" s="100"/>
      <c r="H68" s="100"/>
      <c r="I68" s="100"/>
    </row>
    <row r="69" spans="1:9" s="101" customFormat="1" x14ac:dyDescent="0.2">
      <c r="A69" s="100"/>
      <c r="B69" s="150"/>
      <c r="C69" s="150"/>
      <c r="D69" s="135"/>
      <c r="F69" s="102"/>
      <c r="G69" s="100"/>
      <c r="H69" s="100"/>
      <c r="I69" s="100"/>
    </row>
    <row r="70" spans="1:9" s="101" customFormat="1" x14ac:dyDescent="0.2">
      <c r="A70" s="100"/>
      <c r="B70" s="150"/>
      <c r="C70" s="150"/>
      <c r="D70" s="135"/>
      <c r="F70" s="102"/>
      <c r="G70" s="100"/>
      <c r="H70" s="100"/>
      <c r="I70" s="100"/>
    </row>
    <row r="71" spans="1:9" s="101" customFormat="1" x14ac:dyDescent="0.2">
      <c r="A71" s="100"/>
      <c r="B71" s="150"/>
      <c r="C71" s="150"/>
      <c r="D71" s="135"/>
      <c r="F71" s="102"/>
      <c r="G71" s="100"/>
      <c r="H71" s="100"/>
      <c r="I71" s="100"/>
    </row>
    <row r="72" spans="1:9" s="101" customFormat="1" x14ac:dyDescent="0.2">
      <c r="A72" s="100"/>
      <c r="B72" s="150"/>
      <c r="C72" s="150"/>
      <c r="D72" s="135"/>
      <c r="F72" s="102"/>
      <c r="G72" s="100"/>
      <c r="H72" s="100"/>
      <c r="I72" s="100"/>
    </row>
    <row r="73" spans="1:9" s="101" customFormat="1" x14ac:dyDescent="0.2">
      <c r="A73" s="100"/>
      <c r="B73" s="150"/>
      <c r="C73" s="150"/>
      <c r="D73" s="135"/>
      <c r="F73" s="102"/>
      <c r="G73" s="100"/>
      <c r="H73" s="100"/>
      <c r="I73" s="100"/>
    </row>
    <row r="74" spans="1:9" s="101" customFormat="1" x14ac:dyDescent="0.2">
      <c r="A74" s="100"/>
      <c r="B74" s="150"/>
      <c r="C74" s="150"/>
      <c r="D74" s="135"/>
      <c r="F74" s="102"/>
      <c r="G74" s="100"/>
      <c r="H74" s="100"/>
      <c r="I74" s="100"/>
    </row>
    <row r="75" spans="1:9" s="101" customFormat="1" x14ac:dyDescent="0.2">
      <c r="A75" s="100"/>
      <c r="B75" s="150"/>
      <c r="C75" s="150"/>
      <c r="D75" s="133"/>
      <c r="F75" s="102"/>
      <c r="G75" s="100"/>
      <c r="H75" s="100"/>
      <c r="I75" s="100"/>
    </row>
    <row r="76" spans="1:9" x14ac:dyDescent="0.2">
      <c r="B76" s="150"/>
      <c r="C76" s="150"/>
      <c r="D76" s="133"/>
    </row>
    <row r="77" spans="1:9" x14ac:dyDescent="0.2">
      <c r="B77" s="150"/>
      <c r="C77" s="150"/>
      <c r="D77" s="133"/>
    </row>
    <row r="78" spans="1:9" x14ac:dyDescent="0.2">
      <c r="B78" s="150"/>
      <c r="C78" s="150"/>
      <c r="D78" s="133"/>
    </row>
    <row r="79" spans="1:9" x14ac:dyDescent="0.2">
      <c r="B79" s="150"/>
      <c r="C79" s="150"/>
      <c r="D79" s="133"/>
    </row>
    <row r="80" spans="1:9" x14ac:dyDescent="0.2">
      <c r="B80" s="150"/>
      <c r="C80" s="150"/>
      <c r="D80" s="133"/>
    </row>
    <row r="81" spans="2:7" x14ac:dyDescent="0.2">
      <c r="B81" s="150"/>
      <c r="C81" s="150"/>
      <c r="D81" s="133"/>
    </row>
    <row r="82" spans="2:7" x14ac:dyDescent="0.2">
      <c r="B82" s="150"/>
      <c r="C82" s="150"/>
      <c r="D82" s="133"/>
      <c r="G82" s="103"/>
    </row>
    <row r="83" spans="2:7" s="107" customFormat="1" ht="29.25" customHeight="1" x14ac:dyDescent="0.2">
      <c r="B83" s="150"/>
      <c r="C83" s="150"/>
      <c r="D83" s="133"/>
      <c r="E83" s="101"/>
      <c r="F83" s="129"/>
    </row>
    <row r="84" spans="2:7" s="108" customFormat="1" ht="15.75" x14ac:dyDescent="0.2">
      <c r="B84" s="154"/>
      <c r="C84" s="154"/>
      <c r="D84" s="130"/>
      <c r="E84" s="130"/>
      <c r="F84" s="137"/>
    </row>
    <row r="85" spans="2:7" s="108" customFormat="1" ht="15" x14ac:dyDescent="0.2">
      <c r="B85" s="155"/>
      <c r="C85" s="155"/>
      <c r="D85" s="139"/>
      <c r="E85" s="139"/>
      <c r="F85" s="137"/>
    </row>
    <row r="86" spans="2:7" s="108" customFormat="1" ht="15" x14ac:dyDescent="0.2">
      <c r="B86" s="155"/>
      <c r="C86" s="155"/>
      <c r="D86" s="139"/>
      <c r="E86" s="139"/>
      <c r="F86" s="137"/>
    </row>
    <row r="87" spans="2:7" s="109" customFormat="1" ht="21" customHeight="1" x14ac:dyDescent="0.2">
      <c r="B87" s="155"/>
      <c r="C87" s="155"/>
      <c r="D87" s="139"/>
      <c r="E87" s="139"/>
      <c r="F87" s="129"/>
    </row>
    <row r="88" spans="2:7" s="108" customFormat="1" ht="15.75" x14ac:dyDescent="0.2">
      <c r="B88" s="154"/>
      <c r="C88" s="154"/>
      <c r="D88" s="140"/>
      <c r="E88" s="140"/>
      <c r="F88" s="137"/>
    </row>
    <row r="89" spans="2:7" s="108" customFormat="1" ht="15.75" x14ac:dyDescent="0.25">
      <c r="B89" s="155"/>
      <c r="C89" s="155"/>
      <c r="D89" s="139"/>
      <c r="E89" s="139"/>
      <c r="F89" s="141"/>
    </row>
    <row r="90" spans="2:7" s="108" customFormat="1" ht="15.75" x14ac:dyDescent="0.25">
      <c r="B90" s="143"/>
      <c r="C90" s="143"/>
      <c r="D90" s="142"/>
      <c r="E90" s="143"/>
      <c r="F90" s="137"/>
    </row>
    <row r="91" spans="2:7" s="108" customFormat="1" ht="15.75" x14ac:dyDescent="0.25">
      <c r="B91" s="155"/>
      <c r="C91" s="155"/>
      <c r="D91" s="139"/>
      <c r="E91" s="139"/>
      <c r="F91" s="141"/>
      <c r="G91" s="138"/>
    </row>
    <row r="92" spans="2:7" s="108" customFormat="1" ht="15.75" x14ac:dyDescent="0.25">
      <c r="B92" s="143"/>
      <c r="C92" s="143"/>
      <c r="D92" s="142"/>
      <c r="E92" s="142"/>
      <c r="F92" s="137"/>
    </row>
    <row r="93" spans="2:7" ht="15" x14ac:dyDescent="0.2">
      <c r="B93" s="155"/>
      <c r="C93" s="155"/>
      <c r="D93" s="139"/>
      <c r="E93" s="139"/>
    </row>
    <row r="94" spans="2:7" x14ac:dyDescent="0.2">
      <c r="B94" s="150"/>
      <c r="C94" s="150"/>
    </row>
    <row r="95" spans="2:7" x14ac:dyDescent="0.2">
      <c r="B95" s="150"/>
      <c r="C95" s="150"/>
    </row>
    <row r="96" spans="2:7" x14ac:dyDescent="0.2">
      <c r="B96" s="150"/>
      <c r="C96" s="150"/>
    </row>
    <row r="97" spans="1:9" x14ac:dyDescent="0.2">
      <c r="B97" s="150"/>
      <c r="C97" s="150"/>
    </row>
    <row r="98" spans="1:9" x14ac:dyDescent="0.2">
      <c r="B98" s="150"/>
      <c r="C98" s="150"/>
    </row>
    <row r="99" spans="1:9" x14ac:dyDescent="0.2">
      <c r="B99" s="150"/>
      <c r="C99" s="150"/>
    </row>
    <row r="100" spans="1:9" x14ac:dyDescent="0.2">
      <c r="B100" s="150"/>
      <c r="C100" s="150"/>
    </row>
    <row r="101" spans="1:9" x14ac:dyDescent="0.2">
      <c r="B101" s="150"/>
      <c r="C101" s="150"/>
    </row>
    <row r="102" spans="1:9" x14ac:dyDescent="0.2">
      <c r="B102" s="150"/>
      <c r="C102" s="150"/>
    </row>
    <row r="103" spans="1:9" x14ac:dyDescent="0.2">
      <c r="B103" s="150"/>
      <c r="C103" s="150"/>
    </row>
    <row r="104" spans="1:9" x14ac:dyDescent="0.2">
      <c r="B104" s="150"/>
      <c r="C104" s="150"/>
    </row>
    <row r="105" spans="1:9" x14ac:dyDescent="0.2">
      <c r="B105" s="150"/>
      <c r="C105" s="150"/>
    </row>
    <row r="106" spans="1:9" x14ac:dyDescent="0.2">
      <c r="B106" s="150"/>
      <c r="C106" s="150"/>
    </row>
    <row r="107" spans="1:9" x14ac:dyDescent="0.2">
      <c r="B107" s="150"/>
      <c r="C107" s="150"/>
    </row>
    <row r="108" spans="1:9" s="101" customFormat="1" x14ac:dyDescent="0.2">
      <c r="A108" s="100"/>
      <c r="B108" s="150"/>
      <c r="C108" s="150"/>
      <c r="F108" s="102"/>
      <c r="G108" s="100"/>
      <c r="H108" s="100"/>
      <c r="I108" s="100"/>
    </row>
    <row r="109" spans="1:9" s="101" customFormat="1" x14ac:dyDescent="0.2">
      <c r="A109" s="100"/>
      <c r="B109" s="150"/>
      <c r="C109" s="150"/>
      <c r="F109" s="102"/>
      <c r="G109" s="100"/>
      <c r="H109" s="100"/>
      <c r="I109" s="100"/>
    </row>
    <row r="110" spans="1:9" s="101" customFormat="1" x14ac:dyDescent="0.2">
      <c r="A110" s="100"/>
      <c r="B110" s="150"/>
      <c r="C110" s="150"/>
      <c r="F110" s="102"/>
      <c r="G110" s="100"/>
      <c r="H110" s="100"/>
      <c r="I110" s="100"/>
    </row>
    <row r="111" spans="1:9" s="101" customFormat="1" x14ac:dyDescent="0.2">
      <c r="A111" s="100"/>
      <c r="B111" s="150"/>
      <c r="C111" s="150"/>
      <c r="F111" s="102"/>
      <c r="G111" s="100"/>
      <c r="H111" s="100"/>
      <c r="I111" s="100"/>
    </row>
    <row r="112" spans="1:9" s="101" customFormat="1" x14ac:dyDescent="0.2">
      <c r="A112" s="100"/>
      <c r="B112" s="150"/>
      <c r="C112" s="150"/>
      <c r="F112" s="102"/>
      <c r="G112" s="100"/>
      <c r="H112" s="100"/>
      <c r="I112" s="100"/>
    </row>
    <row r="113" spans="1:9" s="101" customFormat="1" x14ac:dyDescent="0.2">
      <c r="A113" s="100"/>
      <c r="B113" s="150"/>
      <c r="C113" s="150"/>
      <c r="F113" s="102"/>
      <c r="G113" s="100"/>
      <c r="H113" s="100"/>
      <c r="I113" s="100"/>
    </row>
    <row r="114" spans="1:9" s="101" customFormat="1" x14ac:dyDescent="0.2">
      <c r="A114" s="100"/>
      <c r="B114" s="150"/>
      <c r="C114" s="150"/>
      <c r="F114" s="102"/>
      <c r="G114" s="100"/>
      <c r="H114" s="100"/>
      <c r="I114" s="100"/>
    </row>
    <row r="115" spans="1:9" s="101" customFormat="1" x14ac:dyDescent="0.2">
      <c r="A115" s="100"/>
      <c r="B115" s="150"/>
      <c r="C115" s="150"/>
      <c r="F115" s="102"/>
      <c r="G115" s="100"/>
      <c r="H115" s="100"/>
      <c r="I115" s="100"/>
    </row>
    <row r="116" spans="1:9" s="101" customFormat="1" x14ac:dyDescent="0.2">
      <c r="A116" s="100"/>
      <c r="B116" s="150"/>
      <c r="C116" s="150"/>
      <c r="F116" s="102"/>
      <c r="G116" s="100"/>
      <c r="H116" s="100"/>
      <c r="I116" s="100"/>
    </row>
    <row r="117" spans="1:9" s="101" customFormat="1" x14ac:dyDescent="0.2">
      <c r="A117" s="100"/>
      <c r="B117" s="150"/>
      <c r="C117" s="150"/>
      <c r="F117" s="102"/>
      <c r="G117" s="100"/>
      <c r="H117" s="100"/>
      <c r="I117" s="100"/>
    </row>
    <row r="118" spans="1:9" s="101" customFormat="1" x14ac:dyDescent="0.2">
      <c r="A118" s="100"/>
      <c r="B118" s="150"/>
      <c r="C118" s="150"/>
      <c r="F118" s="102"/>
      <c r="G118" s="100"/>
      <c r="H118" s="100"/>
      <c r="I118" s="100"/>
    </row>
    <row r="119" spans="1:9" s="101" customFormat="1" x14ac:dyDescent="0.2">
      <c r="A119" s="100"/>
      <c r="B119" s="150"/>
      <c r="C119" s="150"/>
      <c r="F119" s="102"/>
      <c r="G119" s="100"/>
      <c r="H119" s="100"/>
      <c r="I119" s="100"/>
    </row>
    <row r="120" spans="1:9" s="101" customFormat="1" x14ac:dyDescent="0.2">
      <c r="A120" s="100"/>
      <c r="B120" s="150"/>
      <c r="C120" s="150"/>
      <c r="F120" s="102"/>
      <c r="G120" s="100"/>
      <c r="H120" s="100"/>
      <c r="I120" s="100"/>
    </row>
    <row r="121" spans="1:9" s="101" customFormat="1" x14ac:dyDescent="0.2">
      <c r="A121" s="100"/>
      <c r="B121" s="150"/>
      <c r="C121" s="150"/>
      <c r="F121" s="102"/>
      <c r="G121" s="100"/>
      <c r="H121" s="100"/>
      <c r="I121" s="100"/>
    </row>
    <row r="122" spans="1:9" s="101" customFormat="1" x14ac:dyDescent="0.2">
      <c r="A122" s="100"/>
      <c r="B122" s="150"/>
      <c r="C122" s="150"/>
      <c r="F122" s="102"/>
      <c r="G122" s="100"/>
      <c r="H122" s="100"/>
      <c r="I122" s="100"/>
    </row>
    <row r="123" spans="1:9" s="101" customFormat="1" x14ac:dyDescent="0.2">
      <c r="A123" s="100"/>
      <c r="B123" s="150"/>
      <c r="C123" s="150"/>
      <c r="F123" s="102"/>
      <c r="G123" s="100"/>
      <c r="H123" s="100"/>
      <c r="I123" s="100"/>
    </row>
    <row r="124" spans="1:9" s="101" customFormat="1" x14ac:dyDescent="0.2">
      <c r="A124" s="100"/>
      <c r="B124" s="150"/>
      <c r="C124" s="150"/>
      <c r="F124" s="102"/>
      <c r="G124" s="100"/>
      <c r="H124" s="100"/>
      <c r="I124" s="100"/>
    </row>
    <row r="125" spans="1:9" s="101" customFormat="1" x14ac:dyDescent="0.2">
      <c r="A125" s="100"/>
      <c r="B125" s="150"/>
      <c r="C125" s="150"/>
      <c r="F125" s="102"/>
      <c r="G125" s="100"/>
      <c r="H125" s="100"/>
      <c r="I125" s="100"/>
    </row>
    <row r="126" spans="1:9" s="101" customFormat="1" x14ac:dyDescent="0.2">
      <c r="A126" s="100"/>
      <c r="B126" s="150"/>
      <c r="C126" s="150"/>
      <c r="F126" s="102"/>
      <c r="G126" s="100"/>
      <c r="H126" s="100"/>
      <c r="I126" s="100"/>
    </row>
    <row r="127" spans="1:9" s="101" customFormat="1" x14ac:dyDescent="0.2">
      <c r="A127" s="100"/>
      <c r="B127" s="150"/>
      <c r="C127" s="150"/>
      <c r="F127" s="102"/>
      <c r="G127" s="100"/>
      <c r="H127" s="100"/>
      <c r="I127" s="100"/>
    </row>
    <row r="128" spans="1:9" s="101" customFormat="1" x14ac:dyDescent="0.2">
      <c r="A128" s="100"/>
      <c r="B128" s="150"/>
      <c r="C128" s="150"/>
      <c r="F128" s="102"/>
      <c r="G128" s="100"/>
      <c r="H128" s="100"/>
      <c r="I128" s="100"/>
    </row>
    <row r="129" spans="1:9" s="101" customFormat="1" x14ac:dyDescent="0.2">
      <c r="A129" s="100"/>
      <c r="B129" s="150"/>
      <c r="C129" s="150"/>
      <c r="F129" s="102"/>
      <c r="G129" s="100"/>
      <c r="H129" s="100"/>
      <c r="I129" s="100"/>
    </row>
    <row r="130" spans="1:9" s="101" customFormat="1" x14ac:dyDescent="0.2">
      <c r="A130" s="100"/>
      <c r="B130" s="150"/>
      <c r="C130" s="150"/>
      <c r="F130" s="102"/>
      <c r="G130" s="100"/>
      <c r="H130" s="100"/>
      <c r="I130" s="100"/>
    </row>
    <row r="131" spans="1:9" s="101" customFormat="1" x14ac:dyDescent="0.2">
      <c r="A131" s="100"/>
      <c r="B131" s="150"/>
      <c r="C131" s="150"/>
      <c r="F131" s="102"/>
      <c r="G131" s="100"/>
      <c r="H131" s="100"/>
      <c r="I131" s="100"/>
    </row>
    <row r="132" spans="1:9" s="101" customFormat="1" x14ac:dyDescent="0.2">
      <c r="A132" s="100"/>
      <c r="B132" s="150"/>
      <c r="C132" s="150"/>
      <c r="F132" s="102"/>
      <c r="G132" s="100"/>
      <c r="H132" s="100"/>
      <c r="I132" s="100"/>
    </row>
    <row r="133" spans="1:9" s="101" customFormat="1" x14ac:dyDescent="0.2">
      <c r="A133" s="100"/>
      <c r="B133" s="150"/>
      <c r="C133" s="150"/>
      <c r="F133" s="102"/>
      <c r="G133" s="100"/>
      <c r="H133" s="100"/>
      <c r="I133" s="100"/>
    </row>
    <row r="134" spans="1:9" s="101" customFormat="1" x14ac:dyDescent="0.2">
      <c r="A134" s="100"/>
      <c r="B134" s="150"/>
      <c r="C134" s="150"/>
      <c r="F134" s="102"/>
      <c r="G134" s="100"/>
      <c r="H134" s="100"/>
      <c r="I134" s="100"/>
    </row>
    <row r="135" spans="1:9" s="101" customFormat="1" x14ac:dyDescent="0.2">
      <c r="A135" s="100"/>
      <c r="B135" s="150"/>
      <c r="C135" s="150"/>
      <c r="F135" s="102"/>
      <c r="G135" s="100"/>
      <c r="H135" s="100"/>
      <c r="I135" s="100"/>
    </row>
    <row r="136" spans="1:9" s="101" customFormat="1" x14ac:dyDescent="0.2">
      <c r="A136" s="100"/>
      <c r="B136" s="150"/>
      <c r="C136" s="150"/>
      <c r="F136" s="102"/>
      <c r="G136" s="100"/>
      <c r="H136" s="100"/>
      <c r="I136" s="100"/>
    </row>
    <row r="137" spans="1:9" s="101" customFormat="1" x14ac:dyDescent="0.2">
      <c r="A137" s="100"/>
      <c r="B137" s="150"/>
      <c r="C137" s="150"/>
      <c r="F137" s="102"/>
      <c r="G137" s="100"/>
      <c r="H137" s="100"/>
      <c r="I137" s="100"/>
    </row>
    <row r="138" spans="1:9" s="101" customFormat="1" x14ac:dyDescent="0.2">
      <c r="A138" s="100"/>
      <c r="B138" s="150"/>
      <c r="C138" s="150"/>
      <c r="F138" s="102"/>
      <c r="G138" s="100"/>
      <c r="H138" s="100"/>
      <c r="I138" s="100"/>
    </row>
    <row r="139" spans="1:9" s="101" customFormat="1" x14ac:dyDescent="0.2">
      <c r="A139" s="100"/>
      <c r="B139" s="150"/>
      <c r="C139" s="150"/>
      <c r="F139" s="102"/>
      <c r="G139" s="100"/>
      <c r="H139" s="100"/>
      <c r="I139" s="100"/>
    </row>
    <row r="140" spans="1:9" s="101" customFormat="1" x14ac:dyDescent="0.2">
      <c r="A140" s="100"/>
      <c r="B140" s="150"/>
      <c r="C140" s="150"/>
      <c r="F140" s="102"/>
      <c r="G140" s="100"/>
      <c r="H140" s="100"/>
      <c r="I140" s="100"/>
    </row>
    <row r="141" spans="1:9" s="101" customFormat="1" x14ac:dyDescent="0.2">
      <c r="A141" s="100"/>
      <c r="B141" s="150"/>
      <c r="C141" s="150"/>
      <c r="F141" s="102"/>
      <c r="G141" s="100"/>
      <c r="H141" s="100"/>
      <c r="I141" s="100"/>
    </row>
    <row r="142" spans="1:9" s="101" customFormat="1" x14ac:dyDescent="0.2">
      <c r="A142" s="100"/>
      <c r="B142" s="150"/>
      <c r="C142" s="150"/>
      <c r="F142" s="102"/>
      <c r="G142" s="100"/>
      <c r="H142" s="100"/>
      <c r="I142" s="100"/>
    </row>
    <row r="143" spans="1:9" s="101" customFormat="1" x14ac:dyDescent="0.2">
      <c r="A143" s="100"/>
      <c r="B143" s="150"/>
      <c r="C143" s="150"/>
      <c r="F143" s="102"/>
      <c r="G143" s="100"/>
      <c r="H143" s="100"/>
      <c r="I143" s="100"/>
    </row>
    <row r="144" spans="1:9" s="101" customFormat="1" x14ac:dyDescent="0.2">
      <c r="A144" s="100"/>
      <c r="B144" s="150"/>
      <c r="C144" s="150"/>
      <c r="F144" s="102"/>
      <c r="G144" s="100"/>
      <c r="H144" s="100"/>
      <c r="I144" s="100"/>
    </row>
    <row r="145" spans="1:9" s="101" customFormat="1" x14ac:dyDescent="0.2">
      <c r="A145" s="100"/>
      <c r="B145" s="150"/>
      <c r="C145" s="150"/>
      <c r="F145" s="102"/>
      <c r="G145" s="100"/>
      <c r="H145" s="100"/>
      <c r="I145" s="100"/>
    </row>
    <row r="146" spans="1:9" s="101" customFormat="1" x14ac:dyDescent="0.2">
      <c r="A146" s="100"/>
      <c r="B146" s="150"/>
      <c r="C146" s="150"/>
      <c r="F146" s="102"/>
      <c r="G146" s="100"/>
      <c r="H146" s="100"/>
      <c r="I146" s="100"/>
    </row>
    <row r="147" spans="1:9" s="101" customFormat="1" x14ac:dyDescent="0.2">
      <c r="A147" s="100"/>
      <c r="B147" s="150"/>
      <c r="C147" s="150"/>
      <c r="F147" s="102"/>
      <c r="G147" s="100"/>
      <c r="H147" s="100"/>
      <c r="I147" s="100"/>
    </row>
    <row r="148" spans="1:9" s="101" customFormat="1" x14ac:dyDescent="0.2">
      <c r="A148" s="100"/>
      <c r="B148" s="150"/>
      <c r="C148" s="150"/>
      <c r="F148" s="102"/>
      <c r="G148" s="100"/>
      <c r="H148" s="100"/>
      <c r="I148" s="100"/>
    </row>
    <row r="149" spans="1:9" s="101" customFormat="1" x14ac:dyDescent="0.2">
      <c r="A149" s="100"/>
      <c r="B149" s="150"/>
      <c r="C149" s="150"/>
      <c r="F149" s="102"/>
      <c r="G149" s="100"/>
      <c r="H149" s="100"/>
      <c r="I149" s="100"/>
    </row>
    <row r="150" spans="1:9" s="101" customFormat="1" x14ac:dyDescent="0.2">
      <c r="A150" s="100"/>
      <c r="B150" s="150"/>
      <c r="C150" s="150"/>
      <c r="F150" s="102"/>
      <c r="G150" s="100"/>
      <c r="H150" s="100"/>
      <c r="I150" s="100"/>
    </row>
    <row r="151" spans="1:9" s="101" customFormat="1" x14ac:dyDescent="0.2">
      <c r="A151" s="100"/>
      <c r="B151" s="150"/>
      <c r="C151" s="150"/>
      <c r="F151" s="102"/>
      <c r="G151" s="100"/>
      <c r="H151" s="100"/>
      <c r="I151" s="100"/>
    </row>
    <row r="152" spans="1:9" s="101" customFormat="1" x14ac:dyDescent="0.2">
      <c r="A152" s="100"/>
      <c r="B152" s="150"/>
      <c r="C152" s="150"/>
      <c r="F152" s="102"/>
      <c r="G152" s="100"/>
      <c r="H152" s="100"/>
      <c r="I152" s="100"/>
    </row>
    <row r="153" spans="1:9" s="101" customFormat="1" x14ac:dyDescent="0.2">
      <c r="A153" s="100"/>
      <c r="B153" s="150"/>
      <c r="C153" s="150"/>
      <c r="F153" s="102"/>
      <c r="G153" s="100"/>
      <c r="H153" s="100"/>
      <c r="I153" s="100"/>
    </row>
    <row r="154" spans="1:9" s="101" customFormat="1" x14ac:dyDescent="0.2">
      <c r="A154" s="100"/>
      <c r="B154" s="150"/>
      <c r="C154" s="150"/>
      <c r="F154" s="102"/>
      <c r="G154" s="100"/>
      <c r="H154" s="100"/>
      <c r="I154" s="100"/>
    </row>
    <row r="155" spans="1:9" s="101" customFormat="1" x14ac:dyDescent="0.2">
      <c r="A155" s="100"/>
      <c r="B155" s="150"/>
      <c r="C155" s="150"/>
      <c r="F155" s="102"/>
      <c r="G155" s="100"/>
      <c r="H155" s="100"/>
      <c r="I155" s="100"/>
    </row>
    <row r="156" spans="1:9" s="101" customFormat="1" x14ac:dyDescent="0.2">
      <c r="A156" s="100"/>
      <c r="B156" s="150"/>
      <c r="C156" s="150"/>
      <c r="F156" s="102"/>
      <c r="G156" s="100"/>
      <c r="H156" s="100"/>
      <c r="I156" s="100"/>
    </row>
    <row r="157" spans="1:9" s="101" customFormat="1" x14ac:dyDescent="0.2">
      <c r="A157" s="100"/>
      <c r="B157" s="150"/>
      <c r="C157" s="150"/>
      <c r="F157" s="102"/>
      <c r="G157" s="100"/>
      <c r="H157" s="100"/>
      <c r="I157" s="100"/>
    </row>
    <row r="158" spans="1:9" s="101" customFormat="1" x14ac:dyDescent="0.2">
      <c r="A158" s="100"/>
      <c r="B158" s="150"/>
      <c r="C158" s="150"/>
      <c r="F158" s="102"/>
      <c r="G158" s="100"/>
      <c r="H158" s="100"/>
      <c r="I158" s="100"/>
    </row>
    <row r="159" spans="1:9" s="101" customFormat="1" x14ac:dyDescent="0.2">
      <c r="A159" s="100"/>
      <c r="B159" s="150"/>
      <c r="C159" s="150"/>
      <c r="F159" s="102"/>
      <c r="G159" s="100"/>
      <c r="H159" s="100"/>
      <c r="I159" s="100"/>
    </row>
    <row r="160" spans="1:9" s="101" customFormat="1" x14ac:dyDescent="0.2">
      <c r="A160" s="100"/>
      <c r="B160" s="150"/>
      <c r="C160" s="150"/>
      <c r="F160" s="102"/>
      <c r="G160" s="100"/>
      <c r="H160" s="100"/>
      <c r="I160" s="100"/>
    </row>
    <row r="161" spans="1:9" s="101" customFormat="1" x14ac:dyDescent="0.2">
      <c r="A161" s="100"/>
      <c r="B161" s="150"/>
      <c r="C161" s="150"/>
      <c r="F161" s="102"/>
      <c r="G161" s="100"/>
      <c r="H161" s="100"/>
      <c r="I161" s="100"/>
    </row>
    <row r="162" spans="1:9" s="101" customFormat="1" x14ac:dyDescent="0.2">
      <c r="A162" s="100"/>
      <c r="B162" s="150"/>
      <c r="C162" s="150"/>
      <c r="F162" s="102"/>
      <c r="G162" s="100"/>
      <c r="H162" s="100"/>
      <c r="I162" s="100"/>
    </row>
    <row r="163" spans="1:9" s="101" customFormat="1" x14ac:dyDescent="0.2">
      <c r="A163" s="100"/>
      <c r="B163" s="150"/>
      <c r="C163" s="150"/>
      <c r="F163" s="102"/>
      <c r="G163" s="100"/>
      <c r="H163" s="100"/>
      <c r="I163" s="100"/>
    </row>
    <row r="164" spans="1:9" s="101" customFormat="1" x14ac:dyDescent="0.2">
      <c r="A164" s="100"/>
      <c r="B164" s="150"/>
      <c r="C164" s="150"/>
      <c r="F164" s="102"/>
      <c r="G164" s="100"/>
      <c r="H164" s="100"/>
      <c r="I164" s="100"/>
    </row>
    <row r="165" spans="1:9" s="101" customFormat="1" x14ac:dyDescent="0.2">
      <c r="A165" s="100"/>
      <c r="B165" s="150"/>
      <c r="C165" s="150"/>
      <c r="F165" s="102"/>
      <c r="G165" s="100"/>
      <c r="H165" s="100"/>
      <c r="I165" s="100"/>
    </row>
    <row r="166" spans="1:9" s="101" customFormat="1" x14ac:dyDescent="0.2">
      <c r="A166" s="100"/>
      <c r="B166" s="150"/>
      <c r="C166" s="150"/>
      <c r="F166" s="102"/>
      <c r="G166" s="100"/>
      <c r="H166" s="100"/>
      <c r="I166" s="100"/>
    </row>
    <row r="167" spans="1:9" s="101" customFormat="1" x14ac:dyDescent="0.2">
      <c r="A167" s="100"/>
      <c r="B167" s="150"/>
      <c r="C167" s="150"/>
      <c r="F167" s="102"/>
      <c r="G167" s="100"/>
      <c r="H167" s="100"/>
      <c r="I167" s="100"/>
    </row>
    <row r="168" spans="1:9" s="101" customFormat="1" x14ac:dyDescent="0.2">
      <c r="A168" s="100"/>
      <c r="B168" s="150"/>
      <c r="C168" s="150"/>
      <c r="F168" s="102"/>
      <c r="G168" s="100"/>
      <c r="H168" s="100"/>
      <c r="I168" s="100"/>
    </row>
    <row r="169" spans="1:9" s="101" customFormat="1" x14ac:dyDescent="0.2">
      <c r="A169" s="100"/>
      <c r="B169" s="150"/>
      <c r="C169" s="150"/>
      <c r="F169" s="102"/>
      <c r="G169" s="100"/>
      <c r="H169" s="100"/>
      <c r="I169" s="100"/>
    </row>
    <row r="170" spans="1:9" s="101" customFormat="1" x14ac:dyDescent="0.2">
      <c r="A170" s="100"/>
      <c r="B170" s="150"/>
      <c r="C170" s="150"/>
      <c r="F170" s="102"/>
      <c r="G170" s="100"/>
      <c r="H170" s="100"/>
      <c r="I170" s="100"/>
    </row>
    <row r="171" spans="1:9" s="101" customFormat="1" x14ac:dyDescent="0.2">
      <c r="A171" s="100"/>
      <c r="B171" s="150"/>
      <c r="C171" s="150"/>
      <c r="F171" s="102"/>
      <c r="G171" s="100"/>
      <c r="H171" s="100"/>
      <c r="I171" s="100"/>
    </row>
    <row r="172" spans="1:9" s="101" customFormat="1" x14ac:dyDescent="0.2">
      <c r="A172" s="100"/>
      <c r="B172" s="150"/>
      <c r="C172" s="150"/>
      <c r="F172" s="102"/>
      <c r="G172" s="100"/>
      <c r="H172" s="100"/>
      <c r="I172" s="100"/>
    </row>
    <row r="173" spans="1:9" s="101" customFormat="1" x14ac:dyDescent="0.2">
      <c r="A173" s="100"/>
      <c r="B173" s="150"/>
      <c r="C173" s="150"/>
      <c r="F173" s="102"/>
      <c r="G173" s="100"/>
      <c r="H173" s="100"/>
      <c r="I173" s="100"/>
    </row>
    <row r="174" spans="1:9" s="101" customFormat="1" x14ac:dyDescent="0.2">
      <c r="A174" s="100"/>
      <c r="B174" s="150"/>
      <c r="C174" s="150"/>
      <c r="F174" s="102"/>
      <c r="G174" s="100"/>
      <c r="H174" s="100"/>
      <c r="I174" s="100"/>
    </row>
    <row r="175" spans="1:9" s="101" customFormat="1" x14ac:dyDescent="0.2">
      <c r="A175" s="100"/>
      <c r="B175" s="150"/>
      <c r="C175" s="150"/>
      <c r="F175" s="102"/>
      <c r="G175" s="100"/>
      <c r="H175" s="100"/>
      <c r="I175" s="100"/>
    </row>
    <row r="176" spans="1:9" s="101" customFormat="1" x14ac:dyDescent="0.2">
      <c r="A176" s="100"/>
      <c r="B176" s="150"/>
      <c r="C176" s="150"/>
      <c r="F176" s="102"/>
      <c r="G176" s="100"/>
      <c r="H176" s="100"/>
      <c r="I176" s="100"/>
    </row>
    <row r="177" spans="1:9" s="101" customFormat="1" x14ac:dyDescent="0.2">
      <c r="A177" s="100"/>
      <c r="B177" s="150"/>
      <c r="C177" s="150"/>
      <c r="F177" s="102"/>
      <c r="G177" s="100"/>
      <c r="H177" s="100"/>
      <c r="I177" s="100"/>
    </row>
    <row r="178" spans="1:9" s="101" customFormat="1" x14ac:dyDescent="0.2">
      <c r="A178" s="100"/>
      <c r="B178" s="150"/>
      <c r="C178" s="150"/>
      <c r="F178" s="102"/>
      <c r="G178" s="100"/>
      <c r="H178" s="100"/>
      <c r="I178" s="100"/>
    </row>
    <row r="179" spans="1:9" s="101" customFormat="1" x14ac:dyDescent="0.2">
      <c r="A179" s="100"/>
      <c r="B179" s="150"/>
      <c r="C179" s="150"/>
      <c r="F179" s="102"/>
      <c r="G179" s="100"/>
      <c r="H179" s="100"/>
      <c r="I179" s="100"/>
    </row>
    <row r="180" spans="1:9" s="101" customFormat="1" x14ac:dyDescent="0.2">
      <c r="A180" s="100"/>
      <c r="B180" s="150"/>
      <c r="C180" s="150"/>
      <c r="F180" s="102"/>
      <c r="G180" s="100"/>
      <c r="H180" s="100"/>
      <c r="I180" s="100"/>
    </row>
    <row r="181" spans="1:9" s="101" customFormat="1" x14ac:dyDescent="0.2">
      <c r="A181" s="100"/>
      <c r="B181" s="150"/>
      <c r="C181" s="150"/>
      <c r="F181" s="102"/>
      <c r="G181" s="100"/>
      <c r="H181" s="100"/>
      <c r="I181" s="100"/>
    </row>
    <row r="182" spans="1:9" s="101" customFormat="1" x14ac:dyDescent="0.2">
      <c r="A182" s="100"/>
      <c r="B182" s="150"/>
      <c r="C182" s="150"/>
      <c r="F182" s="102"/>
      <c r="G182" s="100"/>
      <c r="H182" s="100"/>
      <c r="I182" s="100"/>
    </row>
    <row r="183" spans="1:9" s="101" customFormat="1" x14ac:dyDescent="0.2">
      <c r="A183" s="100"/>
      <c r="B183" s="150"/>
      <c r="C183" s="150"/>
      <c r="F183" s="102"/>
      <c r="G183" s="100"/>
      <c r="H183" s="100"/>
      <c r="I183" s="100"/>
    </row>
    <row r="184" spans="1:9" s="101" customFormat="1" x14ac:dyDescent="0.2">
      <c r="A184" s="100"/>
      <c r="B184" s="150"/>
      <c r="C184" s="150"/>
      <c r="F184" s="102"/>
      <c r="G184" s="100"/>
      <c r="H184" s="100"/>
      <c r="I184" s="100"/>
    </row>
    <row r="185" spans="1:9" s="101" customFormat="1" x14ac:dyDescent="0.2">
      <c r="A185" s="100"/>
      <c r="B185" s="150"/>
      <c r="C185" s="150"/>
      <c r="F185" s="102"/>
      <c r="G185" s="100"/>
      <c r="H185" s="100"/>
      <c r="I185" s="100"/>
    </row>
    <row r="186" spans="1:9" s="101" customFormat="1" x14ac:dyDescent="0.2">
      <c r="A186" s="100"/>
      <c r="B186" s="150"/>
      <c r="C186" s="150"/>
      <c r="F186" s="102"/>
      <c r="G186" s="100"/>
      <c r="H186" s="100"/>
      <c r="I186" s="100"/>
    </row>
    <row r="187" spans="1:9" s="101" customFormat="1" x14ac:dyDescent="0.2">
      <c r="A187" s="100"/>
      <c r="B187" s="150"/>
      <c r="C187" s="150"/>
      <c r="F187" s="102"/>
      <c r="G187" s="100"/>
      <c r="H187" s="100"/>
      <c r="I187" s="100"/>
    </row>
    <row r="188" spans="1:9" s="101" customFormat="1" x14ac:dyDescent="0.2">
      <c r="A188" s="100"/>
      <c r="B188" s="150"/>
      <c r="C188" s="150"/>
      <c r="F188" s="102"/>
      <c r="G188" s="100"/>
      <c r="H188" s="100"/>
      <c r="I188" s="100"/>
    </row>
    <row r="189" spans="1:9" s="101" customFormat="1" x14ac:dyDescent="0.2">
      <c r="A189" s="100"/>
      <c r="B189" s="150"/>
      <c r="C189" s="150"/>
      <c r="F189" s="102"/>
      <c r="G189" s="100"/>
      <c r="H189" s="100"/>
      <c r="I189" s="100"/>
    </row>
    <row r="190" spans="1:9" s="101" customFormat="1" x14ac:dyDescent="0.2">
      <c r="A190" s="100"/>
      <c r="B190" s="150"/>
      <c r="C190" s="150"/>
      <c r="F190" s="102"/>
      <c r="G190" s="100"/>
      <c r="H190" s="100"/>
      <c r="I190" s="100"/>
    </row>
    <row r="191" spans="1:9" s="101" customFormat="1" x14ac:dyDescent="0.2">
      <c r="A191" s="100"/>
      <c r="B191" s="150"/>
      <c r="C191" s="150"/>
      <c r="F191" s="102"/>
      <c r="G191" s="100"/>
      <c r="H191" s="100"/>
      <c r="I191" s="100"/>
    </row>
    <row r="192" spans="1:9" s="101" customFormat="1" x14ac:dyDescent="0.2">
      <c r="A192" s="100"/>
      <c r="B192" s="150"/>
      <c r="C192" s="150"/>
      <c r="F192" s="102"/>
      <c r="G192" s="100"/>
      <c r="H192" s="100"/>
      <c r="I192" s="100"/>
    </row>
    <row r="193" spans="1:9" s="101" customFormat="1" x14ac:dyDescent="0.2">
      <c r="A193" s="100"/>
      <c r="B193" s="150"/>
      <c r="C193" s="150"/>
      <c r="F193" s="102"/>
      <c r="G193" s="100"/>
      <c r="H193" s="100"/>
      <c r="I193" s="100"/>
    </row>
    <row r="194" spans="1:9" s="101" customFormat="1" x14ac:dyDescent="0.2">
      <c r="A194" s="100"/>
      <c r="B194" s="150"/>
      <c r="C194" s="150"/>
      <c r="F194" s="102"/>
      <c r="G194" s="100"/>
      <c r="H194" s="100"/>
      <c r="I194" s="100"/>
    </row>
    <row r="195" spans="1:9" s="101" customFormat="1" x14ac:dyDescent="0.2">
      <c r="A195" s="100"/>
      <c r="B195" s="150"/>
      <c r="C195" s="150"/>
      <c r="F195" s="102"/>
      <c r="G195" s="100"/>
      <c r="H195" s="100"/>
      <c r="I195" s="100"/>
    </row>
    <row r="196" spans="1:9" s="101" customFormat="1" x14ac:dyDescent="0.2">
      <c r="A196" s="100"/>
      <c r="B196" s="150"/>
      <c r="C196" s="150"/>
      <c r="F196" s="102"/>
      <c r="G196" s="100"/>
      <c r="H196" s="100"/>
      <c r="I196" s="100"/>
    </row>
    <row r="197" spans="1:9" s="101" customFormat="1" x14ac:dyDescent="0.2">
      <c r="A197" s="100"/>
      <c r="B197" s="150"/>
      <c r="C197" s="150"/>
      <c r="F197" s="102"/>
      <c r="G197" s="100"/>
      <c r="H197" s="100"/>
      <c r="I197" s="100"/>
    </row>
    <row r="198" spans="1:9" s="101" customFormat="1" x14ac:dyDescent="0.2">
      <c r="A198" s="100"/>
      <c r="B198" s="150"/>
      <c r="C198" s="150"/>
      <c r="F198" s="102"/>
      <c r="G198" s="100"/>
      <c r="H198" s="100"/>
      <c r="I198" s="100"/>
    </row>
    <row r="199" spans="1:9" s="101" customFormat="1" x14ac:dyDescent="0.2">
      <c r="A199" s="100"/>
      <c r="B199" s="150"/>
      <c r="C199" s="150"/>
      <c r="F199" s="102"/>
      <c r="G199" s="100"/>
      <c r="H199" s="100"/>
      <c r="I199" s="100"/>
    </row>
    <row r="200" spans="1:9" s="101" customFormat="1" x14ac:dyDescent="0.2">
      <c r="A200" s="100"/>
      <c r="B200" s="150"/>
      <c r="C200" s="150"/>
      <c r="F200" s="102"/>
      <c r="G200" s="100"/>
      <c r="H200" s="100"/>
      <c r="I200" s="100"/>
    </row>
    <row r="201" spans="1:9" s="101" customFormat="1" x14ac:dyDescent="0.2">
      <c r="A201" s="100"/>
      <c r="B201" s="150"/>
      <c r="C201" s="150"/>
      <c r="F201" s="102"/>
      <c r="G201" s="100"/>
      <c r="H201" s="100"/>
      <c r="I201" s="100"/>
    </row>
    <row r="202" spans="1:9" s="101" customFormat="1" x14ac:dyDescent="0.2">
      <c r="A202" s="100"/>
      <c r="B202" s="150"/>
      <c r="C202" s="150"/>
      <c r="F202" s="102"/>
      <c r="G202" s="100"/>
      <c r="H202" s="100"/>
      <c r="I202" s="100"/>
    </row>
    <row r="203" spans="1:9" s="101" customFormat="1" x14ac:dyDescent="0.2">
      <c r="A203" s="100"/>
      <c r="B203" s="150"/>
      <c r="C203" s="150"/>
      <c r="F203" s="102"/>
      <c r="G203" s="100"/>
      <c r="H203" s="100"/>
      <c r="I203" s="100"/>
    </row>
    <row r="204" spans="1:9" s="101" customFormat="1" x14ac:dyDescent="0.2">
      <c r="A204" s="100"/>
      <c r="B204" s="150"/>
      <c r="C204" s="150"/>
      <c r="F204" s="102"/>
      <c r="G204" s="100"/>
      <c r="H204" s="100"/>
      <c r="I204" s="100"/>
    </row>
    <row r="205" spans="1:9" s="101" customFormat="1" x14ac:dyDescent="0.2">
      <c r="A205" s="100"/>
      <c r="B205" s="150"/>
      <c r="C205" s="150"/>
      <c r="F205" s="102"/>
      <c r="G205" s="100"/>
      <c r="H205" s="100"/>
      <c r="I205" s="100"/>
    </row>
    <row r="206" spans="1:9" s="101" customFormat="1" x14ac:dyDescent="0.2">
      <c r="A206" s="100"/>
      <c r="B206" s="150"/>
      <c r="C206" s="150"/>
      <c r="F206" s="102"/>
      <c r="G206" s="100"/>
      <c r="H206" s="100"/>
      <c r="I206" s="100"/>
    </row>
    <row r="207" spans="1:9" s="101" customFormat="1" x14ac:dyDescent="0.2">
      <c r="A207" s="100"/>
      <c r="B207" s="150"/>
      <c r="C207" s="150"/>
      <c r="F207" s="102"/>
      <c r="G207" s="100"/>
      <c r="H207" s="100"/>
      <c r="I207" s="100"/>
    </row>
    <row r="208" spans="1:9" s="101" customFormat="1" x14ac:dyDescent="0.2">
      <c r="A208" s="100"/>
      <c r="B208" s="150"/>
      <c r="C208" s="150"/>
      <c r="F208" s="102"/>
      <c r="G208" s="100"/>
      <c r="H208" s="100"/>
      <c r="I208" s="100"/>
    </row>
    <row r="209" spans="1:9" s="101" customFormat="1" x14ac:dyDescent="0.2">
      <c r="A209" s="100"/>
      <c r="B209" s="150"/>
      <c r="C209" s="150"/>
      <c r="F209" s="102"/>
      <c r="G209" s="100"/>
      <c r="H209" s="100"/>
      <c r="I209" s="100"/>
    </row>
    <row r="210" spans="1:9" s="101" customFormat="1" x14ac:dyDescent="0.2">
      <c r="A210" s="100"/>
      <c r="B210" s="150"/>
      <c r="C210" s="150"/>
      <c r="F210" s="102"/>
      <c r="G210" s="100"/>
      <c r="H210" s="100"/>
      <c r="I210" s="100"/>
    </row>
    <row r="211" spans="1:9" s="101" customFormat="1" x14ac:dyDescent="0.2">
      <c r="A211" s="100"/>
      <c r="B211" s="150"/>
      <c r="C211" s="150"/>
      <c r="F211" s="102"/>
      <c r="G211" s="100"/>
      <c r="H211" s="100"/>
      <c r="I211" s="100"/>
    </row>
    <row r="212" spans="1:9" s="101" customFormat="1" x14ac:dyDescent="0.2">
      <c r="A212" s="100"/>
      <c r="B212" s="150"/>
      <c r="C212" s="150"/>
      <c r="F212" s="102"/>
      <c r="G212" s="100"/>
      <c r="H212" s="100"/>
      <c r="I212" s="100"/>
    </row>
    <row r="213" spans="1:9" s="101" customFormat="1" x14ac:dyDescent="0.2">
      <c r="A213" s="100"/>
      <c r="B213" s="150"/>
      <c r="C213" s="150"/>
      <c r="F213" s="102"/>
      <c r="G213" s="100"/>
      <c r="H213" s="100"/>
      <c r="I213" s="100"/>
    </row>
    <row r="214" spans="1:9" s="101" customFormat="1" x14ac:dyDescent="0.2">
      <c r="A214" s="100"/>
      <c r="B214" s="150"/>
      <c r="C214" s="150"/>
      <c r="F214" s="102"/>
      <c r="G214" s="100"/>
      <c r="H214" s="100"/>
      <c r="I214" s="100"/>
    </row>
    <row r="215" spans="1:9" s="101" customFormat="1" x14ac:dyDescent="0.2">
      <c r="A215" s="100"/>
      <c r="B215" s="150"/>
      <c r="C215" s="150"/>
      <c r="F215" s="102"/>
      <c r="G215" s="100"/>
      <c r="H215" s="100"/>
      <c r="I215" s="100"/>
    </row>
    <row r="216" spans="1:9" s="101" customFormat="1" x14ac:dyDescent="0.2">
      <c r="A216" s="100"/>
      <c r="B216" s="150"/>
      <c r="C216" s="150"/>
      <c r="F216" s="102"/>
      <c r="G216" s="100"/>
      <c r="H216" s="100"/>
      <c r="I216" s="100"/>
    </row>
  </sheetData>
  <pageMargins left="0.5" right="0.5" top="0.89" bottom="1" header="0.4" footer="0.5"/>
  <pageSetup scale="80" orientation="landscape" horizontalDpi="4294967293" verticalDpi="4294967293" r:id="rId1"/>
  <headerFooter alignWithMargins="0">
    <oddFooter>&amp;L&amp;F&amp;RPage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29" sqref="A1:C29"/>
    </sheetView>
  </sheetViews>
  <sheetFormatPr defaultRowHeight="12.75" x14ac:dyDescent="0.2"/>
  <cols>
    <col min="1" max="1" width="47.7109375" customWidth="1"/>
    <col min="2" max="2" width="14.42578125" customWidth="1"/>
    <col min="3" max="3" width="38.5703125" customWidth="1"/>
    <col min="4" max="4" width="25.5703125" style="409" bestFit="1" customWidth="1"/>
    <col min="7" max="7" width="11.42578125" bestFit="1" customWidth="1"/>
    <col min="8" max="8" width="19" customWidth="1"/>
    <col min="9" max="9" width="9.42578125" bestFit="1" customWidth="1"/>
  </cols>
  <sheetData>
    <row r="1" spans="1:4" ht="51" customHeight="1" x14ac:dyDescent="0.2">
      <c r="A1" s="586" t="s">
        <v>182</v>
      </c>
      <c r="B1" s="586"/>
      <c r="C1" s="586"/>
      <c r="D1" s="437" t="s">
        <v>155</v>
      </c>
    </row>
    <row r="2" spans="1:4" ht="22.5" customHeight="1" x14ac:dyDescent="0.2">
      <c r="A2" s="219" t="s">
        <v>1</v>
      </c>
      <c r="B2" s="219" t="s">
        <v>4</v>
      </c>
      <c r="C2" s="219" t="s">
        <v>55</v>
      </c>
    </row>
    <row r="3" spans="1:4" s="221" customFormat="1" ht="21" customHeight="1" x14ac:dyDescent="0.2">
      <c r="A3" s="220" t="s">
        <v>144</v>
      </c>
      <c r="B3" s="346">
        <v>56276.480000000003</v>
      </c>
      <c r="C3" s="220" t="s">
        <v>200</v>
      </c>
      <c r="D3" s="411" t="s">
        <v>195</v>
      </c>
    </row>
    <row r="4" spans="1:4" s="221" customFormat="1" ht="21" customHeight="1" x14ac:dyDescent="0.2">
      <c r="A4" s="220" t="s">
        <v>78</v>
      </c>
      <c r="B4" s="346">
        <v>8571.7199999999993</v>
      </c>
      <c r="C4" s="220" t="s">
        <v>79</v>
      </c>
      <c r="D4" s="411" t="s">
        <v>195</v>
      </c>
    </row>
    <row r="5" spans="1:4" s="221" customFormat="1" ht="21" customHeight="1" x14ac:dyDescent="0.2">
      <c r="A5" s="220" t="s">
        <v>84</v>
      </c>
      <c r="B5" s="346">
        <v>29828.6</v>
      </c>
      <c r="C5" s="220" t="s">
        <v>85</v>
      </c>
      <c r="D5" s="411" t="s">
        <v>195</v>
      </c>
    </row>
    <row r="6" spans="1:4" s="221" customFormat="1" ht="21" customHeight="1" x14ac:dyDescent="0.2">
      <c r="A6" s="220" t="s">
        <v>71</v>
      </c>
      <c r="B6" s="346">
        <f>2177.57+2130.9</f>
        <v>4308.47</v>
      </c>
      <c r="C6" s="220"/>
      <c r="D6" s="411" t="s">
        <v>195</v>
      </c>
    </row>
    <row r="7" spans="1:4" s="221" customFormat="1" ht="21" customHeight="1" x14ac:dyDescent="0.2">
      <c r="A7" s="220" t="s">
        <v>72</v>
      </c>
      <c r="B7" s="346">
        <v>8073.4</v>
      </c>
      <c r="C7" s="220" t="s">
        <v>145</v>
      </c>
      <c r="D7" s="411" t="s">
        <v>195</v>
      </c>
    </row>
    <row r="8" spans="1:4" s="221" customFormat="1" ht="21" customHeight="1" x14ac:dyDescent="0.2">
      <c r="A8" s="220" t="s">
        <v>73</v>
      </c>
      <c r="B8" s="436" t="s">
        <v>210</v>
      </c>
      <c r="C8" s="220" t="s">
        <v>92</v>
      </c>
      <c r="D8" s="411" t="s">
        <v>195</v>
      </c>
    </row>
    <row r="9" spans="1:4" s="221" customFormat="1" ht="21" customHeight="1" x14ac:dyDescent="0.2">
      <c r="A9" s="220" t="s">
        <v>74</v>
      </c>
      <c r="B9" s="436" t="s">
        <v>199</v>
      </c>
      <c r="C9" s="220" t="s">
        <v>75</v>
      </c>
      <c r="D9" s="411" t="s">
        <v>195</v>
      </c>
    </row>
    <row r="10" spans="1:4" s="221" customFormat="1" ht="21" customHeight="1" x14ac:dyDescent="0.2">
      <c r="A10" s="220" t="s">
        <v>80</v>
      </c>
      <c r="B10" s="346">
        <v>800</v>
      </c>
      <c r="C10" s="220" t="s">
        <v>100</v>
      </c>
      <c r="D10" s="411" t="s">
        <v>195</v>
      </c>
    </row>
    <row r="11" spans="1:4" s="221" customFormat="1" ht="21" customHeight="1" x14ac:dyDescent="0.2">
      <c r="A11" s="220" t="s">
        <v>80</v>
      </c>
      <c r="B11" s="346">
        <v>200</v>
      </c>
      <c r="C11" s="220" t="s">
        <v>101</v>
      </c>
      <c r="D11" s="411" t="s">
        <v>195</v>
      </c>
    </row>
    <row r="12" spans="1:4" s="221" customFormat="1" ht="21" customHeight="1" x14ac:dyDescent="0.2">
      <c r="A12" s="220" t="s">
        <v>80</v>
      </c>
      <c r="B12" s="346">
        <v>1050</v>
      </c>
      <c r="C12" s="220" t="s">
        <v>201</v>
      </c>
      <c r="D12" s="411" t="s">
        <v>195</v>
      </c>
    </row>
    <row r="13" spans="1:4" s="221" customFormat="1" ht="21" customHeight="1" x14ac:dyDescent="0.2">
      <c r="A13" s="220" t="s">
        <v>80</v>
      </c>
      <c r="B13" s="346">
        <v>230</v>
      </c>
      <c r="C13" s="220" t="s">
        <v>202</v>
      </c>
      <c r="D13" s="411" t="s">
        <v>195</v>
      </c>
    </row>
    <row r="14" spans="1:4" s="221" customFormat="1" ht="21" customHeight="1" x14ac:dyDescent="0.2">
      <c r="A14" s="220" t="s">
        <v>80</v>
      </c>
      <c r="B14" s="346">
        <v>25</v>
      </c>
      <c r="C14" s="220" t="s">
        <v>203</v>
      </c>
      <c r="D14" s="411" t="s">
        <v>195</v>
      </c>
    </row>
    <row r="15" spans="1:4" s="221" customFormat="1" ht="21" customHeight="1" x14ac:dyDescent="0.2">
      <c r="A15" s="220" t="s">
        <v>77</v>
      </c>
      <c r="B15" s="435">
        <v>8333.68</v>
      </c>
      <c r="C15" s="239" t="s">
        <v>207</v>
      </c>
      <c r="D15" s="411" t="s">
        <v>195</v>
      </c>
    </row>
    <row r="16" spans="1:4" s="221" customFormat="1" ht="21" customHeight="1" x14ac:dyDescent="0.2">
      <c r="A16" s="220" t="s">
        <v>81</v>
      </c>
      <c r="B16" s="352" t="s">
        <v>91</v>
      </c>
      <c r="C16" s="239" t="s">
        <v>204</v>
      </c>
      <c r="D16" s="411" t="s">
        <v>195</v>
      </c>
    </row>
    <row r="17" spans="1:7" s="221" customFormat="1" ht="21" customHeight="1" x14ac:dyDescent="0.2">
      <c r="A17" s="220" t="s">
        <v>86</v>
      </c>
      <c r="B17" s="352" t="s">
        <v>91</v>
      </c>
      <c r="C17" s="220" t="s">
        <v>205</v>
      </c>
      <c r="D17" s="411" t="s">
        <v>195</v>
      </c>
    </row>
    <row r="18" spans="1:7" s="221" customFormat="1" ht="21" customHeight="1" x14ac:dyDescent="0.2">
      <c r="A18" s="220" t="s">
        <v>86</v>
      </c>
      <c r="B18" s="322" t="s">
        <v>91</v>
      </c>
      <c r="C18" s="220" t="s">
        <v>206</v>
      </c>
      <c r="D18" s="411" t="s">
        <v>195</v>
      </c>
    </row>
    <row r="19" spans="1:7" s="221" customFormat="1" ht="21" customHeight="1" x14ac:dyDescent="0.2">
      <c r="A19" s="220" t="s">
        <v>86</v>
      </c>
      <c r="B19" s="322" t="s">
        <v>133</v>
      </c>
      <c r="C19" s="220" t="s">
        <v>208</v>
      </c>
      <c r="D19" s="411" t="s">
        <v>195</v>
      </c>
    </row>
    <row r="20" spans="1:7" s="221" customFormat="1" ht="21" customHeight="1" x14ac:dyDescent="0.2">
      <c r="A20" s="220"/>
      <c r="B20" s="322"/>
      <c r="C20" s="220"/>
      <c r="D20" s="411"/>
    </row>
    <row r="21" spans="1:7" s="221" customFormat="1" ht="21" customHeight="1" x14ac:dyDescent="0.2">
      <c r="A21" s="220"/>
      <c r="B21" s="322"/>
      <c r="C21" s="220"/>
      <c r="D21" s="411"/>
    </row>
    <row r="22" spans="1:7" s="221" customFormat="1" ht="27" customHeight="1" x14ac:dyDescent="0.2">
      <c r="A22" s="353" t="s">
        <v>125</v>
      </c>
      <c r="B22" s="354"/>
      <c r="C22" s="355" t="s">
        <v>141</v>
      </c>
      <c r="D22" s="410"/>
    </row>
    <row r="24" spans="1:7" x14ac:dyDescent="0.2">
      <c r="A24" s="587" t="s">
        <v>211</v>
      </c>
      <c r="B24" s="587"/>
      <c r="C24" s="587"/>
    </row>
    <row r="26" spans="1:7" x14ac:dyDescent="0.2">
      <c r="A26" s="356" t="s">
        <v>124</v>
      </c>
      <c r="B26" s="298" t="s">
        <v>195</v>
      </c>
    </row>
    <row r="27" spans="1:7" x14ac:dyDescent="0.2">
      <c r="A27" s="357" t="s">
        <v>83</v>
      </c>
    </row>
    <row r="28" spans="1:7" x14ac:dyDescent="0.2">
      <c r="A28" s="357" t="s">
        <v>82</v>
      </c>
      <c r="G28">
        <f>20.01*12</f>
        <v>240.12</v>
      </c>
    </row>
  </sheetData>
  <mergeCells count="2">
    <mergeCell ref="A1:C1"/>
    <mergeCell ref="A24:C24"/>
  </mergeCells>
  <pageMargins left="0.7" right="0.7" top="0.5" bottom="0.5" header="0.3" footer="0.3"/>
  <pageSetup scale="90" orientation="landscape" horizontalDpi="4294967293" verticalDpi="4294967293" r:id="rId1"/>
  <headerFooter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0"/>
  <sheetViews>
    <sheetView zoomScaleNormal="100" workbookViewId="0">
      <selection activeCell="H29" sqref="A1:H29"/>
    </sheetView>
  </sheetViews>
  <sheetFormatPr defaultRowHeight="12.75" x14ac:dyDescent="0.2"/>
  <cols>
    <col min="1" max="1" width="3" style="100" customWidth="1"/>
    <col min="2" max="2" width="2.85546875" style="100" customWidth="1"/>
    <col min="3" max="3" width="14.28515625" style="101" customWidth="1"/>
    <col min="4" max="5" width="10.140625" style="101" customWidth="1"/>
    <col min="6" max="6" width="15.7109375" style="101" customWidth="1"/>
    <col min="7" max="7" width="20.7109375" style="101" customWidth="1"/>
    <col min="8" max="8" width="51.140625" style="101" customWidth="1"/>
    <col min="9" max="9" width="16.85546875" style="121" customWidth="1"/>
    <col min="10" max="10" width="10.5703125" style="100" customWidth="1"/>
    <col min="11" max="11" width="1.5703125" style="100" customWidth="1"/>
    <col min="12" max="12" width="10" style="100" customWidth="1"/>
    <col min="13" max="16384" width="9.140625" style="100"/>
  </cols>
  <sheetData>
    <row r="1" spans="1:10" ht="29.25" customHeight="1" x14ac:dyDescent="0.2">
      <c r="A1" s="588" t="s">
        <v>164</v>
      </c>
      <c r="B1" s="588"/>
      <c r="C1" s="588"/>
      <c r="D1" s="588"/>
      <c r="E1" s="588"/>
      <c r="F1" s="588"/>
      <c r="G1" s="588"/>
      <c r="H1" s="588"/>
      <c r="I1" s="117" t="s">
        <v>298</v>
      </c>
    </row>
    <row r="2" spans="1:10" ht="15.75" x14ac:dyDescent="0.25">
      <c r="A2" s="99" t="s">
        <v>136</v>
      </c>
      <c r="I2" s="499"/>
    </row>
    <row r="3" spans="1:10" ht="16.5" thickBot="1" x14ac:dyDescent="0.3">
      <c r="A3" s="99"/>
      <c r="I3" s="127"/>
    </row>
    <row r="4" spans="1:10" s="105" customFormat="1" ht="24.95" customHeight="1" x14ac:dyDescent="0.2">
      <c r="C4" s="158" t="s">
        <v>3</v>
      </c>
      <c r="D4" s="159" t="s">
        <v>58</v>
      </c>
      <c r="E4" s="159" t="s">
        <v>147</v>
      </c>
      <c r="F4" s="159" t="s">
        <v>54</v>
      </c>
      <c r="G4" s="226" t="s">
        <v>67</v>
      </c>
      <c r="H4" s="160" t="s">
        <v>59</v>
      </c>
      <c r="I4" s="117" t="s">
        <v>155</v>
      </c>
    </row>
    <row r="5" spans="1:10" s="161" customFormat="1" ht="20.100000000000001" customHeight="1" x14ac:dyDescent="0.2">
      <c r="C5" s="231">
        <v>43110</v>
      </c>
      <c r="D5" s="232">
        <v>1500</v>
      </c>
      <c r="E5" s="232">
        <v>29.85</v>
      </c>
      <c r="F5" s="246" t="s">
        <v>146</v>
      </c>
      <c r="G5" s="233" t="s">
        <v>138</v>
      </c>
      <c r="H5" s="234" t="s">
        <v>148</v>
      </c>
      <c r="I5" s="121"/>
    </row>
    <row r="6" spans="1:10" s="161" customFormat="1" ht="20.100000000000001" customHeight="1" x14ac:dyDescent="0.2">
      <c r="C6" s="493">
        <v>46989</v>
      </c>
      <c r="D6" s="494">
        <v>1334</v>
      </c>
      <c r="E6" s="495" t="s">
        <v>93</v>
      </c>
      <c r="F6" s="496" t="s">
        <v>293</v>
      </c>
      <c r="G6" s="497" t="s">
        <v>76</v>
      </c>
      <c r="H6" s="498" t="s">
        <v>294</v>
      </c>
      <c r="I6" s="121"/>
    </row>
    <row r="7" spans="1:10" s="161" customFormat="1" ht="20.100000000000001" customHeight="1" x14ac:dyDescent="0.2">
      <c r="C7" s="231">
        <v>43336</v>
      </c>
      <c r="D7" s="232">
        <v>13625</v>
      </c>
      <c r="E7" s="489" t="s">
        <v>93</v>
      </c>
      <c r="F7" s="490" t="s">
        <v>295</v>
      </c>
      <c r="G7" s="491" t="s">
        <v>138</v>
      </c>
      <c r="H7" s="492" t="s">
        <v>296</v>
      </c>
      <c r="I7" s="121"/>
    </row>
    <row r="8" spans="1:10" s="161" customFormat="1" ht="20.100000000000001" customHeight="1" x14ac:dyDescent="0.2">
      <c r="C8" s="231">
        <v>43418</v>
      </c>
      <c r="D8" s="232">
        <v>580.26</v>
      </c>
      <c r="E8" s="351">
        <v>11.55</v>
      </c>
      <c r="F8" s="407" t="s">
        <v>184</v>
      </c>
      <c r="G8" s="233" t="s">
        <v>138</v>
      </c>
      <c r="H8" s="234" t="s">
        <v>185</v>
      </c>
      <c r="I8" s="121"/>
    </row>
    <row r="9" spans="1:10" s="161" customFormat="1" ht="20.100000000000001" customHeight="1" x14ac:dyDescent="0.2">
      <c r="C9" s="408" t="s">
        <v>192</v>
      </c>
      <c r="D9" s="232">
        <v>92.2</v>
      </c>
      <c r="E9" s="351" t="s">
        <v>93</v>
      </c>
      <c r="F9" s="246" t="s">
        <v>93</v>
      </c>
      <c r="G9" s="233" t="s">
        <v>138</v>
      </c>
      <c r="H9" s="234" t="s">
        <v>187</v>
      </c>
      <c r="I9" s="121"/>
    </row>
    <row r="10" spans="1:10" s="161" customFormat="1" ht="20.100000000000001" customHeight="1" x14ac:dyDescent="0.2">
      <c r="C10" s="231">
        <v>43450</v>
      </c>
      <c r="D10" s="232">
        <v>17100</v>
      </c>
      <c r="E10" s="232"/>
      <c r="F10" s="246" t="s">
        <v>188</v>
      </c>
      <c r="G10" s="233" t="s">
        <v>138</v>
      </c>
      <c r="H10" s="234" t="s">
        <v>189</v>
      </c>
      <c r="I10" s="121"/>
    </row>
    <row r="11" spans="1:10" s="161" customFormat="1" ht="20.100000000000001" customHeight="1" thickBot="1" x14ac:dyDescent="0.25">
      <c r="C11" s="210">
        <v>43475</v>
      </c>
      <c r="D11" s="211">
        <v>5700</v>
      </c>
      <c r="E11" s="211"/>
      <c r="F11" s="257" t="s">
        <v>190</v>
      </c>
      <c r="G11" s="230" t="s">
        <v>138</v>
      </c>
      <c r="H11" s="212" t="s">
        <v>191</v>
      </c>
      <c r="I11" s="121"/>
    </row>
    <row r="12" spans="1:10" s="161" customFormat="1" ht="20.100000000000001" customHeight="1" thickBot="1" x14ac:dyDescent="0.25">
      <c r="C12" s="166"/>
      <c r="D12" s="186">
        <f>SUM(D6:D11)</f>
        <v>38431.46</v>
      </c>
      <c r="E12" s="186">
        <f>SUM(E6:E11)</f>
        <v>11.55</v>
      </c>
      <c r="F12" s="167"/>
      <c r="G12" s="167"/>
      <c r="H12" s="121"/>
      <c r="I12" s="121"/>
    </row>
    <row r="13" spans="1:10" x14ac:dyDescent="0.2">
      <c r="C13" s="135"/>
      <c r="D13" s="150"/>
      <c r="E13" s="150"/>
      <c r="F13" s="156"/>
      <c r="G13" s="156"/>
    </row>
    <row r="14" spans="1:10" x14ac:dyDescent="0.2">
      <c r="C14" s="135"/>
      <c r="D14" s="150"/>
      <c r="E14" s="150"/>
      <c r="F14" s="156"/>
      <c r="G14" s="156"/>
    </row>
    <row r="15" spans="1:10" ht="15" x14ac:dyDescent="0.25">
      <c r="B15" s="132"/>
      <c r="C15" s="135"/>
      <c r="D15" s="150"/>
      <c r="E15" s="150"/>
      <c r="F15" s="156"/>
      <c r="G15" s="156"/>
      <c r="J15" s="125"/>
    </row>
    <row r="16" spans="1:10" ht="15.75" x14ac:dyDescent="0.25">
      <c r="A16" s="99" t="s">
        <v>135</v>
      </c>
      <c r="I16" s="235"/>
    </row>
    <row r="17" spans="1:10" ht="16.5" thickBot="1" x14ac:dyDescent="0.3">
      <c r="A17" s="99"/>
      <c r="I17" s="127"/>
    </row>
    <row r="18" spans="1:10" s="105" customFormat="1" ht="24.95" customHeight="1" thickBot="1" x14ac:dyDescent="0.25">
      <c r="C18" s="158" t="s">
        <v>3</v>
      </c>
      <c r="D18" s="159" t="s">
        <v>96</v>
      </c>
      <c r="E18" s="159" t="s">
        <v>147</v>
      </c>
      <c r="F18" s="159" t="s">
        <v>54</v>
      </c>
      <c r="G18" s="226" t="s">
        <v>67</v>
      </c>
      <c r="H18" s="160" t="s">
        <v>59</v>
      </c>
      <c r="I18" s="117" t="s">
        <v>155</v>
      </c>
    </row>
    <row r="19" spans="1:10" s="161" customFormat="1" ht="20.100000000000001" customHeight="1" x14ac:dyDescent="0.2">
      <c r="C19" s="350" t="s">
        <v>186</v>
      </c>
      <c r="D19" s="343">
        <v>12.17</v>
      </c>
      <c r="E19" s="343" t="s">
        <v>93</v>
      </c>
      <c r="F19" s="254">
        <v>15609721</v>
      </c>
      <c r="G19" s="254" t="s">
        <v>76</v>
      </c>
      <c r="H19" s="209" t="s">
        <v>149</v>
      </c>
      <c r="I19" s="225"/>
    </row>
    <row r="20" spans="1:10" s="161" customFormat="1" ht="20.100000000000001" customHeight="1" thickBot="1" x14ac:dyDescent="0.25">
      <c r="C20" s="255"/>
      <c r="D20" s="211"/>
      <c r="E20" s="211"/>
      <c r="F20" s="256"/>
      <c r="G20" s="257"/>
      <c r="H20" s="212"/>
      <c r="I20" s="121"/>
    </row>
    <row r="21" spans="1:10" s="104" customFormat="1" x14ac:dyDescent="0.2">
      <c r="C21" s="149"/>
      <c r="D21" s="150"/>
      <c r="E21" s="150"/>
      <c r="F21" s="157"/>
      <c r="G21" s="157"/>
      <c r="I21" s="123"/>
    </row>
    <row r="22" spans="1:10" x14ac:dyDescent="0.2">
      <c r="C22" s="135"/>
      <c r="D22" s="150"/>
      <c r="E22" s="150"/>
      <c r="F22" s="156"/>
      <c r="G22" s="156"/>
      <c r="I22" s="223"/>
    </row>
    <row r="23" spans="1:10" ht="15" x14ac:dyDescent="0.25">
      <c r="B23" s="132"/>
      <c r="C23" s="150"/>
      <c r="D23" s="150"/>
      <c r="E23" s="150"/>
      <c r="F23" s="156"/>
      <c r="G23" s="156"/>
      <c r="J23" s="125"/>
    </row>
    <row r="24" spans="1:10" s="104" customFormat="1" ht="15.75" x14ac:dyDescent="0.25">
      <c r="A24" s="99" t="s">
        <v>142</v>
      </c>
      <c r="D24" s="150"/>
      <c r="E24" s="150"/>
      <c r="F24" s="157"/>
      <c r="G24" s="157"/>
      <c r="I24" s="123"/>
    </row>
    <row r="25" spans="1:10" ht="16.5" thickBot="1" x14ac:dyDescent="0.3">
      <c r="A25" s="99"/>
      <c r="I25" s="127"/>
    </row>
    <row r="26" spans="1:10" s="105" customFormat="1" ht="24.95" customHeight="1" thickBot="1" x14ac:dyDescent="0.25">
      <c r="C26" s="146" t="s">
        <v>3</v>
      </c>
      <c r="D26" s="147" t="s">
        <v>58</v>
      </c>
      <c r="E26" s="147" t="s">
        <v>147</v>
      </c>
      <c r="F26" s="147" t="s">
        <v>54</v>
      </c>
      <c r="G26" s="227"/>
      <c r="H26" s="148" t="s">
        <v>59</v>
      </c>
      <c r="I26" s="117" t="s">
        <v>155</v>
      </c>
    </row>
    <row r="27" spans="1:10" s="161" customFormat="1" ht="20.100000000000001" customHeight="1" x14ac:dyDescent="0.2">
      <c r="A27" s="187"/>
      <c r="C27" s="323">
        <v>43335</v>
      </c>
      <c r="D27" s="324">
        <v>350</v>
      </c>
      <c r="E27" s="324" t="s">
        <v>93</v>
      </c>
      <c r="F27" s="162" t="s">
        <v>126</v>
      </c>
      <c r="G27" s="228" t="s">
        <v>127</v>
      </c>
      <c r="H27" s="487" t="s">
        <v>297</v>
      </c>
      <c r="I27" s="225"/>
    </row>
    <row r="28" spans="1:10" s="161" customFormat="1" ht="20.100000000000001" customHeight="1" thickBot="1" x14ac:dyDescent="0.25">
      <c r="C28" s="163"/>
      <c r="D28" s="164"/>
      <c r="E28" s="164"/>
      <c r="F28" s="165"/>
      <c r="G28" s="229"/>
      <c r="H28" s="342"/>
      <c r="I28" s="223"/>
    </row>
    <row r="29" spans="1:10" s="161" customFormat="1" ht="20.100000000000001" customHeight="1" thickBot="1" x14ac:dyDescent="0.25">
      <c r="C29" s="166"/>
      <c r="D29" s="168">
        <f>SUM(D27:D28)</f>
        <v>350</v>
      </c>
      <c r="E29" s="145"/>
      <c r="F29" s="167"/>
      <c r="G29" s="167"/>
      <c r="H29" s="121"/>
      <c r="I29" s="223"/>
    </row>
    <row r="30" spans="1:10" x14ac:dyDescent="0.2">
      <c r="C30" s="135"/>
      <c r="D30" s="150"/>
      <c r="E30" s="150"/>
      <c r="F30" s="156"/>
      <c r="G30" s="156"/>
      <c r="I30" s="223"/>
    </row>
    <row r="31" spans="1:10" x14ac:dyDescent="0.2">
      <c r="C31" s="135"/>
      <c r="D31" s="150"/>
      <c r="E31" s="150"/>
      <c r="F31" s="156"/>
      <c r="G31" s="156"/>
      <c r="I31" s="223"/>
      <c r="J31" s="103"/>
    </row>
    <row r="32" spans="1:10" x14ac:dyDescent="0.2">
      <c r="C32" s="135"/>
      <c r="D32" s="150"/>
      <c r="E32" s="150"/>
      <c r="F32" s="156"/>
      <c r="G32" s="156"/>
      <c r="I32" s="223"/>
      <c r="J32" s="103"/>
    </row>
    <row r="33" spans="3:10" x14ac:dyDescent="0.2">
      <c r="C33" s="135"/>
      <c r="D33" s="150"/>
      <c r="E33" s="150"/>
      <c r="F33" s="156"/>
      <c r="G33" s="156"/>
      <c r="I33" s="223"/>
      <c r="J33" s="103"/>
    </row>
    <row r="34" spans="3:10" x14ac:dyDescent="0.2">
      <c r="C34" s="135"/>
      <c r="D34" s="150"/>
      <c r="E34" s="150"/>
      <c r="F34" s="156"/>
      <c r="G34" s="156"/>
      <c r="I34" s="223"/>
      <c r="J34" s="103"/>
    </row>
    <row r="35" spans="3:10" x14ac:dyDescent="0.2">
      <c r="C35" s="135"/>
      <c r="D35" s="150"/>
      <c r="E35" s="150"/>
      <c r="F35" s="156"/>
      <c r="G35" s="156"/>
      <c r="I35" s="223"/>
      <c r="J35" s="103"/>
    </row>
    <row r="36" spans="3:10" x14ac:dyDescent="0.2">
      <c r="C36" s="135"/>
      <c r="D36" s="150"/>
      <c r="E36" s="150"/>
      <c r="F36" s="156"/>
      <c r="G36" s="156"/>
      <c r="I36" s="223"/>
      <c r="J36" s="103"/>
    </row>
    <row r="37" spans="3:10" x14ac:dyDescent="0.2">
      <c r="C37" s="135"/>
      <c r="D37" s="150"/>
      <c r="E37" s="150"/>
      <c r="F37" s="156"/>
      <c r="G37" s="156"/>
      <c r="I37" s="223"/>
      <c r="J37" s="103"/>
    </row>
    <row r="38" spans="3:10" x14ac:dyDescent="0.2">
      <c r="C38" s="135"/>
      <c r="D38" s="135"/>
      <c r="E38" s="135"/>
      <c r="F38" s="156"/>
      <c r="G38" s="156"/>
      <c r="I38" s="223"/>
      <c r="J38" s="103"/>
    </row>
    <row r="39" spans="3:10" x14ac:dyDescent="0.2">
      <c r="C39" s="135"/>
      <c r="D39" s="150"/>
      <c r="E39" s="150"/>
      <c r="F39" s="156"/>
      <c r="G39" s="156"/>
      <c r="I39" s="223"/>
      <c r="J39" s="103"/>
    </row>
    <row r="40" spans="3:10" x14ac:dyDescent="0.2">
      <c r="C40" s="135"/>
      <c r="D40" s="150"/>
      <c r="E40" s="150"/>
      <c r="F40" s="156"/>
      <c r="G40" s="156"/>
      <c r="I40" s="223"/>
      <c r="J40" s="103"/>
    </row>
    <row r="41" spans="3:10" x14ac:dyDescent="0.2">
      <c r="C41" s="150"/>
      <c r="D41" s="150"/>
      <c r="E41" s="150"/>
      <c r="F41" s="150"/>
      <c r="G41" s="150"/>
      <c r="I41" s="223"/>
    </row>
    <row r="42" spans="3:10" x14ac:dyDescent="0.2">
      <c r="C42" s="150"/>
      <c r="D42" s="150"/>
      <c r="E42" s="150"/>
      <c r="F42" s="150"/>
      <c r="G42" s="150"/>
      <c r="I42" s="223"/>
    </row>
    <row r="43" spans="3:10" x14ac:dyDescent="0.2">
      <c r="C43" s="151"/>
      <c r="D43" s="151"/>
      <c r="E43" s="151"/>
      <c r="F43" s="150"/>
      <c r="G43" s="150"/>
      <c r="H43" s="136"/>
      <c r="I43" s="223"/>
    </row>
    <row r="44" spans="3:10" x14ac:dyDescent="0.2">
      <c r="C44" s="150"/>
      <c r="D44" s="150"/>
      <c r="E44" s="150"/>
      <c r="F44" s="150"/>
      <c r="G44" s="150"/>
      <c r="I44" s="223"/>
    </row>
    <row r="45" spans="3:10" x14ac:dyDescent="0.2">
      <c r="C45" s="150"/>
      <c r="D45" s="150"/>
      <c r="E45" s="150"/>
      <c r="F45" s="135"/>
      <c r="G45" s="135"/>
      <c r="I45" s="223"/>
    </row>
    <row r="46" spans="3:10" x14ac:dyDescent="0.2">
      <c r="C46" s="150"/>
      <c r="D46" s="150"/>
      <c r="E46" s="150"/>
      <c r="F46" s="135"/>
      <c r="G46" s="135"/>
      <c r="I46" s="223"/>
    </row>
    <row r="47" spans="3:10" x14ac:dyDescent="0.2">
      <c r="C47" s="150"/>
      <c r="D47" s="150"/>
      <c r="E47" s="150"/>
      <c r="F47" s="135"/>
      <c r="G47" s="135"/>
      <c r="I47" s="223"/>
    </row>
    <row r="48" spans="3:10" x14ac:dyDescent="0.2">
      <c r="C48" s="150"/>
      <c r="D48" s="150"/>
      <c r="E48" s="150"/>
      <c r="F48" s="135"/>
      <c r="G48" s="135"/>
      <c r="I48" s="223"/>
    </row>
    <row r="49" spans="1:12" x14ac:dyDescent="0.2">
      <c r="C49" s="150"/>
      <c r="D49" s="150"/>
      <c r="E49" s="150"/>
      <c r="F49" s="135"/>
      <c r="G49" s="135"/>
      <c r="I49" s="223"/>
    </row>
    <row r="50" spans="1:12" x14ac:dyDescent="0.2">
      <c r="C50" s="150"/>
      <c r="D50" s="150"/>
      <c r="E50" s="150"/>
      <c r="F50" s="135"/>
      <c r="G50" s="135"/>
      <c r="I50" s="223"/>
    </row>
    <row r="51" spans="1:12" x14ac:dyDescent="0.2">
      <c r="C51" s="150"/>
      <c r="D51" s="150"/>
      <c r="E51" s="150"/>
      <c r="F51" s="135"/>
      <c r="G51" s="135"/>
      <c r="I51" s="223"/>
    </row>
    <row r="52" spans="1:12" x14ac:dyDescent="0.2">
      <c r="C52" s="150"/>
      <c r="D52" s="150"/>
      <c r="E52" s="150"/>
      <c r="F52" s="135"/>
      <c r="G52" s="135"/>
      <c r="I52" s="223"/>
    </row>
    <row r="53" spans="1:12" x14ac:dyDescent="0.2">
      <c r="C53" s="150"/>
      <c r="D53" s="150"/>
      <c r="E53" s="150"/>
      <c r="F53" s="135"/>
      <c r="G53" s="135"/>
      <c r="I53" s="223"/>
    </row>
    <row r="54" spans="1:12" x14ac:dyDescent="0.2">
      <c r="C54" s="150"/>
      <c r="D54" s="150"/>
      <c r="E54" s="150"/>
      <c r="F54" s="135"/>
      <c r="G54" s="135"/>
      <c r="I54" s="223"/>
    </row>
    <row r="55" spans="1:12" x14ac:dyDescent="0.2">
      <c r="C55" s="150"/>
      <c r="D55" s="150"/>
      <c r="E55" s="150"/>
      <c r="F55" s="135"/>
      <c r="G55" s="135"/>
      <c r="I55" s="223"/>
    </row>
    <row r="56" spans="1:12" x14ac:dyDescent="0.2">
      <c r="C56" s="150"/>
      <c r="D56" s="150"/>
      <c r="E56" s="150"/>
      <c r="F56" s="135"/>
      <c r="G56" s="135"/>
      <c r="I56" s="223"/>
    </row>
    <row r="57" spans="1:12" x14ac:dyDescent="0.2">
      <c r="C57" s="150"/>
      <c r="D57" s="150"/>
      <c r="E57" s="150"/>
      <c r="F57" s="135"/>
      <c r="G57" s="135"/>
      <c r="I57" s="223"/>
    </row>
    <row r="58" spans="1:12" x14ac:dyDescent="0.2">
      <c r="C58" s="150"/>
      <c r="D58" s="150"/>
      <c r="E58" s="150"/>
      <c r="F58" s="135"/>
      <c r="G58" s="135"/>
      <c r="I58" s="223"/>
    </row>
    <row r="59" spans="1:12" x14ac:dyDescent="0.2">
      <c r="C59" s="150"/>
      <c r="D59" s="150"/>
      <c r="E59" s="150"/>
      <c r="F59" s="135"/>
      <c r="G59" s="135"/>
      <c r="I59" s="223"/>
      <c r="J59" s="103"/>
      <c r="L59" s="116">
        <f>SUM(J31:J60)</f>
        <v>0</v>
      </c>
    </row>
    <row r="60" spans="1:12" s="105" customFormat="1" ht="29.25" customHeight="1" x14ac:dyDescent="0.2">
      <c r="C60" s="145"/>
      <c r="D60" s="145"/>
      <c r="E60" s="145"/>
      <c r="F60" s="123"/>
      <c r="G60" s="123"/>
      <c r="H60" s="123"/>
      <c r="I60" s="123"/>
    </row>
    <row r="61" spans="1:12" x14ac:dyDescent="0.2">
      <c r="C61" s="150"/>
      <c r="D61" s="150"/>
      <c r="E61" s="150"/>
      <c r="F61" s="135"/>
      <c r="G61" s="135"/>
    </row>
    <row r="62" spans="1:12" x14ac:dyDescent="0.2">
      <c r="C62" s="150"/>
      <c r="D62" s="150"/>
      <c r="E62" s="150"/>
      <c r="F62" s="135"/>
      <c r="G62" s="135"/>
    </row>
    <row r="63" spans="1:12" x14ac:dyDescent="0.2">
      <c r="C63" s="150"/>
      <c r="D63" s="150"/>
      <c r="E63" s="150"/>
      <c r="F63" s="135"/>
      <c r="G63" s="135"/>
    </row>
    <row r="64" spans="1:12" ht="15" x14ac:dyDescent="0.25">
      <c r="A64" s="131"/>
      <c r="B64" s="132"/>
      <c r="J64" s="120"/>
    </row>
    <row r="65" spans="3:9" s="104" customFormat="1" x14ac:dyDescent="0.2">
      <c r="I65" s="123"/>
    </row>
    <row r="66" spans="3:9" s="104" customFormat="1" x14ac:dyDescent="0.2">
      <c r="C66" s="152"/>
      <c r="D66" s="152"/>
      <c r="E66" s="152"/>
      <c r="F66" s="126"/>
      <c r="G66" s="126"/>
      <c r="H66" s="121"/>
      <c r="I66" s="224"/>
    </row>
    <row r="67" spans="3:9" s="104" customFormat="1" x14ac:dyDescent="0.2">
      <c r="C67" s="152"/>
      <c r="D67" s="152"/>
      <c r="E67" s="152"/>
      <c r="F67" s="126"/>
      <c r="G67" s="126"/>
      <c r="H67" s="121"/>
      <c r="I67" s="224"/>
    </row>
    <row r="68" spans="3:9" s="104" customFormat="1" x14ac:dyDescent="0.2">
      <c r="C68" s="152"/>
      <c r="D68" s="152"/>
      <c r="E68" s="152"/>
      <c r="F68" s="126"/>
      <c r="G68" s="126"/>
      <c r="H68" s="121"/>
      <c r="I68" s="224"/>
    </row>
    <row r="69" spans="3:9" s="105" customFormat="1" ht="29.25" customHeight="1" x14ac:dyDescent="0.2">
      <c r="C69" s="145"/>
      <c r="D69" s="145"/>
      <c r="E69" s="145"/>
      <c r="F69" s="123"/>
      <c r="G69" s="123"/>
      <c r="H69" s="123"/>
      <c r="I69" s="123"/>
    </row>
    <row r="70" spans="3:9" x14ac:dyDescent="0.2">
      <c r="C70" s="150"/>
      <c r="D70" s="150"/>
      <c r="E70" s="150"/>
      <c r="F70" s="135"/>
      <c r="G70" s="135"/>
    </row>
    <row r="71" spans="3:9" x14ac:dyDescent="0.2">
      <c r="C71" s="150"/>
      <c r="D71" s="150"/>
      <c r="E71" s="150"/>
      <c r="F71" s="135"/>
      <c r="G71" s="135"/>
    </row>
    <row r="72" spans="3:9" x14ac:dyDescent="0.2">
      <c r="C72" s="150"/>
      <c r="D72" s="150"/>
      <c r="E72" s="150"/>
      <c r="F72" s="135"/>
      <c r="G72" s="135"/>
    </row>
    <row r="73" spans="3:9" s="105" customFormat="1" ht="29.25" customHeight="1" x14ac:dyDescent="0.2">
      <c r="C73" s="153"/>
      <c r="D73" s="153"/>
      <c r="E73" s="153"/>
      <c r="F73" s="127"/>
      <c r="G73" s="127"/>
      <c r="I73" s="127"/>
    </row>
    <row r="74" spans="3:9" x14ac:dyDescent="0.2">
      <c r="C74" s="150"/>
      <c r="D74" s="150"/>
      <c r="E74" s="150"/>
      <c r="F74" s="135"/>
      <c r="G74" s="135"/>
    </row>
    <row r="75" spans="3:9" x14ac:dyDescent="0.2">
      <c r="C75" s="150"/>
      <c r="D75" s="150"/>
      <c r="E75" s="150"/>
      <c r="F75" s="135"/>
      <c r="G75" s="135"/>
    </row>
    <row r="76" spans="3:9" x14ac:dyDescent="0.2">
      <c r="C76" s="150"/>
      <c r="D76" s="150"/>
      <c r="E76" s="150"/>
      <c r="F76" s="135"/>
      <c r="G76" s="135"/>
    </row>
    <row r="77" spans="3:9" x14ac:dyDescent="0.2">
      <c r="C77" s="150"/>
      <c r="D77" s="150"/>
      <c r="E77" s="150"/>
      <c r="F77" s="135"/>
      <c r="G77" s="135"/>
    </row>
    <row r="78" spans="3:9" x14ac:dyDescent="0.2">
      <c r="C78" s="88"/>
      <c r="D78" s="88"/>
      <c r="E78" s="88"/>
      <c r="F78" s="88"/>
      <c r="G78" s="88"/>
      <c r="H78" s="92"/>
    </row>
    <row r="79" spans="3:9" x14ac:dyDescent="0.2">
      <c r="C79" s="150"/>
      <c r="D79" s="150"/>
      <c r="E79" s="150"/>
      <c r="F79" s="135"/>
      <c r="G79" s="135"/>
    </row>
    <row r="80" spans="3:9" x14ac:dyDescent="0.2">
      <c r="C80" s="150"/>
      <c r="D80" s="150"/>
      <c r="E80" s="150"/>
      <c r="F80" s="135"/>
      <c r="G80" s="135"/>
    </row>
    <row r="81" spans="1:12" x14ac:dyDescent="0.2">
      <c r="C81" s="150"/>
      <c r="D81" s="150"/>
      <c r="E81" s="150"/>
      <c r="F81" s="135"/>
      <c r="G81" s="135"/>
    </row>
    <row r="82" spans="1:12" x14ac:dyDescent="0.2">
      <c r="C82" s="150"/>
      <c r="D82" s="150"/>
      <c r="E82" s="150"/>
      <c r="F82" s="135"/>
      <c r="G82" s="135"/>
    </row>
    <row r="83" spans="1:12" x14ac:dyDescent="0.2">
      <c r="C83" s="150"/>
      <c r="D83" s="150"/>
      <c r="E83" s="150"/>
      <c r="F83" s="135"/>
      <c r="G83" s="135"/>
    </row>
    <row r="84" spans="1:12" s="101" customFormat="1" x14ac:dyDescent="0.2">
      <c r="A84" s="100"/>
      <c r="B84" s="100"/>
      <c r="C84" s="150"/>
      <c r="D84" s="150"/>
      <c r="E84" s="150"/>
      <c r="F84" s="135"/>
      <c r="G84" s="135"/>
      <c r="I84" s="121"/>
      <c r="J84" s="100"/>
      <c r="K84" s="100"/>
      <c r="L84" s="100"/>
    </row>
    <row r="85" spans="1:12" s="101" customFormat="1" x14ac:dyDescent="0.2">
      <c r="A85" s="100"/>
      <c r="B85" s="100"/>
      <c r="C85" s="150"/>
      <c r="D85" s="150"/>
      <c r="E85" s="150"/>
      <c r="F85" s="135"/>
      <c r="G85" s="135"/>
      <c r="I85" s="121"/>
      <c r="J85" s="100"/>
      <c r="K85" s="100"/>
      <c r="L85" s="100"/>
    </row>
    <row r="86" spans="1:12" s="101" customFormat="1" x14ac:dyDescent="0.2">
      <c r="A86" s="100"/>
      <c r="B86" s="100"/>
      <c r="C86" s="150"/>
      <c r="D86" s="150"/>
      <c r="E86" s="150"/>
      <c r="F86" s="135"/>
      <c r="G86" s="135"/>
      <c r="I86" s="121"/>
      <c r="J86" s="100"/>
      <c r="K86" s="100"/>
      <c r="L86" s="100"/>
    </row>
    <row r="87" spans="1:12" s="101" customFormat="1" x14ac:dyDescent="0.2">
      <c r="A87" s="100"/>
      <c r="B87" s="100"/>
      <c r="C87" s="150"/>
      <c r="D87" s="150"/>
      <c r="E87" s="150"/>
      <c r="F87" s="135"/>
      <c r="G87" s="135"/>
      <c r="I87" s="121"/>
      <c r="J87" s="100"/>
      <c r="K87" s="100"/>
      <c r="L87" s="100"/>
    </row>
    <row r="88" spans="1:12" s="101" customFormat="1" x14ac:dyDescent="0.2">
      <c r="A88" s="100"/>
      <c r="B88" s="100"/>
      <c r="C88" s="150"/>
      <c r="D88" s="150"/>
      <c r="E88" s="150"/>
      <c r="F88" s="135"/>
      <c r="G88" s="135"/>
      <c r="I88" s="121"/>
      <c r="J88" s="100"/>
      <c r="K88" s="100"/>
      <c r="L88" s="100"/>
    </row>
    <row r="89" spans="1:12" s="101" customFormat="1" x14ac:dyDescent="0.2">
      <c r="A89" s="100"/>
      <c r="B89" s="100"/>
      <c r="C89" s="150"/>
      <c r="D89" s="150"/>
      <c r="E89" s="150"/>
      <c r="F89" s="135"/>
      <c r="G89" s="135"/>
      <c r="I89" s="121"/>
      <c r="J89" s="100"/>
      <c r="K89" s="100"/>
      <c r="L89" s="100"/>
    </row>
    <row r="90" spans="1:12" s="101" customFormat="1" x14ac:dyDescent="0.2">
      <c r="A90" s="100"/>
      <c r="B90" s="100"/>
      <c r="C90" s="150"/>
      <c r="D90" s="150"/>
      <c r="E90" s="150"/>
      <c r="F90" s="135"/>
      <c r="G90" s="135"/>
      <c r="I90" s="121"/>
      <c r="J90" s="100"/>
      <c r="K90" s="100"/>
      <c r="L90" s="100"/>
    </row>
    <row r="91" spans="1:12" s="101" customFormat="1" x14ac:dyDescent="0.2">
      <c r="A91" s="100"/>
      <c r="B91" s="100"/>
      <c r="C91" s="150"/>
      <c r="D91" s="150"/>
      <c r="E91" s="150"/>
      <c r="F91" s="135"/>
      <c r="G91" s="135"/>
      <c r="I91" s="121"/>
      <c r="J91" s="100"/>
      <c r="K91" s="100"/>
      <c r="L91" s="100"/>
    </row>
    <row r="92" spans="1:12" s="101" customFormat="1" x14ac:dyDescent="0.2">
      <c r="A92" s="100"/>
      <c r="B92" s="100"/>
      <c r="C92" s="150"/>
      <c r="D92" s="150"/>
      <c r="E92" s="150"/>
      <c r="F92" s="135"/>
      <c r="G92" s="135"/>
      <c r="I92" s="121"/>
      <c r="J92" s="100"/>
      <c r="K92" s="100"/>
      <c r="L92" s="100"/>
    </row>
    <row r="93" spans="1:12" s="101" customFormat="1" x14ac:dyDescent="0.2">
      <c r="A93" s="100"/>
      <c r="B93" s="100"/>
      <c r="C93" s="150"/>
      <c r="D93" s="150"/>
      <c r="E93" s="150"/>
      <c r="F93" s="135"/>
      <c r="G93" s="135"/>
      <c r="I93" s="121"/>
      <c r="J93" s="100"/>
      <c r="K93" s="100"/>
      <c r="L93" s="100"/>
    </row>
    <row r="94" spans="1:12" s="101" customFormat="1" x14ac:dyDescent="0.2">
      <c r="A94" s="100"/>
      <c r="B94" s="100"/>
      <c r="C94" s="150"/>
      <c r="D94" s="150"/>
      <c r="E94" s="150"/>
      <c r="F94" s="135"/>
      <c r="G94" s="135"/>
      <c r="I94" s="121"/>
      <c r="J94" s="100"/>
      <c r="K94" s="100"/>
      <c r="L94" s="100"/>
    </row>
    <row r="95" spans="1:12" s="101" customFormat="1" x14ac:dyDescent="0.2">
      <c r="A95" s="100"/>
      <c r="B95" s="100"/>
      <c r="C95" s="150"/>
      <c r="D95" s="150"/>
      <c r="E95" s="150"/>
      <c r="F95" s="135"/>
      <c r="G95" s="135"/>
      <c r="I95" s="121"/>
      <c r="J95" s="100"/>
      <c r="K95" s="100"/>
      <c r="L95" s="100"/>
    </row>
    <row r="96" spans="1:12" s="101" customFormat="1" x14ac:dyDescent="0.2">
      <c r="A96" s="100"/>
      <c r="B96" s="100"/>
      <c r="C96" s="150"/>
      <c r="D96" s="150"/>
      <c r="E96" s="150"/>
      <c r="F96" s="135"/>
      <c r="G96" s="135"/>
      <c r="I96" s="121"/>
      <c r="J96" s="100"/>
      <c r="K96" s="100"/>
      <c r="L96" s="100"/>
    </row>
    <row r="97" spans="1:12" s="101" customFormat="1" x14ac:dyDescent="0.2">
      <c r="A97" s="100"/>
      <c r="B97" s="100"/>
      <c r="C97" s="150"/>
      <c r="D97" s="150"/>
      <c r="E97" s="150"/>
      <c r="F97" s="135"/>
      <c r="G97" s="135"/>
      <c r="I97" s="121"/>
      <c r="J97" s="100"/>
      <c r="K97" s="100"/>
      <c r="L97" s="100"/>
    </row>
    <row r="98" spans="1:12" s="101" customFormat="1" x14ac:dyDescent="0.2">
      <c r="A98" s="100"/>
      <c r="B98" s="100"/>
      <c r="C98" s="150"/>
      <c r="D98" s="150"/>
      <c r="E98" s="150"/>
      <c r="F98" s="135"/>
      <c r="G98" s="135"/>
      <c r="I98" s="121"/>
      <c r="J98" s="100"/>
      <c r="K98" s="100"/>
      <c r="L98" s="100"/>
    </row>
    <row r="99" spans="1:12" s="101" customFormat="1" x14ac:dyDescent="0.2">
      <c r="A99" s="100"/>
      <c r="B99" s="100"/>
      <c r="C99" s="150"/>
      <c r="D99" s="150"/>
      <c r="E99" s="150"/>
      <c r="F99" s="133"/>
      <c r="G99" s="133"/>
      <c r="I99" s="121"/>
      <c r="J99" s="100"/>
      <c r="K99" s="100"/>
      <c r="L99" s="100"/>
    </row>
    <row r="100" spans="1:12" x14ac:dyDescent="0.2">
      <c r="C100" s="150"/>
      <c r="D100" s="150"/>
      <c r="E100" s="150"/>
      <c r="F100" s="133"/>
      <c r="G100" s="133"/>
    </row>
    <row r="101" spans="1:12" x14ac:dyDescent="0.2">
      <c r="C101" s="150"/>
      <c r="D101" s="150"/>
      <c r="E101" s="150"/>
      <c r="F101" s="133"/>
      <c r="G101" s="133"/>
    </row>
    <row r="102" spans="1:12" x14ac:dyDescent="0.2">
      <c r="C102" s="150"/>
      <c r="D102" s="150"/>
      <c r="E102" s="150"/>
      <c r="F102" s="133"/>
      <c r="G102" s="133"/>
    </row>
    <row r="103" spans="1:12" x14ac:dyDescent="0.2">
      <c r="C103" s="150"/>
      <c r="D103" s="150"/>
      <c r="E103" s="150"/>
      <c r="F103" s="133"/>
      <c r="G103" s="133"/>
    </row>
    <row r="104" spans="1:12" x14ac:dyDescent="0.2">
      <c r="C104" s="150"/>
      <c r="D104" s="150"/>
      <c r="E104" s="150"/>
      <c r="F104" s="133"/>
      <c r="G104" s="133"/>
    </row>
    <row r="105" spans="1:12" x14ac:dyDescent="0.2">
      <c r="C105" s="150"/>
      <c r="D105" s="150"/>
      <c r="E105" s="150"/>
      <c r="F105" s="133"/>
      <c r="G105" s="133"/>
    </row>
    <row r="106" spans="1:12" x14ac:dyDescent="0.2">
      <c r="C106" s="150"/>
      <c r="D106" s="150"/>
      <c r="E106" s="150"/>
      <c r="F106" s="133"/>
      <c r="G106" s="133"/>
      <c r="J106" s="103"/>
    </row>
    <row r="107" spans="1:12" s="107" customFormat="1" ht="29.25" customHeight="1" x14ac:dyDescent="0.2">
      <c r="C107" s="150"/>
      <c r="D107" s="150"/>
      <c r="E107" s="150"/>
      <c r="F107" s="133"/>
      <c r="G107" s="133"/>
      <c r="H107" s="101"/>
      <c r="I107" s="130"/>
    </row>
    <row r="108" spans="1:12" s="108" customFormat="1" ht="15.75" x14ac:dyDescent="0.2">
      <c r="C108" s="154"/>
      <c r="D108" s="154"/>
      <c r="E108" s="154"/>
      <c r="F108" s="130"/>
      <c r="G108" s="130"/>
      <c r="H108" s="130"/>
      <c r="I108" s="140"/>
    </row>
    <row r="109" spans="1:12" s="108" customFormat="1" ht="15" x14ac:dyDescent="0.2">
      <c r="C109" s="155"/>
      <c r="D109" s="155"/>
      <c r="E109" s="155"/>
      <c r="F109" s="139"/>
      <c r="G109" s="139"/>
      <c r="H109" s="139"/>
      <c r="I109" s="140"/>
    </row>
    <row r="110" spans="1:12" s="108" customFormat="1" ht="15" x14ac:dyDescent="0.2">
      <c r="C110" s="155"/>
      <c r="D110" s="155"/>
      <c r="E110" s="155"/>
      <c r="F110" s="139"/>
      <c r="G110" s="139"/>
      <c r="H110" s="139"/>
      <c r="I110" s="140"/>
    </row>
    <row r="111" spans="1:12" s="109" customFormat="1" ht="21" customHeight="1" x14ac:dyDescent="0.2">
      <c r="C111" s="155"/>
      <c r="D111" s="155"/>
      <c r="E111" s="155"/>
      <c r="F111" s="139"/>
      <c r="G111" s="139"/>
      <c r="H111" s="139"/>
      <c r="I111" s="130"/>
    </row>
    <row r="112" spans="1:12" s="108" customFormat="1" ht="15.75" x14ac:dyDescent="0.2">
      <c r="C112" s="154"/>
      <c r="D112" s="154"/>
      <c r="E112" s="154"/>
      <c r="F112" s="140"/>
      <c r="G112" s="140"/>
      <c r="H112" s="140"/>
      <c r="I112" s="140"/>
    </row>
    <row r="113" spans="3:10" s="108" customFormat="1" ht="15.75" x14ac:dyDescent="0.2">
      <c r="C113" s="155"/>
      <c r="D113" s="155"/>
      <c r="E113" s="155"/>
      <c r="F113" s="139"/>
      <c r="G113" s="139"/>
      <c r="H113" s="139"/>
      <c r="I113" s="130"/>
    </row>
    <row r="114" spans="3:10" s="108" customFormat="1" ht="15.75" x14ac:dyDescent="0.25">
      <c r="C114" s="143"/>
      <c r="D114" s="143"/>
      <c r="E114" s="143"/>
      <c r="F114" s="142"/>
      <c r="G114" s="142"/>
      <c r="H114" s="143"/>
      <c r="I114" s="140"/>
    </row>
    <row r="115" spans="3:10" s="108" customFormat="1" ht="15.75" x14ac:dyDescent="0.2">
      <c r="C115" s="155"/>
      <c r="D115" s="155"/>
      <c r="E115" s="155"/>
      <c r="F115" s="139"/>
      <c r="G115" s="139"/>
      <c r="H115" s="139"/>
      <c r="I115" s="130"/>
      <c r="J115" s="138"/>
    </row>
    <row r="116" spans="3:10" s="108" customFormat="1" ht="15.75" x14ac:dyDescent="0.25">
      <c r="C116" s="143"/>
      <c r="D116" s="143"/>
      <c r="E116" s="143"/>
      <c r="F116" s="142"/>
      <c r="G116" s="142"/>
      <c r="H116" s="142"/>
      <c r="I116" s="140"/>
    </row>
    <row r="117" spans="3:10" ht="15" x14ac:dyDescent="0.2">
      <c r="C117" s="155"/>
      <c r="D117" s="155"/>
      <c r="E117" s="155"/>
      <c r="F117" s="139"/>
      <c r="G117" s="139"/>
      <c r="H117" s="139"/>
    </row>
    <row r="118" spans="3:10" x14ac:dyDescent="0.2">
      <c r="C118" s="150"/>
      <c r="D118" s="150"/>
      <c r="E118" s="150"/>
    </row>
    <row r="119" spans="3:10" x14ac:dyDescent="0.2">
      <c r="C119" s="150"/>
      <c r="D119" s="150"/>
      <c r="E119" s="150"/>
    </row>
    <row r="120" spans="3:10" x14ac:dyDescent="0.2">
      <c r="C120" s="150"/>
      <c r="D120" s="150"/>
      <c r="E120" s="150"/>
    </row>
    <row r="121" spans="3:10" x14ac:dyDescent="0.2">
      <c r="C121" s="150"/>
      <c r="D121" s="150"/>
      <c r="E121" s="150"/>
    </row>
    <row r="122" spans="3:10" x14ac:dyDescent="0.2">
      <c r="C122" s="150"/>
      <c r="D122" s="150"/>
      <c r="E122" s="150"/>
    </row>
    <row r="123" spans="3:10" x14ac:dyDescent="0.2">
      <c r="C123" s="150"/>
      <c r="D123" s="150"/>
      <c r="E123" s="150"/>
    </row>
    <row r="124" spans="3:10" x14ac:dyDescent="0.2">
      <c r="C124" s="150"/>
      <c r="D124" s="150"/>
      <c r="E124" s="150"/>
    </row>
    <row r="125" spans="3:10" x14ac:dyDescent="0.2">
      <c r="C125" s="150"/>
      <c r="D125" s="150"/>
      <c r="E125" s="150"/>
    </row>
    <row r="126" spans="3:10" x14ac:dyDescent="0.2">
      <c r="C126" s="150"/>
      <c r="D126" s="150"/>
      <c r="E126" s="150"/>
    </row>
    <row r="127" spans="3:10" x14ac:dyDescent="0.2">
      <c r="C127" s="150"/>
      <c r="D127" s="150"/>
      <c r="E127" s="150"/>
    </row>
    <row r="128" spans="3:10" x14ac:dyDescent="0.2">
      <c r="C128" s="150"/>
      <c r="D128" s="150"/>
      <c r="E128" s="150"/>
    </row>
    <row r="129" spans="1:12" x14ac:dyDescent="0.2">
      <c r="C129" s="150"/>
      <c r="D129" s="150"/>
      <c r="E129" s="150"/>
    </row>
    <row r="130" spans="1:12" x14ac:dyDescent="0.2">
      <c r="C130" s="150"/>
      <c r="D130" s="150"/>
      <c r="E130" s="150"/>
    </row>
    <row r="131" spans="1:12" x14ac:dyDescent="0.2">
      <c r="C131" s="150"/>
      <c r="D131" s="150"/>
      <c r="E131" s="150"/>
    </row>
    <row r="132" spans="1:12" s="101" customFormat="1" x14ac:dyDescent="0.2">
      <c r="A132" s="100"/>
      <c r="B132" s="100"/>
      <c r="C132" s="150"/>
      <c r="D132" s="150"/>
      <c r="E132" s="150"/>
      <c r="I132" s="121"/>
      <c r="J132" s="100"/>
      <c r="K132" s="100"/>
      <c r="L132" s="100"/>
    </row>
    <row r="133" spans="1:12" s="101" customFormat="1" x14ac:dyDescent="0.2">
      <c r="A133" s="100"/>
      <c r="B133" s="100"/>
      <c r="C133" s="150"/>
      <c r="D133" s="150"/>
      <c r="E133" s="150"/>
      <c r="I133" s="121"/>
      <c r="J133" s="100"/>
      <c r="K133" s="100"/>
      <c r="L133" s="100"/>
    </row>
    <row r="134" spans="1:12" s="101" customFormat="1" x14ac:dyDescent="0.2">
      <c r="A134" s="100"/>
      <c r="B134" s="100"/>
      <c r="C134" s="150"/>
      <c r="D134" s="150"/>
      <c r="E134" s="150"/>
      <c r="I134" s="121"/>
      <c r="J134" s="100"/>
      <c r="K134" s="100"/>
      <c r="L134" s="100"/>
    </row>
    <row r="135" spans="1:12" s="101" customFormat="1" x14ac:dyDescent="0.2">
      <c r="A135" s="100"/>
      <c r="B135" s="100"/>
      <c r="C135" s="150"/>
      <c r="D135" s="150"/>
      <c r="E135" s="150"/>
      <c r="I135" s="121"/>
      <c r="J135" s="100"/>
      <c r="K135" s="100"/>
      <c r="L135" s="100"/>
    </row>
    <row r="136" spans="1:12" s="101" customFormat="1" x14ac:dyDescent="0.2">
      <c r="A136" s="100"/>
      <c r="B136" s="100"/>
      <c r="C136" s="150"/>
      <c r="D136" s="150"/>
      <c r="E136" s="150"/>
      <c r="I136" s="121"/>
      <c r="J136" s="100"/>
      <c r="K136" s="100"/>
      <c r="L136" s="100"/>
    </row>
    <row r="137" spans="1:12" s="101" customFormat="1" x14ac:dyDescent="0.2">
      <c r="A137" s="100"/>
      <c r="B137" s="100"/>
      <c r="C137" s="150"/>
      <c r="D137" s="150"/>
      <c r="E137" s="150"/>
      <c r="I137" s="121"/>
      <c r="J137" s="100"/>
      <c r="K137" s="100"/>
      <c r="L137" s="100"/>
    </row>
    <row r="138" spans="1:12" s="101" customFormat="1" x14ac:dyDescent="0.2">
      <c r="A138" s="100"/>
      <c r="B138" s="100"/>
      <c r="C138" s="150"/>
      <c r="D138" s="150"/>
      <c r="E138" s="150"/>
      <c r="I138" s="121"/>
      <c r="J138" s="100"/>
      <c r="K138" s="100"/>
      <c r="L138" s="100"/>
    </row>
    <row r="139" spans="1:12" s="101" customFormat="1" x14ac:dyDescent="0.2">
      <c r="A139" s="100"/>
      <c r="B139" s="100"/>
      <c r="C139" s="150"/>
      <c r="D139" s="150"/>
      <c r="E139" s="150"/>
      <c r="I139" s="121"/>
      <c r="J139" s="100"/>
      <c r="K139" s="100"/>
      <c r="L139" s="100"/>
    </row>
    <row r="140" spans="1:12" s="101" customFormat="1" x14ac:dyDescent="0.2">
      <c r="A140" s="100"/>
      <c r="B140" s="100"/>
      <c r="C140" s="150"/>
      <c r="D140" s="150"/>
      <c r="E140" s="150"/>
      <c r="I140" s="121"/>
      <c r="J140" s="100"/>
      <c r="K140" s="100"/>
      <c r="L140" s="100"/>
    </row>
    <row r="141" spans="1:12" s="101" customFormat="1" x14ac:dyDescent="0.2">
      <c r="A141" s="100"/>
      <c r="B141" s="100"/>
      <c r="C141" s="150"/>
      <c r="D141" s="150"/>
      <c r="E141" s="150"/>
      <c r="I141" s="121"/>
      <c r="J141" s="100"/>
      <c r="K141" s="100"/>
      <c r="L141" s="100"/>
    </row>
    <row r="142" spans="1:12" s="101" customFormat="1" x14ac:dyDescent="0.2">
      <c r="A142" s="100"/>
      <c r="B142" s="100"/>
      <c r="C142" s="150"/>
      <c r="D142" s="150"/>
      <c r="E142" s="150"/>
      <c r="I142" s="121"/>
      <c r="J142" s="100"/>
      <c r="K142" s="100"/>
      <c r="L142" s="100"/>
    </row>
    <row r="143" spans="1:12" s="101" customFormat="1" x14ac:dyDescent="0.2">
      <c r="A143" s="100"/>
      <c r="B143" s="100"/>
      <c r="C143" s="150"/>
      <c r="D143" s="150"/>
      <c r="E143" s="150"/>
      <c r="I143" s="121"/>
      <c r="J143" s="100"/>
      <c r="K143" s="100"/>
      <c r="L143" s="100"/>
    </row>
    <row r="144" spans="1:12" s="101" customFormat="1" x14ac:dyDescent="0.2">
      <c r="A144" s="100"/>
      <c r="B144" s="100"/>
      <c r="C144" s="150"/>
      <c r="D144" s="150"/>
      <c r="E144" s="150"/>
      <c r="I144" s="121"/>
      <c r="J144" s="100"/>
      <c r="K144" s="100"/>
      <c r="L144" s="100"/>
    </row>
    <row r="145" spans="1:12" s="101" customFormat="1" x14ac:dyDescent="0.2">
      <c r="A145" s="100"/>
      <c r="B145" s="100"/>
      <c r="C145" s="150"/>
      <c r="D145" s="150"/>
      <c r="E145" s="150"/>
      <c r="I145" s="121"/>
      <c r="J145" s="100"/>
      <c r="K145" s="100"/>
      <c r="L145" s="100"/>
    </row>
    <row r="146" spans="1:12" s="101" customFormat="1" x14ac:dyDescent="0.2">
      <c r="A146" s="100"/>
      <c r="B146" s="100"/>
      <c r="C146" s="150"/>
      <c r="D146" s="150"/>
      <c r="E146" s="150"/>
      <c r="I146" s="121"/>
      <c r="J146" s="100"/>
      <c r="K146" s="100"/>
      <c r="L146" s="100"/>
    </row>
    <row r="147" spans="1:12" s="101" customFormat="1" x14ac:dyDescent="0.2">
      <c r="A147" s="100"/>
      <c r="B147" s="100"/>
      <c r="C147" s="150"/>
      <c r="D147" s="150"/>
      <c r="E147" s="150"/>
      <c r="I147" s="121"/>
      <c r="J147" s="100"/>
      <c r="K147" s="100"/>
      <c r="L147" s="100"/>
    </row>
    <row r="148" spans="1:12" s="101" customFormat="1" x14ac:dyDescent="0.2">
      <c r="A148" s="100"/>
      <c r="B148" s="100"/>
      <c r="C148" s="150"/>
      <c r="D148" s="150"/>
      <c r="E148" s="150"/>
      <c r="I148" s="121"/>
      <c r="J148" s="100"/>
      <c r="K148" s="100"/>
      <c r="L148" s="100"/>
    </row>
    <row r="149" spans="1:12" s="101" customFormat="1" x14ac:dyDescent="0.2">
      <c r="A149" s="100"/>
      <c r="B149" s="100"/>
      <c r="C149" s="150"/>
      <c r="D149" s="150"/>
      <c r="E149" s="150"/>
      <c r="I149" s="121"/>
      <c r="J149" s="100"/>
      <c r="K149" s="100"/>
      <c r="L149" s="100"/>
    </row>
    <row r="150" spans="1:12" s="101" customFormat="1" x14ac:dyDescent="0.2">
      <c r="A150" s="100"/>
      <c r="B150" s="100"/>
      <c r="C150" s="150"/>
      <c r="D150" s="150"/>
      <c r="E150" s="150"/>
      <c r="I150" s="121"/>
      <c r="J150" s="100"/>
      <c r="K150" s="100"/>
      <c r="L150" s="100"/>
    </row>
    <row r="151" spans="1:12" s="101" customFormat="1" x14ac:dyDescent="0.2">
      <c r="A151" s="100"/>
      <c r="B151" s="100"/>
      <c r="C151" s="150"/>
      <c r="D151" s="150"/>
      <c r="E151" s="150"/>
      <c r="I151" s="121"/>
      <c r="J151" s="100"/>
      <c r="K151" s="100"/>
      <c r="L151" s="100"/>
    </row>
    <row r="152" spans="1:12" s="101" customFormat="1" x14ac:dyDescent="0.2">
      <c r="A152" s="100"/>
      <c r="B152" s="100"/>
      <c r="C152" s="150"/>
      <c r="D152" s="150"/>
      <c r="E152" s="150"/>
      <c r="I152" s="121"/>
      <c r="J152" s="100"/>
      <c r="K152" s="100"/>
      <c r="L152" s="100"/>
    </row>
    <row r="153" spans="1:12" s="101" customFormat="1" x14ac:dyDescent="0.2">
      <c r="A153" s="100"/>
      <c r="B153" s="100"/>
      <c r="C153" s="150"/>
      <c r="D153" s="150"/>
      <c r="E153" s="150"/>
      <c r="I153" s="121"/>
      <c r="J153" s="100"/>
      <c r="K153" s="100"/>
      <c r="L153" s="100"/>
    </row>
    <row r="154" spans="1:12" s="101" customFormat="1" x14ac:dyDescent="0.2">
      <c r="A154" s="100"/>
      <c r="B154" s="100"/>
      <c r="C154" s="150"/>
      <c r="D154" s="150"/>
      <c r="E154" s="150"/>
      <c r="I154" s="121"/>
      <c r="J154" s="100"/>
      <c r="K154" s="100"/>
      <c r="L154" s="100"/>
    </row>
    <row r="155" spans="1:12" s="101" customFormat="1" x14ac:dyDescent="0.2">
      <c r="A155" s="100"/>
      <c r="B155" s="100"/>
      <c r="C155" s="150"/>
      <c r="D155" s="150"/>
      <c r="E155" s="150"/>
      <c r="I155" s="121"/>
      <c r="J155" s="100"/>
      <c r="K155" s="100"/>
      <c r="L155" s="100"/>
    </row>
    <row r="156" spans="1:12" s="101" customFormat="1" x14ac:dyDescent="0.2">
      <c r="A156" s="100"/>
      <c r="B156" s="100"/>
      <c r="C156" s="150"/>
      <c r="D156" s="150"/>
      <c r="E156" s="150"/>
      <c r="I156" s="121"/>
      <c r="J156" s="100"/>
      <c r="K156" s="100"/>
      <c r="L156" s="100"/>
    </row>
    <row r="157" spans="1:12" s="101" customFormat="1" x14ac:dyDescent="0.2">
      <c r="A157" s="100"/>
      <c r="B157" s="100"/>
      <c r="C157" s="150"/>
      <c r="D157" s="150"/>
      <c r="E157" s="150"/>
      <c r="I157" s="121"/>
      <c r="J157" s="100"/>
      <c r="K157" s="100"/>
      <c r="L157" s="100"/>
    </row>
    <row r="158" spans="1:12" s="101" customFormat="1" x14ac:dyDescent="0.2">
      <c r="A158" s="100"/>
      <c r="B158" s="100"/>
      <c r="C158" s="150"/>
      <c r="D158" s="150"/>
      <c r="E158" s="150"/>
      <c r="I158" s="121"/>
      <c r="J158" s="100"/>
      <c r="K158" s="100"/>
      <c r="L158" s="100"/>
    </row>
    <row r="159" spans="1:12" s="101" customFormat="1" x14ac:dyDescent="0.2">
      <c r="A159" s="100"/>
      <c r="B159" s="100"/>
      <c r="C159" s="150"/>
      <c r="D159" s="150"/>
      <c r="E159" s="150"/>
      <c r="I159" s="121"/>
      <c r="J159" s="100"/>
      <c r="K159" s="100"/>
      <c r="L159" s="100"/>
    </row>
    <row r="160" spans="1:12" s="101" customFormat="1" x14ac:dyDescent="0.2">
      <c r="A160" s="100"/>
      <c r="B160" s="100"/>
      <c r="C160" s="150"/>
      <c r="D160" s="150"/>
      <c r="E160" s="150"/>
      <c r="I160" s="121"/>
      <c r="J160" s="100"/>
      <c r="K160" s="100"/>
      <c r="L160" s="100"/>
    </row>
    <row r="161" spans="1:12" s="101" customFormat="1" x14ac:dyDescent="0.2">
      <c r="A161" s="100"/>
      <c r="B161" s="100"/>
      <c r="C161" s="150"/>
      <c r="D161" s="150"/>
      <c r="E161" s="150"/>
      <c r="I161" s="121"/>
      <c r="J161" s="100"/>
      <c r="K161" s="100"/>
      <c r="L161" s="100"/>
    </row>
    <row r="162" spans="1:12" s="101" customFormat="1" x14ac:dyDescent="0.2">
      <c r="A162" s="100"/>
      <c r="B162" s="100"/>
      <c r="C162" s="150"/>
      <c r="D162" s="150"/>
      <c r="E162" s="150"/>
      <c r="I162" s="121"/>
      <c r="J162" s="100"/>
      <c r="K162" s="100"/>
      <c r="L162" s="100"/>
    </row>
    <row r="163" spans="1:12" s="101" customFormat="1" x14ac:dyDescent="0.2">
      <c r="A163" s="100"/>
      <c r="B163" s="100"/>
      <c r="C163" s="150"/>
      <c r="D163" s="150"/>
      <c r="E163" s="150"/>
      <c r="I163" s="121"/>
      <c r="J163" s="100"/>
      <c r="K163" s="100"/>
      <c r="L163" s="100"/>
    </row>
    <row r="164" spans="1:12" s="101" customFormat="1" x14ac:dyDescent="0.2">
      <c r="A164" s="100"/>
      <c r="B164" s="100"/>
      <c r="C164" s="150"/>
      <c r="D164" s="150"/>
      <c r="E164" s="150"/>
      <c r="I164" s="121"/>
      <c r="J164" s="100"/>
      <c r="K164" s="100"/>
      <c r="L164" s="100"/>
    </row>
    <row r="165" spans="1:12" s="101" customFormat="1" x14ac:dyDescent="0.2">
      <c r="A165" s="100"/>
      <c r="B165" s="100"/>
      <c r="C165" s="150"/>
      <c r="D165" s="150"/>
      <c r="E165" s="150"/>
      <c r="I165" s="121"/>
      <c r="J165" s="100"/>
      <c r="K165" s="100"/>
      <c r="L165" s="100"/>
    </row>
    <row r="166" spans="1:12" s="101" customFormat="1" x14ac:dyDescent="0.2">
      <c r="A166" s="100"/>
      <c r="B166" s="100"/>
      <c r="C166" s="150"/>
      <c r="D166" s="150"/>
      <c r="E166" s="150"/>
      <c r="I166" s="121"/>
      <c r="J166" s="100"/>
      <c r="K166" s="100"/>
      <c r="L166" s="100"/>
    </row>
    <row r="167" spans="1:12" s="101" customFormat="1" x14ac:dyDescent="0.2">
      <c r="A167" s="100"/>
      <c r="B167" s="100"/>
      <c r="C167" s="150"/>
      <c r="D167" s="150"/>
      <c r="E167" s="150"/>
      <c r="I167" s="121"/>
      <c r="J167" s="100"/>
      <c r="K167" s="100"/>
      <c r="L167" s="100"/>
    </row>
    <row r="168" spans="1:12" s="101" customFormat="1" x14ac:dyDescent="0.2">
      <c r="A168" s="100"/>
      <c r="B168" s="100"/>
      <c r="C168" s="150"/>
      <c r="D168" s="150"/>
      <c r="E168" s="150"/>
      <c r="I168" s="121"/>
      <c r="J168" s="100"/>
      <c r="K168" s="100"/>
      <c r="L168" s="100"/>
    </row>
    <row r="169" spans="1:12" s="101" customFormat="1" x14ac:dyDescent="0.2">
      <c r="A169" s="100"/>
      <c r="B169" s="100"/>
      <c r="C169" s="150"/>
      <c r="D169" s="150"/>
      <c r="E169" s="150"/>
      <c r="I169" s="121"/>
      <c r="J169" s="100"/>
      <c r="K169" s="100"/>
      <c r="L169" s="100"/>
    </row>
    <row r="170" spans="1:12" s="101" customFormat="1" x14ac:dyDescent="0.2">
      <c r="A170" s="100"/>
      <c r="B170" s="100"/>
      <c r="C170" s="150"/>
      <c r="D170" s="150"/>
      <c r="E170" s="150"/>
      <c r="I170" s="121"/>
      <c r="J170" s="100"/>
      <c r="K170" s="100"/>
      <c r="L170" s="100"/>
    </row>
    <row r="171" spans="1:12" s="101" customFormat="1" x14ac:dyDescent="0.2">
      <c r="A171" s="100"/>
      <c r="B171" s="100"/>
      <c r="C171" s="150"/>
      <c r="D171" s="150"/>
      <c r="E171" s="150"/>
      <c r="I171" s="121"/>
      <c r="J171" s="100"/>
      <c r="K171" s="100"/>
      <c r="L171" s="100"/>
    </row>
    <row r="172" spans="1:12" s="101" customFormat="1" x14ac:dyDescent="0.2">
      <c r="A172" s="100"/>
      <c r="B172" s="100"/>
      <c r="C172" s="150"/>
      <c r="D172" s="150"/>
      <c r="E172" s="150"/>
      <c r="I172" s="121"/>
      <c r="J172" s="100"/>
      <c r="K172" s="100"/>
      <c r="L172" s="100"/>
    </row>
    <row r="173" spans="1:12" s="101" customFormat="1" x14ac:dyDescent="0.2">
      <c r="A173" s="100"/>
      <c r="B173" s="100"/>
      <c r="C173" s="150"/>
      <c r="D173" s="150"/>
      <c r="E173" s="150"/>
      <c r="I173" s="121"/>
      <c r="J173" s="100"/>
      <c r="K173" s="100"/>
      <c r="L173" s="100"/>
    </row>
    <row r="174" spans="1:12" s="101" customFormat="1" x14ac:dyDescent="0.2">
      <c r="A174" s="100"/>
      <c r="B174" s="100"/>
      <c r="C174" s="150"/>
      <c r="D174" s="150"/>
      <c r="E174" s="150"/>
      <c r="I174" s="121"/>
      <c r="J174" s="100"/>
      <c r="K174" s="100"/>
      <c r="L174" s="100"/>
    </row>
    <row r="175" spans="1:12" s="101" customFormat="1" x14ac:dyDescent="0.2">
      <c r="A175" s="100"/>
      <c r="B175" s="100"/>
      <c r="C175" s="150"/>
      <c r="D175" s="150"/>
      <c r="E175" s="150"/>
      <c r="I175" s="121"/>
      <c r="J175" s="100"/>
      <c r="K175" s="100"/>
      <c r="L175" s="100"/>
    </row>
    <row r="176" spans="1:12" s="101" customFormat="1" x14ac:dyDescent="0.2">
      <c r="A176" s="100"/>
      <c r="B176" s="100"/>
      <c r="C176" s="150"/>
      <c r="D176" s="150"/>
      <c r="E176" s="150"/>
      <c r="I176" s="121"/>
      <c r="J176" s="100"/>
      <c r="K176" s="100"/>
      <c r="L176" s="100"/>
    </row>
    <row r="177" spans="1:12" s="101" customFormat="1" x14ac:dyDescent="0.2">
      <c r="A177" s="100"/>
      <c r="B177" s="100"/>
      <c r="C177" s="150"/>
      <c r="D177" s="150"/>
      <c r="E177" s="150"/>
      <c r="I177" s="121"/>
      <c r="J177" s="100"/>
      <c r="K177" s="100"/>
      <c r="L177" s="100"/>
    </row>
    <row r="178" spans="1:12" s="101" customFormat="1" x14ac:dyDescent="0.2">
      <c r="A178" s="100"/>
      <c r="B178" s="100"/>
      <c r="C178" s="150"/>
      <c r="D178" s="150"/>
      <c r="E178" s="150"/>
      <c r="I178" s="121"/>
      <c r="J178" s="100"/>
      <c r="K178" s="100"/>
      <c r="L178" s="100"/>
    </row>
    <row r="179" spans="1:12" s="101" customFormat="1" x14ac:dyDescent="0.2">
      <c r="A179" s="100"/>
      <c r="B179" s="100"/>
      <c r="C179" s="150"/>
      <c r="D179" s="150"/>
      <c r="E179" s="150"/>
      <c r="I179" s="121"/>
      <c r="J179" s="100"/>
      <c r="K179" s="100"/>
      <c r="L179" s="100"/>
    </row>
    <row r="180" spans="1:12" s="101" customFormat="1" x14ac:dyDescent="0.2">
      <c r="A180" s="100"/>
      <c r="B180" s="100"/>
      <c r="C180" s="150"/>
      <c r="D180" s="150"/>
      <c r="E180" s="150"/>
      <c r="I180" s="121"/>
      <c r="J180" s="100"/>
      <c r="K180" s="100"/>
      <c r="L180" s="100"/>
    </row>
    <row r="181" spans="1:12" s="101" customFormat="1" x14ac:dyDescent="0.2">
      <c r="A181" s="100"/>
      <c r="B181" s="100"/>
      <c r="C181" s="150"/>
      <c r="D181" s="150"/>
      <c r="E181" s="150"/>
      <c r="I181" s="121"/>
      <c r="J181" s="100"/>
      <c r="K181" s="100"/>
      <c r="L181" s="100"/>
    </row>
    <row r="182" spans="1:12" s="101" customFormat="1" x14ac:dyDescent="0.2">
      <c r="A182" s="100"/>
      <c r="B182" s="100"/>
      <c r="C182" s="150"/>
      <c r="D182" s="150"/>
      <c r="E182" s="150"/>
      <c r="I182" s="121"/>
      <c r="J182" s="100"/>
      <c r="K182" s="100"/>
      <c r="L182" s="100"/>
    </row>
    <row r="183" spans="1:12" s="101" customFormat="1" x14ac:dyDescent="0.2">
      <c r="A183" s="100"/>
      <c r="B183" s="100"/>
      <c r="C183" s="150"/>
      <c r="D183" s="150"/>
      <c r="E183" s="150"/>
      <c r="I183" s="121"/>
      <c r="J183" s="100"/>
      <c r="K183" s="100"/>
      <c r="L183" s="100"/>
    </row>
    <row r="184" spans="1:12" s="101" customFormat="1" x14ac:dyDescent="0.2">
      <c r="A184" s="100"/>
      <c r="B184" s="100"/>
      <c r="C184" s="150"/>
      <c r="D184" s="150"/>
      <c r="E184" s="150"/>
      <c r="I184" s="121"/>
      <c r="J184" s="100"/>
      <c r="K184" s="100"/>
      <c r="L184" s="100"/>
    </row>
    <row r="185" spans="1:12" s="101" customFormat="1" x14ac:dyDescent="0.2">
      <c r="A185" s="100"/>
      <c r="B185" s="100"/>
      <c r="C185" s="150"/>
      <c r="D185" s="150"/>
      <c r="E185" s="150"/>
      <c r="I185" s="121"/>
      <c r="J185" s="100"/>
      <c r="K185" s="100"/>
      <c r="L185" s="100"/>
    </row>
    <row r="186" spans="1:12" s="101" customFormat="1" x14ac:dyDescent="0.2">
      <c r="A186" s="100"/>
      <c r="B186" s="100"/>
      <c r="C186" s="150"/>
      <c r="D186" s="150"/>
      <c r="E186" s="150"/>
      <c r="I186" s="121"/>
      <c r="J186" s="100"/>
      <c r="K186" s="100"/>
      <c r="L186" s="100"/>
    </row>
    <row r="187" spans="1:12" s="101" customFormat="1" x14ac:dyDescent="0.2">
      <c r="A187" s="100"/>
      <c r="B187" s="100"/>
      <c r="C187" s="150"/>
      <c r="D187" s="150"/>
      <c r="E187" s="150"/>
      <c r="I187" s="121"/>
      <c r="J187" s="100"/>
      <c r="K187" s="100"/>
      <c r="L187" s="100"/>
    </row>
    <row r="188" spans="1:12" s="101" customFormat="1" x14ac:dyDescent="0.2">
      <c r="A188" s="100"/>
      <c r="B188" s="100"/>
      <c r="C188" s="150"/>
      <c r="D188" s="150"/>
      <c r="E188" s="150"/>
      <c r="I188" s="121"/>
      <c r="J188" s="100"/>
      <c r="K188" s="100"/>
      <c r="L188" s="100"/>
    </row>
    <row r="189" spans="1:12" s="101" customFormat="1" x14ac:dyDescent="0.2">
      <c r="A189" s="100"/>
      <c r="B189" s="100"/>
      <c r="C189" s="150"/>
      <c r="D189" s="150"/>
      <c r="E189" s="150"/>
      <c r="I189" s="121"/>
      <c r="J189" s="100"/>
      <c r="K189" s="100"/>
      <c r="L189" s="100"/>
    </row>
    <row r="190" spans="1:12" s="101" customFormat="1" x14ac:dyDescent="0.2">
      <c r="A190" s="100"/>
      <c r="B190" s="100"/>
      <c r="C190" s="150"/>
      <c r="D190" s="150"/>
      <c r="E190" s="150"/>
      <c r="I190" s="121"/>
      <c r="J190" s="100"/>
      <c r="K190" s="100"/>
      <c r="L190" s="100"/>
    </row>
    <row r="191" spans="1:12" s="101" customFormat="1" x14ac:dyDescent="0.2">
      <c r="A191" s="100"/>
      <c r="B191" s="100"/>
      <c r="C191" s="150"/>
      <c r="D191" s="150"/>
      <c r="E191" s="150"/>
      <c r="I191" s="121"/>
      <c r="J191" s="100"/>
      <c r="K191" s="100"/>
      <c r="L191" s="100"/>
    </row>
    <row r="192" spans="1:12" s="101" customFormat="1" x14ac:dyDescent="0.2">
      <c r="A192" s="100"/>
      <c r="B192" s="100"/>
      <c r="C192" s="150"/>
      <c r="D192" s="150"/>
      <c r="E192" s="150"/>
      <c r="I192" s="121"/>
      <c r="J192" s="100"/>
      <c r="K192" s="100"/>
      <c r="L192" s="100"/>
    </row>
    <row r="193" spans="1:12" s="101" customFormat="1" x14ac:dyDescent="0.2">
      <c r="A193" s="100"/>
      <c r="B193" s="100"/>
      <c r="C193" s="150"/>
      <c r="D193" s="150"/>
      <c r="E193" s="150"/>
      <c r="I193" s="121"/>
      <c r="J193" s="100"/>
      <c r="K193" s="100"/>
      <c r="L193" s="100"/>
    </row>
    <row r="194" spans="1:12" s="101" customFormat="1" x14ac:dyDescent="0.2">
      <c r="A194" s="100"/>
      <c r="B194" s="100"/>
      <c r="C194" s="150"/>
      <c r="D194" s="150"/>
      <c r="E194" s="150"/>
      <c r="I194" s="121"/>
      <c r="J194" s="100"/>
      <c r="K194" s="100"/>
      <c r="L194" s="100"/>
    </row>
    <row r="195" spans="1:12" s="101" customFormat="1" x14ac:dyDescent="0.2">
      <c r="A195" s="100"/>
      <c r="B195" s="100"/>
      <c r="C195" s="150"/>
      <c r="D195" s="150"/>
      <c r="E195" s="150"/>
      <c r="I195" s="121"/>
      <c r="J195" s="100"/>
      <c r="K195" s="100"/>
      <c r="L195" s="100"/>
    </row>
    <row r="196" spans="1:12" s="101" customFormat="1" x14ac:dyDescent="0.2">
      <c r="A196" s="100"/>
      <c r="B196" s="100"/>
      <c r="C196" s="150"/>
      <c r="D196" s="150"/>
      <c r="E196" s="150"/>
      <c r="I196" s="121"/>
      <c r="J196" s="100"/>
      <c r="K196" s="100"/>
      <c r="L196" s="100"/>
    </row>
    <row r="197" spans="1:12" s="101" customFormat="1" x14ac:dyDescent="0.2">
      <c r="A197" s="100"/>
      <c r="B197" s="100"/>
      <c r="C197" s="150"/>
      <c r="D197" s="150"/>
      <c r="E197" s="150"/>
      <c r="I197" s="121"/>
      <c r="J197" s="100"/>
      <c r="K197" s="100"/>
      <c r="L197" s="100"/>
    </row>
    <row r="198" spans="1:12" s="101" customFormat="1" x14ac:dyDescent="0.2">
      <c r="A198" s="100"/>
      <c r="B198" s="100"/>
      <c r="C198" s="150"/>
      <c r="D198" s="150"/>
      <c r="E198" s="150"/>
      <c r="I198" s="121"/>
      <c r="J198" s="100"/>
      <c r="K198" s="100"/>
      <c r="L198" s="100"/>
    </row>
    <row r="199" spans="1:12" s="101" customFormat="1" x14ac:dyDescent="0.2">
      <c r="A199" s="100"/>
      <c r="B199" s="100"/>
      <c r="C199" s="150"/>
      <c r="D199" s="150"/>
      <c r="E199" s="150"/>
      <c r="I199" s="121"/>
      <c r="J199" s="100"/>
      <c r="K199" s="100"/>
      <c r="L199" s="100"/>
    </row>
    <row r="200" spans="1:12" s="101" customFormat="1" x14ac:dyDescent="0.2">
      <c r="A200" s="100"/>
      <c r="B200" s="100"/>
      <c r="C200" s="150"/>
      <c r="D200" s="150"/>
      <c r="E200" s="150"/>
      <c r="I200" s="121"/>
      <c r="J200" s="100"/>
      <c r="K200" s="100"/>
      <c r="L200" s="100"/>
    </row>
    <row r="201" spans="1:12" s="101" customFormat="1" x14ac:dyDescent="0.2">
      <c r="A201" s="100"/>
      <c r="B201" s="100"/>
      <c r="C201" s="150"/>
      <c r="D201" s="150"/>
      <c r="E201" s="150"/>
      <c r="I201" s="121"/>
      <c r="J201" s="100"/>
      <c r="K201" s="100"/>
      <c r="L201" s="100"/>
    </row>
    <row r="202" spans="1:12" s="101" customFormat="1" x14ac:dyDescent="0.2">
      <c r="A202" s="100"/>
      <c r="B202" s="100"/>
      <c r="C202" s="150"/>
      <c r="D202" s="150"/>
      <c r="E202" s="150"/>
      <c r="I202" s="121"/>
      <c r="J202" s="100"/>
      <c r="K202" s="100"/>
      <c r="L202" s="100"/>
    </row>
    <row r="203" spans="1:12" s="101" customFormat="1" x14ac:dyDescent="0.2">
      <c r="A203" s="100"/>
      <c r="B203" s="100"/>
      <c r="C203" s="150"/>
      <c r="D203" s="150"/>
      <c r="E203" s="150"/>
      <c r="I203" s="121"/>
      <c r="J203" s="100"/>
      <c r="K203" s="100"/>
      <c r="L203" s="100"/>
    </row>
    <row r="204" spans="1:12" s="101" customFormat="1" x14ac:dyDescent="0.2">
      <c r="A204" s="100"/>
      <c r="B204" s="100"/>
      <c r="C204" s="150"/>
      <c r="D204" s="150"/>
      <c r="E204" s="150"/>
      <c r="I204" s="121"/>
      <c r="J204" s="100"/>
      <c r="K204" s="100"/>
      <c r="L204" s="100"/>
    </row>
    <row r="205" spans="1:12" s="101" customFormat="1" x14ac:dyDescent="0.2">
      <c r="A205" s="100"/>
      <c r="B205" s="100"/>
      <c r="C205" s="150"/>
      <c r="D205" s="150"/>
      <c r="E205" s="150"/>
      <c r="I205" s="121"/>
      <c r="J205" s="100"/>
      <c r="K205" s="100"/>
      <c r="L205" s="100"/>
    </row>
    <row r="206" spans="1:12" s="101" customFormat="1" x14ac:dyDescent="0.2">
      <c r="A206" s="100"/>
      <c r="B206" s="100"/>
      <c r="C206" s="150"/>
      <c r="D206" s="150"/>
      <c r="E206" s="150"/>
      <c r="I206" s="121"/>
      <c r="J206" s="100"/>
      <c r="K206" s="100"/>
      <c r="L206" s="100"/>
    </row>
    <row r="207" spans="1:12" s="101" customFormat="1" x14ac:dyDescent="0.2">
      <c r="A207" s="100"/>
      <c r="B207" s="100"/>
      <c r="C207" s="150"/>
      <c r="D207" s="150"/>
      <c r="E207" s="150"/>
      <c r="I207" s="121"/>
      <c r="J207" s="100"/>
      <c r="K207" s="100"/>
      <c r="L207" s="100"/>
    </row>
    <row r="208" spans="1:12" s="101" customFormat="1" x14ac:dyDescent="0.2">
      <c r="A208" s="100"/>
      <c r="B208" s="100"/>
      <c r="C208" s="150"/>
      <c r="D208" s="150"/>
      <c r="E208" s="150"/>
      <c r="I208" s="121"/>
      <c r="J208" s="100"/>
      <c r="K208" s="100"/>
      <c r="L208" s="100"/>
    </row>
    <row r="209" spans="1:12" s="101" customFormat="1" x14ac:dyDescent="0.2">
      <c r="A209" s="100"/>
      <c r="B209" s="100"/>
      <c r="C209" s="150"/>
      <c r="D209" s="150"/>
      <c r="E209" s="150"/>
      <c r="I209" s="121"/>
      <c r="J209" s="100"/>
      <c r="K209" s="100"/>
      <c r="L209" s="100"/>
    </row>
    <row r="210" spans="1:12" s="101" customFormat="1" x14ac:dyDescent="0.2">
      <c r="A210" s="100"/>
      <c r="B210" s="100"/>
      <c r="C210" s="150"/>
      <c r="D210" s="150"/>
      <c r="E210" s="150"/>
      <c r="I210" s="121"/>
      <c r="J210" s="100"/>
      <c r="K210" s="100"/>
      <c r="L210" s="100"/>
    </row>
    <row r="211" spans="1:12" s="101" customFormat="1" x14ac:dyDescent="0.2">
      <c r="A211" s="100"/>
      <c r="B211" s="100"/>
      <c r="C211" s="150"/>
      <c r="D211" s="150"/>
      <c r="E211" s="150"/>
      <c r="I211" s="121"/>
      <c r="J211" s="100"/>
      <c r="K211" s="100"/>
      <c r="L211" s="100"/>
    </row>
    <row r="212" spans="1:12" s="101" customFormat="1" x14ac:dyDescent="0.2">
      <c r="A212" s="100"/>
      <c r="B212" s="100"/>
      <c r="C212" s="150"/>
      <c r="D212" s="150"/>
      <c r="E212" s="150"/>
      <c r="I212" s="121"/>
      <c r="J212" s="100"/>
      <c r="K212" s="100"/>
      <c r="L212" s="100"/>
    </row>
    <row r="213" spans="1:12" s="101" customFormat="1" x14ac:dyDescent="0.2">
      <c r="A213" s="100"/>
      <c r="B213" s="100"/>
      <c r="C213" s="150"/>
      <c r="D213" s="150"/>
      <c r="E213" s="150"/>
      <c r="I213" s="121"/>
      <c r="J213" s="100"/>
      <c r="K213" s="100"/>
      <c r="L213" s="100"/>
    </row>
    <row r="214" spans="1:12" s="101" customFormat="1" x14ac:dyDescent="0.2">
      <c r="A214" s="100"/>
      <c r="B214" s="100"/>
      <c r="C214" s="150"/>
      <c r="D214" s="150"/>
      <c r="E214" s="150"/>
      <c r="I214" s="121"/>
      <c r="J214" s="100"/>
      <c r="K214" s="100"/>
      <c r="L214" s="100"/>
    </row>
    <row r="215" spans="1:12" s="101" customFormat="1" x14ac:dyDescent="0.2">
      <c r="A215" s="100"/>
      <c r="B215" s="100"/>
      <c r="C215" s="150"/>
      <c r="D215" s="150"/>
      <c r="E215" s="150"/>
      <c r="I215" s="121"/>
      <c r="J215" s="100"/>
      <c r="K215" s="100"/>
      <c r="L215" s="100"/>
    </row>
    <row r="216" spans="1:12" s="101" customFormat="1" x14ac:dyDescent="0.2">
      <c r="A216" s="100"/>
      <c r="B216" s="100"/>
      <c r="C216" s="150"/>
      <c r="D216" s="150"/>
      <c r="E216" s="150"/>
      <c r="I216" s="121"/>
      <c r="J216" s="100"/>
      <c r="K216" s="100"/>
      <c r="L216" s="100"/>
    </row>
    <row r="217" spans="1:12" s="101" customFormat="1" x14ac:dyDescent="0.2">
      <c r="A217" s="100"/>
      <c r="B217" s="100"/>
      <c r="C217" s="150"/>
      <c r="D217" s="150"/>
      <c r="E217" s="150"/>
      <c r="I217" s="121"/>
      <c r="J217" s="100"/>
      <c r="K217" s="100"/>
      <c r="L217" s="100"/>
    </row>
    <row r="218" spans="1:12" s="101" customFormat="1" x14ac:dyDescent="0.2">
      <c r="A218" s="100"/>
      <c r="B218" s="100"/>
      <c r="C218" s="150"/>
      <c r="D218" s="150"/>
      <c r="E218" s="150"/>
      <c r="I218" s="121"/>
      <c r="J218" s="100"/>
      <c r="K218" s="100"/>
      <c r="L218" s="100"/>
    </row>
    <row r="219" spans="1:12" s="101" customFormat="1" x14ac:dyDescent="0.2">
      <c r="A219" s="100"/>
      <c r="B219" s="100"/>
      <c r="C219" s="150"/>
      <c r="D219" s="150"/>
      <c r="E219" s="150"/>
      <c r="I219" s="121"/>
      <c r="J219" s="100"/>
      <c r="K219" s="100"/>
      <c r="L219" s="100"/>
    </row>
    <row r="220" spans="1:12" s="101" customFormat="1" x14ac:dyDescent="0.2">
      <c r="A220" s="100"/>
      <c r="B220" s="100"/>
      <c r="C220" s="150"/>
      <c r="D220" s="150"/>
      <c r="E220" s="150"/>
      <c r="I220" s="121"/>
      <c r="J220" s="100"/>
      <c r="K220" s="100"/>
      <c r="L220" s="100"/>
    </row>
    <row r="221" spans="1:12" s="101" customFormat="1" x14ac:dyDescent="0.2">
      <c r="A221" s="100"/>
      <c r="B221" s="100"/>
      <c r="C221" s="150"/>
      <c r="D221" s="150"/>
      <c r="E221" s="150"/>
      <c r="I221" s="121"/>
      <c r="J221" s="100"/>
      <c r="K221" s="100"/>
      <c r="L221" s="100"/>
    </row>
    <row r="222" spans="1:12" s="101" customFormat="1" x14ac:dyDescent="0.2">
      <c r="A222" s="100"/>
      <c r="B222" s="100"/>
      <c r="C222" s="150"/>
      <c r="D222" s="150"/>
      <c r="E222" s="150"/>
      <c r="I222" s="121"/>
      <c r="J222" s="100"/>
      <c r="K222" s="100"/>
      <c r="L222" s="100"/>
    </row>
    <row r="223" spans="1:12" s="101" customFormat="1" x14ac:dyDescent="0.2">
      <c r="A223" s="100"/>
      <c r="B223" s="100"/>
      <c r="C223" s="150"/>
      <c r="D223" s="150"/>
      <c r="E223" s="150"/>
      <c r="I223" s="121"/>
      <c r="J223" s="100"/>
      <c r="K223" s="100"/>
      <c r="L223" s="100"/>
    </row>
    <row r="224" spans="1:12" s="101" customFormat="1" x14ac:dyDescent="0.2">
      <c r="A224" s="100"/>
      <c r="B224" s="100"/>
      <c r="C224" s="150"/>
      <c r="D224" s="150"/>
      <c r="E224" s="150"/>
      <c r="I224" s="121"/>
      <c r="J224" s="100"/>
      <c r="K224" s="100"/>
      <c r="L224" s="100"/>
    </row>
    <row r="225" spans="1:12" s="101" customFormat="1" x14ac:dyDescent="0.2">
      <c r="A225" s="100"/>
      <c r="B225" s="100"/>
      <c r="C225" s="150"/>
      <c r="D225" s="150"/>
      <c r="E225" s="150"/>
      <c r="I225" s="121"/>
      <c r="J225" s="100"/>
      <c r="K225" s="100"/>
      <c r="L225" s="100"/>
    </row>
    <row r="226" spans="1:12" s="101" customFormat="1" x14ac:dyDescent="0.2">
      <c r="A226" s="100"/>
      <c r="B226" s="100"/>
      <c r="C226" s="150"/>
      <c r="D226" s="150"/>
      <c r="E226" s="150"/>
      <c r="I226" s="121"/>
      <c r="J226" s="100"/>
      <c r="K226" s="100"/>
      <c r="L226" s="100"/>
    </row>
    <row r="227" spans="1:12" s="101" customFormat="1" x14ac:dyDescent="0.2">
      <c r="A227" s="100"/>
      <c r="B227" s="100"/>
      <c r="C227" s="150"/>
      <c r="D227" s="150"/>
      <c r="E227" s="150"/>
      <c r="I227" s="121"/>
      <c r="J227" s="100"/>
      <c r="K227" s="100"/>
      <c r="L227" s="100"/>
    </row>
    <row r="228" spans="1:12" s="101" customFormat="1" x14ac:dyDescent="0.2">
      <c r="A228" s="100"/>
      <c r="B228" s="100"/>
      <c r="C228" s="150"/>
      <c r="D228" s="150"/>
      <c r="E228" s="150"/>
      <c r="I228" s="121"/>
      <c r="J228" s="100"/>
      <c r="K228" s="100"/>
      <c r="L228" s="100"/>
    </row>
    <row r="229" spans="1:12" s="101" customFormat="1" x14ac:dyDescent="0.2">
      <c r="A229" s="100"/>
      <c r="B229" s="100"/>
      <c r="C229" s="150"/>
      <c r="D229" s="150"/>
      <c r="E229" s="150"/>
      <c r="I229" s="121"/>
      <c r="J229" s="100"/>
      <c r="K229" s="100"/>
      <c r="L229" s="100"/>
    </row>
    <row r="230" spans="1:12" s="101" customFormat="1" x14ac:dyDescent="0.2">
      <c r="A230" s="100"/>
      <c r="B230" s="100"/>
      <c r="C230" s="150"/>
      <c r="D230" s="150"/>
      <c r="E230" s="150"/>
      <c r="I230" s="121"/>
      <c r="J230" s="100"/>
      <c r="K230" s="100"/>
      <c r="L230" s="100"/>
    </row>
    <row r="231" spans="1:12" s="101" customFormat="1" x14ac:dyDescent="0.2">
      <c r="A231" s="100"/>
      <c r="B231" s="100"/>
      <c r="C231" s="150"/>
      <c r="D231" s="150"/>
      <c r="E231" s="150"/>
      <c r="I231" s="121"/>
      <c r="J231" s="100"/>
      <c r="K231" s="100"/>
      <c r="L231" s="100"/>
    </row>
    <row r="232" spans="1:12" s="101" customFormat="1" x14ac:dyDescent="0.2">
      <c r="A232" s="100"/>
      <c r="B232" s="100"/>
      <c r="C232" s="150"/>
      <c r="D232" s="150"/>
      <c r="E232" s="150"/>
      <c r="I232" s="121"/>
      <c r="J232" s="100"/>
      <c r="K232" s="100"/>
      <c r="L232" s="100"/>
    </row>
    <row r="233" spans="1:12" s="101" customFormat="1" x14ac:dyDescent="0.2">
      <c r="A233" s="100"/>
      <c r="B233" s="100"/>
      <c r="C233" s="150"/>
      <c r="D233" s="150"/>
      <c r="E233" s="150"/>
      <c r="I233" s="121"/>
      <c r="J233" s="100"/>
      <c r="K233" s="100"/>
      <c r="L233" s="100"/>
    </row>
    <row r="234" spans="1:12" s="101" customFormat="1" x14ac:dyDescent="0.2">
      <c r="A234" s="100"/>
      <c r="B234" s="100"/>
      <c r="C234" s="150"/>
      <c r="D234" s="150"/>
      <c r="E234" s="150"/>
      <c r="I234" s="121"/>
      <c r="J234" s="100"/>
      <c r="K234" s="100"/>
      <c r="L234" s="100"/>
    </row>
    <row r="235" spans="1:12" s="101" customFormat="1" x14ac:dyDescent="0.2">
      <c r="A235" s="100"/>
      <c r="B235" s="100"/>
      <c r="C235" s="150"/>
      <c r="D235" s="150"/>
      <c r="E235" s="150"/>
      <c r="I235" s="121"/>
      <c r="J235" s="100"/>
      <c r="K235" s="100"/>
      <c r="L235" s="100"/>
    </row>
    <row r="236" spans="1:12" s="101" customFormat="1" x14ac:dyDescent="0.2">
      <c r="A236" s="100"/>
      <c r="B236" s="100"/>
      <c r="C236" s="150"/>
      <c r="D236" s="150"/>
      <c r="E236" s="150"/>
      <c r="I236" s="121"/>
      <c r="J236" s="100"/>
      <c r="K236" s="100"/>
      <c r="L236" s="100"/>
    </row>
    <row r="237" spans="1:12" s="101" customFormat="1" x14ac:dyDescent="0.2">
      <c r="A237" s="100"/>
      <c r="B237" s="100"/>
      <c r="C237" s="150"/>
      <c r="D237" s="150"/>
      <c r="E237" s="150"/>
      <c r="I237" s="121"/>
      <c r="J237" s="100"/>
      <c r="K237" s="100"/>
      <c r="L237" s="100"/>
    </row>
    <row r="238" spans="1:12" s="101" customFormat="1" x14ac:dyDescent="0.2">
      <c r="A238" s="100"/>
      <c r="B238" s="100"/>
      <c r="C238" s="150"/>
      <c r="D238" s="150"/>
      <c r="E238" s="150"/>
      <c r="I238" s="121"/>
      <c r="J238" s="100"/>
      <c r="K238" s="100"/>
      <c r="L238" s="100"/>
    </row>
    <row r="239" spans="1:12" s="101" customFormat="1" x14ac:dyDescent="0.2">
      <c r="A239" s="100"/>
      <c r="B239" s="100"/>
      <c r="C239" s="150"/>
      <c r="D239" s="150"/>
      <c r="E239" s="150"/>
      <c r="I239" s="121"/>
      <c r="J239" s="100"/>
      <c r="K239" s="100"/>
      <c r="L239" s="100"/>
    </row>
    <row r="240" spans="1:12" s="101" customFormat="1" x14ac:dyDescent="0.2">
      <c r="A240" s="100"/>
      <c r="B240" s="100"/>
      <c r="C240" s="150"/>
      <c r="D240" s="150"/>
      <c r="E240" s="150"/>
      <c r="I240" s="121"/>
      <c r="J240" s="100"/>
      <c r="K240" s="100"/>
      <c r="L240" s="100"/>
    </row>
  </sheetData>
  <mergeCells count="1">
    <mergeCell ref="A1:H1"/>
  </mergeCells>
  <pageMargins left="1.1000000000000001" right="1.1000000000000001" top="1.02" bottom="1" header="0.4" footer="0.5"/>
  <pageSetup scale="80" orientation="landscape" horizontalDpi="4294967293" verticalDpi="4294967293" r:id="rId1"/>
  <headerFooter alignWithMargins="0">
    <oddFooter>&amp;L&amp;F&amp;RPage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ABD Exps Summ 2018</vt:lpstr>
      <vt:lpstr>ABD Off Exps PHX 2018</vt:lpstr>
      <vt:lpstr>ABD Off Exps FB 2018</vt:lpstr>
      <vt:lpstr>ABD Pilot Mileage 2018</vt:lpstr>
      <vt:lpstr>ABD Oddessy_Hyland Mileage 2018</vt:lpstr>
      <vt:lpstr>ABD Income Summ 2018</vt:lpstr>
      <vt:lpstr>Invest-Loans 2018</vt:lpstr>
      <vt:lpstr>Personal Tax Detail 2018</vt:lpstr>
      <vt:lpstr>Personal Tax Payts&amp;Refund 2018</vt:lpstr>
      <vt:lpstr>Hal Med Sup Pd 2018</vt:lpstr>
      <vt:lpstr>'ABD Exps Summ 2018'!Print_Area</vt:lpstr>
      <vt:lpstr>'ABD Income Summ 2018'!Print_Area</vt:lpstr>
      <vt:lpstr>'ABD Oddessy_Hyland Mileage 2018'!Print_Area</vt:lpstr>
      <vt:lpstr>'ABD Off Exps FB 2018'!Print_Area</vt:lpstr>
      <vt:lpstr>'ABD Off Exps PHX 2018'!Print_Area</vt:lpstr>
      <vt:lpstr>'ABD Pilot Mileage 2018'!Print_Area</vt:lpstr>
      <vt:lpstr>'Hal Med Sup Pd 2018'!Print_Area</vt:lpstr>
      <vt:lpstr>'Personal Tax Payts&amp;Refund 2018'!Print_Area</vt:lpstr>
      <vt:lpstr>'ABD Off Exps PHX 2018'!Print_Titles</vt:lpstr>
    </vt:vector>
  </TitlesOfParts>
  <Company>AvValues,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Cathleen Adams</cp:lastModifiedBy>
  <cp:lastPrinted>2019-04-07T21:39:07Z</cp:lastPrinted>
  <dcterms:created xsi:type="dcterms:W3CDTF">2004-12-11T18:59:06Z</dcterms:created>
  <dcterms:modified xsi:type="dcterms:W3CDTF">2020-01-24T16:53:33Z</dcterms:modified>
</cp:coreProperties>
</file>