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W:\$ AviaGlobalGroup\AGG Client Info\Peregrine\"/>
    </mc:Choice>
  </mc:AlternateContent>
  <xr:revisionPtr revIDLastSave="0" documentId="13_ncr:1_{300D68E8-0054-4528-AE18-2EAC2D5790A2}" xr6:coauthVersionLast="47" xr6:coauthVersionMax="47" xr10:uidLastSave="{00000000-0000-0000-0000-000000000000}"/>
  <bookViews>
    <workbookView xWindow="-120" yWindow="-120" windowWidth="19440" windowHeight="15150" xr2:uid="{76683EA9-BF8F-4FB3-9E45-7E6089B4562C}"/>
  </bookViews>
  <sheets>
    <sheet name="Sheet1" sheetId="1" r:id="rId1"/>
    <sheet name="Sheet2" sheetId="2" r:id="rId2"/>
  </sheets>
  <definedNames>
    <definedName name="_xlnm._FilterDatabase" localSheetId="0" hidden="1">Sheet1!$A$1:$C$115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14" i="1" l="1"/>
  <c r="A112" i="1"/>
  <c r="A111" i="1"/>
  <c r="A110" i="1"/>
  <c r="B109" i="1" s="1"/>
  <c r="A106" i="1"/>
  <c r="A104" i="1"/>
  <c r="A103" i="1"/>
  <c r="A102" i="1"/>
  <c r="B101" i="1" s="1"/>
  <c r="A99" i="1"/>
  <c r="A97" i="1"/>
  <c r="A96" i="1"/>
  <c r="A95" i="1"/>
  <c r="A93" i="1"/>
  <c r="A91" i="1"/>
  <c r="A90" i="1"/>
  <c r="A89" i="1"/>
  <c r="A86" i="1"/>
  <c r="A84" i="1"/>
  <c r="A83" i="1"/>
  <c r="A82" i="1"/>
  <c r="B81" i="1" s="1"/>
  <c r="A76" i="1"/>
  <c r="A74" i="1"/>
  <c r="A73" i="1"/>
  <c r="A72" i="1"/>
  <c r="B71" i="1" s="1"/>
  <c r="A70" i="1"/>
  <c r="A69" i="1"/>
  <c r="A68" i="1"/>
  <c r="A67" i="1"/>
  <c r="A61" i="1"/>
  <c r="A60" i="1"/>
  <c r="A59" i="1"/>
  <c r="A58" i="1"/>
  <c r="A56" i="1"/>
  <c r="A54" i="1"/>
  <c r="A53" i="1"/>
  <c r="A52" i="1"/>
  <c r="B51" i="1" s="1"/>
  <c r="A48" i="1"/>
  <c r="A46" i="1"/>
  <c r="A45" i="1"/>
  <c r="A44" i="1"/>
  <c r="B43" i="1" s="1"/>
  <c r="A42" i="1"/>
  <c r="A40" i="1"/>
  <c r="A39" i="1"/>
  <c r="A38" i="1"/>
  <c r="A33" i="1"/>
  <c r="A31" i="1"/>
  <c r="A30" i="1"/>
  <c r="A29" i="1"/>
  <c r="A27" i="1"/>
  <c r="A25" i="1"/>
  <c r="A24" i="1"/>
  <c r="A23" i="1"/>
  <c r="B22" i="1" s="1"/>
  <c r="A11" i="1"/>
  <c r="A10" i="1"/>
  <c r="A9" i="1"/>
  <c r="A8" i="1"/>
  <c r="B7" i="1" s="1"/>
  <c r="A6" i="1"/>
  <c r="A5" i="1"/>
  <c r="A4" i="1"/>
  <c r="A3" i="1"/>
  <c r="H109" i="1"/>
  <c r="H101" i="1"/>
  <c r="I81" i="1"/>
  <c r="I71" i="1"/>
  <c r="G81" i="1"/>
  <c r="F81" i="1"/>
  <c r="F71" i="1"/>
  <c r="E51" i="1"/>
  <c r="I7" i="1"/>
  <c r="F7" i="1"/>
  <c r="E71" i="1"/>
  <c r="H81" i="1"/>
  <c r="H71" i="1"/>
  <c r="I51" i="1"/>
  <c r="I43" i="1"/>
  <c r="G51" i="1"/>
  <c r="F51" i="1"/>
  <c r="G43" i="1"/>
  <c r="F43" i="1"/>
  <c r="J81" i="1"/>
  <c r="J22" i="1"/>
  <c r="J71" i="1"/>
  <c r="J7" i="1"/>
  <c r="H43" i="1"/>
  <c r="G22" i="1"/>
  <c r="G7" i="1"/>
  <c r="E22" i="1"/>
  <c r="H51" i="1"/>
  <c r="H22" i="1"/>
  <c r="H7" i="1"/>
  <c r="I109" i="1"/>
  <c r="I101" i="1"/>
  <c r="G109" i="1"/>
  <c r="F109" i="1"/>
  <c r="G101" i="1"/>
  <c r="F101" i="1"/>
  <c r="J109" i="1"/>
  <c r="J51" i="1"/>
  <c r="J101" i="1"/>
  <c r="J43" i="1"/>
  <c r="G71" i="1"/>
  <c r="E109" i="1"/>
  <c r="E101" i="1"/>
  <c r="E43" i="1"/>
  <c r="I22" i="1"/>
  <c r="F22" i="1"/>
  <c r="E81" i="1"/>
  <c r="E7" i="1"/>
  <c r="K7" i="1" l="1"/>
  <c r="K43" i="1"/>
  <c r="K71" i="1"/>
  <c r="K101" i="1"/>
  <c r="K22" i="1"/>
  <c r="K51" i="1"/>
  <c r="K81" i="1"/>
  <c r="K109" i="1"/>
  <c r="B28" i="1"/>
  <c r="B57" i="1"/>
  <c r="B66" i="1"/>
  <c r="B88" i="1"/>
  <c r="B94" i="1"/>
  <c r="B37" i="1"/>
  <c r="B2" i="1"/>
  <c r="H28" i="1"/>
  <c r="H94" i="1"/>
  <c r="H88" i="1"/>
  <c r="H57" i="1"/>
  <c r="H37" i="1"/>
  <c r="H66" i="1"/>
  <c r="H2" i="1"/>
  <c r="I37" i="1"/>
  <c r="J28" i="1"/>
  <c r="E94" i="1"/>
  <c r="E2" i="1"/>
  <c r="E57" i="1"/>
  <c r="E37" i="1"/>
  <c r="E66" i="1"/>
  <c r="E88" i="1"/>
  <c r="I28" i="1"/>
  <c r="I66" i="1"/>
  <c r="E28" i="1"/>
  <c r="J94" i="1"/>
  <c r="J2" i="1"/>
  <c r="J57" i="1"/>
  <c r="J37" i="1"/>
  <c r="J66" i="1"/>
  <c r="J88" i="1"/>
  <c r="I94" i="1"/>
  <c r="I2" i="1"/>
  <c r="F28" i="1"/>
  <c r="F94" i="1"/>
  <c r="F2" i="1"/>
  <c r="F57" i="1"/>
  <c r="F37" i="1"/>
  <c r="F66" i="1"/>
  <c r="F88" i="1"/>
  <c r="I57" i="1"/>
  <c r="I88" i="1"/>
  <c r="G28" i="1"/>
  <c r="G94" i="1"/>
  <c r="G2" i="1"/>
  <c r="G57" i="1"/>
  <c r="G37" i="1"/>
  <c r="G66" i="1"/>
  <c r="G88" i="1"/>
  <c r="K88" i="1" l="1"/>
  <c r="K66" i="1"/>
  <c r="K37" i="1"/>
  <c r="K57" i="1"/>
  <c r="K94" i="1"/>
  <c r="K28" i="1"/>
  <c r="K2" i="1"/>
</calcChain>
</file>

<file path=xl/sharedStrings.xml><?xml version="1.0" encoding="utf-8"?>
<sst xmlns="http://schemas.openxmlformats.org/spreadsheetml/2006/main" count="221" uniqueCount="166">
  <si>
    <t>Name: Tia Wilson</t>
  </si>
  <si>
    <t>Email: tia@digitalmarketings.co</t>
  </si>
  <si>
    <t>Telephone: 9013061554</t>
  </si>
  <si>
    <t>Message: Get your website to Google first page - SEO for your website!</t>
  </si>
  <si>
    <t>Name: Damian</t>
  </si>
  <si>
    <t>Email: damian.shanuk@garmin.com</t>
  </si>
  <si>
    <t>Telephone: +6584056360</t>
  </si>
  <si>
    <t>Message: Hi,</t>
  </si>
  <si>
    <t>I am the RSM for avionics at Garmin USA based in Singapore.</t>
  </si>
  <si>
    <t>Could you link me up with the team in charge of the STC kit for Bell 430 and Sirkosky S76++ GTX 3X5 transponder upgrade?</t>
  </si>
  <si>
    <t>We have a customer in Asia who is keen to work on these upgrades.</t>
  </si>
  <si>
    <t>Regards,</t>
  </si>
  <si>
    <t>Damian</t>
  </si>
  <si>
    <t>Name: John Morris</t>
  </si>
  <si>
    <t>Email: jmorrisb208@rogers.com</t>
  </si>
  <si>
    <t>Telephone: 4165612357</t>
  </si>
  <si>
    <t>Message: I work for Novajet in Toronto Canada and we are looking for a copy of ICA document E-DI-15-0008 in support od STC ST00813DE that was previously installed on Falcon 900B MSN 86 , registration C-FXOO at Capital Aviation May 2019, We have all the other documentation for this STC but are missing a copy of the ICA. Appreciate the assitance. Thank You, John Morris</t>
  </si>
  <si>
    <t>Name: Rachel Rustin</t>
  </si>
  <si>
    <t>Email: rachel@crownaviation.com</t>
  </si>
  <si>
    <t>Telephone: 425-355-4088</t>
  </si>
  <si>
    <t>Message: I'm finishing up the paperwork for the installation of Trig TT22 ADS-B Out transponder system and need the AFMS Doc. No. E-TA-12-0009 and the ICA Doc. No. E-TA-12-0008</t>
  </si>
  <si>
    <t>We are Trig Avionics dealers but I'm unable to locate these docs on their site.</t>
  </si>
  <si>
    <t>Thanks for your help!</t>
  </si>
  <si>
    <t>Rachel Rustin, Avionics Manager, Crown Aviation Avionics, Everett, WA</t>
  </si>
  <si>
    <t>Name: Rod Aycox</t>
  </si>
  <si>
    <t>Email: aycox@aol.com</t>
  </si>
  <si>
    <t>Telephone: 4043071382</t>
  </si>
  <si>
    <t>Message: I own G100 serial number 157. I have the 150 actuators. How much is the STC and can it be placed on the g100</t>
  </si>
  <si>
    <t>Name: EMILIANO ESPINOZA PACHECO</t>
  </si>
  <si>
    <t>Email: coracen@prodigy.net.mx</t>
  </si>
  <si>
    <t>Telephone: 9155497415</t>
  </si>
  <si>
    <t>Message: Hi, I'm looking more information related STC Installation of replacement aft bay Heat Exchanger Blower Fans in Hawker 4000, price, availability, etc.</t>
  </si>
  <si>
    <t>thank you in advance</t>
  </si>
  <si>
    <t>Name: Jeffrey Rossell</t>
  </si>
  <si>
    <t>Email: jrossell@mooney.com</t>
  </si>
  <si>
    <t>Telephone: 8307922059</t>
  </si>
  <si>
    <t>Message: I am looking for ICA and related information for STC SA00765DE .</t>
  </si>
  <si>
    <t>Name: Krishnay Maharaj</t>
  </si>
  <si>
    <t>Email: krishnay.maharaj@airworkgroup.com</t>
  </si>
  <si>
    <t>Telephone: 092952120</t>
  </si>
  <si>
    <t>We are looking at upgrading our EC155 B1 to ADS-B.</t>
  </si>
  <si>
    <t>Could you please provide a price on STC SR000925.</t>
  </si>
  <si>
    <t>Name: Lew Spelgatti</t>
  </si>
  <si>
    <t>Email: sales@system4-centralcolorado.com</t>
  </si>
  <si>
    <t>Telephone: 7205731966</t>
  </si>
  <si>
    <t>Message: Is your company in need of a proactive, professional cleaning partnership?</t>
  </si>
  <si>
    <t>Name: Dylan Grimm</t>
  </si>
  <si>
    <t>Email: dylan@paysnord.com</t>
  </si>
  <si>
    <t>Telephone: 5188928562</t>
  </si>
  <si>
    <t>Message: I am looking for information on your Flight Data recorder STC for the Lear 45.</t>
  </si>
  <si>
    <t>We have a plane that needs a retrofit as quickly as possible and are looking at potential options.</t>
  </si>
  <si>
    <t>Thank you.</t>
  </si>
  <si>
    <t>Name: lindsay</t>
  </si>
  <si>
    <t>Email: Lkartheiser@trineaerospace.com</t>
  </si>
  <si>
    <t>Telephone: 303-325-3875</t>
  </si>
  <si>
    <t>Message: Hi there,</t>
  </si>
  <si>
    <t>My name is Lindsay and Im with Trine Aerospace. We had a Electrical Load Analysist done and we are looking for the invoice. Is that something you can help me with?</t>
  </si>
  <si>
    <t>Name: Carlos Roberto Magdaleno</t>
  </si>
  <si>
    <t>Email: cmagdaleno@aeronavestsm.com</t>
  </si>
  <si>
    <t>Telephone:</t>
  </si>
  <si>
    <t>Message: Hello, i would like to get more information about STC ST00790DE.</t>
  </si>
  <si>
    <t>Name: Mauricio</t>
  </si>
  <si>
    <t>Email: mauricio@brasilaviation.com.br</t>
  </si>
  <si>
    <t>Telephone: +5562981064905</t>
  </si>
  <si>
    <t>Message: Hello Peregrine team, im fleet operator and want to know the estimate prices for apply STC ST01070DE on Learjet 31A and 35A.</t>
  </si>
  <si>
    <t>Thanks</t>
  </si>
  <si>
    <t>Name: Michael Bennett</t>
  </si>
  <si>
    <t>Email: m.bennett@daher.com</t>
  </si>
  <si>
    <t>Telephone: 9549073395</t>
  </si>
  <si>
    <t>Message: In reference to STC SA01031DE.</t>
  </si>
  <si>
    <t>I am the VP Operations for Daher, we have a client requesting an installation of the Garmin GSR-56 into a G1000Nxi equipped Kodiak.</t>
  </si>
  <si>
    <t>Is it possible to amend this STC to include the Nxi or require a new STC?</t>
  </si>
  <si>
    <t>Name: Vincent Lee</t>
  </si>
  <si>
    <t>Email: vincentlee@airasia.com.tw</t>
  </si>
  <si>
    <t>Message: Hello, I am representing our end user that operates 3 Fokker 50 aircrafts; they are interesting in purchasing FAA STC ST00813DE to replace Honeywell ED-800 CRT Platform by CMA-6800 Display. Please advise if you could provide us a general proposal with quote, which includes modification condition and scope. In addition, Symbol Generator installing on our end user’s Fokker 50 is P/N 7013788-809, which introduces TCAN and differentiate form other operators. Please advise if it is applicable to this STC and how it will be amended if not. Please feel free if you have any question for us.</t>
  </si>
  <si>
    <t>data</t>
  </si>
  <si>
    <t>date:</t>
  </si>
  <si>
    <t>STC:</t>
  </si>
  <si>
    <t>ST00813DE</t>
  </si>
  <si>
    <t>ST01075DE</t>
  </si>
  <si>
    <t>SR00925DE</t>
  </si>
  <si>
    <t>ST01035DE</t>
  </si>
  <si>
    <t>SA00765DE</t>
  </si>
  <si>
    <t>ST01070DE</t>
  </si>
  <si>
    <t>ST00790DE</t>
  </si>
  <si>
    <t>SA01031DE</t>
  </si>
  <si>
    <t>Disposition</t>
  </si>
  <si>
    <t>Junk</t>
  </si>
  <si>
    <t>Luke Gomoll @ SEA</t>
  </si>
  <si>
    <t>Jeremy Cielak @ DAC</t>
  </si>
  <si>
    <t>Jon Roper @ Trig</t>
  </si>
  <si>
    <t>Peregrine</t>
  </si>
  <si>
    <t>Doug Hayden @ BendixKing</t>
  </si>
  <si>
    <t>Peregrine  -&gt; Brad Sutphin</t>
  </si>
  <si>
    <t>Date</t>
  </si>
  <si>
    <t>Name</t>
  </si>
  <si>
    <t>Email</t>
  </si>
  <si>
    <t>STC</t>
  </si>
  <si>
    <t>SA00756DE</t>
  </si>
  <si>
    <t>Invoice Question</t>
  </si>
  <si>
    <t>STC/AML</t>
  </si>
  <si>
    <t>Description</t>
  </si>
  <si>
    <t>Email Addresses Submitted for Download</t>
  </si>
  <si>
    <t>ST01070DE AML</t>
  </si>
  <si>
    <t>Installation of the Curtiss-Wright Fortress Flight Data Recorder (with Cockpit Voice Recorder)</t>
  </si>
  <si>
    <t>gmaganah@hotmail.com</t>
  </si>
  <si>
    <t>scombs@hagganaviation.com</t>
  </si>
  <si>
    <t>Installation of replacement aft bay Heat Exchanger Blower Fans</t>
  </si>
  <si>
    <t>coracen@prodigy.net.mx</t>
  </si>
  <si>
    <t>ST00790DE AML</t>
  </si>
  <si>
    <t>Installation of BendixKing CAS 67B Traffic Alert and Collision Avoidance System (TCAS) II Version 7.1 - AML</t>
  </si>
  <si>
    <t>cmagdaleno@aeronavestsm.com</t>
  </si>
  <si>
    <t>Installation of BendixKing CAS 67B Traffic Alert and Collision Avoidance System (TCAS) II Version 7.1</t>
  </si>
  <si>
    <t>jsavionics@yahoo.com</t>
  </si>
  <si>
    <t>joe.tofani@avmax.com</t>
  </si>
  <si>
    <t>--</t>
  </si>
  <si>
    <t>email captured?</t>
  </si>
  <si>
    <t>Telephone</t>
  </si>
  <si>
    <t>11/30/2022, 6:36 PM</t>
  </si>
  <si>
    <t>Jon Genova</t>
  </si>
  <si>
    <t>jon@genovaengineering.com</t>
  </si>
  <si>
    <t>proposal for a cargo door installation.</t>
  </si>
  <si>
    <t>11/29/2022, 8:36 PM</t>
  </si>
  <si>
    <t>Michael Alder</t>
  </si>
  <si>
    <t>michael@skylightavionics.com</t>
  </si>
  <si>
    <t>+61 0412244662</t>
  </si>
  <si>
    <t>ADS-B installation using the TT22</t>
  </si>
  <si>
    <t>11/25/2022, 7:59 AM</t>
  </si>
  <si>
    <t>Andre Westphal</t>
  </si>
  <si>
    <t>andre.westphal@aas-augsburg.de</t>
  </si>
  <si>
    <t>+498217003175</t>
  </si>
  <si>
    <t>Wingtip LED upgrade for the Premier 1.</t>
  </si>
  <si>
    <t>Jose Ramirez</t>
  </si>
  <si>
    <t>11/23/2022, 4:05 AM</t>
  </si>
  <si>
    <t>info@aetheris.es</t>
  </si>
  <si>
    <t>+34670217886</t>
  </si>
  <si>
    <t>Rotax 912is engines in certain Cessna 150</t>
  </si>
  <si>
    <t>Benjamin Mitchell</t>
  </si>
  <si>
    <t>brmitchell04@gmail.com</t>
  </si>
  <si>
    <t>4802737550</t>
  </si>
  <si>
    <t>11/17/2022, 9:27 AM</t>
  </si>
  <si>
    <t>James Richmond</t>
  </si>
  <si>
    <t>11/17/2022, 1:50 AM</t>
  </si>
  <si>
    <t>James_richmond@integralcapitalconsultants.com</t>
  </si>
  <si>
    <t>contacting you on behalf of Integral Capital Consultants</t>
  </si>
  <si>
    <t>447545413746</t>
  </si>
  <si>
    <t>jude Berard</t>
  </si>
  <si>
    <t>jberard@customheli.com</t>
  </si>
  <si>
    <t>2043387953</t>
  </si>
  <si>
    <t>11/16/2022, 4:57 PM</t>
  </si>
  <si>
    <t>SR00847DE</t>
  </si>
  <si>
    <t>Brian E Hughes</t>
  </si>
  <si>
    <t>brian.hughes@airbusus.com</t>
  </si>
  <si>
    <t>2513380818</t>
  </si>
  <si>
    <t>Airbus DS Military Aircraft, Inc.</t>
  </si>
  <si>
    <t>11/16/2022, 8:50 AM</t>
  </si>
  <si>
    <t>Lindsay Burgos Mendoza</t>
  </si>
  <si>
    <t>lburgos@pas-svc.com</t>
  </si>
  <si>
    <t>770-486-6061</t>
  </si>
  <si>
    <t>11/15/2022, 2:30 PM</t>
  </si>
  <si>
    <t>Courtney Rosenfeld</t>
  </si>
  <si>
    <t>Courtney.rosenfeld@gigspark.biz</t>
  </si>
  <si>
    <t>3217103400</t>
  </si>
  <si>
    <t>I’d love to write an article about the benefits Business Process Management</t>
  </si>
  <si>
    <t>11/11/2022, 1:49 AM</t>
  </si>
  <si>
    <t>3038831473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</si>
</sst>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14" fontId="0" fillId="0" borderId="0" xfId="0" applyNumberFormat="1"/>
    <xf numFmtId="0" fontId="0" fillId="0" borderId="0" xfId="0" quotePrefix="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818B6-CBEF-4AD4-97D9-BB0AE8ACA5C3}">
  <sheetPr filterMode="1"/>
  <dimension ref="A1:K125"/>
  <sheetViews>
    <sheetView tabSelected="1" topLeftCell="E1" workbookViewId="0">
      <selection activeCell="E1" sqref="E1:K125"/>
    </sheetView>
  </sheetViews>
  <sheetFormatPr defaultRowHeight="15" x14ac:dyDescent="0.25"/>
  <cols>
    <col min="3" max="3" width="35.85546875" customWidth="1"/>
    <col min="4" max="4" width="26" bestFit="1" customWidth="1"/>
    <col min="5" max="5" width="19" style="1" bestFit="1" customWidth="1"/>
    <col min="6" max="6" width="17.42578125" customWidth="1"/>
    <col min="7" max="7" width="35" bestFit="1" customWidth="1"/>
    <col min="8" max="8" width="15.140625" bestFit="1" customWidth="1"/>
    <col min="9" max="9" width="34.7109375" bestFit="1" customWidth="1"/>
    <col min="10" max="10" width="26" bestFit="1" customWidth="1"/>
    <col min="11" max="11" width="15.42578125" bestFit="1" customWidth="1"/>
  </cols>
  <sheetData>
    <row r="1" spans="1:11" x14ac:dyDescent="0.25">
      <c r="C1" t="s">
        <v>75</v>
      </c>
      <c r="D1" t="s">
        <v>86</v>
      </c>
      <c r="E1" s="1" t="s">
        <v>94</v>
      </c>
      <c r="F1" t="s">
        <v>95</v>
      </c>
      <c r="G1" t="s">
        <v>96</v>
      </c>
      <c r="H1" t="s">
        <v>117</v>
      </c>
      <c r="I1" t="s">
        <v>97</v>
      </c>
      <c r="J1" t="s">
        <v>86</v>
      </c>
      <c r="K1" t="s">
        <v>116</v>
      </c>
    </row>
    <row r="2" spans="1:11" hidden="1" x14ac:dyDescent="0.25">
      <c r="A2" t="s">
        <v>76</v>
      </c>
      <c r="B2" t="str">
        <f>"A"&amp;ROW()&amp;":G"&amp;MATCH("date:",A3:A114,0)+ROW()-1</f>
        <v>A2:G6</v>
      </c>
      <c r="C2" s="1">
        <v>44875</v>
      </c>
      <c r="E2" s="1">
        <f ca="1">INDEX(INDIRECT($B2),MATCH(E$1&amp;":",INDIRECT(SUBSTITUTE($B2,"G","A")),0),3)</f>
        <v>44875</v>
      </c>
      <c r="F2" t="str">
        <f ca="1">SUBSTITUTE(INDEX(INDIRECT($B2),MATCH(F$1&amp;":",INDIRECT(SUBSTITUTE($B2,"G","A")),0),3),F$1&amp;": ","")</f>
        <v>Tia Wilson</v>
      </c>
      <c r="G2" t="str">
        <f ca="1">SUBSTITUTE(INDEX(INDIRECT($B2),MATCH(G$1&amp;":",INDIRECT(SUBSTITUTE($B2,"G","A")),0),3),G$1&amp;": ","")</f>
        <v>tia@digitalmarketings.co</v>
      </c>
      <c r="H2" t="str">
        <f ca="1">TRIM(SUBSTITUTE(INDEX(INDIRECT($B2),MATCH(H$1&amp;":",INDIRECT(SUBSTITUTE($B2,"G","A")),0),3),H$1&amp;":",""))</f>
        <v>9013061554</v>
      </c>
      <c r="I2" t="str">
        <f ca="1">IFERROR(INDEX(INDIRECT($B2),MATCH(I$1&amp;":",INDIRECT(SUBSTITUTE($B2,"G","A")),0),3),"")</f>
        <v/>
      </c>
      <c r="J2" t="str">
        <f ca="1">INDEX(INDIRECT($B2),MATCH("Name:",INDIRECT(SUBSTITUTE($B2,"G","A")),0),4)</f>
        <v>Junk</v>
      </c>
      <c r="K2" t="str">
        <f ca="1">IFERROR(MATCH(G2,Sheet2!C:C,0)&gt;0,"")</f>
        <v/>
      </c>
    </row>
    <row r="3" spans="1:11" hidden="1" x14ac:dyDescent="0.25">
      <c r="A3" t="str">
        <f>LEFT(C3,SEARCH(":",C3))</f>
        <v>Name:</v>
      </c>
      <c r="C3" t="s">
        <v>0</v>
      </c>
      <c r="D3" t="s">
        <v>87</v>
      </c>
      <c r="E3"/>
    </row>
    <row r="4" spans="1:11" hidden="1" x14ac:dyDescent="0.25">
      <c r="A4" t="str">
        <f t="shared" ref="A4:A6" si="0">LEFT(C4,SEARCH(":",C4))</f>
        <v>Email:</v>
      </c>
      <c r="C4" t="s">
        <v>1</v>
      </c>
      <c r="E4"/>
    </row>
    <row r="5" spans="1:11" hidden="1" x14ac:dyDescent="0.25">
      <c r="A5" t="str">
        <f t="shared" si="0"/>
        <v>Telephone:</v>
      </c>
      <c r="C5" t="s">
        <v>2</v>
      </c>
      <c r="E5"/>
    </row>
    <row r="6" spans="1:11" hidden="1" x14ac:dyDescent="0.25">
      <c r="A6" t="str">
        <f t="shared" si="0"/>
        <v>Message:</v>
      </c>
      <c r="C6" t="s">
        <v>3</v>
      </c>
      <c r="E6"/>
    </row>
    <row r="7" spans="1:11" hidden="1" x14ac:dyDescent="0.25">
      <c r="A7" t="s">
        <v>76</v>
      </c>
      <c r="B7" t="str">
        <f>"A"&amp;ROW()&amp;":G"&amp;MATCH("date:",A8:A119,0)+ROW()-1</f>
        <v>A7:G21</v>
      </c>
      <c r="C7" s="1">
        <v>44875</v>
      </c>
      <c r="E7" s="1">
        <f ca="1">INDEX(INDIRECT($B7),MATCH(E$1&amp;":",INDIRECT(SUBSTITUTE($B7,"G","A")),0),3)</f>
        <v>44875</v>
      </c>
      <c r="F7" t="str">
        <f ca="1">SUBSTITUTE(INDEX(INDIRECT($B7),MATCH(F$1&amp;":",INDIRECT(SUBSTITUTE($B7,"G","A")),0),3),F$1&amp;": ","")</f>
        <v>Damian</v>
      </c>
      <c r="G7" t="str">
        <f ca="1">SUBSTITUTE(INDEX(INDIRECT($B7),MATCH(G$1&amp;":",INDIRECT(SUBSTITUTE($B7,"G","A")),0),3),G$1&amp;": ","")</f>
        <v>damian.shanuk@garmin.com</v>
      </c>
      <c r="H7" t="str">
        <f ca="1">TRIM(SUBSTITUTE(INDEX(INDIRECT($B7),MATCH(H$1&amp;":",INDIRECT(SUBSTITUTE($B7,"G","A")),0),3),H$1&amp;":",""))</f>
        <v>+6584056360</v>
      </c>
      <c r="I7" t="str">
        <f ca="1">IFERROR(INDEX(INDIRECT($B7),MATCH(I$1&amp;":",INDIRECT(SUBSTITUTE($B7,"G","A")),0),3),"")</f>
        <v>SR00925DE</v>
      </c>
      <c r="J7" t="str">
        <f ca="1">INDEX(INDIRECT($B7),MATCH("Name:",INDIRECT(SUBSTITUTE($B7,"G","A")),0),4)</f>
        <v>Luke Gomoll @ SEA</v>
      </c>
      <c r="K7" t="str">
        <f ca="1">IFERROR(MATCH(G7,Sheet2!C:C,0)&gt;0,"")</f>
        <v/>
      </c>
    </row>
    <row r="8" spans="1:11" hidden="1" x14ac:dyDescent="0.25">
      <c r="A8" t="str">
        <f t="shared" ref="A8:A11" si="1">LEFT(C8,SEARCH(":",C8))</f>
        <v>Name:</v>
      </c>
      <c r="C8" t="s">
        <v>4</v>
      </c>
      <c r="D8" t="s">
        <v>88</v>
      </c>
      <c r="E8"/>
    </row>
    <row r="9" spans="1:11" hidden="1" x14ac:dyDescent="0.25">
      <c r="A9" t="str">
        <f t="shared" si="1"/>
        <v>Email:</v>
      </c>
      <c r="C9" t="s">
        <v>5</v>
      </c>
      <c r="E9"/>
    </row>
    <row r="10" spans="1:11" hidden="1" x14ac:dyDescent="0.25">
      <c r="A10" t="str">
        <f t="shared" si="1"/>
        <v>Telephone:</v>
      </c>
      <c r="C10" t="s">
        <v>6</v>
      </c>
      <c r="E10"/>
    </row>
    <row r="11" spans="1:11" hidden="1" x14ac:dyDescent="0.25">
      <c r="A11" t="str">
        <f t="shared" si="1"/>
        <v>Message:</v>
      </c>
      <c r="C11" t="s">
        <v>7</v>
      </c>
      <c r="E11"/>
    </row>
    <row r="12" spans="1:11" hidden="1" x14ac:dyDescent="0.25">
      <c r="E12"/>
    </row>
    <row r="13" spans="1:11" hidden="1" x14ac:dyDescent="0.25">
      <c r="C13" t="s">
        <v>8</v>
      </c>
      <c r="E13"/>
    </row>
    <row r="14" spans="1:11" hidden="1" x14ac:dyDescent="0.25">
      <c r="E14"/>
    </row>
    <row r="15" spans="1:11" hidden="1" x14ac:dyDescent="0.25">
      <c r="A15" t="s">
        <v>77</v>
      </c>
      <c r="C15" t="s">
        <v>80</v>
      </c>
      <c r="E15"/>
    </row>
    <row r="16" spans="1:11" hidden="1" x14ac:dyDescent="0.25">
      <c r="C16" t="s">
        <v>9</v>
      </c>
      <c r="E16"/>
    </row>
    <row r="17" spans="1:11" hidden="1" x14ac:dyDescent="0.25">
      <c r="E17"/>
    </row>
    <row r="18" spans="1:11" hidden="1" x14ac:dyDescent="0.25">
      <c r="C18" t="s">
        <v>10</v>
      </c>
      <c r="E18"/>
    </row>
    <row r="19" spans="1:11" hidden="1" x14ac:dyDescent="0.25">
      <c r="E19"/>
    </row>
    <row r="20" spans="1:11" hidden="1" x14ac:dyDescent="0.25">
      <c r="C20" t="s">
        <v>11</v>
      </c>
      <c r="E20"/>
    </row>
    <row r="21" spans="1:11" hidden="1" x14ac:dyDescent="0.25">
      <c r="C21" t="s">
        <v>12</v>
      </c>
      <c r="E21"/>
    </row>
    <row r="22" spans="1:11" hidden="1" x14ac:dyDescent="0.25">
      <c r="A22" t="s">
        <v>76</v>
      </c>
      <c r="B22" t="str">
        <f>"A"&amp;ROW()&amp;":G"&amp;MATCH("date:",A23:A134,0)+ROW()-1</f>
        <v>A22:G27</v>
      </c>
      <c r="C22" s="1">
        <v>44873</v>
      </c>
      <c r="E22" s="1">
        <f ca="1">INDEX(INDIRECT($B22),MATCH(E$1&amp;":",INDIRECT(SUBSTITUTE($B22,"G","A")),0),3)</f>
        <v>44873</v>
      </c>
      <c r="F22" t="str">
        <f ca="1">SUBSTITUTE(INDEX(INDIRECT($B22),MATCH(F$1&amp;":",INDIRECT(SUBSTITUTE($B22,"G","A")),0),3),F$1&amp;": ","")</f>
        <v>John Morris</v>
      </c>
      <c r="G22" t="str">
        <f ca="1">SUBSTITUTE(INDEX(INDIRECT($B22),MATCH(G$1&amp;":",INDIRECT(SUBSTITUTE($B22,"G","A")),0),3),G$1&amp;": ","")</f>
        <v>jmorrisb208@rogers.com</v>
      </c>
      <c r="H22" t="str">
        <f ca="1">TRIM(SUBSTITUTE(INDEX(INDIRECT($B22),MATCH(H$1&amp;":",INDIRECT(SUBSTITUTE($B22,"G","A")),0),3),H$1&amp;":",""))</f>
        <v>4165612357</v>
      </c>
      <c r="I22" t="str">
        <f ca="1">IFERROR(INDEX(INDIRECT($B22),MATCH(I$1&amp;":",INDIRECT(SUBSTITUTE($B22,"G","A")),0),3),"")</f>
        <v>ST00813DE</v>
      </c>
      <c r="J22" t="str">
        <f ca="1">INDEX(INDIRECT($B22),MATCH("Name:",INDIRECT(SUBSTITUTE($B22,"G","A")),0),4)</f>
        <v>Jeremy Cielak @ DAC</v>
      </c>
      <c r="K22" t="str">
        <f ca="1">IFERROR(MATCH(G22,Sheet2!C:C,0)&gt;0,"")</f>
        <v/>
      </c>
    </row>
    <row r="23" spans="1:11" hidden="1" x14ac:dyDescent="0.25">
      <c r="A23" t="str">
        <f t="shared" ref="A23:A27" si="2">LEFT(C23,SEARCH(":",C23))</f>
        <v>Name:</v>
      </c>
      <c r="C23" t="s">
        <v>13</v>
      </c>
      <c r="D23" t="s">
        <v>89</v>
      </c>
      <c r="E23"/>
    </row>
    <row r="24" spans="1:11" hidden="1" x14ac:dyDescent="0.25">
      <c r="A24" t="str">
        <f t="shared" si="2"/>
        <v>Email:</v>
      </c>
      <c r="C24" t="s">
        <v>14</v>
      </c>
      <c r="E24"/>
    </row>
    <row r="25" spans="1:11" hidden="1" x14ac:dyDescent="0.25">
      <c r="A25" t="str">
        <f t="shared" si="2"/>
        <v>Telephone:</v>
      </c>
      <c r="C25" t="s">
        <v>15</v>
      </c>
      <c r="E25"/>
    </row>
    <row r="26" spans="1:11" hidden="1" x14ac:dyDescent="0.25">
      <c r="A26" t="s">
        <v>77</v>
      </c>
      <c r="C26" t="s">
        <v>78</v>
      </c>
      <c r="E26"/>
    </row>
    <row r="27" spans="1:11" hidden="1" x14ac:dyDescent="0.25">
      <c r="A27" t="str">
        <f t="shared" si="2"/>
        <v>Message:</v>
      </c>
      <c r="C27" t="s">
        <v>16</v>
      </c>
      <c r="E27"/>
    </row>
    <row r="28" spans="1:11" hidden="1" x14ac:dyDescent="0.25">
      <c r="A28" t="s">
        <v>76</v>
      </c>
      <c r="B28" t="str">
        <f>"A"&amp;ROW()&amp;":G"&amp;MATCH("date:",A29:A140,0)+ROW()-1</f>
        <v>A28:G36</v>
      </c>
      <c r="C28" s="1">
        <v>44867</v>
      </c>
      <c r="E28" s="1">
        <f ca="1">INDEX(INDIRECT($B28),MATCH(E$1&amp;":",INDIRECT(SUBSTITUTE($B28,"G","A")),0),3)</f>
        <v>44867</v>
      </c>
      <c r="F28" t="str">
        <f ca="1">SUBSTITUTE(INDEX(INDIRECT($B28),MATCH(F$1&amp;":",INDIRECT(SUBSTITUTE($B28,"G","A")),0),3),F$1&amp;": ","")</f>
        <v>Rachel Rustin</v>
      </c>
      <c r="G28" t="str">
        <f ca="1">SUBSTITUTE(INDEX(INDIRECT($B28),MATCH(G$1&amp;":",INDIRECT(SUBSTITUTE($B28,"G","A")),0),3),G$1&amp;": ","")</f>
        <v>rachel@crownaviation.com</v>
      </c>
      <c r="H28" t="str">
        <f ca="1">TRIM(SUBSTITUTE(INDEX(INDIRECT($B28),MATCH(H$1&amp;":",INDIRECT(SUBSTITUTE($B28,"G","A")),0),3),H$1&amp;":",""))</f>
        <v>425-355-4088</v>
      </c>
      <c r="I28" t="str">
        <f ca="1">IFERROR(INDEX(INDIRECT($B28),MATCH(I$1&amp;":",INDIRECT(SUBSTITUTE($B28,"G","A")),0),3),"")</f>
        <v>SA00756DE</v>
      </c>
      <c r="J28" t="str">
        <f ca="1">INDEX(INDIRECT($B28),MATCH("Name:",INDIRECT(SUBSTITUTE($B28,"G","A")),0),4)</f>
        <v>Jon Roper @ Trig</v>
      </c>
      <c r="K28" t="str">
        <f ca="1">IFERROR(MATCH(G28,Sheet2!C:C,0)&gt;0,"")</f>
        <v/>
      </c>
    </row>
    <row r="29" spans="1:11" hidden="1" x14ac:dyDescent="0.25">
      <c r="A29" t="str">
        <f t="shared" ref="A29:A33" si="3">LEFT(C29,SEARCH(":",C29))</f>
        <v>Name:</v>
      </c>
      <c r="C29" t="s">
        <v>17</v>
      </c>
      <c r="D29" t="s">
        <v>90</v>
      </c>
      <c r="E29"/>
    </row>
    <row r="30" spans="1:11" hidden="1" x14ac:dyDescent="0.25">
      <c r="A30" t="str">
        <f t="shared" si="3"/>
        <v>Email:</v>
      </c>
      <c r="C30" t="s">
        <v>18</v>
      </c>
      <c r="E30"/>
    </row>
    <row r="31" spans="1:11" hidden="1" x14ac:dyDescent="0.25">
      <c r="A31" t="str">
        <f t="shared" si="3"/>
        <v>Telephone:</v>
      </c>
      <c r="C31" t="s">
        <v>19</v>
      </c>
      <c r="E31"/>
    </row>
    <row r="32" spans="1:11" hidden="1" x14ac:dyDescent="0.25">
      <c r="A32" t="s">
        <v>77</v>
      </c>
      <c r="C32" t="s">
        <v>98</v>
      </c>
      <c r="E32"/>
    </row>
    <row r="33" spans="1:11" hidden="1" x14ac:dyDescent="0.25">
      <c r="A33" t="str">
        <f t="shared" si="3"/>
        <v>Message:</v>
      </c>
      <c r="C33" t="s">
        <v>20</v>
      </c>
      <c r="E33"/>
    </row>
    <row r="34" spans="1:11" hidden="1" x14ac:dyDescent="0.25">
      <c r="C34" t="s">
        <v>21</v>
      </c>
      <c r="E34"/>
    </row>
    <row r="35" spans="1:11" hidden="1" x14ac:dyDescent="0.25">
      <c r="C35" t="s">
        <v>22</v>
      </c>
      <c r="E35"/>
    </row>
    <row r="36" spans="1:11" hidden="1" x14ac:dyDescent="0.25">
      <c r="C36" t="s">
        <v>23</v>
      </c>
      <c r="E36"/>
    </row>
    <row r="37" spans="1:11" hidden="1" x14ac:dyDescent="0.25">
      <c r="A37" t="s">
        <v>76</v>
      </c>
      <c r="B37" t="str">
        <f>"A"&amp;ROW()&amp;":G"&amp;MATCH("date:",A38:A148,0)+ROW()-1</f>
        <v>A37:G42</v>
      </c>
      <c r="C37" s="1">
        <v>44865</v>
      </c>
      <c r="E37" s="1">
        <f ca="1">INDEX(INDIRECT($B37),MATCH(E$1&amp;":",INDIRECT(SUBSTITUTE($B37,"G","A")),0),3)</f>
        <v>44865</v>
      </c>
      <c r="F37" t="str">
        <f ca="1">SUBSTITUTE(INDEX(INDIRECT($B37),MATCH(F$1&amp;":",INDIRECT(SUBSTITUTE($B37,"G","A")),0),3),F$1&amp;": ","")</f>
        <v>Rod Aycox</v>
      </c>
      <c r="G37" t="str">
        <f ca="1">SUBSTITUTE(INDEX(INDIRECT($B37),MATCH(G$1&amp;":",INDIRECT(SUBSTITUTE($B37,"G","A")),0),3),G$1&amp;": ","")</f>
        <v>aycox@aol.com</v>
      </c>
      <c r="H37" t="str">
        <f ca="1">TRIM(SUBSTITUTE(INDEX(INDIRECT($B37),MATCH(H$1&amp;":",INDIRECT(SUBSTITUTE($B37,"G","A")),0),3),H$1&amp;":",""))</f>
        <v>4043071382</v>
      </c>
      <c r="I37" t="str">
        <f ca="1">IFERROR(INDEX(INDIRECT($B37),MATCH(I$1&amp;":",INDIRECT(SUBSTITUTE($B37,"G","A")),0),3),"")</f>
        <v>ST01075DE</v>
      </c>
      <c r="J37" t="str">
        <f ca="1">INDEX(INDIRECT($B37),MATCH("Name:",INDIRECT(SUBSTITUTE($B37,"G","A")),0),4)</f>
        <v>Peregrine</v>
      </c>
      <c r="K37" t="str">
        <f ca="1">IFERROR(MATCH(G37,Sheet2!C:C,0)&gt;0,"")</f>
        <v/>
      </c>
    </row>
    <row r="38" spans="1:11" hidden="1" x14ac:dyDescent="0.25">
      <c r="A38" t="str">
        <f t="shared" ref="A38:A42" si="4">LEFT(C38,SEARCH(":",C38))</f>
        <v>Name:</v>
      </c>
      <c r="C38" t="s">
        <v>24</v>
      </c>
      <c r="D38" t="s">
        <v>91</v>
      </c>
      <c r="E38"/>
    </row>
    <row r="39" spans="1:11" hidden="1" x14ac:dyDescent="0.25">
      <c r="A39" t="str">
        <f t="shared" si="4"/>
        <v>Email:</v>
      </c>
      <c r="C39" t="s">
        <v>25</v>
      </c>
      <c r="E39"/>
    </row>
    <row r="40" spans="1:11" hidden="1" x14ac:dyDescent="0.25">
      <c r="A40" t="str">
        <f t="shared" si="4"/>
        <v>Telephone:</v>
      </c>
      <c r="C40" t="s">
        <v>26</v>
      </c>
      <c r="E40"/>
    </row>
    <row r="41" spans="1:11" hidden="1" x14ac:dyDescent="0.25">
      <c r="A41" t="s">
        <v>77</v>
      </c>
      <c r="C41" t="s">
        <v>79</v>
      </c>
      <c r="E41"/>
    </row>
    <row r="42" spans="1:11" hidden="1" x14ac:dyDescent="0.25">
      <c r="A42" t="str">
        <f t="shared" si="4"/>
        <v>Message:</v>
      </c>
      <c r="C42" t="s">
        <v>27</v>
      </c>
      <c r="E42"/>
    </row>
    <row r="43" spans="1:11" hidden="1" x14ac:dyDescent="0.25">
      <c r="A43" t="s">
        <v>76</v>
      </c>
      <c r="B43" t="str">
        <f>"A"&amp;ROW()&amp;":G"&amp;MATCH("date:",A44:A154,0)+ROW()-1</f>
        <v>A43:G50</v>
      </c>
      <c r="C43" s="1">
        <v>44862</v>
      </c>
      <c r="E43" s="1">
        <f ca="1">INDEX(INDIRECT($B43),MATCH(E$1&amp;":",INDIRECT(SUBSTITUTE($B43,"G","A")),0),3)</f>
        <v>44862</v>
      </c>
      <c r="F43" t="str">
        <f ca="1">SUBSTITUTE(INDEX(INDIRECT($B43),MATCH(F$1&amp;":",INDIRECT(SUBSTITUTE($B43,"G","A")),0),3),F$1&amp;": ","")</f>
        <v>EMILIANO ESPINOZA PACHECO</v>
      </c>
      <c r="G43" t="str">
        <f ca="1">SUBSTITUTE(INDEX(INDIRECT($B43),MATCH(G$1&amp;":",INDIRECT(SUBSTITUTE($B43,"G","A")),0),3),G$1&amp;": ","")</f>
        <v>coracen@prodigy.net.mx</v>
      </c>
      <c r="H43" t="str">
        <f ca="1">TRIM(SUBSTITUTE(INDEX(INDIRECT($B43),MATCH(H$1&amp;":",INDIRECT(SUBSTITUTE($B43,"G","A")),0),3),H$1&amp;":",""))</f>
        <v>9155497415</v>
      </c>
      <c r="I43" t="str">
        <f ca="1">IFERROR(INDEX(INDIRECT($B43),MATCH(I$1&amp;":",INDIRECT(SUBSTITUTE($B43,"G","A")),0),3),"")</f>
        <v>ST01035DE</v>
      </c>
      <c r="J43" t="str">
        <f ca="1">INDEX(INDIRECT($B43),MATCH("Name:",INDIRECT(SUBSTITUTE($B43,"G","A")),0),4)</f>
        <v>Peregrine</v>
      </c>
      <c r="K43" t="b">
        <f ca="1">IFERROR(MATCH(G43,Sheet2!C:C,0)&gt;0,"")</f>
        <v>1</v>
      </c>
    </row>
    <row r="44" spans="1:11" hidden="1" x14ac:dyDescent="0.25">
      <c r="A44" t="str">
        <f t="shared" ref="A44:A48" si="5">LEFT(C44,SEARCH(":",C44))</f>
        <v>Name:</v>
      </c>
      <c r="C44" t="s">
        <v>28</v>
      </c>
      <c r="D44" t="s">
        <v>91</v>
      </c>
      <c r="E44"/>
    </row>
    <row r="45" spans="1:11" hidden="1" x14ac:dyDescent="0.25">
      <c r="A45" t="str">
        <f t="shared" si="5"/>
        <v>Email:</v>
      </c>
      <c r="C45" t="s">
        <v>29</v>
      </c>
      <c r="E45"/>
    </row>
    <row r="46" spans="1:11" hidden="1" x14ac:dyDescent="0.25">
      <c r="A46" t="str">
        <f t="shared" si="5"/>
        <v>Telephone:</v>
      </c>
      <c r="C46" t="s">
        <v>30</v>
      </c>
      <c r="E46"/>
    </row>
    <row r="47" spans="1:11" hidden="1" x14ac:dyDescent="0.25">
      <c r="A47" t="s">
        <v>77</v>
      </c>
      <c r="C47" t="s">
        <v>81</v>
      </c>
      <c r="E47"/>
    </row>
    <row r="48" spans="1:11" hidden="1" x14ac:dyDescent="0.25">
      <c r="A48" t="str">
        <f t="shared" si="5"/>
        <v>Message:</v>
      </c>
      <c r="C48" t="s">
        <v>31</v>
      </c>
      <c r="E48"/>
    </row>
    <row r="49" spans="1:11" hidden="1" x14ac:dyDescent="0.25">
      <c r="E49"/>
    </row>
    <row r="50" spans="1:11" hidden="1" x14ac:dyDescent="0.25">
      <c r="C50" t="s">
        <v>32</v>
      </c>
      <c r="E50"/>
    </row>
    <row r="51" spans="1:11" hidden="1" x14ac:dyDescent="0.25">
      <c r="A51" t="s">
        <v>76</v>
      </c>
      <c r="B51" t="str">
        <f>"A"&amp;ROW()&amp;":G"&amp;MATCH("date:",A52:A162,0)+ROW()-1</f>
        <v>A51:G56</v>
      </c>
      <c r="C51" s="1">
        <v>44855</v>
      </c>
      <c r="E51" s="1">
        <f ca="1">INDEX(INDIRECT($B51),MATCH(E$1&amp;":",INDIRECT(SUBSTITUTE($B51,"G","A")),0),3)</f>
        <v>44855</v>
      </c>
      <c r="F51" t="str">
        <f ca="1">SUBSTITUTE(INDEX(INDIRECT($B51),MATCH(F$1&amp;":",INDIRECT(SUBSTITUTE($B51,"G","A")),0),3),F$1&amp;": ","")</f>
        <v>Jeffrey Rossell</v>
      </c>
      <c r="G51" t="str">
        <f ca="1">SUBSTITUTE(INDEX(INDIRECT($B51),MATCH(G$1&amp;":",INDIRECT(SUBSTITUTE($B51,"G","A")),0),3),G$1&amp;": ","")</f>
        <v>jrossell@mooney.com</v>
      </c>
      <c r="H51" t="str">
        <f ca="1">TRIM(SUBSTITUTE(INDEX(INDIRECT($B51),MATCH(H$1&amp;":",INDIRECT(SUBSTITUTE($B51,"G","A")),0),3),H$1&amp;":",""))</f>
        <v>8307922059</v>
      </c>
      <c r="I51" t="str">
        <f ca="1">IFERROR(INDEX(INDIRECT($B51),MATCH(I$1&amp;":",INDIRECT(SUBSTITUTE($B51,"G","A")),0),3),"")</f>
        <v>SA00765DE</v>
      </c>
      <c r="J51" t="str">
        <f ca="1">INDEX(INDIRECT($B51),MATCH("Name:",INDIRECT(SUBSTITUTE($B51,"G","A")),0),4)</f>
        <v>Doug Hayden @ BendixKing</v>
      </c>
      <c r="K51" t="str">
        <f ca="1">IFERROR(MATCH(G51,Sheet2!C:C,0)&gt;0,"")</f>
        <v/>
      </c>
    </row>
    <row r="52" spans="1:11" hidden="1" x14ac:dyDescent="0.25">
      <c r="A52" t="str">
        <f t="shared" ref="A52:A56" si="6">LEFT(C52,SEARCH(":",C52))</f>
        <v>Name:</v>
      </c>
      <c r="C52" t="s">
        <v>33</v>
      </c>
      <c r="D52" t="s">
        <v>92</v>
      </c>
      <c r="E52"/>
    </row>
    <row r="53" spans="1:11" hidden="1" x14ac:dyDescent="0.25">
      <c r="A53" t="str">
        <f t="shared" si="6"/>
        <v>Email:</v>
      </c>
      <c r="C53" t="s">
        <v>34</v>
      </c>
      <c r="E53"/>
    </row>
    <row r="54" spans="1:11" hidden="1" x14ac:dyDescent="0.25">
      <c r="A54" t="str">
        <f t="shared" si="6"/>
        <v>Telephone:</v>
      </c>
      <c r="C54" t="s">
        <v>35</v>
      </c>
      <c r="E54"/>
    </row>
    <row r="55" spans="1:11" hidden="1" x14ac:dyDescent="0.25">
      <c r="A55" t="s">
        <v>77</v>
      </c>
      <c r="C55" t="s">
        <v>82</v>
      </c>
      <c r="E55"/>
    </row>
    <row r="56" spans="1:11" hidden="1" x14ac:dyDescent="0.25">
      <c r="A56" t="str">
        <f t="shared" si="6"/>
        <v>Message:</v>
      </c>
      <c r="C56" t="s">
        <v>36</v>
      </c>
      <c r="E56"/>
    </row>
    <row r="57" spans="1:11" hidden="1" x14ac:dyDescent="0.25">
      <c r="A57" t="s">
        <v>76</v>
      </c>
      <c r="B57" t="str">
        <f>"A"&amp;ROW()&amp;":G"&amp;MATCH("date:",A58:A168,0)+ROW()-1</f>
        <v>A57:G65</v>
      </c>
      <c r="C57" s="1">
        <v>44850</v>
      </c>
      <c r="E57" s="1">
        <f ca="1">INDEX(INDIRECT($B57),MATCH(E$1&amp;":",INDIRECT(SUBSTITUTE($B57,"G","A")),0),3)</f>
        <v>44850</v>
      </c>
      <c r="F57" t="str">
        <f ca="1">SUBSTITUTE(INDEX(INDIRECT($B57),MATCH(F$1&amp;":",INDIRECT(SUBSTITUTE($B57,"G","A")),0),3),F$1&amp;": ","")</f>
        <v>Krishnay Maharaj</v>
      </c>
      <c r="G57" t="str">
        <f ca="1">SUBSTITUTE(INDEX(INDIRECT($B57),MATCH(G$1&amp;":",INDIRECT(SUBSTITUTE($B57,"G","A")),0),3),G$1&amp;": ","")</f>
        <v>krishnay.maharaj@airworkgroup.com</v>
      </c>
      <c r="H57" t="str">
        <f ca="1">TRIM(SUBSTITUTE(INDEX(INDIRECT($B57),MATCH(H$1&amp;":",INDIRECT(SUBSTITUTE($B57,"G","A")),0),3),H$1&amp;":",""))</f>
        <v>092952120</v>
      </c>
      <c r="I57" t="str">
        <f ca="1">IFERROR(INDEX(INDIRECT($B57),MATCH(I$1&amp;":",INDIRECT(SUBSTITUTE($B57,"G","A")),0),3),"")</f>
        <v>SR00925DE</v>
      </c>
      <c r="J57" t="str">
        <f ca="1">INDEX(INDIRECT($B57),MATCH("Name:",INDIRECT(SUBSTITUTE($B57,"G","A")),0),4)</f>
        <v>Luke Gomoll @ SEA</v>
      </c>
      <c r="K57" t="str">
        <f ca="1">IFERROR(MATCH(G57,Sheet2!C:C,0)&gt;0,"")</f>
        <v/>
      </c>
    </row>
    <row r="58" spans="1:11" hidden="1" x14ac:dyDescent="0.25">
      <c r="A58" t="str">
        <f t="shared" ref="A58:A61" si="7">LEFT(C58,SEARCH(":",C58))</f>
        <v>Name:</v>
      </c>
      <c r="C58" t="s">
        <v>37</v>
      </c>
      <c r="D58" t="s">
        <v>88</v>
      </c>
      <c r="E58"/>
    </row>
    <row r="59" spans="1:11" hidden="1" x14ac:dyDescent="0.25">
      <c r="A59" t="str">
        <f t="shared" si="7"/>
        <v>Email:</v>
      </c>
      <c r="C59" t="s">
        <v>38</v>
      </c>
      <c r="E59"/>
    </row>
    <row r="60" spans="1:11" hidden="1" x14ac:dyDescent="0.25">
      <c r="A60" t="str">
        <f t="shared" si="7"/>
        <v>Telephone:</v>
      </c>
      <c r="C60" t="s">
        <v>39</v>
      </c>
      <c r="E60"/>
    </row>
    <row r="61" spans="1:11" hidden="1" x14ac:dyDescent="0.25">
      <c r="A61" t="str">
        <f t="shared" si="7"/>
        <v>Message:</v>
      </c>
      <c r="C61" t="s">
        <v>7</v>
      </c>
      <c r="E61"/>
    </row>
    <row r="62" spans="1:11" hidden="1" x14ac:dyDescent="0.25">
      <c r="C62" t="s">
        <v>40</v>
      </c>
      <c r="E62"/>
    </row>
    <row r="63" spans="1:11" hidden="1" x14ac:dyDescent="0.25">
      <c r="E63"/>
    </row>
    <row r="64" spans="1:11" hidden="1" x14ac:dyDescent="0.25">
      <c r="A64" t="s">
        <v>77</v>
      </c>
      <c r="C64" t="s">
        <v>80</v>
      </c>
      <c r="E64"/>
    </row>
    <row r="65" spans="1:11" hidden="1" x14ac:dyDescent="0.25">
      <c r="C65" t="s">
        <v>41</v>
      </c>
      <c r="E65"/>
    </row>
    <row r="66" spans="1:11" hidden="1" x14ac:dyDescent="0.25">
      <c r="A66" t="s">
        <v>76</v>
      </c>
      <c r="B66" t="str">
        <f>"A"&amp;ROW()&amp;":G"&amp;MATCH("date:",A67:A177,0)+ROW()-1</f>
        <v>A66:G70</v>
      </c>
      <c r="C66" s="1">
        <v>44849</v>
      </c>
      <c r="E66" s="1">
        <f ca="1">INDEX(INDIRECT($B66),MATCH(E$1&amp;":",INDIRECT(SUBSTITUTE($B66,"G","A")),0),3)</f>
        <v>44849</v>
      </c>
      <c r="F66" t="str">
        <f ca="1">SUBSTITUTE(INDEX(INDIRECT($B66),MATCH(F$1&amp;":",INDIRECT(SUBSTITUTE($B66,"G","A")),0),3),F$1&amp;": ","")</f>
        <v>Lew Spelgatti</v>
      </c>
      <c r="G66" t="str">
        <f ca="1">SUBSTITUTE(INDEX(INDIRECT($B66),MATCH(G$1&amp;":",INDIRECT(SUBSTITUTE($B66,"G","A")),0),3),G$1&amp;": ","")</f>
        <v>sales@system4-centralcolorado.com</v>
      </c>
      <c r="H66" t="str">
        <f ca="1">TRIM(SUBSTITUTE(INDEX(INDIRECT($B66),MATCH(H$1&amp;":",INDIRECT(SUBSTITUTE($B66,"G","A")),0),3),H$1&amp;":",""))</f>
        <v>7205731966</v>
      </c>
      <c r="I66" t="str">
        <f ca="1">IFERROR(INDEX(INDIRECT($B66),MATCH(I$1&amp;":",INDIRECT(SUBSTITUTE($B66,"G","A")),0),3),"")</f>
        <v/>
      </c>
      <c r="J66" t="str">
        <f ca="1">INDEX(INDIRECT($B66),MATCH("Name:",INDIRECT(SUBSTITUTE($B66,"G","A")),0),4)</f>
        <v>Junk</v>
      </c>
      <c r="K66" t="str">
        <f ca="1">IFERROR(MATCH(G66,Sheet2!C:C,0)&gt;0,"")</f>
        <v/>
      </c>
    </row>
    <row r="67" spans="1:11" hidden="1" x14ac:dyDescent="0.25">
      <c r="A67" t="str">
        <f t="shared" ref="A67:A70" si="8">LEFT(C67,SEARCH(":",C67))</f>
        <v>Name:</v>
      </c>
      <c r="C67" t="s">
        <v>42</v>
      </c>
      <c r="D67" t="s">
        <v>87</v>
      </c>
      <c r="E67"/>
    </row>
    <row r="68" spans="1:11" hidden="1" x14ac:dyDescent="0.25">
      <c r="A68" t="str">
        <f t="shared" si="8"/>
        <v>Email:</v>
      </c>
      <c r="C68" t="s">
        <v>43</v>
      </c>
      <c r="E68"/>
    </row>
    <row r="69" spans="1:11" hidden="1" x14ac:dyDescent="0.25">
      <c r="A69" t="str">
        <f t="shared" si="8"/>
        <v>Telephone:</v>
      </c>
      <c r="C69" t="s">
        <v>44</v>
      </c>
      <c r="E69"/>
    </row>
    <row r="70" spans="1:11" hidden="1" x14ac:dyDescent="0.25">
      <c r="A70" t="str">
        <f t="shared" si="8"/>
        <v>Message:</v>
      </c>
      <c r="C70" t="s">
        <v>45</v>
      </c>
      <c r="E70"/>
    </row>
    <row r="71" spans="1:11" hidden="1" x14ac:dyDescent="0.25">
      <c r="A71" t="s">
        <v>76</v>
      </c>
      <c r="B71" t="str">
        <f>"A"&amp;ROW()&amp;":G"&amp;MATCH("date:",A72:A182,0)+ROW()-1</f>
        <v>A71:G80</v>
      </c>
      <c r="C71" s="1">
        <v>44846</v>
      </c>
      <c r="E71" s="1">
        <f ca="1">INDEX(INDIRECT($B71),MATCH(E$1&amp;":",INDIRECT(SUBSTITUTE($B71,"G","A")),0),3)</f>
        <v>44846</v>
      </c>
      <c r="F71" t="str">
        <f ca="1">SUBSTITUTE(INDEX(INDIRECT($B71),MATCH(F$1&amp;":",INDIRECT(SUBSTITUTE($B71,"G","A")),0),3),F$1&amp;": ","")</f>
        <v>Dylan Grimm</v>
      </c>
      <c r="G71" t="str">
        <f ca="1">SUBSTITUTE(INDEX(INDIRECT($B71),MATCH(G$1&amp;":",INDIRECT(SUBSTITUTE($B71,"G","A")),0),3),G$1&amp;": ","")</f>
        <v>dylan@paysnord.com</v>
      </c>
      <c r="H71" t="str">
        <f ca="1">TRIM(SUBSTITUTE(INDEX(INDIRECT($B71),MATCH(H$1&amp;":",INDIRECT(SUBSTITUTE($B71,"G","A")),0),3),H$1&amp;":",""))</f>
        <v>5188928562</v>
      </c>
      <c r="I71" t="str">
        <f ca="1">IFERROR(INDEX(INDIRECT($B71),MATCH(I$1&amp;":",INDIRECT(SUBSTITUTE($B71,"G","A")),0),3),"")</f>
        <v>ST01070DE</v>
      </c>
      <c r="J71" t="str">
        <f ca="1">INDEX(INDIRECT($B71),MATCH("Name:",INDIRECT(SUBSTITUTE($B71,"G","A")),0),4)</f>
        <v>Peregrine</v>
      </c>
      <c r="K71" t="str">
        <f ca="1">IFERROR(MATCH(G71,Sheet2!C:C,0)&gt;0,"")</f>
        <v/>
      </c>
    </row>
    <row r="72" spans="1:11" hidden="1" x14ac:dyDescent="0.25">
      <c r="A72" t="str">
        <f t="shared" ref="A72:A76" si="9">LEFT(C72,SEARCH(":",C72))</f>
        <v>Name:</v>
      </c>
      <c r="C72" t="s">
        <v>46</v>
      </c>
      <c r="D72" t="s">
        <v>91</v>
      </c>
      <c r="E72"/>
    </row>
    <row r="73" spans="1:11" hidden="1" x14ac:dyDescent="0.25">
      <c r="A73" t="str">
        <f t="shared" si="9"/>
        <v>Email:</v>
      </c>
      <c r="C73" t="s">
        <v>47</v>
      </c>
      <c r="E73"/>
    </row>
    <row r="74" spans="1:11" hidden="1" x14ac:dyDescent="0.25">
      <c r="A74" t="str">
        <f t="shared" si="9"/>
        <v>Telephone:</v>
      </c>
      <c r="C74" t="s">
        <v>48</v>
      </c>
      <c r="E74"/>
    </row>
    <row r="75" spans="1:11" hidden="1" x14ac:dyDescent="0.25">
      <c r="A75" t="s">
        <v>77</v>
      </c>
      <c r="C75" t="s">
        <v>83</v>
      </c>
      <c r="E75"/>
    </row>
    <row r="76" spans="1:11" hidden="1" x14ac:dyDescent="0.25">
      <c r="A76" t="str">
        <f t="shared" si="9"/>
        <v>Message:</v>
      </c>
      <c r="C76" t="s">
        <v>49</v>
      </c>
      <c r="E76"/>
    </row>
    <row r="77" spans="1:11" hidden="1" x14ac:dyDescent="0.25">
      <c r="E77"/>
    </row>
    <row r="78" spans="1:11" hidden="1" x14ac:dyDescent="0.25">
      <c r="C78" t="s">
        <v>50</v>
      </c>
      <c r="E78"/>
    </row>
    <row r="79" spans="1:11" hidden="1" x14ac:dyDescent="0.25">
      <c r="E79"/>
    </row>
    <row r="80" spans="1:11" hidden="1" x14ac:dyDescent="0.25">
      <c r="C80" t="s">
        <v>51</v>
      </c>
      <c r="E80"/>
    </row>
    <row r="81" spans="1:11" hidden="1" x14ac:dyDescent="0.25">
      <c r="A81" t="s">
        <v>76</v>
      </c>
      <c r="B81" t="str">
        <f>"A"&amp;ROW()&amp;":G"&amp;MATCH("date:",A82:A192,0)+ROW()-1</f>
        <v>A81:G87</v>
      </c>
      <c r="C81" s="1">
        <v>44844</v>
      </c>
      <c r="E81" s="1">
        <f ca="1">INDEX(INDIRECT($B81),MATCH(E$1&amp;":",INDIRECT(SUBSTITUTE($B81,"G","A")),0),3)</f>
        <v>44844</v>
      </c>
      <c r="F81" t="str">
        <f ca="1">SUBSTITUTE(INDEX(INDIRECT($B81),MATCH(F$1&amp;":",INDIRECT(SUBSTITUTE($B81,"G","A")),0),3),F$1&amp;": ","")</f>
        <v>lindsay</v>
      </c>
      <c r="G81" t="str">
        <f ca="1">SUBSTITUTE(INDEX(INDIRECT($B81),MATCH(G$1&amp;":",INDIRECT(SUBSTITUTE($B81,"G","A")),0),3),G$1&amp;": ","")</f>
        <v>Lkartheiser@trineaerospace.com</v>
      </c>
      <c r="H81" t="str">
        <f ca="1">TRIM(SUBSTITUTE(INDEX(INDIRECT($B81),MATCH(H$1&amp;":",INDIRECT(SUBSTITUTE($B81,"G","A")),0),3),H$1&amp;":",""))</f>
        <v>303-325-3875</v>
      </c>
      <c r="I81" t="str">
        <f ca="1">IFERROR(INDEX(INDIRECT($B81),MATCH(I$1&amp;":",INDIRECT(SUBSTITUTE($B81,"G","A")),0),3),"")</f>
        <v>Invoice Question</v>
      </c>
      <c r="J81" t="str">
        <f ca="1">INDEX(INDIRECT($B81),MATCH("Name:",INDIRECT(SUBSTITUTE($B81,"G","A")),0),4)</f>
        <v>Peregrine</v>
      </c>
      <c r="K81" t="str">
        <f ca="1">IFERROR(MATCH(G81,Sheet2!C:C,0)&gt;0,"")</f>
        <v/>
      </c>
    </row>
    <row r="82" spans="1:11" hidden="1" x14ac:dyDescent="0.25">
      <c r="A82" t="str">
        <f t="shared" ref="A82:A86" si="10">LEFT(C82,SEARCH(":",C82))</f>
        <v>Name:</v>
      </c>
      <c r="C82" t="s">
        <v>52</v>
      </c>
      <c r="D82" t="s">
        <v>91</v>
      </c>
      <c r="E82"/>
    </row>
    <row r="83" spans="1:11" hidden="1" x14ac:dyDescent="0.25">
      <c r="A83" t="str">
        <f t="shared" si="10"/>
        <v>Email:</v>
      </c>
      <c r="C83" t="s">
        <v>53</v>
      </c>
      <c r="E83"/>
    </row>
    <row r="84" spans="1:11" hidden="1" x14ac:dyDescent="0.25">
      <c r="A84" t="str">
        <f t="shared" si="10"/>
        <v>Telephone:</v>
      </c>
      <c r="C84" t="s">
        <v>54</v>
      </c>
      <c r="E84"/>
    </row>
    <row r="85" spans="1:11" hidden="1" x14ac:dyDescent="0.25">
      <c r="A85" t="s">
        <v>77</v>
      </c>
      <c r="C85" t="s">
        <v>99</v>
      </c>
      <c r="E85"/>
    </row>
    <row r="86" spans="1:11" hidden="1" x14ac:dyDescent="0.25">
      <c r="A86" t="str">
        <f t="shared" si="10"/>
        <v>Message:</v>
      </c>
      <c r="C86" t="s">
        <v>55</v>
      </c>
      <c r="E86"/>
    </row>
    <row r="87" spans="1:11" hidden="1" x14ac:dyDescent="0.25">
      <c r="C87" t="s">
        <v>56</v>
      </c>
      <c r="E87"/>
    </row>
    <row r="88" spans="1:11" hidden="1" x14ac:dyDescent="0.25">
      <c r="A88" t="s">
        <v>76</v>
      </c>
      <c r="B88" t="str">
        <f>"A"&amp;ROW()&amp;":G"&amp;MATCH("date:",A89:A198,0)+ROW()-1</f>
        <v>A88:G93</v>
      </c>
      <c r="C88" s="1">
        <v>44844</v>
      </c>
      <c r="E88" s="1">
        <f ca="1">INDEX(INDIRECT($B88),MATCH(E$1&amp;":",INDIRECT(SUBSTITUTE($B88,"G","A")),0),3)</f>
        <v>44844</v>
      </c>
      <c r="F88" t="str">
        <f ca="1">SUBSTITUTE(INDEX(INDIRECT($B88),MATCH(F$1&amp;":",INDIRECT(SUBSTITUTE($B88,"G","A")),0),3),F$1&amp;": ","")</f>
        <v>Carlos Roberto Magdaleno</v>
      </c>
      <c r="G88" t="str">
        <f ca="1">SUBSTITUTE(INDEX(INDIRECT($B88),MATCH(G$1&amp;":",INDIRECT(SUBSTITUTE($B88,"G","A")),0),3),G$1&amp;": ","")</f>
        <v>cmagdaleno@aeronavestsm.com</v>
      </c>
      <c r="H88" t="str">
        <f ca="1">TRIM(SUBSTITUTE(INDEX(INDIRECT($B88),MATCH(H$1&amp;":",INDIRECT(SUBSTITUTE($B88,"G","A")),0),3),H$1&amp;":",""))</f>
        <v/>
      </c>
      <c r="I88" t="str">
        <f ca="1">IFERROR(INDEX(INDIRECT($B88),MATCH(I$1&amp;":",INDIRECT(SUBSTITUTE($B88,"G","A")),0),3),"")</f>
        <v>ST00790DE</v>
      </c>
      <c r="J88" t="str">
        <f ca="1">INDEX(INDIRECT($B88),MATCH("Name:",INDIRECT(SUBSTITUTE($B88,"G","A")),0),4)</f>
        <v>Peregrine</v>
      </c>
      <c r="K88" t="b">
        <f ca="1">IFERROR(MATCH(G88,Sheet2!C:C,0)&gt;0,"")</f>
        <v>1</v>
      </c>
    </row>
    <row r="89" spans="1:11" hidden="1" x14ac:dyDescent="0.25">
      <c r="A89" t="str">
        <f t="shared" ref="A89:A93" si="11">LEFT(C89,SEARCH(":",C89))</f>
        <v>Name:</v>
      </c>
      <c r="C89" t="s">
        <v>57</v>
      </c>
      <c r="D89" t="s">
        <v>91</v>
      </c>
      <c r="E89"/>
    </row>
    <row r="90" spans="1:11" hidden="1" x14ac:dyDescent="0.25">
      <c r="A90" t="str">
        <f t="shared" si="11"/>
        <v>Email:</v>
      </c>
      <c r="C90" t="s">
        <v>58</v>
      </c>
      <c r="E90"/>
    </row>
    <row r="91" spans="1:11" hidden="1" x14ac:dyDescent="0.25">
      <c r="A91" t="str">
        <f t="shared" si="11"/>
        <v>Telephone:</v>
      </c>
      <c r="C91" t="s">
        <v>59</v>
      </c>
      <c r="E91"/>
    </row>
    <row r="92" spans="1:11" hidden="1" x14ac:dyDescent="0.25">
      <c r="A92" t="s">
        <v>77</v>
      </c>
      <c r="C92" t="s">
        <v>84</v>
      </c>
      <c r="E92"/>
    </row>
    <row r="93" spans="1:11" hidden="1" x14ac:dyDescent="0.25">
      <c r="A93" t="str">
        <f t="shared" si="11"/>
        <v>Message:</v>
      </c>
      <c r="C93" t="s">
        <v>60</v>
      </c>
      <c r="E93"/>
    </row>
    <row r="94" spans="1:11" hidden="1" x14ac:dyDescent="0.25">
      <c r="A94" t="s">
        <v>76</v>
      </c>
      <c r="B94" t="str">
        <f>"A"&amp;ROW()&amp;":G"&amp;MATCH("date:",A95:A204,0)+ROW()-1</f>
        <v>A94:G100</v>
      </c>
      <c r="C94" s="1">
        <v>44841</v>
      </c>
      <c r="E94" s="1">
        <f ca="1">INDEX(INDIRECT($B94),MATCH(E$1&amp;":",INDIRECT(SUBSTITUTE($B94,"G","A")),0),3)</f>
        <v>44841</v>
      </c>
      <c r="F94" t="str">
        <f ca="1">SUBSTITUTE(INDEX(INDIRECT($B94),MATCH(F$1&amp;":",INDIRECT(SUBSTITUTE($B94,"G","A")),0),3),F$1&amp;": ","")</f>
        <v>Mauricio</v>
      </c>
      <c r="G94" t="str">
        <f ca="1">SUBSTITUTE(INDEX(INDIRECT($B94),MATCH(G$1&amp;":",INDIRECT(SUBSTITUTE($B94,"G","A")),0),3),G$1&amp;": ","")</f>
        <v>mauricio@brasilaviation.com.br</v>
      </c>
      <c r="H94" t="str">
        <f ca="1">TRIM(SUBSTITUTE(INDEX(INDIRECT($B94),MATCH(H$1&amp;":",INDIRECT(SUBSTITUTE($B94,"G","A")),0),3),H$1&amp;":",""))</f>
        <v>+5562981064905</v>
      </c>
      <c r="I94" t="str">
        <f ca="1">IFERROR(INDEX(INDIRECT($B94),MATCH(I$1&amp;":",INDIRECT(SUBSTITUTE($B94,"G","A")),0),3),"")</f>
        <v>ST01070DE</v>
      </c>
      <c r="J94" t="str">
        <f ca="1">INDEX(INDIRECT($B94),MATCH("Name:",INDIRECT(SUBSTITUTE($B94,"G","A")),0),4)</f>
        <v>Peregrine  -&gt; Brad Sutphin</v>
      </c>
      <c r="K94" t="str">
        <f ca="1">IFERROR(MATCH(G94,Sheet2!C:C,0)&gt;0,"")</f>
        <v/>
      </c>
    </row>
    <row r="95" spans="1:11" hidden="1" x14ac:dyDescent="0.25">
      <c r="A95" t="str">
        <f t="shared" ref="A95:A99" si="12">LEFT(C95,SEARCH(":",C95))</f>
        <v>Name:</v>
      </c>
      <c r="C95" t="s">
        <v>61</v>
      </c>
      <c r="D95" t="s">
        <v>93</v>
      </c>
      <c r="E95"/>
    </row>
    <row r="96" spans="1:11" hidden="1" x14ac:dyDescent="0.25">
      <c r="A96" t="str">
        <f t="shared" si="12"/>
        <v>Email:</v>
      </c>
      <c r="C96" t="s">
        <v>62</v>
      </c>
      <c r="E96"/>
    </row>
    <row r="97" spans="1:11" hidden="1" x14ac:dyDescent="0.25">
      <c r="A97" t="str">
        <f t="shared" si="12"/>
        <v>Telephone:</v>
      </c>
      <c r="C97" t="s">
        <v>63</v>
      </c>
      <c r="E97"/>
    </row>
    <row r="98" spans="1:11" hidden="1" x14ac:dyDescent="0.25">
      <c r="A98" t="s">
        <v>77</v>
      </c>
      <c r="C98" t="s">
        <v>83</v>
      </c>
      <c r="E98"/>
    </row>
    <row r="99" spans="1:11" hidden="1" x14ac:dyDescent="0.25">
      <c r="A99" t="str">
        <f t="shared" si="12"/>
        <v>Message:</v>
      </c>
      <c r="C99" t="s">
        <v>64</v>
      </c>
      <c r="E99"/>
    </row>
    <row r="100" spans="1:11" hidden="1" x14ac:dyDescent="0.25">
      <c r="C100" t="s">
        <v>65</v>
      </c>
      <c r="E100"/>
    </row>
    <row r="101" spans="1:11" hidden="1" x14ac:dyDescent="0.25">
      <c r="A101" t="s">
        <v>76</v>
      </c>
      <c r="B101" t="str">
        <f>"A"&amp;ROW()&amp;":G"&amp;MATCH("date:",A102:A211,0)+ROW()-1</f>
        <v>A101:G108</v>
      </c>
      <c r="C101" s="1">
        <v>44839</v>
      </c>
      <c r="E101" s="1">
        <f ca="1">INDEX(INDIRECT($B101),MATCH(E$1&amp;":",INDIRECT(SUBSTITUTE($B101,"G","A")),0),3)</f>
        <v>44839</v>
      </c>
      <c r="F101" t="str">
        <f ca="1">SUBSTITUTE(INDEX(INDIRECT($B101),MATCH(F$1&amp;":",INDIRECT(SUBSTITUTE($B101,"G","A")),0),3),F$1&amp;": ","")</f>
        <v>Michael Bennett</v>
      </c>
      <c r="G101" t="str">
        <f ca="1">SUBSTITUTE(INDEX(INDIRECT($B101),MATCH(G$1&amp;":",INDIRECT(SUBSTITUTE($B101,"G","A")),0),3),G$1&amp;": ","")</f>
        <v>m.bennett@daher.com</v>
      </c>
      <c r="H101" t="str">
        <f ca="1">TRIM(SUBSTITUTE(INDEX(INDIRECT($B101),MATCH(H$1&amp;":",INDIRECT(SUBSTITUTE($B101,"G","A")),0),3),H$1&amp;":",""))</f>
        <v>9549073395</v>
      </c>
      <c r="I101" t="str">
        <f ca="1">IFERROR(INDEX(INDIRECT($B101),MATCH(I$1&amp;":",INDIRECT(SUBSTITUTE($B101,"G","A")),0),3),"")</f>
        <v>SA01031DE</v>
      </c>
      <c r="J101" t="str">
        <f ca="1">INDEX(INDIRECT($B101),MATCH("Name:",INDIRECT(SUBSTITUTE($B101,"G","A")),0),4)</f>
        <v>Peregrine</v>
      </c>
      <c r="K101" t="str">
        <f ca="1">IFERROR(MATCH(G101,Sheet2!C:C,0)&gt;0,"")</f>
        <v/>
      </c>
    </row>
    <row r="102" spans="1:11" hidden="1" x14ac:dyDescent="0.25">
      <c r="A102" t="str">
        <f t="shared" ref="A102:A106" si="13">LEFT(C102,SEARCH(":",C102))</f>
        <v>Name:</v>
      </c>
      <c r="C102" t="s">
        <v>66</v>
      </c>
      <c r="D102" t="s">
        <v>91</v>
      </c>
      <c r="E102"/>
    </row>
    <row r="103" spans="1:11" hidden="1" x14ac:dyDescent="0.25">
      <c r="A103" t="str">
        <f t="shared" si="13"/>
        <v>Email:</v>
      </c>
      <c r="C103" t="s">
        <v>67</v>
      </c>
      <c r="E103"/>
    </row>
    <row r="104" spans="1:11" hidden="1" x14ac:dyDescent="0.25">
      <c r="A104" t="str">
        <f t="shared" si="13"/>
        <v>Telephone:</v>
      </c>
      <c r="C104" t="s">
        <v>68</v>
      </c>
      <c r="E104"/>
    </row>
    <row r="105" spans="1:11" hidden="1" x14ac:dyDescent="0.25">
      <c r="A105" t="s">
        <v>77</v>
      </c>
      <c r="C105" t="s">
        <v>85</v>
      </c>
      <c r="E105"/>
    </row>
    <row r="106" spans="1:11" hidden="1" x14ac:dyDescent="0.25">
      <c r="A106" t="str">
        <f t="shared" si="13"/>
        <v>Message:</v>
      </c>
      <c r="C106" t="s">
        <v>69</v>
      </c>
      <c r="E106"/>
    </row>
    <row r="107" spans="1:11" hidden="1" x14ac:dyDescent="0.25">
      <c r="C107" t="s">
        <v>70</v>
      </c>
      <c r="E107"/>
    </row>
    <row r="108" spans="1:11" hidden="1" x14ac:dyDescent="0.25">
      <c r="C108" t="s">
        <v>71</v>
      </c>
      <c r="E108"/>
    </row>
    <row r="109" spans="1:11" hidden="1" x14ac:dyDescent="0.25">
      <c r="A109" t="s">
        <v>76</v>
      </c>
      <c r="B109" t="str">
        <f>"A"&amp;ROW()&amp;":G"&amp;MATCH("date:",A110:A219,0)+ROW()-1</f>
        <v>A109:G114</v>
      </c>
      <c r="C109" s="1">
        <v>44837</v>
      </c>
      <c r="E109" s="1">
        <f ca="1">INDEX(INDIRECT($B109),MATCH(E$1&amp;":",INDIRECT(SUBSTITUTE($B109,"G","A")),0),3)</f>
        <v>44837</v>
      </c>
      <c r="F109" t="str">
        <f ca="1">SUBSTITUTE(INDEX(INDIRECT($B109),MATCH(F$1&amp;":",INDIRECT(SUBSTITUTE($B109,"G","A")),0),3),F$1&amp;": ","")</f>
        <v>Vincent Lee</v>
      </c>
      <c r="G109" t="str">
        <f ca="1">SUBSTITUTE(INDEX(INDIRECT($B109),MATCH(G$1&amp;":",INDIRECT(SUBSTITUTE($B109,"G","A")),0),3),G$1&amp;": ","")</f>
        <v>vincentlee@airasia.com.tw</v>
      </c>
      <c r="H109" t="str">
        <f ca="1">TRIM(SUBSTITUTE(INDEX(INDIRECT($B109),MATCH(H$1&amp;":",INDIRECT(SUBSTITUTE($B109,"G","A")),0),3),H$1&amp;":",""))</f>
        <v/>
      </c>
      <c r="I109" t="str">
        <f ca="1">IFERROR(INDEX(INDIRECT($B109),MATCH(I$1&amp;":",INDIRECT(SUBSTITUTE($B109,"G","A")),0),3),"")</f>
        <v>ST00813DE</v>
      </c>
      <c r="J109" t="str">
        <f ca="1">INDEX(INDIRECT($B109),MATCH("Name:",INDIRECT(SUBSTITUTE($B109,"G","A")),0),4)</f>
        <v>Jeremy Cielak @ DAC</v>
      </c>
      <c r="K109" t="str">
        <f ca="1">IFERROR(MATCH(G109,Sheet2!C:C,0)&gt;0,"")</f>
        <v/>
      </c>
    </row>
    <row r="110" spans="1:11" hidden="1" x14ac:dyDescent="0.25">
      <c r="A110" t="str">
        <f t="shared" ref="A110:A114" si="14">LEFT(C110,SEARCH(":",C110))</f>
        <v>Name:</v>
      </c>
      <c r="C110" t="s">
        <v>72</v>
      </c>
      <c r="D110" t="s">
        <v>89</v>
      </c>
      <c r="E110"/>
    </row>
    <row r="111" spans="1:11" hidden="1" x14ac:dyDescent="0.25">
      <c r="A111" t="str">
        <f t="shared" si="14"/>
        <v>Email:</v>
      </c>
      <c r="C111" t="s">
        <v>73</v>
      </c>
      <c r="E111"/>
    </row>
    <row r="112" spans="1:11" hidden="1" x14ac:dyDescent="0.25">
      <c r="A112" t="str">
        <f t="shared" si="14"/>
        <v>Telephone:</v>
      </c>
      <c r="C112" t="s">
        <v>59</v>
      </c>
      <c r="E112"/>
    </row>
    <row r="113" spans="1:10" hidden="1" x14ac:dyDescent="0.25">
      <c r="A113" t="s">
        <v>77</v>
      </c>
      <c r="C113" t="s">
        <v>78</v>
      </c>
      <c r="E113"/>
    </row>
    <row r="114" spans="1:10" hidden="1" x14ac:dyDescent="0.25">
      <c r="A114" t="str">
        <f t="shared" si="14"/>
        <v>Message:</v>
      </c>
      <c r="C114" t="s">
        <v>74</v>
      </c>
      <c r="E114"/>
    </row>
    <row r="115" spans="1:10" hidden="1" x14ac:dyDescent="0.25">
      <c r="A115" t="s">
        <v>76</v>
      </c>
    </row>
    <row r="116" spans="1:10" x14ac:dyDescent="0.25">
      <c r="E116" s="1" t="s">
        <v>118</v>
      </c>
      <c r="F116" t="s">
        <v>119</v>
      </c>
      <c r="G116" t="s">
        <v>120</v>
      </c>
      <c r="H116" s="2" t="s">
        <v>165</v>
      </c>
      <c r="I116" t="s">
        <v>121</v>
      </c>
      <c r="J116" t="s">
        <v>91</v>
      </c>
    </row>
    <row r="117" spans="1:10" x14ac:dyDescent="0.25">
      <c r="E117" s="1" t="s">
        <v>122</v>
      </c>
      <c r="F117" t="s">
        <v>123</v>
      </c>
      <c r="G117" t="s">
        <v>124</v>
      </c>
      <c r="H117" s="2" t="s">
        <v>125</v>
      </c>
      <c r="I117" t="s">
        <v>126</v>
      </c>
      <c r="J117" t="s">
        <v>90</v>
      </c>
    </row>
    <row r="118" spans="1:10" x14ac:dyDescent="0.25">
      <c r="E118" s="1" t="s">
        <v>127</v>
      </c>
      <c r="F118" t="s">
        <v>128</v>
      </c>
      <c r="G118" t="s">
        <v>129</v>
      </c>
      <c r="H118" s="2" t="s">
        <v>130</v>
      </c>
      <c r="I118" t="s">
        <v>131</v>
      </c>
      <c r="J118" t="s">
        <v>91</v>
      </c>
    </row>
    <row r="119" spans="1:10" x14ac:dyDescent="0.25">
      <c r="E119" s="1" t="s">
        <v>133</v>
      </c>
      <c r="F119" t="s">
        <v>132</v>
      </c>
      <c r="G119" t="s">
        <v>134</v>
      </c>
      <c r="H119" s="2" t="s">
        <v>135</v>
      </c>
      <c r="J119" t="s">
        <v>87</v>
      </c>
    </row>
    <row r="120" spans="1:10" x14ac:dyDescent="0.25">
      <c r="E120" s="1" t="s">
        <v>140</v>
      </c>
      <c r="F120" t="s">
        <v>137</v>
      </c>
      <c r="G120" t="s">
        <v>138</v>
      </c>
      <c r="H120" s="2" t="s">
        <v>139</v>
      </c>
      <c r="I120" t="s">
        <v>136</v>
      </c>
      <c r="J120" t="s">
        <v>91</v>
      </c>
    </row>
    <row r="121" spans="1:10" x14ac:dyDescent="0.25">
      <c r="E121" s="1" t="s">
        <v>142</v>
      </c>
      <c r="F121" t="s">
        <v>141</v>
      </c>
      <c r="G121" t="s">
        <v>143</v>
      </c>
      <c r="H121" s="2" t="s">
        <v>145</v>
      </c>
      <c r="I121" t="s">
        <v>144</v>
      </c>
      <c r="J121" t="s">
        <v>87</v>
      </c>
    </row>
    <row r="122" spans="1:10" x14ac:dyDescent="0.25">
      <c r="E122" s="1" t="s">
        <v>149</v>
      </c>
      <c r="F122" t="s">
        <v>146</v>
      </c>
      <c r="G122" t="s">
        <v>147</v>
      </c>
      <c r="H122" s="2" t="s">
        <v>148</v>
      </c>
      <c r="I122" t="s">
        <v>150</v>
      </c>
      <c r="J122" t="s">
        <v>89</v>
      </c>
    </row>
    <row r="123" spans="1:10" x14ac:dyDescent="0.25">
      <c r="E123" s="1" t="s">
        <v>155</v>
      </c>
      <c r="F123" t="s">
        <v>151</v>
      </c>
      <c r="G123" t="s">
        <v>152</v>
      </c>
      <c r="H123" s="2" t="s">
        <v>153</v>
      </c>
      <c r="I123" t="s">
        <v>154</v>
      </c>
      <c r="J123" t="s">
        <v>91</v>
      </c>
    </row>
    <row r="124" spans="1:10" x14ac:dyDescent="0.25">
      <c r="E124" s="1" t="s">
        <v>159</v>
      </c>
      <c r="F124" t="s">
        <v>156</v>
      </c>
      <c r="G124" t="s">
        <v>157</v>
      </c>
      <c r="H124" s="2" t="s">
        <v>158</v>
      </c>
      <c r="I124" t="s">
        <v>80</v>
      </c>
      <c r="J124" t="s">
        <v>88</v>
      </c>
    </row>
    <row r="125" spans="1:10" x14ac:dyDescent="0.25">
      <c r="E125" s="1" t="s">
        <v>164</v>
      </c>
      <c r="F125" t="s">
        <v>160</v>
      </c>
      <c r="G125" t="s">
        <v>161</v>
      </c>
      <c r="H125" s="2" t="s">
        <v>162</v>
      </c>
      <c r="I125" t="s">
        <v>163</v>
      </c>
    </row>
  </sheetData>
  <autoFilter ref="A1:C115" xr:uid="{EE7818B6-CBEF-4AD4-97D9-BB0AE8ACA5C3}">
    <filterColumn colId="0">
      <filters>
        <filter val="date:"/>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7CA20-C720-4FFB-BF32-9A9E13B0FD77}">
  <dimension ref="A1:C9"/>
  <sheetViews>
    <sheetView workbookViewId="0">
      <selection activeCell="F9" sqref="F9"/>
    </sheetView>
  </sheetViews>
  <sheetFormatPr defaultRowHeight="15" x14ac:dyDescent="0.25"/>
  <cols>
    <col min="1" max="1" width="14.7109375" bestFit="1" customWidth="1"/>
    <col min="2" max="2" width="35.28515625" customWidth="1"/>
    <col min="3" max="3" width="38.5703125" bestFit="1" customWidth="1"/>
  </cols>
  <sheetData>
    <row r="1" spans="1:3" x14ac:dyDescent="0.25">
      <c r="A1" t="s">
        <v>100</v>
      </c>
      <c r="B1" t="s">
        <v>101</v>
      </c>
      <c r="C1" t="s">
        <v>102</v>
      </c>
    </row>
    <row r="2" spans="1:3" x14ac:dyDescent="0.25">
      <c r="A2" t="s">
        <v>103</v>
      </c>
      <c r="B2" t="s">
        <v>104</v>
      </c>
      <c r="C2" t="s">
        <v>105</v>
      </c>
    </row>
    <row r="3" spans="1:3" x14ac:dyDescent="0.25">
      <c r="A3" t="s">
        <v>83</v>
      </c>
      <c r="C3" t="s">
        <v>106</v>
      </c>
    </row>
    <row r="4" spans="1:3" x14ac:dyDescent="0.25">
      <c r="A4" t="s">
        <v>81</v>
      </c>
      <c r="B4" t="s">
        <v>107</v>
      </c>
      <c r="C4" t="s">
        <v>108</v>
      </c>
    </row>
    <row r="5" spans="1:3" x14ac:dyDescent="0.25">
      <c r="A5" t="s">
        <v>109</v>
      </c>
      <c r="B5" t="s">
        <v>110</v>
      </c>
      <c r="C5" t="s">
        <v>111</v>
      </c>
    </row>
    <row r="6" spans="1:3" x14ac:dyDescent="0.25">
      <c r="A6" t="s">
        <v>84</v>
      </c>
      <c r="B6" t="s">
        <v>112</v>
      </c>
      <c r="C6" t="s">
        <v>111</v>
      </c>
    </row>
    <row r="7" spans="1:3" x14ac:dyDescent="0.25">
      <c r="C7" t="s">
        <v>113</v>
      </c>
    </row>
    <row r="8" spans="1:3" x14ac:dyDescent="0.25">
      <c r="C8" t="s">
        <v>114</v>
      </c>
    </row>
    <row r="9" spans="1:3" x14ac:dyDescent="0.25">
      <c r="A9"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Carlson</dc:creator>
  <cp:lastModifiedBy>Lee Carlson</cp:lastModifiedBy>
  <dcterms:created xsi:type="dcterms:W3CDTF">2022-11-10T16:07:02Z</dcterms:created>
  <dcterms:modified xsi:type="dcterms:W3CDTF">2022-12-02T21:38:11Z</dcterms:modified>
</cp:coreProperties>
</file>