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G150 STC CnC\G150 Campaign\"/>
    </mc:Choice>
  </mc:AlternateContent>
  <xr:revisionPtr revIDLastSave="0" documentId="13_ncr:1_{58566AAC-0EC9-43CC-9AB8-46FD06E6E8E8}" xr6:coauthVersionLast="47" xr6:coauthVersionMax="47" xr10:uidLastSave="{00000000-0000-0000-0000-000000000000}"/>
  <bookViews>
    <workbookView xWindow="-120" yWindow="-120" windowWidth="29040" windowHeight="15840" xr2:uid="{D5A19438-3B1D-407F-8884-4535DDA362D8}"/>
  </bookViews>
  <sheets>
    <sheet name="Final Phone List" sheetId="2" r:id="rId1"/>
  </sheets>
  <externalReferences>
    <externalReference r:id="rId2"/>
  </externalReferences>
  <definedNames>
    <definedName name="_xlnm._FilterDatabase" localSheetId="0" hidden="1">'Final Phone List'!$C$1:$Q$1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57" i="2" l="1"/>
  <c r="X257" i="2"/>
  <c r="W257" i="2"/>
  <c r="V257" i="2"/>
  <c r="N257" i="2"/>
  <c r="M257" i="2"/>
  <c r="L257" i="2"/>
  <c r="J257" i="2"/>
  <c r="I257" i="2"/>
  <c r="H257" i="2"/>
  <c r="B257" i="2"/>
  <c r="Y256" i="2"/>
  <c r="V256" i="2"/>
  <c r="N256" i="2"/>
  <c r="M256" i="2"/>
  <c r="L256" i="2"/>
  <c r="J256" i="2"/>
  <c r="I256" i="2"/>
  <c r="H256" i="2"/>
  <c r="B256" i="2"/>
  <c r="Y255" i="2"/>
  <c r="X255" i="2"/>
  <c r="W255" i="2"/>
  <c r="V255" i="2"/>
  <c r="U255" i="2" s="1"/>
  <c r="R255" i="2"/>
  <c r="N255" i="2"/>
  <c r="M255" i="2"/>
  <c r="L255" i="2"/>
  <c r="B255" i="2"/>
  <c r="A255" i="2"/>
  <c r="Y254" i="2"/>
  <c r="V254" i="2"/>
  <c r="U254" i="2" s="1"/>
  <c r="N254" i="2"/>
  <c r="M254" i="2"/>
  <c r="L254" i="2"/>
  <c r="B254" i="2"/>
  <c r="Y253" i="2"/>
  <c r="X253" i="2"/>
  <c r="W253" i="2"/>
  <c r="V253" i="2"/>
  <c r="J253" i="2"/>
  <c r="I253" i="2"/>
  <c r="B253" i="2"/>
  <c r="Y252" i="2"/>
  <c r="V252" i="2"/>
  <c r="N252" i="2"/>
  <c r="M252" i="2"/>
  <c r="L252" i="2"/>
  <c r="J252" i="2"/>
  <c r="I252" i="2"/>
  <c r="H252" i="2"/>
  <c r="B252" i="2"/>
  <c r="Y251" i="2"/>
  <c r="X251" i="2"/>
  <c r="W251" i="2"/>
  <c r="V251" i="2"/>
  <c r="U251" i="2" s="1"/>
  <c r="R251" i="2"/>
  <c r="N251" i="2"/>
  <c r="M251" i="2"/>
  <c r="L251" i="2"/>
  <c r="J251" i="2"/>
  <c r="I251" i="2"/>
  <c r="H251" i="2"/>
  <c r="B251" i="2"/>
  <c r="A251" i="2"/>
  <c r="Y250" i="2"/>
  <c r="V250" i="2"/>
  <c r="N250" i="2"/>
  <c r="M250" i="2"/>
  <c r="L250" i="2"/>
  <c r="J250" i="2"/>
  <c r="I250" i="2"/>
  <c r="H250" i="2"/>
  <c r="B250" i="2"/>
  <c r="Y249" i="2"/>
  <c r="V249" i="2"/>
  <c r="N249" i="2"/>
  <c r="M249" i="2"/>
  <c r="L249" i="2"/>
  <c r="J249" i="2"/>
  <c r="I249" i="2"/>
  <c r="H249" i="2"/>
  <c r="B249" i="2"/>
  <c r="Y248" i="2"/>
  <c r="X248" i="2"/>
  <c r="W248" i="2"/>
  <c r="V248" i="2"/>
  <c r="U248" i="2" s="1"/>
  <c r="R248" i="2"/>
  <c r="N248" i="2"/>
  <c r="M248" i="2"/>
  <c r="L248" i="2"/>
  <c r="J248" i="2"/>
  <c r="I248" i="2"/>
  <c r="H248" i="2"/>
  <c r="B248" i="2"/>
  <c r="A248" i="2"/>
  <c r="Y247" i="2"/>
  <c r="X247" i="2"/>
  <c r="W247" i="2"/>
  <c r="V247" i="2"/>
  <c r="U247" i="2" s="1"/>
  <c r="R247" i="2"/>
  <c r="N247" i="2"/>
  <c r="M247" i="2"/>
  <c r="L247" i="2"/>
  <c r="J247" i="2"/>
  <c r="I247" i="2"/>
  <c r="H247" i="2"/>
  <c r="F247" i="2"/>
  <c r="A247" i="2" s="1"/>
  <c r="B247" i="2"/>
  <c r="Y246" i="2"/>
  <c r="V246" i="2"/>
  <c r="U246" i="2" s="1"/>
  <c r="R246" i="2"/>
  <c r="N246" i="2"/>
  <c r="M246" i="2"/>
  <c r="L246" i="2"/>
  <c r="J246" i="2"/>
  <c r="I246" i="2"/>
  <c r="H246" i="2"/>
  <c r="B246" i="2"/>
  <c r="A246" i="2"/>
  <c r="Y245" i="2"/>
  <c r="V245" i="2"/>
  <c r="U245" i="2" s="1"/>
  <c r="N245" i="2"/>
  <c r="M245" i="2"/>
  <c r="L245" i="2"/>
  <c r="B245" i="2"/>
  <c r="Y244" i="2"/>
  <c r="V244" i="2"/>
  <c r="N244" i="2"/>
  <c r="M244" i="2"/>
  <c r="L244" i="2"/>
  <c r="J244" i="2"/>
  <c r="I244" i="2"/>
  <c r="H244" i="2"/>
  <c r="B244" i="2"/>
  <c r="Y243" i="2"/>
  <c r="V243" i="2"/>
  <c r="N243" i="2"/>
  <c r="M243" i="2"/>
  <c r="L243" i="2"/>
  <c r="J243" i="2"/>
  <c r="I243" i="2"/>
  <c r="H243" i="2"/>
  <c r="B243" i="2"/>
  <c r="Y242" i="2"/>
  <c r="V242" i="2"/>
  <c r="N242" i="2"/>
  <c r="M242" i="2"/>
  <c r="L242" i="2"/>
  <c r="J242" i="2"/>
  <c r="I242" i="2"/>
  <c r="H242" i="2"/>
  <c r="B242" i="2"/>
  <c r="Y241" i="2"/>
  <c r="V241" i="2"/>
  <c r="N241" i="2"/>
  <c r="M241" i="2"/>
  <c r="L241" i="2"/>
  <c r="J241" i="2"/>
  <c r="I241" i="2"/>
  <c r="H241" i="2"/>
  <c r="B241" i="2"/>
  <c r="Y240" i="2"/>
  <c r="V240" i="2"/>
  <c r="N240" i="2"/>
  <c r="M240" i="2"/>
  <c r="L240" i="2"/>
  <c r="J240" i="2"/>
  <c r="I240" i="2"/>
  <c r="H240" i="2"/>
  <c r="B240" i="2"/>
  <c r="Y239" i="2"/>
  <c r="V239" i="2"/>
  <c r="R239" i="2"/>
  <c r="N239" i="2"/>
  <c r="M239" i="2"/>
  <c r="L239" i="2"/>
  <c r="J239" i="2"/>
  <c r="I239" i="2"/>
  <c r="H239" i="2"/>
  <c r="B239" i="2"/>
  <c r="A239" i="2"/>
  <c r="Y238" i="2"/>
  <c r="V238" i="2"/>
  <c r="U238" i="2" s="1"/>
  <c r="R238" i="2"/>
  <c r="N238" i="2"/>
  <c r="M238" i="2"/>
  <c r="L238" i="2"/>
  <c r="J238" i="2"/>
  <c r="I238" i="2"/>
  <c r="H238" i="2"/>
  <c r="B238" i="2"/>
  <c r="A238" i="2"/>
  <c r="Y237" i="2"/>
  <c r="V237" i="2"/>
  <c r="N237" i="2"/>
  <c r="M237" i="2"/>
  <c r="L237" i="2"/>
  <c r="J237" i="2"/>
  <c r="I237" i="2"/>
  <c r="H237" i="2"/>
  <c r="B237" i="2"/>
  <c r="Y236" i="2"/>
  <c r="V236" i="2"/>
  <c r="R236" i="2"/>
  <c r="N236" i="2"/>
  <c r="M236" i="2"/>
  <c r="L236" i="2"/>
  <c r="J236" i="2"/>
  <c r="I236" i="2"/>
  <c r="H236" i="2"/>
  <c r="B236" i="2"/>
  <c r="A236" i="2"/>
  <c r="Y235" i="2"/>
  <c r="V235" i="2"/>
  <c r="U235" i="2" s="1"/>
  <c r="R235" i="2"/>
  <c r="N235" i="2"/>
  <c r="M235" i="2"/>
  <c r="L235" i="2"/>
  <c r="J235" i="2"/>
  <c r="I235" i="2"/>
  <c r="H235" i="2"/>
  <c r="B235" i="2"/>
  <c r="A235" i="2"/>
  <c r="Y234" i="2"/>
  <c r="V234" i="2"/>
  <c r="N234" i="2"/>
  <c r="M234" i="2"/>
  <c r="L234" i="2"/>
  <c r="J234" i="2"/>
  <c r="I234" i="2"/>
  <c r="H234" i="2"/>
  <c r="B234" i="2"/>
  <c r="Y233" i="2"/>
  <c r="V233" i="2"/>
  <c r="N233" i="2"/>
  <c r="M233" i="2"/>
  <c r="L233" i="2"/>
  <c r="J233" i="2"/>
  <c r="I233" i="2"/>
  <c r="H233" i="2"/>
  <c r="B233" i="2"/>
  <c r="Y232" i="2"/>
  <c r="V232" i="2"/>
  <c r="N232" i="2"/>
  <c r="M232" i="2"/>
  <c r="L232" i="2"/>
  <c r="J232" i="2"/>
  <c r="I232" i="2"/>
  <c r="H232" i="2"/>
  <c r="B232" i="2"/>
  <c r="Y231" i="2"/>
  <c r="V231" i="2"/>
  <c r="N231" i="2"/>
  <c r="M231" i="2"/>
  <c r="L231" i="2"/>
  <c r="J231" i="2"/>
  <c r="I231" i="2"/>
  <c r="H231" i="2"/>
  <c r="B231" i="2"/>
  <c r="Y230" i="2"/>
  <c r="V230" i="2"/>
  <c r="N230" i="2"/>
  <c r="M230" i="2"/>
  <c r="L230" i="2"/>
  <c r="J230" i="2"/>
  <c r="I230" i="2"/>
  <c r="H230" i="2"/>
  <c r="B230" i="2"/>
  <c r="Y229" i="2"/>
  <c r="V229" i="2"/>
  <c r="N229" i="2"/>
  <c r="M229" i="2"/>
  <c r="L229" i="2"/>
  <c r="J229" i="2"/>
  <c r="I229" i="2"/>
  <c r="H229" i="2"/>
  <c r="B229" i="2"/>
  <c r="Y228" i="2"/>
  <c r="V228" i="2"/>
  <c r="N228" i="2"/>
  <c r="M228" i="2"/>
  <c r="L228" i="2"/>
  <c r="J228" i="2"/>
  <c r="I228" i="2"/>
  <c r="H228" i="2"/>
  <c r="B228" i="2"/>
  <c r="Y227" i="2"/>
  <c r="V227" i="2"/>
  <c r="N227" i="2"/>
  <c r="M227" i="2"/>
  <c r="L227" i="2"/>
  <c r="J227" i="2"/>
  <c r="I227" i="2"/>
  <c r="H227" i="2"/>
  <c r="B227" i="2"/>
  <c r="Y226" i="2"/>
  <c r="V226" i="2"/>
  <c r="N226" i="2"/>
  <c r="M226" i="2"/>
  <c r="L226" i="2"/>
  <c r="J226" i="2"/>
  <c r="I226" i="2"/>
  <c r="H226" i="2"/>
  <c r="B226" i="2"/>
  <c r="Y225" i="2"/>
  <c r="V225" i="2"/>
  <c r="N225" i="2"/>
  <c r="M225" i="2"/>
  <c r="L225" i="2"/>
  <c r="J225" i="2"/>
  <c r="I225" i="2"/>
  <c r="H225" i="2"/>
  <c r="B225" i="2"/>
  <c r="Y224" i="2"/>
  <c r="V224" i="2"/>
  <c r="N224" i="2"/>
  <c r="M224" i="2"/>
  <c r="L224" i="2"/>
  <c r="J224" i="2"/>
  <c r="I224" i="2"/>
  <c r="H224" i="2"/>
  <c r="B224" i="2"/>
  <c r="Y223" i="2"/>
  <c r="V223" i="2"/>
  <c r="N223" i="2"/>
  <c r="M223" i="2"/>
  <c r="L223" i="2"/>
  <c r="J223" i="2"/>
  <c r="I223" i="2"/>
  <c r="H223" i="2"/>
  <c r="B223" i="2"/>
  <c r="Y222" i="2"/>
  <c r="V222" i="2"/>
  <c r="N222" i="2"/>
  <c r="M222" i="2"/>
  <c r="L222" i="2"/>
  <c r="J222" i="2"/>
  <c r="I222" i="2"/>
  <c r="H222" i="2"/>
  <c r="B222" i="2"/>
  <c r="Y221" i="2"/>
  <c r="V221" i="2"/>
  <c r="N221" i="2"/>
  <c r="M221" i="2"/>
  <c r="L221" i="2"/>
  <c r="J221" i="2"/>
  <c r="I221" i="2"/>
  <c r="H221" i="2"/>
  <c r="B221" i="2"/>
  <c r="Y220" i="2"/>
  <c r="V220" i="2"/>
  <c r="N220" i="2"/>
  <c r="M220" i="2"/>
  <c r="L220" i="2"/>
  <c r="J220" i="2"/>
  <c r="I220" i="2"/>
  <c r="H220" i="2"/>
  <c r="B220" i="2"/>
  <c r="Y219" i="2"/>
  <c r="W219" i="2"/>
  <c r="V219" i="2"/>
  <c r="N219" i="2"/>
  <c r="M219" i="2"/>
  <c r="L219" i="2"/>
  <c r="J219" i="2"/>
  <c r="I219" i="2"/>
  <c r="H219" i="2"/>
  <c r="B219" i="2"/>
  <c r="Y218" i="2"/>
  <c r="V218" i="2"/>
  <c r="U218" i="2" s="1"/>
  <c r="N218" i="2"/>
  <c r="M218" i="2"/>
  <c r="L218" i="2"/>
  <c r="J218" i="2"/>
  <c r="I218" i="2"/>
  <c r="H218" i="2"/>
  <c r="B218" i="2"/>
  <c r="Y217" i="2"/>
  <c r="V217" i="2"/>
  <c r="U217" i="2" s="1"/>
  <c r="N217" i="2"/>
  <c r="M217" i="2"/>
  <c r="L217" i="2"/>
  <c r="J217" i="2"/>
  <c r="I217" i="2"/>
  <c r="H217" i="2"/>
  <c r="B217" i="2"/>
  <c r="Y216" i="2"/>
  <c r="V216" i="2"/>
  <c r="S216" i="2" s="1"/>
  <c r="N216" i="2"/>
  <c r="M216" i="2"/>
  <c r="L216" i="2"/>
  <c r="J216" i="2"/>
  <c r="I216" i="2"/>
  <c r="H216" i="2"/>
  <c r="B216" i="2"/>
  <c r="Y215" i="2"/>
  <c r="V215" i="2"/>
  <c r="S215" i="2" s="1"/>
  <c r="N215" i="2"/>
  <c r="M215" i="2"/>
  <c r="L215" i="2"/>
  <c r="J215" i="2"/>
  <c r="I215" i="2"/>
  <c r="H215" i="2"/>
  <c r="B215" i="2"/>
  <c r="Y214" i="2"/>
  <c r="V214" i="2"/>
  <c r="S214" i="2" s="1"/>
  <c r="N214" i="2"/>
  <c r="M214" i="2"/>
  <c r="L214" i="2"/>
  <c r="J214" i="2"/>
  <c r="I214" i="2"/>
  <c r="H214" i="2"/>
  <c r="B214" i="2"/>
  <c r="Y213" i="2"/>
  <c r="V213" i="2"/>
  <c r="S213" i="2" s="1"/>
  <c r="N213" i="2"/>
  <c r="M213" i="2"/>
  <c r="L213" i="2"/>
  <c r="J213" i="2"/>
  <c r="I213" i="2"/>
  <c r="H213" i="2"/>
  <c r="B213" i="2"/>
  <c r="Y212" i="2"/>
  <c r="V212" i="2"/>
  <c r="S212" i="2" s="1"/>
  <c r="N212" i="2"/>
  <c r="M212" i="2"/>
  <c r="L212" i="2"/>
  <c r="J212" i="2"/>
  <c r="I212" i="2"/>
  <c r="H212" i="2"/>
  <c r="B212" i="2"/>
  <c r="Y211" i="2"/>
  <c r="V211" i="2"/>
  <c r="S211" i="2" s="1"/>
  <c r="N211" i="2"/>
  <c r="M211" i="2"/>
  <c r="L211" i="2"/>
  <c r="J211" i="2"/>
  <c r="I211" i="2"/>
  <c r="H211" i="2"/>
  <c r="B211" i="2"/>
  <c r="Y210" i="2"/>
  <c r="V210" i="2"/>
  <c r="S210" i="2" s="1"/>
  <c r="N210" i="2"/>
  <c r="M210" i="2"/>
  <c r="L210" i="2"/>
  <c r="J210" i="2"/>
  <c r="I210" i="2"/>
  <c r="H210" i="2"/>
  <c r="B210" i="2"/>
  <c r="Y209" i="2"/>
  <c r="V209" i="2"/>
  <c r="S209" i="2" s="1"/>
  <c r="N209" i="2"/>
  <c r="M209" i="2"/>
  <c r="L209" i="2"/>
  <c r="J209" i="2"/>
  <c r="I209" i="2"/>
  <c r="H209" i="2"/>
  <c r="B209" i="2"/>
  <c r="Y208" i="2"/>
  <c r="V208" i="2"/>
  <c r="S208" i="2" s="1"/>
  <c r="N208" i="2"/>
  <c r="M208" i="2"/>
  <c r="L208" i="2"/>
  <c r="J208" i="2"/>
  <c r="I208" i="2"/>
  <c r="H208" i="2"/>
  <c r="B208" i="2"/>
  <c r="Y207" i="2"/>
  <c r="V207" i="2"/>
  <c r="S207" i="2" s="1"/>
  <c r="N207" i="2"/>
  <c r="M207" i="2"/>
  <c r="L207" i="2"/>
  <c r="J207" i="2"/>
  <c r="I207" i="2"/>
  <c r="H207" i="2"/>
  <c r="B207" i="2"/>
  <c r="Y206" i="2"/>
  <c r="V206" i="2"/>
  <c r="S206" i="2" s="1"/>
  <c r="N206" i="2"/>
  <c r="M206" i="2"/>
  <c r="L206" i="2"/>
  <c r="J206" i="2"/>
  <c r="I206" i="2"/>
  <c r="H206" i="2"/>
  <c r="B206" i="2"/>
  <c r="Y205" i="2"/>
  <c r="V205" i="2"/>
  <c r="S205" i="2" s="1"/>
  <c r="N205" i="2"/>
  <c r="M205" i="2"/>
  <c r="L205" i="2"/>
  <c r="J205" i="2"/>
  <c r="I205" i="2"/>
  <c r="H205" i="2"/>
  <c r="B205" i="2"/>
  <c r="Y204" i="2"/>
  <c r="V204" i="2"/>
  <c r="S204" i="2" s="1"/>
  <c r="N204" i="2"/>
  <c r="M204" i="2"/>
  <c r="L204" i="2"/>
  <c r="B204" i="2"/>
  <c r="Y203" i="2"/>
  <c r="V203" i="2"/>
  <c r="U203" i="2" s="1"/>
  <c r="N203" i="2"/>
  <c r="M203" i="2"/>
  <c r="L203" i="2"/>
  <c r="J203" i="2"/>
  <c r="I203" i="2"/>
  <c r="H203" i="2"/>
  <c r="B203" i="2"/>
  <c r="Y202" i="2"/>
  <c r="V202" i="2"/>
  <c r="U202" i="2" s="1"/>
  <c r="N202" i="2"/>
  <c r="M202" i="2"/>
  <c r="L202" i="2"/>
  <c r="B202" i="2"/>
  <c r="Y201" i="2"/>
  <c r="V201" i="2"/>
  <c r="U201" i="2" s="1"/>
  <c r="N201" i="2"/>
  <c r="M201" i="2"/>
  <c r="L201" i="2"/>
  <c r="J201" i="2"/>
  <c r="I201" i="2"/>
  <c r="H201" i="2"/>
  <c r="B201" i="2"/>
  <c r="Y200" i="2"/>
  <c r="V200" i="2"/>
  <c r="U200" i="2" s="1"/>
  <c r="N200" i="2"/>
  <c r="M200" i="2"/>
  <c r="L200" i="2"/>
  <c r="J200" i="2"/>
  <c r="I200" i="2"/>
  <c r="H200" i="2"/>
  <c r="B200" i="2"/>
  <c r="Y199" i="2"/>
  <c r="V199" i="2"/>
  <c r="U199" i="2" s="1"/>
  <c r="N199" i="2"/>
  <c r="M199" i="2"/>
  <c r="L199" i="2"/>
  <c r="J199" i="2"/>
  <c r="I199" i="2"/>
  <c r="H199" i="2"/>
  <c r="B199" i="2"/>
  <c r="Y198" i="2"/>
  <c r="V198" i="2"/>
  <c r="U198" i="2" s="1"/>
  <c r="N198" i="2"/>
  <c r="M198" i="2"/>
  <c r="L198" i="2"/>
  <c r="J198" i="2"/>
  <c r="I198" i="2"/>
  <c r="H198" i="2"/>
  <c r="B198" i="2"/>
  <c r="Y197" i="2"/>
  <c r="V197" i="2"/>
  <c r="U197" i="2" s="1"/>
  <c r="N197" i="2"/>
  <c r="M197" i="2"/>
  <c r="L197" i="2"/>
  <c r="J197" i="2"/>
  <c r="I197" i="2"/>
  <c r="H197" i="2"/>
  <c r="B197" i="2"/>
  <c r="Y196" i="2"/>
  <c r="V196" i="2"/>
  <c r="U196" i="2" s="1"/>
  <c r="N196" i="2"/>
  <c r="M196" i="2"/>
  <c r="L196" i="2"/>
  <c r="J196" i="2"/>
  <c r="I196" i="2"/>
  <c r="H196" i="2"/>
  <c r="B196" i="2"/>
  <c r="Y195" i="2"/>
  <c r="V195" i="2"/>
  <c r="U195" i="2" s="1"/>
  <c r="N195" i="2"/>
  <c r="M195" i="2"/>
  <c r="L195" i="2"/>
  <c r="J195" i="2"/>
  <c r="I195" i="2"/>
  <c r="H195" i="2"/>
  <c r="B195" i="2"/>
  <c r="Y194" i="2"/>
  <c r="V194" i="2"/>
  <c r="U194" i="2" s="1"/>
  <c r="N194" i="2"/>
  <c r="M194" i="2"/>
  <c r="L194" i="2"/>
  <c r="J194" i="2"/>
  <c r="I194" i="2"/>
  <c r="H194" i="2"/>
  <c r="B194" i="2"/>
  <c r="Y193" i="2"/>
  <c r="V193" i="2"/>
  <c r="U193" i="2" s="1"/>
  <c r="N193" i="2"/>
  <c r="M193" i="2"/>
  <c r="L193" i="2"/>
  <c r="J193" i="2"/>
  <c r="I193" i="2"/>
  <c r="H193" i="2"/>
  <c r="B193" i="2"/>
  <c r="Y192" i="2"/>
  <c r="V192" i="2"/>
  <c r="U192" i="2" s="1"/>
  <c r="N192" i="2"/>
  <c r="M192" i="2"/>
  <c r="L192" i="2"/>
  <c r="J192" i="2"/>
  <c r="I192" i="2"/>
  <c r="H192" i="2"/>
  <c r="B192" i="2"/>
  <c r="Y191" i="2"/>
  <c r="V191" i="2"/>
  <c r="U191" i="2" s="1"/>
  <c r="N191" i="2"/>
  <c r="M191" i="2"/>
  <c r="L191" i="2"/>
  <c r="J191" i="2"/>
  <c r="I191" i="2"/>
  <c r="H191" i="2"/>
  <c r="B191" i="2"/>
  <c r="Y190" i="2"/>
  <c r="V190" i="2"/>
  <c r="U190" i="2" s="1"/>
  <c r="N190" i="2"/>
  <c r="M190" i="2"/>
  <c r="L190" i="2"/>
  <c r="J190" i="2"/>
  <c r="I190" i="2"/>
  <c r="H190" i="2"/>
  <c r="B190" i="2"/>
  <c r="Y189" i="2"/>
  <c r="V189" i="2"/>
  <c r="U189" i="2" s="1"/>
  <c r="N189" i="2"/>
  <c r="M189" i="2"/>
  <c r="L189" i="2"/>
  <c r="J189" i="2"/>
  <c r="I189" i="2"/>
  <c r="H189" i="2"/>
  <c r="B189" i="2"/>
  <c r="Y188" i="2"/>
  <c r="V188" i="2"/>
  <c r="U188" i="2" s="1"/>
  <c r="N188" i="2"/>
  <c r="M188" i="2"/>
  <c r="L188" i="2"/>
  <c r="J188" i="2"/>
  <c r="I188" i="2"/>
  <c r="H188" i="2"/>
  <c r="B188" i="2"/>
  <c r="Y187" i="2"/>
  <c r="W187" i="2"/>
  <c r="V187" i="2"/>
  <c r="N187" i="2"/>
  <c r="M187" i="2"/>
  <c r="L187" i="2"/>
  <c r="J187" i="2"/>
  <c r="I187" i="2"/>
  <c r="H187" i="2"/>
  <c r="B187" i="2"/>
  <c r="Y186" i="2"/>
  <c r="V186" i="2"/>
  <c r="U186" i="2" s="1"/>
  <c r="N186" i="2"/>
  <c r="M186" i="2"/>
  <c r="L186" i="2"/>
  <c r="J186" i="2"/>
  <c r="I186" i="2"/>
  <c r="H186" i="2"/>
  <c r="B186" i="2"/>
  <c r="Y185" i="2"/>
  <c r="V185" i="2"/>
  <c r="N185" i="2"/>
  <c r="M185" i="2"/>
  <c r="L185" i="2"/>
  <c r="J185" i="2"/>
  <c r="I185" i="2"/>
  <c r="H185" i="2"/>
  <c r="B185" i="2"/>
  <c r="Y184" i="2"/>
  <c r="V184" i="2"/>
  <c r="S184" i="2" s="1"/>
  <c r="N184" i="2"/>
  <c r="M184" i="2"/>
  <c r="L184" i="2"/>
  <c r="J184" i="2"/>
  <c r="I184" i="2"/>
  <c r="H184" i="2"/>
  <c r="B184" i="2"/>
  <c r="Y183" i="2"/>
  <c r="W183" i="2"/>
  <c r="V183" i="2"/>
  <c r="N183" i="2"/>
  <c r="M183" i="2"/>
  <c r="L183" i="2"/>
  <c r="J183" i="2"/>
  <c r="I183" i="2"/>
  <c r="H183" i="2"/>
  <c r="B183" i="2"/>
  <c r="Y182" i="2"/>
  <c r="V182" i="2"/>
  <c r="T182" i="2" s="1"/>
  <c r="N182" i="2"/>
  <c r="M182" i="2"/>
  <c r="L182" i="2"/>
  <c r="J182" i="2"/>
  <c r="I182" i="2"/>
  <c r="H182" i="2"/>
  <c r="B182" i="2"/>
  <c r="Y181" i="2"/>
  <c r="V181" i="2"/>
  <c r="T181" i="2" s="1"/>
  <c r="N181" i="2"/>
  <c r="M181" i="2"/>
  <c r="L181" i="2"/>
  <c r="J181" i="2"/>
  <c r="I181" i="2"/>
  <c r="H181" i="2"/>
  <c r="B181" i="2"/>
  <c r="Y180" i="2"/>
  <c r="V180" i="2"/>
  <c r="N180" i="2"/>
  <c r="M180" i="2"/>
  <c r="L180" i="2"/>
  <c r="J180" i="2"/>
  <c r="I180" i="2"/>
  <c r="H180" i="2"/>
  <c r="B180" i="2"/>
  <c r="Y179" i="2"/>
  <c r="V179" i="2"/>
  <c r="T179" i="2" s="1"/>
  <c r="N179" i="2"/>
  <c r="M179" i="2"/>
  <c r="L179" i="2"/>
  <c r="J179" i="2"/>
  <c r="I179" i="2"/>
  <c r="H179" i="2"/>
  <c r="B179" i="2"/>
  <c r="Y178" i="2"/>
  <c r="V178" i="2"/>
  <c r="T178" i="2" s="1"/>
  <c r="N178" i="2"/>
  <c r="M178" i="2"/>
  <c r="L178" i="2"/>
  <c r="J178" i="2"/>
  <c r="I178" i="2"/>
  <c r="H178" i="2"/>
  <c r="B178" i="2"/>
  <c r="Y177" i="2"/>
  <c r="V177" i="2"/>
  <c r="T177" i="2" s="1"/>
  <c r="N177" i="2"/>
  <c r="M177" i="2"/>
  <c r="L177" i="2"/>
  <c r="J177" i="2"/>
  <c r="I177" i="2"/>
  <c r="H177" i="2"/>
  <c r="B177" i="2"/>
  <c r="Y176" i="2"/>
  <c r="V176" i="2"/>
  <c r="N176" i="2"/>
  <c r="M176" i="2"/>
  <c r="L176" i="2"/>
  <c r="J176" i="2"/>
  <c r="I176" i="2"/>
  <c r="H176" i="2"/>
  <c r="B176" i="2"/>
  <c r="Y175" i="2"/>
  <c r="V175" i="2"/>
  <c r="T175" i="2" s="1"/>
  <c r="N175" i="2"/>
  <c r="M175" i="2"/>
  <c r="L175" i="2"/>
  <c r="J175" i="2"/>
  <c r="I175" i="2"/>
  <c r="H175" i="2"/>
  <c r="B175" i="2"/>
  <c r="Y174" i="2"/>
  <c r="V174" i="2"/>
  <c r="T174" i="2" s="1"/>
  <c r="N174" i="2"/>
  <c r="M174" i="2"/>
  <c r="L174" i="2"/>
  <c r="J174" i="2"/>
  <c r="I174" i="2"/>
  <c r="H174" i="2"/>
  <c r="B174" i="2"/>
  <c r="Y173" i="2"/>
  <c r="V173" i="2"/>
  <c r="T173" i="2" s="1"/>
  <c r="N173" i="2"/>
  <c r="M173" i="2"/>
  <c r="L173" i="2"/>
  <c r="J173" i="2"/>
  <c r="I173" i="2"/>
  <c r="H173" i="2"/>
  <c r="B173" i="2"/>
  <c r="Y172" i="2"/>
  <c r="V172" i="2"/>
  <c r="N172" i="2"/>
  <c r="M172" i="2"/>
  <c r="L172" i="2"/>
  <c r="J172" i="2"/>
  <c r="I172" i="2"/>
  <c r="H172" i="2"/>
  <c r="B172" i="2"/>
  <c r="Y171" i="2"/>
  <c r="V171" i="2"/>
  <c r="T171" i="2" s="1"/>
  <c r="N171" i="2"/>
  <c r="M171" i="2"/>
  <c r="L171" i="2"/>
  <c r="J171" i="2"/>
  <c r="I171" i="2"/>
  <c r="H171" i="2"/>
  <c r="B171" i="2"/>
  <c r="Y170" i="2"/>
  <c r="V170" i="2"/>
  <c r="T170" i="2" s="1"/>
  <c r="N170" i="2"/>
  <c r="M170" i="2"/>
  <c r="L170" i="2"/>
  <c r="J170" i="2"/>
  <c r="I170" i="2"/>
  <c r="H170" i="2"/>
  <c r="B170" i="2"/>
  <c r="Y169" i="2"/>
  <c r="V169" i="2"/>
  <c r="T169" i="2" s="1"/>
  <c r="N169" i="2"/>
  <c r="M169" i="2"/>
  <c r="L169" i="2"/>
  <c r="J169" i="2"/>
  <c r="I169" i="2"/>
  <c r="H169" i="2"/>
  <c r="B169" i="2"/>
  <c r="Y168" i="2"/>
  <c r="V168" i="2"/>
  <c r="N168" i="2"/>
  <c r="M168" i="2"/>
  <c r="L168" i="2"/>
  <c r="J168" i="2"/>
  <c r="I168" i="2"/>
  <c r="H168" i="2"/>
  <c r="B168" i="2"/>
  <c r="Y167" i="2"/>
  <c r="V167" i="2"/>
  <c r="T167" i="2" s="1"/>
  <c r="N167" i="2"/>
  <c r="M167" i="2"/>
  <c r="L167" i="2"/>
  <c r="J167" i="2"/>
  <c r="I167" i="2"/>
  <c r="H167" i="2"/>
  <c r="B167" i="2"/>
  <c r="Y166" i="2"/>
  <c r="V166" i="2"/>
  <c r="T166" i="2" s="1"/>
  <c r="N166" i="2"/>
  <c r="M166" i="2"/>
  <c r="L166" i="2"/>
  <c r="J166" i="2"/>
  <c r="I166" i="2"/>
  <c r="H166" i="2"/>
  <c r="B166" i="2"/>
  <c r="Y165" i="2"/>
  <c r="V165" i="2"/>
  <c r="T165" i="2" s="1"/>
  <c r="N165" i="2"/>
  <c r="M165" i="2"/>
  <c r="L165" i="2"/>
  <c r="J165" i="2"/>
  <c r="I165" i="2"/>
  <c r="H165" i="2"/>
  <c r="B165" i="2"/>
  <c r="Y164" i="2"/>
  <c r="V164" i="2"/>
  <c r="N164" i="2"/>
  <c r="M164" i="2"/>
  <c r="L164" i="2"/>
  <c r="J164" i="2"/>
  <c r="I164" i="2"/>
  <c r="H164" i="2"/>
  <c r="B164" i="2"/>
  <c r="Y163" i="2"/>
  <c r="V163" i="2"/>
  <c r="T163" i="2" s="1"/>
  <c r="N163" i="2"/>
  <c r="M163" i="2"/>
  <c r="L163" i="2"/>
  <c r="J163" i="2"/>
  <c r="I163" i="2"/>
  <c r="H163" i="2"/>
  <c r="B163" i="2"/>
  <c r="Y162" i="2"/>
  <c r="W162" i="2"/>
  <c r="V162" i="2"/>
  <c r="N162" i="2"/>
  <c r="M162" i="2"/>
  <c r="L162" i="2"/>
  <c r="J162" i="2"/>
  <c r="I162" i="2"/>
  <c r="H162" i="2"/>
  <c r="B162" i="2"/>
  <c r="Y161" i="2"/>
  <c r="V161" i="2"/>
  <c r="U161" i="2" s="1"/>
  <c r="N161" i="2"/>
  <c r="M161" i="2"/>
  <c r="L161" i="2"/>
  <c r="J161" i="2"/>
  <c r="I161" i="2"/>
  <c r="H161" i="2"/>
  <c r="B161" i="2"/>
  <c r="Y160" i="2"/>
  <c r="X160" i="2"/>
  <c r="W160" i="2"/>
  <c r="V160" i="2"/>
  <c r="U160" i="2" s="1"/>
  <c r="R160" i="2"/>
  <c r="N160" i="2"/>
  <c r="M160" i="2"/>
  <c r="L160" i="2"/>
  <c r="J160" i="2"/>
  <c r="I160" i="2"/>
  <c r="H160" i="2"/>
  <c r="B160" i="2"/>
  <c r="A160" i="2"/>
  <c r="Y159" i="2"/>
  <c r="X159" i="2"/>
  <c r="W159" i="2"/>
  <c r="V159" i="2"/>
  <c r="U159" i="2" s="1"/>
  <c r="R159" i="2"/>
  <c r="N159" i="2"/>
  <c r="M159" i="2"/>
  <c r="L159" i="2"/>
  <c r="J159" i="2"/>
  <c r="I159" i="2"/>
  <c r="H159" i="2"/>
  <c r="F159" i="2"/>
  <c r="A159" i="2" s="1"/>
  <c r="B159" i="2"/>
  <c r="Y158" i="2"/>
  <c r="X158" i="2"/>
  <c r="W158" i="2"/>
  <c r="V158" i="2"/>
  <c r="U158" i="2" s="1"/>
  <c r="R158" i="2"/>
  <c r="N158" i="2"/>
  <c r="M158" i="2"/>
  <c r="L158" i="2"/>
  <c r="J158" i="2"/>
  <c r="I158" i="2"/>
  <c r="H158" i="2"/>
  <c r="F158" i="2"/>
  <c r="A158" i="2" s="1"/>
  <c r="B158" i="2"/>
  <c r="Y157" i="2"/>
  <c r="V157" i="2"/>
  <c r="U157" i="2" s="1"/>
  <c r="N157" i="2"/>
  <c r="M157" i="2"/>
  <c r="L157" i="2"/>
  <c r="B157" i="2"/>
  <c r="Y156" i="2"/>
  <c r="V156" i="2"/>
  <c r="U156" i="2" s="1"/>
  <c r="N156" i="2"/>
  <c r="M156" i="2"/>
  <c r="L156" i="2"/>
  <c r="J156" i="2"/>
  <c r="I156" i="2"/>
  <c r="H156" i="2"/>
  <c r="B156" i="2"/>
  <c r="Y155" i="2"/>
  <c r="W155" i="2"/>
  <c r="V155" i="2"/>
  <c r="T155" i="2" s="1"/>
  <c r="N155" i="2"/>
  <c r="M155" i="2"/>
  <c r="L155" i="2"/>
  <c r="J155" i="2"/>
  <c r="I155" i="2"/>
  <c r="H155" i="2"/>
  <c r="B155" i="2"/>
  <c r="Y154" i="2"/>
  <c r="V154" i="2"/>
  <c r="T154" i="2" s="1"/>
  <c r="N154" i="2"/>
  <c r="M154" i="2"/>
  <c r="L154" i="2"/>
  <c r="B154" i="2"/>
  <c r="Y153" i="2"/>
  <c r="V153" i="2"/>
  <c r="N153" i="2"/>
  <c r="M153" i="2"/>
  <c r="L153" i="2"/>
  <c r="B153" i="2"/>
  <c r="Y152" i="2"/>
  <c r="V152" i="2"/>
  <c r="U152" i="2" s="1"/>
  <c r="N152" i="2"/>
  <c r="M152" i="2"/>
  <c r="L152" i="2"/>
  <c r="B152" i="2"/>
  <c r="Y151" i="2"/>
  <c r="V151" i="2"/>
  <c r="U151" i="2" s="1"/>
  <c r="N151" i="2"/>
  <c r="M151" i="2"/>
  <c r="L151" i="2"/>
  <c r="B151" i="2"/>
  <c r="Y150" i="2"/>
  <c r="V150" i="2"/>
  <c r="U150" i="2" s="1"/>
  <c r="N150" i="2"/>
  <c r="M150" i="2"/>
  <c r="L150" i="2"/>
  <c r="B150" i="2"/>
  <c r="Y149" i="2"/>
  <c r="V149" i="2"/>
  <c r="N149" i="2"/>
  <c r="M149" i="2"/>
  <c r="L149" i="2"/>
  <c r="B149" i="2"/>
  <c r="Y148" i="2"/>
  <c r="V148" i="2"/>
  <c r="U148" i="2" s="1"/>
  <c r="N148" i="2"/>
  <c r="M148" i="2"/>
  <c r="L148" i="2"/>
  <c r="B148" i="2"/>
  <c r="Y147" i="2"/>
  <c r="V147" i="2"/>
  <c r="U147" i="2" s="1"/>
  <c r="N147" i="2"/>
  <c r="M147" i="2"/>
  <c r="L147" i="2"/>
  <c r="B147" i="2"/>
  <c r="Y146" i="2"/>
  <c r="V146" i="2"/>
  <c r="U146" i="2" s="1"/>
  <c r="S146" i="2"/>
  <c r="N146" i="2"/>
  <c r="M146" i="2"/>
  <c r="L146" i="2"/>
  <c r="J146" i="2"/>
  <c r="I146" i="2"/>
  <c r="H146" i="2"/>
  <c r="B146" i="2"/>
  <c r="Y145" i="2"/>
  <c r="V145" i="2"/>
  <c r="U145" i="2" s="1"/>
  <c r="N145" i="2"/>
  <c r="M145" i="2"/>
  <c r="L145" i="2"/>
  <c r="J145" i="2"/>
  <c r="I145" i="2"/>
  <c r="H145" i="2"/>
  <c r="B145" i="2"/>
  <c r="Y144" i="2"/>
  <c r="W144" i="2"/>
  <c r="V144" i="2"/>
  <c r="N144" i="2"/>
  <c r="M144" i="2"/>
  <c r="L144" i="2"/>
  <c r="J144" i="2"/>
  <c r="I144" i="2"/>
  <c r="H144" i="2"/>
  <c r="B144" i="2"/>
  <c r="Y143" i="2"/>
  <c r="V143" i="2"/>
  <c r="N143" i="2"/>
  <c r="M143" i="2"/>
  <c r="L143" i="2"/>
  <c r="J143" i="2"/>
  <c r="I143" i="2"/>
  <c r="H143" i="2"/>
  <c r="B143" i="2"/>
  <c r="Y142" i="2"/>
  <c r="V142" i="2"/>
  <c r="N142" i="2"/>
  <c r="M142" i="2"/>
  <c r="L142" i="2"/>
  <c r="J142" i="2"/>
  <c r="I142" i="2"/>
  <c r="H142" i="2"/>
  <c r="B142" i="2"/>
  <c r="Y141" i="2"/>
  <c r="V141" i="2"/>
  <c r="N141" i="2"/>
  <c r="M141" i="2"/>
  <c r="L141" i="2"/>
  <c r="J141" i="2"/>
  <c r="I141" i="2"/>
  <c r="H141" i="2"/>
  <c r="B141" i="2"/>
  <c r="Y140" i="2"/>
  <c r="V140" i="2"/>
  <c r="N140" i="2"/>
  <c r="M140" i="2"/>
  <c r="L140" i="2"/>
  <c r="J140" i="2"/>
  <c r="I140" i="2"/>
  <c r="H140" i="2"/>
  <c r="B140" i="2"/>
  <c r="Y139" i="2"/>
  <c r="V139" i="2"/>
  <c r="N139" i="2"/>
  <c r="M139" i="2"/>
  <c r="L139" i="2"/>
  <c r="J139" i="2"/>
  <c r="I139" i="2"/>
  <c r="H139" i="2"/>
  <c r="B139" i="2"/>
  <c r="Y138" i="2"/>
  <c r="V138" i="2"/>
  <c r="N138" i="2"/>
  <c r="M138" i="2"/>
  <c r="L138" i="2"/>
  <c r="J138" i="2"/>
  <c r="I138" i="2"/>
  <c r="H138" i="2"/>
  <c r="B138" i="2"/>
  <c r="Y137" i="2"/>
  <c r="W137" i="2"/>
  <c r="V137" i="2"/>
  <c r="N137" i="2"/>
  <c r="M137" i="2"/>
  <c r="L137" i="2"/>
  <c r="J137" i="2"/>
  <c r="I137" i="2"/>
  <c r="H137" i="2"/>
  <c r="B137" i="2"/>
  <c r="Y136" i="2"/>
  <c r="V136" i="2"/>
  <c r="U136" i="2" s="1"/>
  <c r="N136" i="2"/>
  <c r="M136" i="2"/>
  <c r="L136" i="2"/>
  <c r="J136" i="2"/>
  <c r="I136" i="2"/>
  <c r="H136" i="2"/>
  <c r="B136" i="2"/>
  <c r="Y135" i="2"/>
  <c r="V135" i="2"/>
  <c r="U135" i="2" s="1"/>
  <c r="N135" i="2"/>
  <c r="M135" i="2"/>
  <c r="L135" i="2"/>
  <c r="J135" i="2"/>
  <c r="I135" i="2"/>
  <c r="H135" i="2"/>
  <c r="B135" i="2"/>
  <c r="Y134" i="2"/>
  <c r="W134" i="2"/>
  <c r="V134" i="2"/>
  <c r="N134" i="2"/>
  <c r="M134" i="2"/>
  <c r="L134" i="2"/>
  <c r="J134" i="2"/>
  <c r="I134" i="2"/>
  <c r="H134" i="2"/>
  <c r="B134" i="2"/>
  <c r="Y133" i="2"/>
  <c r="V133" i="2"/>
  <c r="U133" i="2" s="1"/>
  <c r="N133" i="2"/>
  <c r="M133" i="2"/>
  <c r="L133" i="2"/>
  <c r="J133" i="2"/>
  <c r="I133" i="2"/>
  <c r="H133" i="2"/>
  <c r="B133" i="2"/>
  <c r="Y132" i="2"/>
  <c r="V132" i="2"/>
  <c r="U132" i="2" s="1"/>
  <c r="N132" i="2"/>
  <c r="M132" i="2"/>
  <c r="L132" i="2"/>
  <c r="J132" i="2"/>
  <c r="I132" i="2"/>
  <c r="H132" i="2"/>
  <c r="B132" i="2"/>
  <c r="Y131" i="2"/>
  <c r="V131" i="2"/>
  <c r="U131" i="2" s="1"/>
  <c r="N131" i="2"/>
  <c r="M131" i="2"/>
  <c r="L131" i="2"/>
  <c r="J131" i="2"/>
  <c r="I131" i="2"/>
  <c r="H131" i="2"/>
  <c r="B131" i="2"/>
  <c r="Y130" i="2"/>
  <c r="V130" i="2"/>
  <c r="U130" i="2" s="1"/>
  <c r="N130" i="2"/>
  <c r="M130" i="2"/>
  <c r="L130" i="2"/>
  <c r="J130" i="2"/>
  <c r="I130" i="2"/>
  <c r="H130" i="2"/>
  <c r="B130" i="2"/>
  <c r="Y129" i="2"/>
  <c r="V129" i="2"/>
  <c r="U129" i="2" s="1"/>
  <c r="N129" i="2"/>
  <c r="M129" i="2"/>
  <c r="L129" i="2"/>
  <c r="J129" i="2"/>
  <c r="I129" i="2"/>
  <c r="H129" i="2"/>
  <c r="B129" i="2"/>
  <c r="Y128" i="2"/>
  <c r="V128" i="2"/>
  <c r="U128" i="2" s="1"/>
  <c r="N128" i="2"/>
  <c r="M128" i="2"/>
  <c r="L128" i="2"/>
  <c r="J128" i="2"/>
  <c r="I128" i="2"/>
  <c r="H128" i="2"/>
  <c r="B128" i="2"/>
  <c r="Y127" i="2"/>
  <c r="V127" i="2"/>
  <c r="U127" i="2" s="1"/>
  <c r="N127" i="2"/>
  <c r="M127" i="2"/>
  <c r="L127" i="2"/>
  <c r="J127" i="2"/>
  <c r="I127" i="2"/>
  <c r="H127" i="2"/>
  <c r="B127" i="2"/>
  <c r="Y126" i="2"/>
  <c r="V126" i="2"/>
  <c r="U126" i="2" s="1"/>
  <c r="N126" i="2"/>
  <c r="M126" i="2"/>
  <c r="L126" i="2"/>
  <c r="J126" i="2"/>
  <c r="I126" i="2"/>
  <c r="H126" i="2"/>
  <c r="B126" i="2"/>
  <c r="Y125" i="2"/>
  <c r="X125" i="2"/>
  <c r="W125" i="2"/>
  <c r="V125" i="2"/>
  <c r="R125" i="2"/>
  <c r="N125" i="2"/>
  <c r="M125" i="2"/>
  <c r="L125" i="2"/>
  <c r="J125" i="2"/>
  <c r="I125" i="2"/>
  <c r="H125" i="2"/>
  <c r="B125" i="2"/>
  <c r="A125" i="2"/>
  <c r="Y124" i="2"/>
  <c r="V124" i="2"/>
  <c r="U124" i="2" s="1"/>
  <c r="N124" i="2"/>
  <c r="M124" i="2"/>
  <c r="L124" i="2"/>
  <c r="J124" i="2"/>
  <c r="I124" i="2"/>
  <c r="H124" i="2"/>
  <c r="B124" i="2"/>
  <c r="Y123" i="2"/>
  <c r="V123" i="2"/>
  <c r="U123" i="2" s="1"/>
  <c r="N123" i="2"/>
  <c r="M123" i="2"/>
  <c r="L123" i="2"/>
  <c r="J123" i="2"/>
  <c r="I123" i="2"/>
  <c r="H123" i="2"/>
  <c r="B123" i="2"/>
  <c r="Y122" i="2"/>
  <c r="W122" i="2"/>
  <c r="V122" i="2"/>
  <c r="U122" i="2" s="1"/>
  <c r="N122" i="2"/>
  <c r="M122" i="2"/>
  <c r="L122" i="2"/>
  <c r="J122" i="2"/>
  <c r="I122" i="2"/>
  <c r="H122" i="2"/>
  <c r="B122" i="2"/>
  <c r="Y121" i="2"/>
  <c r="V121" i="2"/>
  <c r="U121" i="2" s="1"/>
  <c r="N121" i="2"/>
  <c r="M121" i="2"/>
  <c r="L121" i="2"/>
  <c r="J121" i="2"/>
  <c r="I121" i="2"/>
  <c r="H121" i="2"/>
  <c r="B121" i="2"/>
  <c r="Y120" i="2"/>
  <c r="V120" i="2"/>
  <c r="U120" i="2" s="1"/>
  <c r="N120" i="2"/>
  <c r="M120" i="2"/>
  <c r="L120" i="2"/>
  <c r="J120" i="2"/>
  <c r="I120" i="2"/>
  <c r="H120" i="2"/>
  <c r="B120" i="2"/>
  <c r="Y119" i="2"/>
  <c r="X119" i="2"/>
  <c r="W119" i="2"/>
  <c r="V119" i="2"/>
  <c r="U119" i="2" s="1"/>
  <c r="R119" i="2"/>
  <c r="N119" i="2"/>
  <c r="M119" i="2"/>
  <c r="L119" i="2"/>
  <c r="J119" i="2"/>
  <c r="I119" i="2"/>
  <c r="H119" i="2"/>
  <c r="F119" i="2"/>
  <c r="A119" i="2" s="1"/>
  <c r="B119" i="2"/>
  <c r="Y118" i="2"/>
  <c r="X118" i="2"/>
  <c r="W118" i="2"/>
  <c r="V118" i="2"/>
  <c r="U118" i="2" s="1"/>
  <c r="R118" i="2"/>
  <c r="N118" i="2"/>
  <c r="M118" i="2"/>
  <c r="L118" i="2"/>
  <c r="J118" i="2"/>
  <c r="I118" i="2"/>
  <c r="H118" i="2"/>
  <c r="F118" i="2"/>
  <c r="A118" i="2" s="1"/>
  <c r="B118" i="2"/>
  <c r="Y117" i="2"/>
  <c r="X117" i="2"/>
  <c r="W117" i="2"/>
  <c r="V117" i="2"/>
  <c r="U117" i="2" s="1"/>
  <c r="R117" i="2"/>
  <c r="N117" i="2"/>
  <c r="M117" i="2"/>
  <c r="L117" i="2"/>
  <c r="J117" i="2"/>
  <c r="I117" i="2"/>
  <c r="H117" i="2"/>
  <c r="F117" i="2"/>
  <c r="A117" i="2" s="1"/>
  <c r="B117" i="2"/>
  <c r="Y116" i="2"/>
  <c r="X116" i="2"/>
  <c r="W116" i="2"/>
  <c r="V116" i="2"/>
  <c r="R116" i="2"/>
  <c r="N116" i="2"/>
  <c r="M116" i="2"/>
  <c r="L116" i="2"/>
  <c r="J116" i="2"/>
  <c r="I116" i="2"/>
  <c r="H116" i="2"/>
  <c r="F116" i="2"/>
  <c r="A116" i="2" s="1"/>
  <c r="B116" i="2"/>
  <c r="Y115" i="2"/>
  <c r="X115" i="2"/>
  <c r="W115" i="2"/>
  <c r="V115" i="2"/>
  <c r="U115" i="2" s="1"/>
  <c r="R115" i="2"/>
  <c r="N115" i="2"/>
  <c r="M115" i="2"/>
  <c r="L115" i="2"/>
  <c r="J115" i="2"/>
  <c r="I115" i="2"/>
  <c r="H115" i="2"/>
  <c r="B115" i="2"/>
  <c r="Y114" i="2"/>
  <c r="X114" i="2"/>
  <c r="W114" i="2"/>
  <c r="V114" i="2"/>
  <c r="U114" i="2" s="1"/>
  <c r="R114" i="2"/>
  <c r="N114" i="2"/>
  <c r="M114" i="2"/>
  <c r="L114" i="2"/>
  <c r="J114" i="2"/>
  <c r="I114" i="2"/>
  <c r="H114" i="2"/>
  <c r="F114" i="2"/>
  <c r="A114" i="2" s="1"/>
  <c r="B114" i="2"/>
  <c r="Y113" i="2"/>
  <c r="X113" i="2"/>
  <c r="W113" i="2"/>
  <c r="V113" i="2"/>
  <c r="U113" i="2" s="1"/>
  <c r="N113" i="2"/>
  <c r="M113" i="2"/>
  <c r="L113" i="2"/>
  <c r="J113" i="2"/>
  <c r="I113" i="2"/>
  <c r="H113" i="2"/>
  <c r="B113" i="2"/>
  <c r="A113" i="2"/>
  <c r="Y112" i="2"/>
  <c r="X112" i="2"/>
  <c r="W112" i="2"/>
  <c r="V112" i="2"/>
  <c r="U112" i="2" s="1"/>
  <c r="R112" i="2"/>
  <c r="N112" i="2"/>
  <c r="M112" i="2"/>
  <c r="L112" i="2"/>
  <c r="J112" i="2"/>
  <c r="I112" i="2"/>
  <c r="H112" i="2"/>
  <c r="F112" i="2"/>
  <c r="A112" i="2" s="1"/>
  <c r="B112" i="2"/>
  <c r="Y111" i="2"/>
  <c r="V111" i="2"/>
  <c r="U111" i="2" s="1"/>
  <c r="N111" i="2"/>
  <c r="M111" i="2"/>
  <c r="L111" i="2"/>
  <c r="B111" i="2"/>
  <c r="Y110" i="2"/>
  <c r="V110" i="2"/>
  <c r="U110" i="2" s="1"/>
  <c r="T110" i="2"/>
  <c r="N110" i="2"/>
  <c r="M110" i="2"/>
  <c r="L110" i="2"/>
  <c r="B110" i="2"/>
  <c r="Y109" i="2"/>
  <c r="V109" i="2"/>
  <c r="T109" i="2" s="1"/>
  <c r="U109" i="2"/>
  <c r="N109" i="2"/>
  <c r="M109" i="2"/>
  <c r="L109" i="2"/>
  <c r="B109" i="2"/>
  <c r="Y108" i="2"/>
  <c r="V108" i="2"/>
  <c r="N108" i="2"/>
  <c r="M108" i="2"/>
  <c r="L108" i="2"/>
  <c r="B108" i="2"/>
  <c r="Y107" i="2"/>
  <c r="V107" i="2"/>
  <c r="U107" i="2" s="1"/>
  <c r="S107" i="2"/>
  <c r="N107" i="2"/>
  <c r="M107" i="2"/>
  <c r="L107" i="2"/>
  <c r="B107" i="2"/>
  <c r="Y106" i="2"/>
  <c r="V106" i="2"/>
  <c r="U106" i="2" s="1"/>
  <c r="S106" i="2"/>
  <c r="N106" i="2"/>
  <c r="M106" i="2"/>
  <c r="L106" i="2"/>
  <c r="J106" i="2"/>
  <c r="I106" i="2"/>
  <c r="H106" i="2"/>
  <c r="B106" i="2"/>
  <c r="Y105" i="2"/>
  <c r="W105" i="2"/>
  <c r="T105" i="2" s="1"/>
  <c r="V105" i="2"/>
  <c r="N105" i="2"/>
  <c r="M105" i="2"/>
  <c r="L105" i="2"/>
  <c r="J105" i="2"/>
  <c r="I105" i="2"/>
  <c r="H105" i="2"/>
  <c r="B105" i="2"/>
  <c r="Y104" i="2"/>
  <c r="V104" i="2"/>
  <c r="U104" i="2" s="1"/>
  <c r="T104" i="2"/>
  <c r="N104" i="2"/>
  <c r="M104" i="2"/>
  <c r="L104" i="2"/>
  <c r="B104" i="2"/>
  <c r="Y103" i="2"/>
  <c r="V103" i="2"/>
  <c r="N103" i="2"/>
  <c r="M103" i="2"/>
  <c r="L103" i="2"/>
  <c r="B103" i="2"/>
  <c r="Y102" i="2"/>
  <c r="V102" i="2"/>
  <c r="U102" i="2" s="1"/>
  <c r="N102" i="2"/>
  <c r="M102" i="2"/>
  <c r="L102" i="2"/>
  <c r="J102" i="2"/>
  <c r="I102" i="2"/>
  <c r="H102" i="2"/>
  <c r="B102" i="2"/>
  <c r="Y101" i="2"/>
  <c r="X101" i="2"/>
  <c r="V101" i="2"/>
  <c r="N101" i="2"/>
  <c r="M101" i="2"/>
  <c r="L101" i="2"/>
  <c r="J101" i="2"/>
  <c r="I101" i="2"/>
  <c r="H101" i="2"/>
  <c r="B101" i="2"/>
  <c r="Y100" i="2"/>
  <c r="V100" i="2"/>
  <c r="U100" i="2" s="1"/>
  <c r="S100" i="2"/>
  <c r="N100" i="2"/>
  <c r="M100" i="2"/>
  <c r="L100" i="2"/>
  <c r="B100" i="2"/>
  <c r="Y99" i="2"/>
  <c r="V99" i="2"/>
  <c r="U99" i="2" s="1"/>
  <c r="S99" i="2"/>
  <c r="N99" i="2"/>
  <c r="M99" i="2"/>
  <c r="L99" i="2"/>
  <c r="J99" i="2"/>
  <c r="I99" i="2"/>
  <c r="H99" i="2"/>
  <c r="B99" i="2"/>
  <c r="Y98" i="2"/>
  <c r="V98" i="2"/>
  <c r="U98" i="2" s="1"/>
  <c r="N98" i="2"/>
  <c r="M98" i="2"/>
  <c r="L98" i="2"/>
  <c r="B98" i="2"/>
  <c r="Y97" i="2"/>
  <c r="V97" i="2"/>
  <c r="N97" i="2"/>
  <c r="M97" i="2"/>
  <c r="L97" i="2"/>
  <c r="B97" i="2"/>
  <c r="Y96" i="2"/>
  <c r="V96" i="2"/>
  <c r="U96" i="2" s="1"/>
  <c r="N96" i="2"/>
  <c r="M96" i="2"/>
  <c r="L96" i="2"/>
  <c r="B96" i="2"/>
  <c r="Y95" i="2"/>
  <c r="V95" i="2"/>
  <c r="U95" i="2" s="1"/>
  <c r="N95" i="2"/>
  <c r="M95" i="2"/>
  <c r="L95" i="2"/>
  <c r="B95" i="2"/>
  <c r="Y94" i="2"/>
  <c r="V94" i="2"/>
  <c r="U94" i="2" s="1"/>
  <c r="N94" i="2"/>
  <c r="M94" i="2"/>
  <c r="L94" i="2"/>
  <c r="B94" i="2"/>
  <c r="Y93" i="2"/>
  <c r="V93" i="2"/>
  <c r="N93" i="2"/>
  <c r="M93" i="2"/>
  <c r="L93" i="2"/>
  <c r="B93" i="2"/>
  <c r="Y92" i="2"/>
  <c r="V92" i="2"/>
  <c r="U92" i="2" s="1"/>
  <c r="N92" i="2"/>
  <c r="M92" i="2"/>
  <c r="L92" i="2"/>
  <c r="B92" i="2"/>
  <c r="Y91" i="2"/>
  <c r="V91" i="2"/>
  <c r="U91" i="2" s="1"/>
  <c r="N91" i="2"/>
  <c r="M91" i="2"/>
  <c r="L91" i="2"/>
  <c r="B91" i="2"/>
  <c r="Y90" i="2"/>
  <c r="V90" i="2"/>
  <c r="T90" i="2" s="1"/>
  <c r="N90" i="2"/>
  <c r="M90" i="2"/>
  <c r="L90" i="2"/>
  <c r="B90" i="2"/>
  <c r="Y89" i="2"/>
  <c r="V89" i="2"/>
  <c r="N89" i="2"/>
  <c r="M89" i="2"/>
  <c r="L89" i="2"/>
  <c r="B89" i="2"/>
  <c r="Y88" i="2"/>
  <c r="V88" i="2"/>
  <c r="U88" i="2" s="1"/>
  <c r="N88" i="2"/>
  <c r="M88" i="2"/>
  <c r="L88" i="2"/>
  <c r="B88" i="2"/>
  <c r="Y87" i="2"/>
  <c r="V87" i="2"/>
  <c r="U87" i="2" s="1"/>
  <c r="N87" i="2"/>
  <c r="M87" i="2"/>
  <c r="L87" i="2"/>
  <c r="J87" i="2"/>
  <c r="I87" i="2"/>
  <c r="H87" i="2"/>
  <c r="B87" i="2"/>
  <c r="Y86" i="2"/>
  <c r="V86" i="2"/>
  <c r="U86" i="2" s="1"/>
  <c r="N86" i="2"/>
  <c r="M86" i="2"/>
  <c r="L86" i="2"/>
  <c r="B86" i="2"/>
  <c r="Y85" i="2"/>
  <c r="V85" i="2"/>
  <c r="T85" i="2" s="1"/>
  <c r="N85" i="2"/>
  <c r="M85" i="2"/>
  <c r="L85" i="2"/>
  <c r="B85" i="2"/>
  <c r="Y84" i="2"/>
  <c r="V84" i="2"/>
  <c r="N84" i="2"/>
  <c r="M84" i="2"/>
  <c r="L84" i="2"/>
  <c r="J84" i="2"/>
  <c r="I84" i="2"/>
  <c r="H84" i="2"/>
  <c r="B84" i="2"/>
  <c r="Y83" i="2"/>
  <c r="V83" i="2"/>
  <c r="N83" i="2"/>
  <c r="M83" i="2"/>
  <c r="L83" i="2"/>
  <c r="J83" i="2"/>
  <c r="I83" i="2"/>
  <c r="H83" i="2"/>
  <c r="B83" i="2"/>
  <c r="Y82" i="2"/>
  <c r="V82" i="2"/>
  <c r="N82" i="2"/>
  <c r="M82" i="2"/>
  <c r="L82" i="2"/>
  <c r="J82" i="2"/>
  <c r="I82" i="2"/>
  <c r="H82" i="2"/>
  <c r="B82" i="2"/>
  <c r="Y81" i="2"/>
  <c r="V81" i="2"/>
  <c r="N81" i="2"/>
  <c r="M81" i="2"/>
  <c r="L81" i="2"/>
  <c r="J81" i="2"/>
  <c r="I81" i="2"/>
  <c r="H81" i="2"/>
  <c r="B81" i="2"/>
  <c r="Y80" i="2"/>
  <c r="V80" i="2"/>
  <c r="N80" i="2"/>
  <c r="M80" i="2"/>
  <c r="L80" i="2"/>
  <c r="J80" i="2"/>
  <c r="I80" i="2"/>
  <c r="H80" i="2"/>
  <c r="B80" i="2"/>
  <c r="Y79" i="2"/>
  <c r="V79" i="2"/>
  <c r="N79" i="2"/>
  <c r="M79" i="2"/>
  <c r="L79" i="2"/>
  <c r="J79" i="2"/>
  <c r="I79" i="2"/>
  <c r="H79" i="2"/>
  <c r="B79" i="2"/>
  <c r="Y78" i="2"/>
  <c r="V78" i="2"/>
  <c r="N78" i="2"/>
  <c r="M78" i="2"/>
  <c r="L78" i="2"/>
  <c r="J78" i="2"/>
  <c r="I78" i="2"/>
  <c r="H78" i="2"/>
  <c r="B78" i="2"/>
  <c r="Y77" i="2"/>
  <c r="V77" i="2"/>
  <c r="N77" i="2"/>
  <c r="M77" i="2"/>
  <c r="L77" i="2"/>
  <c r="J77" i="2"/>
  <c r="I77" i="2"/>
  <c r="H77" i="2"/>
  <c r="B77" i="2"/>
  <c r="Y76" i="2"/>
  <c r="V76" i="2"/>
  <c r="N76" i="2"/>
  <c r="M76" i="2"/>
  <c r="L76" i="2"/>
  <c r="J76" i="2"/>
  <c r="I76" i="2"/>
  <c r="H76" i="2"/>
  <c r="B76" i="2"/>
  <c r="Y75" i="2"/>
  <c r="V75" i="2"/>
  <c r="N75" i="2"/>
  <c r="M75" i="2"/>
  <c r="L75" i="2"/>
  <c r="J75" i="2"/>
  <c r="I75" i="2"/>
  <c r="H75" i="2"/>
  <c r="B75" i="2"/>
  <c r="Y74" i="2"/>
  <c r="V74" i="2"/>
  <c r="N74" i="2"/>
  <c r="M74" i="2"/>
  <c r="L74" i="2"/>
  <c r="J74" i="2"/>
  <c r="I74" i="2"/>
  <c r="H74" i="2"/>
  <c r="B74" i="2"/>
  <c r="Y73" i="2"/>
  <c r="V73" i="2"/>
  <c r="N73" i="2"/>
  <c r="M73" i="2"/>
  <c r="L73" i="2"/>
  <c r="J73" i="2"/>
  <c r="I73" i="2"/>
  <c r="H73" i="2"/>
  <c r="B73" i="2"/>
  <c r="Y72" i="2"/>
  <c r="V72" i="2"/>
  <c r="N72" i="2"/>
  <c r="M72" i="2"/>
  <c r="L72" i="2"/>
  <c r="J72" i="2"/>
  <c r="I72" i="2"/>
  <c r="H72" i="2"/>
  <c r="B72" i="2"/>
  <c r="Y71" i="2"/>
  <c r="V71" i="2"/>
  <c r="N71" i="2"/>
  <c r="M71" i="2"/>
  <c r="L71" i="2"/>
  <c r="J71" i="2"/>
  <c r="I71" i="2"/>
  <c r="H71" i="2"/>
  <c r="B71" i="2"/>
  <c r="Y70" i="2"/>
  <c r="V70" i="2"/>
  <c r="N70" i="2"/>
  <c r="M70" i="2"/>
  <c r="L70" i="2"/>
  <c r="J70" i="2"/>
  <c r="I70" i="2"/>
  <c r="H70" i="2"/>
  <c r="B70" i="2"/>
  <c r="Y69" i="2"/>
  <c r="V69" i="2"/>
  <c r="N69" i="2"/>
  <c r="M69" i="2"/>
  <c r="L69" i="2"/>
  <c r="J69" i="2"/>
  <c r="I69" i="2"/>
  <c r="H69" i="2"/>
  <c r="B69" i="2"/>
  <c r="Y68" i="2"/>
  <c r="W68" i="2"/>
  <c r="V68" i="2"/>
  <c r="N68" i="2"/>
  <c r="M68" i="2"/>
  <c r="L68" i="2"/>
  <c r="J68" i="2"/>
  <c r="I68" i="2"/>
  <c r="H68" i="2"/>
  <c r="B68" i="2"/>
  <c r="Y67" i="2"/>
  <c r="V67" i="2"/>
  <c r="U67" i="2" s="1"/>
  <c r="N67" i="2"/>
  <c r="M67" i="2"/>
  <c r="L67" i="2"/>
  <c r="J67" i="2"/>
  <c r="I67" i="2"/>
  <c r="H67" i="2"/>
  <c r="B67" i="2"/>
  <c r="Y66" i="2"/>
  <c r="V66" i="2"/>
  <c r="U66" i="2" s="1"/>
  <c r="S66" i="2"/>
  <c r="N66" i="2"/>
  <c r="M66" i="2"/>
  <c r="L66" i="2"/>
  <c r="J66" i="2"/>
  <c r="I66" i="2"/>
  <c r="H66" i="2"/>
  <c r="B66" i="2"/>
  <c r="Y65" i="2"/>
  <c r="V65" i="2"/>
  <c r="U65" i="2" s="1"/>
  <c r="N65" i="2"/>
  <c r="M65" i="2"/>
  <c r="L65" i="2"/>
  <c r="J65" i="2"/>
  <c r="I65" i="2"/>
  <c r="H65" i="2"/>
  <c r="B65" i="2"/>
  <c r="Y64" i="2"/>
  <c r="V64" i="2"/>
  <c r="U64" i="2" s="1"/>
  <c r="N64" i="2"/>
  <c r="M64" i="2"/>
  <c r="L64" i="2"/>
  <c r="J64" i="2"/>
  <c r="I64" i="2"/>
  <c r="H64" i="2"/>
  <c r="B64" i="2"/>
  <c r="Y63" i="2"/>
  <c r="V63" i="2"/>
  <c r="U63" i="2" s="1"/>
  <c r="N63" i="2"/>
  <c r="M63" i="2"/>
  <c r="L63" i="2"/>
  <c r="J63" i="2"/>
  <c r="I63" i="2"/>
  <c r="H63" i="2"/>
  <c r="B63" i="2"/>
  <c r="Y62" i="2"/>
  <c r="V62" i="2"/>
  <c r="U62" i="2" s="1"/>
  <c r="N62" i="2"/>
  <c r="M62" i="2"/>
  <c r="L62" i="2"/>
  <c r="J62" i="2"/>
  <c r="I62" i="2"/>
  <c r="H62" i="2"/>
  <c r="B62" i="2"/>
  <c r="Y61" i="2"/>
  <c r="V61" i="2"/>
  <c r="S61" i="2" s="1"/>
  <c r="N61" i="2"/>
  <c r="M61" i="2"/>
  <c r="L61" i="2"/>
  <c r="J61" i="2"/>
  <c r="I61" i="2"/>
  <c r="H61" i="2"/>
  <c r="B61" i="2"/>
  <c r="Y60" i="2"/>
  <c r="V60" i="2"/>
  <c r="N60" i="2"/>
  <c r="M60" i="2"/>
  <c r="L60" i="2"/>
  <c r="J60" i="2"/>
  <c r="I60" i="2"/>
  <c r="H60" i="2"/>
  <c r="B60" i="2"/>
  <c r="Y59" i="2"/>
  <c r="W59" i="2"/>
  <c r="V59" i="2"/>
  <c r="N59" i="2"/>
  <c r="M59" i="2"/>
  <c r="L59" i="2"/>
  <c r="J59" i="2"/>
  <c r="I59" i="2"/>
  <c r="H59" i="2"/>
  <c r="B59" i="2"/>
  <c r="Y58" i="2"/>
  <c r="V58" i="2"/>
  <c r="U58" i="2" s="1"/>
  <c r="N58" i="2"/>
  <c r="M58" i="2"/>
  <c r="L58" i="2"/>
  <c r="J58" i="2"/>
  <c r="I58" i="2"/>
  <c r="H58" i="2"/>
  <c r="B58" i="2"/>
  <c r="Y57" i="2"/>
  <c r="W57" i="2"/>
  <c r="V57" i="2"/>
  <c r="T57" i="2" s="1"/>
  <c r="N57" i="2"/>
  <c r="M57" i="2"/>
  <c r="L57" i="2"/>
  <c r="J57" i="2"/>
  <c r="I57" i="2"/>
  <c r="H57" i="2"/>
  <c r="B57" i="2"/>
  <c r="Y56" i="2"/>
  <c r="V56" i="2"/>
  <c r="S56" i="2" s="1"/>
  <c r="N56" i="2"/>
  <c r="M56" i="2"/>
  <c r="L56" i="2"/>
  <c r="J56" i="2"/>
  <c r="I56" i="2"/>
  <c r="H56" i="2"/>
  <c r="B56" i="2"/>
  <c r="Y55" i="2"/>
  <c r="V55" i="2"/>
  <c r="S55" i="2" s="1"/>
  <c r="N55" i="2"/>
  <c r="M55" i="2"/>
  <c r="L55" i="2"/>
  <c r="J55" i="2"/>
  <c r="I55" i="2"/>
  <c r="H55" i="2"/>
  <c r="B55" i="2"/>
  <c r="Y54" i="2"/>
  <c r="V54" i="2"/>
  <c r="S54" i="2" s="1"/>
  <c r="N54" i="2"/>
  <c r="M54" i="2"/>
  <c r="L54" i="2"/>
  <c r="J54" i="2"/>
  <c r="I54" i="2"/>
  <c r="H54" i="2"/>
  <c r="B54" i="2"/>
  <c r="Y53" i="2"/>
  <c r="V53" i="2"/>
  <c r="S53" i="2" s="1"/>
  <c r="U53" i="2"/>
  <c r="N53" i="2"/>
  <c r="M53" i="2"/>
  <c r="L53" i="2"/>
  <c r="J53" i="2"/>
  <c r="I53" i="2"/>
  <c r="H53" i="2"/>
  <c r="B53" i="2"/>
  <c r="Y52" i="2"/>
  <c r="V52" i="2"/>
  <c r="S52" i="2" s="1"/>
  <c r="N52" i="2"/>
  <c r="M52" i="2"/>
  <c r="L52" i="2"/>
  <c r="J52" i="2"/>
  <c r="I52" i="2"/>
  <c r="H52" i="2"/>
  <c r="B52" i="2"/>
  <c r="Y51" i="2"/>
  <c r="W51" i="2"/>
  <c r="V51" i="2"/>
  <c r="U51" i="2" s="1"/>
  <c r="N51" i="2"/>
  <c r="M51" i="2"/>
  <c r="L51" i="2"/>
  <c r="J51" i="2"/>
  <c r="I51" i="2"/>
  <c r="H51" i="2"/>
  <c r="B51" i="2"/>
  <c r="Y50" i="2"/>
  <c r="V50" i="2"/>
  <c r="U50" i="2" s="1"/>
  <c r="N50" i="2"/>
  <c r="M50" i="2"/>
  <c r="L50" i="2"/>
  <c r="J50" i="2"/>
  <c r="I50" i="2"/>
  <c r="H50" i="2"/>
  <c r="B50" i="2"/>
  <c r="Y49" i="2"/>
  <c r="Y48" i="2"/>
  <c r="V48" i="2"/>
  <c r="N48" i="2"/>
  <c r="M48" i="2"/>
  <c r="L48" i="2"/>
  <c r="J48" i="2"/>
  <c r="I48" i="2"/>
  <c r="H48" i="2"/>
  <c r="B48" i="2"/>
  <c r="Y47" i="2"/>
  <c r="V47" i="2"/>
  <c r="S47" i="2" s="1"/>
  <c r="N47" i="2"/>
  <c r="M47" i="2"/>
  <c r="L47" i="2"/>
  <c r="J47" i="2"/>
  <c r="I47" i="2"/>
  <c r="H47" i="2"/>
  <c r="B47" i="2"/>
  <c r="Y46" i="2"/>
  <c r="V46" i="2"/>
  <c r="N46" i="2"/>
  <c r="M46" i="2"/>
  <c r="L46" i="2"/>
  <c r="J46" i="2"/>
  <c r="I46" i="2"/>
  <c r="H46" i="2"/>
  <c r="B46" i="2"/>
  <c r="Y45" i="2"/>
  <c r="V45" i="2"/>
  <c r="S45" i="2" s="1"/>
  <c r="N45" i="2"/>
  <c r="M45" i="2"/>
  <c r="L45" i="2"/>
  <c r="J45" i="2"/>
  <c r="I45" i="2"/>
  <c r="H45" i="2"/>
  <c r="B45" i="2"/>
  <c r="Y44" i="2"/>
  <c r="V44" i="2"/>
  <c r="N44" i="2"/>
  <c r="M44" i="2"/>
  <c r="L44" i="2"/>
  <c r="J44" i="2"/>
  <c r="I44" i="2"/>
  <c r="H44" i="2"/>
  <c r="B44" i="2"/>
  <c r="Y43" i="2"/>
  <c r="V43" i="2"/>
  <c r="S43" i="2" s="1"/>
  <c r="N43" i="2"/>
  <c r="M43" i="2"/>
  <c r="L43" i="2"/>
  <c r="J43" i="2"/>
  <c r="I43" i="2"/>
  <c r="H43" i="2"/>
  <c r="Y42" i="2"/>
  <c r="V42" i="2"/>
  <c r="U42" i="2" s="1"/>
  <c r="N42" i="2"/>
  <c r="M42" i="2"/>
  <c r="L42" i="2"/>
  <c r="J42" i="2"/>
  <c r="I42" i="2"/>
  <c r="H42" i="2"/>
  <c r="B42" i="2"/>
  <c r="Y41" i="2"/>
  <c r="V41" i="2"/>
  <c r="U41" i="2" s="1"/>
  <c r="N41" i="2"/>
  <c r="M41" i="2"/>
  <c r="L41" i="2"/>
  <c r="J41" i="2"/>
  <c r="I41" i="2"/>
  <c r="H41" i="2"/>
  <c r="B41" i="2"/>
  <c r="Y40" i="2"/>
  <c r="V40" i="2"/>
  <c r="S40" i="2" s="1"/>
  <c r="N40" i="2"/>
  <c r="M40" i="2"/>
  <c r="L40" i="2"/>
  <c r="J40" i="2"/>
  <c r="I40" i="2"/>
  <c r="H40" i="2"/>
  <c r="B40" i="2"/>
  <c r="Y39" i="2"/>
  <c r="V39" i="2"/>
  <c r="S39" i="2" s="1"/>
  <c r="N39" i="2"/>
  <c r="M39" i="2"/>
  <c r="L39" i="2"/>
  <c r="J39" i="2"/>
  <c r="I39" i="2"/>
  <c r="H39" i="2"/>
  <c r="B39" i="2"/>
  <c r="Y38" i="2"/>
  <c r="V38" i="2"/>
  <c r="S38" i="2" s="1"/>
  <c r="N38" i="2"/>
  <c r="M38" i="2"/>
  <c r="L38" i="2"/>
  <c r="J38" i="2"/>
  <c r="I38" i="2"/>
  <c r="H38" i="2"/>
  <c r="B38" i="2"/>
  <c r="Y37" i="2"/>
  <c r="V37" i="2"/>
  <c r="S37" i="2" s="1"/>
  <c r="N37" i="2"/>
  <c r="M37" i="2"/>
  <c r="L37" i="2"/>
  <c r="J37" i="2"/>
  <c r="I37" i="2"/>
  <c r="H37" i="2"/>
  <c r="B37" i="2"/>
  <c r="Y36" i="2"/>
  <c r="V36" i="2"/>
  <c r="S36" i="2" s="1"/>
  <c r="U36" i="2"/>
  <c r="N36" i="2"/>
  <c r="M36" i="2"/>
  <c r="L36" i="2"/>
  <c r="J36" i="2"/>
  <c r="I36" i="2"/>
  <c r="H36" i="2"/>
  <c r="B36" i="2"/>
  <c r="Y35" i="2"/>
  <c r="W35" i="2"/>
  <c r="V35" i="2"/>
  <c r="N35" i="2"/>
  <c r="M35" i="2"/>
  <c r="L35" i="2"/>
  <c r="J35" i="2"/>
  <c r="I35" i="2"/>
  <c r="H35" i="2"/>
  <c r="B35" i="2"/>
  <c r="Y34" i="2"/>
  <c r="V34" i="2"/>
  <c r="T34" i="2" s="1"/>
  <c r="U34" i="2"/>
  <c r="S34" i="2"/>
  <c r="N34" i="2"/>
  <c r="M34" i="2"/>
  <c r="L34" i="2"/>
  <c r="J34" i="2"/>
  <c r="I34" i="2"/>
  <c r="H34" i="2"/>
  <c r="B34" i="2"/>
  <c r="Y33" i="2"/>
  <c r="V33" i="2"/>
  <c r="T33" i="2" s="1"/>
  <c r="N33" i="2"/>
  <c r="M33" i="2"/>
  <c r="L33" i="2"/>
  <c r="J33" i="2"/>
  <c r="I33" i="2"/>
  <c r="H33" i="2"/>
  <c r="B33" i="2"/>
  <c r="Y32" i="2"/>
  <c r="V32" i="2"/>
  <c r="T32" i="2" s="1"/>
  <c r="N32" i="2"/>
  <c r="M32" i="2"/>
  <c r="L32" i="2"/>
  <c r="J32" i="2"/>
  <c r="I32" i="2"/>
  <c r="H32" i="2"/>
  <c r="B32" i="2"/>
  <c r="Y31" i="2"/>
  <c r="V31" i="2"/>
  <c r="T31" i="2" s="1"/>
  <c r="N31" i="2"/>
  <c r="M31" i="2"/>
  <c r="L31" i="2"/>
  <c r="J31" i="2"/>
  <c r="I31" i="2"/>
  <c r="H31" i="2"/>
  <c r="B31" i="2"/>
  <c r="Y30" i="2"/>
  <c r="V30" i="2"/>
  <c r="T30" i="2" s="1"/>
  <c r="B30" i="2"/>
  <c r="Y29" i="2"/>
  <c r="V29" i="2"/>
  <c r="S29" i="2" s="1"/>
  <c r="N29" i="2"/>
  <c r="M29" i="2"/>
  <c r="L29" i="2"/>
  <c r="J29" i="2"/>
  <c r="I29" i="2"/>
  <c r="H29" i="2"/>
  <c r="B29" i="2"/>
  <c r="Y28" i="2"/>
  <c r="V28" i="2"/>
  <c r="S28" i="2" s="1"/>
  <c r="N28" i="2"/>
  <c r="M28" i="2"/>
  <c r="L28" i="2"/>
  <c r="J28" i="2"/>
  <c r="I28" i="2"/>
  <c r="H28" i="2"/>
  <c r="B28" i="2"/>
  <c r="Y27" i="2"/>
  <c r="V27" i="2"/>
  <c r="S27" i="2" s="1"/>
  <c r="N27" i="2"/>
  <c r="M27" i="2"/>
  <c r="L27" i="2"/>
  <c r="J27" i="2"/>
  <c r="I27" i="2"/>
  <c r="H27" i="2"/>
  <c r="B27" i="2"/>
  <c r="Y26" i="2"/>
  <c r="W26" i="2"/>
  <c r="V26" i="2"/>
  <c r="N26" i="2"/>
  <c r="M26" i="2"/>
  <c r="L26" i="2"/>
  <c r="J26" i="2"/>
  <c r="I26" i="2"/>
  <c r="H26" i="2"/>
  <c r="B26" i="2"/>
  <c r="Y25" i="2"/>
  <c r="V25" i="2"/>
  <c r="S25" i="2" s="1"/>
  <c r="N25" i="2"/>
  <c r="M25" i="2"/>
  <c r="L25" i="2"/>
  <c r="J25" i="2"/>
  <c r="I25" i="2"/>
  <c r="H25" i="2"/>
  <c r="B25" i="2"/>
  <c r="Y24" i="2"/>
  <c r="V24" i="2"/>
  <c r="S24" i="2" s="1"/>
  <c r="N24" i="2"/>
  <c r="M24" i="2"/>
  <c r="L24" i="2"/>
  <c r="J24" i="2"/>
  <c r="I24" i="2"/>
  <c r="H24" i="2"/>
  <c r="B24" i="2"/>
  <c r="Y23" i="2"/>
  <c r="V23" i="2"/>
  <c r="S23" i="2" s="1"/>
  <c r="N23" i="2"/>
  <c r="M23" i="2"/>
  <c r="L23" i="2"/>
  <c r="J23" i="2"/>
  <c r="I23" i="2"/>
  <c r="H23" i="2"/>
  <c r="B23" i="2"/>
  <c r="Y22" i="2"/>
  <c r="V22" i="2"/>
  <c r="S22" i="2" s="1"/>
  <c r="N22" i="2"/>
  <c r="M22" i="2"/>
  <c r="L22" i="2"/>
  <c r="J22" i="2"/>
  <c r="I22" i="2"/>
  <c r="H22" i="2"/>
  <c r="B22" i="2"/>
  <c r="Y21" i="2"/>
  <c r="V21" i="2"/>
  <c r="S21" i="2" s="1"/>
  <c r="N21" i="2"/>
  <c r="M21" i="2"/>
  <c r="L21" i="2"/>
  <c r="J21" i="2"/>
  <c r="I21" i="2"/>
  <c r="H21" i="2"/>
  <c r="B21" i="2"/>
  <c r="Y20" i="2"/>
  <c r="V20" i="2"/>
  <c r="S20" i="2" s="1"/>
  <c r="N20" i="2"/>
  <c r="M20" i="2"/>
  <c r="L20" i="2"/>
  <c r="J20" i="2"/>
  <c r="I20" i="2"/>
  <c r="H20" i="2"/>
  <c r="B20" i="2"/>
  <c r="Y19" i="2"/>
  <c r="V19" i="2"/>
  <c r="S19" i="2" s="1"/>
  <c r="N19" i="2"/>
  <c r="M19" i="2"/>
  <c r="L19" i="2"/>
  <c r="J19" i="2"/>
  <c r="I19" i="2"/>
  <c r="H19" i="2"/>
  <c r="B19" i="2"/>
  <c r="Y18" i="2"/>
  <c r="V18" i="2"/>
  <c r="S18" i="2" s="1"/>
  <c r="N18" i="2"/>
  <c r="M18" i="2"/>
  <c r="L18" i="2"/>
  <c r="J18" i="2"/>
  <c r="I18" i="2"/>
  <c r="H18" i="2"/>
  <c r="B18" i="2"/>
  <c r="Y17" i="2"/>
  <c r="V17" i="2"/>
  <c r="S17" i="2" s="1"/>
  <c r="N17" i="2"/>
  <c r="M17" i="2"/>
  <c r="L17" i="2"/>
  <c r="J17" i="2"/>
  <c r="I17" i="2"/>
  <c r="H17" i="2"/>
  <c r="B17" i="2"/>
  <c r="Y16" i="2"/>
  <c r="V16" i="2"/>
  <c r="S16" i="2" s="1"/>
  <c r="N16" i="2"/>
  <c r="M16" i="2"/>
  <c r="L16" i="2"/>
  <c r="J16" i="2"/>
  <c r="I16" i="2"/>
  <c r="H16" i="2"/>
  <c r="B16" i="2"/>
  <c r="Y15" i="2"/>
  <c r="V15" i="2"/>
  <c r="S15" i="2" s="1"/>
  <c r="N15" i="2"/>
  <c r="M15" i="2"/>
  <c r="L15" i="2"/>
  <c r="J15" i="2"/>
  <c r="I15" i="2"/>
  <c r="H15" i="2"/>
  <c r="B15" i="2"/>
  <c r="Y14" i="2"/>
  <c r="V14" i="2"/>
  <c r="S14" i="2" s="1"/>
  <c r="N14" i="2"/>
  <c r="M14" i="2"/>
  <c r="L14" i="2"/>
  <c r="J14" i="2"/>
  <c r="I14" i="2"/>
  <c r="H14" i="2"/>
  <c r="B14" i="2"/>
  <c r="Y13" i="2"/>
  <c r="V13" i="2"/>
  <c r="S13" i="2" s="1"/>
  <c r="N13" i="2"/>
  <c r="M13" i="2"/>
  <c r="L13" i="2"/>
  <c r="J13" i="2"/>
  <c r="I13" i="2"/>
  <c r="H13" i="2"/>
  <c r="B13" i="2"/>
  <c r="Y12" i="2"/>
  <c r="V12" i="2"/>
  <c r="S12" i="2" s="1"/>
  <c r="N12" i="2"/>
  <c r="M12" i="2"/>
  <c r="L12" i="2"/>
  <c r="J12" i="2"/>
  <c r="I12" i="2"/>
  <c r="H12" i="2"/>
  <c r="B12" i="2"/>
  <c r="Y11" i="2"/>
  <c r="V11" i="2"/>
  <c r="S11" i="2" s="1"/>
  <c r="N11" i="2"/>
  <c r="M11" i="2"/>
  <c r="L11" i="2"/>
  <c r="J11" i="2"/>
  <c r="I11" i="2"/>
  <c r="H11" i="2"/>
  <c r="B11" i="2"/>
  <c r="Y10" i="2"/>
  <c r="V10" i="2"/>
  <c r="S10" i="2" s="1"/>
  <c r="N10" i="2"/>
  <c r="M10" i="2"/>
  <c r="L10" i="2"/>
  <c r="J10" i="2"/>
  <c r="I10" i="2"/>
  <c r="H10" i="2"/>
  <c r="B10" i="2"/>
  <c r="Y9" i="2"/>
  <c r="V9" i="2"/>
  <c r="S9" i="2" s="1"/>
  <c r="N9" i="2"/>
  <c r="M9" i="2"/>
  <c r="L9" i="2"/>
  <c r="J9" i="2"/>
  <c r="I9" i="2"/>
  <c r="H9" i="2"/>
  <c r="B9" i="2"/>
  <c r="Y8" i="2"/>
  <c r="V8" i="2"/>
  <c r="S8" i="2" s="1"/>
  <c r="N8" i="2"/>
  <c r="M8" i="2"/>
  <c r="L8" i="2"/>
  <c r="J8" i="2"/>
  <c r="I8" i="2"/>
  <c r="H8" i="2"/>
  <c r="B8" i="2"/>
  <c r="Y7" i="2"/>
  <c r="V7" i="2"/>
  <c r="S7" i="2" s="1"/>
  <c r="N7" i="2"/>
  <c r="M7" i="2"/>
  <c r="L7" i="2"/>
  <c r="J7" i="2"/>
  <c r="I7" i="2"/>
  <c r="H7" i="2"/>
  <c r="B7" i="2"/>
  <c r="Y6" i="2"/>
  <c r="W6" i="2"/>
  <c r="V6" i="2"/>
  <c r="N6" i="2"/>
  <c r="M6" i="2"/>
  <c r="L6" i="2"/>
  <c r="J6" i="2"/>
  <c r="I6" i="2"/>
  <c r="H6" i="2"/>
  <c r="B6" i="2"/>
  <c r="Y5" i="2"/>
  <c r="V5" i="2"/>
  <c r="T5" i="2" s="1"/>
  <c r="N5" i="2"/>
  <c r="M5" i="2"/>
  <c r="L5" i="2"/>
  <c r="J5" i="2"/>
  <c r="I5" i="2"/>
  <c r="H5" i="2"/>
  <c r="B5" i="2"/>
  <c r="Y4" i="2"/>
  <c r="V4" i="2"/>
  <c r="T4" i="2" s="1"/>
  <c r="U4" i="2"/>
  <c r="S4" i="2"/>
  <c r="N4" i="2"/>
  <c r="M4" i="2"/>
  <c r="L4" i="2"/>
  <c r="J4" i="2"/>
  <c r="I4" i="2"/>
  <c r="H4" i="2"/>
  <c r="B4" i="2"/>
  <c r="Y3" i="2"/>
  <c r="V3" i="2"/>
  <c r="T3" i="2" s="1"/>
  <c r="N3" i="2"/>
  <c r="M3" i="2"/>
  <c r="L3" i="2"/>
  <c r="J3" i="2"/>
  <c r="I3" i="2"/>
  <c r="H3" i="2"/>
  <c r="B3" i="2"/>
  <c r="Y2" i="2"/>
  <c r="V2" i="2"/>
  <c r="T2" i="2" s="1"/>
  <c r="N2" i="2"/>
  <c r="M2" i="2"/>
  <c r="L2" i="2"/>
  <c r="J2" i="2"/>
  <c r="I2" i="2"/>
  <c r="H2" i="2"/>
  <c r="B2" i="2"/>
  <c r="U57" i="2" l="1"/>
  <c r="T99" i="2"/>
  <c r="S134" i="2"/>
  <c r="T146" i="2"/>
  <c r="S235" i="2"/>
  <c r="T53" i="2"/>
  <c r="S58" i="2"/>
  <c r="T124" i="2"/>
  <c r="U183" i="2"/>
  <c r="S137" i="2"/>
  <c r="U16" i="2"/>
  <c r="U29" i="2"/>
  <c r="S30" i="2"/>
  <c r="U40" i="2"/>
  <c r="T58" i="2"/>
  <c r="S64" i="2"/>
  <c r="S145" i="2"/>
  <c r="U24" i="2"/>
  <c r="U30" i="2"/>
  <c r="U35" i="2"/>
  <c r="T101" i="2"/>
  <c r="T130" i="2"/>
  <c r="T145" i="2"/>
  <c r="T160" i="2"/>
  <c r="S175" i="2"/>
  <c r="T39" i="2"/>
  <c r="S98" i="2"/>
  <c r="S219" i="2"/>
  <c r="T235" i="2"/>
  <c r="S238" i="2"/>
  <c r="S245" i="2"/>
  <c r="T28" i="2"/>
  <c r="U8" i="2"/>
  <c r="T27" i="2"/>
  <c r="U28" i="2"/>
  <c r="U39" i="2"/>
  <c r="T52" i="2"/>
  <c r="T56" i="2"/>
  <c r="T91" i="2"/>
  <c r="T98" i="2"/>
  <c r="T117" i="2"/>
  <c r="S117" i="2"/>
  <c r="S119" i="2"/>
  <c r="S120" i="2"/>
  <c r="S148" i="2"/>
  <c r="T162" i="2"/>
  <c r="T238" i="2"/>
  <c r="U6" i="2"/>
  <c r="U12" i="2"/>
  <c r="U27" i="2"/>
  <c r="U31" i="2"/>
  <c r="T35" i="2"/>
  <c r="U54" i="2"/>
  <c r="U59" i="2"/>
  <c r="U90" i="2"/>
  <c r="U101" i="2"/>
  <c r="S105" i="2"/>
  <c r="T126" i="2"/>
  <c r="S147" i="2"/>
  <c r="U154" i="2"/>
  <c r="S122" i="2"/>
  <c r="S158" i="2"/>
  <c r="U52" i="2"/>
  <c r="T55" i="2"/>
  <c r="U56" i="2"/>
  <c r="S57" i="2"/>
  <c r="S63" i="2"/>
  <c r="S65" i="2"/>
  <c r="S67" i="2"/>
  <c r="T86" i="2"/>
  <c r="S90" i="2"/>
  <c r="T100" i="2"/>
  <c r="T113" i="2"/>
  <c r="S113" i="2"/>
  <c r="S121" i="2"/>
  <c r="S127" i="2"/>
  <c r="S131" i="2"/>
  <c r="S135" i="2"/>
  <c r="U137" i="2"/>
  <c r="T147" i="2"/>
  <c r="S154" i="2"/>
  <c r="S155" i="2"/>
  <c r="S156" i="2"/>
  <c r="S157" i="2"/>
  <c r="T158" i="2"/>
  <c r="S162" i="2"/>
  <c r="S163" i="2"/>
  <c r="S179" i="2"/>
  <c r="S247" i="2"/>
  <c r="S251" i="2"/>
  <c r="S68" i="2"/>
  <c r="T134" i="2"/>
  <c r="U155" i="2"/>
  <c r="S3" i="2"/>
  <c r="U3" i="2"/>
  <c r="U20" i="2"/>
  <c r="S26" i="2"/>
  <c r="T29" i="2"/>
  <c r="S31" i="2"/>
  <c r="S35" i="2"/>
  <c r="T36" i="2"/>
  <c r="T40" i="2"/>
  <c r="T54" i="2"/>
  <c r="U55" i="2"/>
  <c r="T59" i="2"/>
  <c r="U85" i="2"/>
  <c r="S91" i="2"/>
  <c r="S92" i="2"/>
  <c r="S104" i="2"/>
  <c r="U105" i="2"/>
  <c r="S124" i="2"/>
  <c r="S126" i="2"/>
  <c r="T127" i="2"/>
  <c r="S130" i="2"/>
  <c r="T131" i="2"/>
  <c r="T156" i="2"/>
  <c r="U163" i="2"/>
  <c r="S166" i="2"/>
  <c r="U179" i="2"/>
  <c r="S182" i="2"/>
  <c r="S218" i="2"/>
  <c r="S94" i="2"/>
  <c r="S115" i="2"/>
  <c r="S118" i="2"/>
  <c r="T120" i="2"/>
  <c r="T121" i="2"/>
  <c r="T122" i="2"/>
  <c r="S123" i="2"/>
  <c r="S129" i="2"/>
  <c r="S133" i="2"/>
  <c r="S150" i="2"/>
  <c r="S161" i="2"/>
  <c r="S171" i="2"/>
  <c r="U175" i="2"/>
  <c r="S178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3" i="2"/>
  <c r="T245" i="2"/>
  <c r="S248" i="2"/>
  <c r="T9" i="2"/>
  <c r="T13" i="2"/>
  <c r="T17" i="2"/>
  <c r="T21" i="2"/>
  <c r="T25" i="2"/>
  <c r="S62" i="2"/>
  <c r="S85" i="2"/>
  <c r="S87" i="2"/>
  <c r="S88" i="2"/>
  <c r="T94" i="2"/>
  <c r="S95" i="2"/>
  <c r="S96" i="2"/>
  <c r="T106" i="2"/>
  <c r="S109" i="2"/>
  <c r="S112" i="2"/>
  <c r="S114" i="2"/>
  <c r="T123" i="2"/>
  <c r="S128" i="2"/>
  <c r="T129" i="2"/>
  <c r="S132" i="2"/>
  <c r="T133" i="2"/>
  <c r="U134" i="2"/>
  <c r="S136" i="2"/>
  <c r="T150" i="2"/>
  <c r="S151" i="2"/>
  <c r="S152" i="2"/>
  <c r="T159" i="2"/>
  <c r="S167" i="2"/>
  <c r="U171" i="2"/>
  <c r="S174" i="2"/>
  <c r="S183" i="2"/>
  <c r="T184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S202" i="2"/>
  <c r="T203" i="2"/>
  <c r="S246" i="2"/>
  <c r="S254" i="2"/>
  <c r="S255" i="2"/>
  <c r="T8" i="2"/>
  <c r="U9" i="2"/>
  <c r="T12" i="2"/>
  <c r="U13" i="2"/>
  <c r="T16" i="2"/>
  <c r="U17" i="2"/>
  <c r="T20" i="2"/>
  <c r="U21" i="2"/>
  <c r="T24" i="2"/>
  <c r="U25" i="2"/>
  <c r="S59" i="2"/>
  <c r="U68" i="2"/>
  <c r="S86" i="2"/>
  <c r="T87" i="2"/>
  <c r="T95" i="2"/>
  <c r="S101" i="2"/>
  <c r="S102" i="2"/>
  <c r="S110" i="2"/>
  <c r="S111" i="2"/>
  <c r="T112" i="2"/>
  <c r="T114" i="2"/>
  <c r="T128" i="2"/>
  <c r="T132" i="2"/>
  <c r="T151" i="2"/>
  <c r="U167" i="2"/>
  <c r="S170" i="2"/>
  <c r="U184" i="2"/>
  <c r="T202" i="2"/>
  <c r="S217" i="2"/>
  <c r="T255" i="2"/>
  <c r="U46" i="2"/>
  <c r="T46" i="2"/>
  <c r="U79" i="2"/>
  <c r="T79" i="2"/>
  <c r="S79" i="2"/>
  <c r="U83" i="2"/>
  <c r="T83" i="2"/>
  <c r="S83" i="2"/>
  <c r="U139" i="2"/>
  <c r="T139" i="2"/>
  <c r="S139" i="2"/>
  <c r="T172" i="2"/>
  <c r="U172" i="2"/>
  <c r="S172" i="2"/>
  <c r="T7" i="2"/>
  <c r="T11" i="2"/>
  <c r="T23" i="2"/>
  <c r="S33" i="2"/>
  <c r="T38" i="2"/>
  <c r="T42" i="2"/>
  <c r="S42" i="2"/>
  <c r="T51" i="2"/>
  <c r="S51" i="2"/>
  <c r="U72" i="2"/>
  <c r="T72" i="2"/>
  <c r="S72" i="2"/>
  <c r="U76" i="2"/>
  <c r="T76" i="2"/>
  <c r="S76" i="2"/>
  <c r="U80" i="2"/>
  <c r="T80" i="2"/>
  <c r="S80" i="2"/>
  <c r="U84" i="2"/>
  <c r="T84" i="2"/>
  <c r="S84" i="2"/>
  <c r="U108" i="2"/>
  <c r="T108" i="2"/>
  <c r="S108" i="2"/>
  <c r="U116" i="2"/>
  <c r="T116" i="2"/>
  <c r="S116" i="2"/>
  <c r="U125" i="2"/>
  <c r="T125" i="2"/>
  <c r="S125" i="2"/>
  <c r="U140" i="2"/>
  <c r="T140" i="2"/>
  <c r="S140" i="2"/>
  <c r="U144" i="2"/>
  <c r="T144" i="2"/>
  <c r="S144" i="2"/>
  <c r="U153" i="2"/>
  <c r="T153" i="2"/>
  <c r="S153" i="2"/>
  <c r="T168" i="2"/>
  <c r="U168" i="2"/>
  <c r="S168" i="2"/>
  <c r="S185" i="2"/>
  <c r="U185" i="2"/>
  <c r="T185" i="2"/>
  <c r="U44" i="2"/>
  <c r="T44" i="2"/>
  <c r="U60" i="2"/>
  <c r="T60" i="2"/>
  <c r="U71" i="2"/>
  <c r="T71" i="2"/>
  <c r="S71" i="2"/>
  <c r="U93" i="2"/>
  <c r="T93" i="2"/>
  <c r="S93" i="2"/>
  <c r="U143" i="2"/>
  <c r="T143" i="2"/>
  <c r="S143" i="2"/>
  <c r="S2" i="2"/>
  <c r="S6" i="2"/>
  <c r="T15" i="2"/>
  <c r="T19" i="2"/>
  <c r="U2" i="2"/>
  <c r="S5" i="2"/>
  <c r="U7" i="2"/>
  <c r="T10" i="2"/>
  <c r="U11" i="2"/>
  <c r="T14" i="2"/>
  <c r="U15" i="2"/>
  <c r="T18" i="2"/>
  <c r="U19" i="2"/>
  <c r="T22" i="2"/>
  <c r="U23" i="2"/>
  <c r="T26" i="2"/>
  <c r="S32" i="2"/>
  <c r="U33" i="2"/>
  <c r="T37" i="2"/>
  <c r="U38" i="2"/>
  <c r="U43" i="2"/>
  <c r="T43" i="2"/>
  <c r="U45" i="2"/>
  <c r="T45" i="2"/>
  <c r="U47" i="2"/>
  <c r="T47" i="2"/>
  <c r="U61" i="2"/>
  <c r="T61" i="2"/>
  <c r="U69" i="2"/>
  <c r="T69" i="2"/>
  <c r="S69" i="2"/>
  <c r="U73" i="2"/>
  <c r="T73" i="2"/>
  <c r="S73" i="2"/>
  <c r="U77" i="2"/>
  <c r="T77" i="2"/>
  <c r="S77" i="2"/>
  <c r="U81" i="2"/>
  <c r="T81" i="2"/>
  <c r="S81" i="2"/>
  <c r="U89" i="2"/>
  <c r="T89" i="2"/>
  <c r="S89" i="2"/>
  <c r="U97" i="2"/>
  <c r="T97" i="2"/>
  <c r="S97" i="2"/>
  <c r="T118" i="2"/>
  <c r="U141" i="2"/>
  <c r="T141" i="2"/>
  <c r="S141" i="2"/>
  <c r="T164" i="2"/>
  <c r="U164" i="2"/>
  <c r="S164" i="2"/>
  <c r="T180" i="2"/>
  <c r="U180" i="2"/>
  <c r="S180" i="2"/>
  <c r="U48" i="2"/>
  <c r="T48" i="2"/>
  <c r="U75" i="2"/>
  <c r="T75" i="2"/>
  <c r="S75" i="2"/>
  <c r="U5" i="2"/>
  <c r="T6" i="2"/>
  <c r="U10" i="2"/>
  <c r="U14" i="2"/>
  <c r="U18" i="2"/>
  <c r="U22" i="2"/>
  <c r="U26" i="2"/>
  <c r="U32" i="2"/>
  <c r="U37" i="2"/>
  <c r="T41" i="2"/>
  <c r="S41" i="2"/>
  <c r="S44" i="2"/>
  <c r="S46" i="2"/>
  <c r="S48" i="2"/>
  <c r="T50" i="2"/>
  <c r="S50" i="2"/>
  <c r="S60" i="2"/>
  <c r="U70" i="2"/>
  <c r="T70" i="2"/>
  <c r="S70" i="2"/>
  <c r="U74" i="2"/>
  <c r="T74" i="2"/>
  <c r="S74" i="2"/>
  <c r="U78" i="2"/>
  <c r="T78" i="2"/>
  <c r="S78" i="2"/>
  <c r="U82" i="2"/>
  <c r="T82" i="2"/>
  <c r="S82" i="2"/>
  <c r="U103" i="2"/>
  <c r="T103" i="2"/>
  <c r="S103" i="2"/>
  <c r="U138" i="2"/>
  <c r="T138" i="2"/>
  <c r="S138" i="2"/>
  <c r="U142" i="2"/>
  <c r="T142" i="2"/>
  <c r="S142" i="2"/>
  <c r="U149" i="2"/>
  <c r="T149" i="2"/>
  <c r="S149" i="2"/>
  <c r="T176" i="2"/>
  <c r="U176" i="2"/>
  <c r="S176" i="2"/>
  <c r="T187" i="2"/>
  <c r="S187" i="2"/>
  <c r="U187" i="2"/>
  <c r="U221" i="2"/>
  <c r="T221" i="2"/>
  <c r="S221" i="2"/>
  <c r="U225" i="2"/>
  <c r="T225" i="2"/>
  <c r="S225" i="2"/>
  <c r="U229" i="2"/>
  <c r="T229" i="2"/>
  <c r="S229" i="2"/>
  <c r="U233" i="2"/>
  <c r="T233" i="2"/>
  <c r="S233" i="2"/>
  <c r="U241" i="2"/>
  <c r="T241" i="2"/>
  <c r="S241" i="2"/>
  <c r="U257" i="2"/>
  <c r="T257" i="2"/>
  <c r="S257" i="2"/>
  <c r="T62" i="2"/>
  <c r="T63" i="2"/>
  <c r="T64" i="2"/>
  <c r="T65" i="2"/>
  <c r="T66" i="2"/>
  <c r="T67" i="2"/>
  <c r="T68" i="2"/>
  <c r="T88" i="2"/>
  <c r="T92" i="2"/>
  <c r="T96" i="2"/>
  <c r="T102" i="2"/>
  <c r="T107" i="2"/>
  <c r="T111" i="2"/>
  <c r="T115" i="2"/>
  <c r="T119" i="2"/>
  <c r="T135" i="2"/>
  <c r="T136" i="2"/>
  <c r="T137" i="2"/>
  <c r="T148" i="2"/>
  <c r="T152" i="2"/>
  <c r="T157" i="2"/>
  <c r="S160" i="2"/>
  <c r="T161" i="2"/>
  <c r="U162" i="2"/>
  <c r="S165" i="2"/>
  <c r="U166" i="2"/>
  <c r="S169" i="2"/>
  <c r="U170" i="2"/>
  <c r="S173" i="2"/>
  <c r="U174" i="2"/>
  <c r="S177" i="2"/>
  <c r="U178" i="2"/>
  <c r="S181" i="2"/>
  <c r="U182" i="2"/>
  <c r="T183" i="2"/>
  <c r="U205" i="2"/>
  <c r="T205" i="2"/>
  <c r="U207" i="2"/>
  <c r="T207" i="2"/>
  <c r="U209" i="2"/>
  <c r="T209" i="2"/>
  <c r="U211" i="2"/>
  <c r="T211" i="2"/>
  <c r="U213" i="2"/>
  <c r="T213" i="2"/>
  <c r="U215" i="2"/>
  <c r="T215" i="2"/>
  <c r="U219" i="2"/>
  <c r="U222" i="2"/>
  <c r="T222" i="2"/>
  <c r="S222" i="2"/>
  <c r="U226" i="2"/>
  <c r="T226" i="2"/>
  <c r="S226" i="2"/>
  <c r="U230" i="2"/>
  <c r="T230" i="2"/>
  <c r="S230" i="2"/>
  <c r="U234" i="2"/>
  <c r="T234" i="2"/>
  <c r="S234" i="2"/>
  <c r="U236" i="2"/>
  <c r="T236" i="2"/>
  <c r="S236" i="2"/>
  <c r="U242" i="2"/>
  <c r="T242" i="2"/>
  <c r="S242" i="2"/>
  <c r="T248" i="2"/>
  <c r="U249" i="2"/>
  <c r="T249" i="2"/>
  <c r="S249" i="2"/>
  <c r="T251" i="2"/>
  <c r="U252" i="2"/>
  <c r="T252" i="2"/>
  <c r="S252" i="2"/>
  <c r="S159" i="2"/>
  <c r="U165" i="2"/>
  <c r="U169" i="2"/>
  <c r="U173" i="2"/>
  <c r="U177" i="2"/>
  <c r="U181" i="2"/>
  <c r="T186" i="2"/>
  <c r="S186" i="2"/>
  <c r="U223" i="2"/>
  <c r="T223" i="2"/>
  <c r="S223" i="2"/>
  <c r="U227" i="2"/>
  <c r="T227" i="2"/>
  <c r="S227" i="2"/>
  <c r="U231" i="2"/>
  <c r="T231" i="2"/>
  <c r="S231" i="2"/>
  <c r="U237" i="2"/>
  <c r="T237" i="2"/>
  <c r="S237" i="2"/>
  <c r="U239" i="2"/>
  <c r="T239" i="2"/>
  <c r="S239" i="2"/>
  <c r="U243" i="2"/>
  <c r="T243" i="2"/>
  <c r="S243" i="2"/>
  <c r="U250" i="2"/>
  <c r="T250" i="2"/>
  <c r="S250" i="2"/>
  <c r="U253" i="2"/>
  <c r="T253" i="2"/>
  <c r="S253" i="2"/>
  <c r="U204" i="2"/>
  <c r="T204" i="2"/>
  <c r="U206" i="2"/>
  <c r="T206" i="2"/>
  <c r="U208" i="2"/>
  <c r="T208" i="2"/>
  <c r="U210" i="2"/>
  <c r="T210" i="2"/>
  <c r="U212" i="2"/>
  <c r="T212" i="2"/>
  <c r="U214" i="2"/>
  <c r="T214" i="2"/>
  <c r="U216" i="2"/>
  <c r="T216" i="2"/>
  <c r="U220" i="2"/>
  <c r="T220" i="2"/>
  <c r="S220" i="2"/>
  <c r="U224" i="2"/>
  <c r="T224" i="2"/>
  <c r="S224" i="2"/>
  <c r="U228" i="2"/>
  <c r="T228" i="2"/>
  <c r="S228" i="2"/>
  <c r="U232" i="2"/>
  <c r="T232" i="2"/>
  <c r="S232" i="2"/>
  <c r="U240" i="2"/>
  <c r="T240" i="2"/>
  <c r="S240" i="2"/>
  <c r="U244" i="2"/>
  <c r="T244" i="2"/>
  <c r="S244" i="2"/>
  <c r="T247" i="2"/>
  <c r="U256" i="2"/>
  <c r="T256" i="2"/>
  <c r="S256" i="2"/>
  <c r="T217" i="2"/>
  <c r="T218" i="2"/>
  <c r="T219" i="2"/>
  <c r="T246" i="2"/>
  <c r="T254" i="2"/>
  <c r="F115" i="2"/>
  <c r="A115" i="2"/>
</calcChain>
</file>

<file path=xl/sharedStrings.xml><?xml version="1.0" encoding="utf-8"?>
<sst xmlns="http://schemas.openxmlformats.org/spreadsheetml/2006/main" count="2370" uniqueCount="1282">
  <si>
    <t>Sort</t>
  </si>
  <si>
    <t>Repeated Company</t>
  </si>
  <si>
    <t>Phone number</t>
  </si>
  <si>
    <t>Phone Number Type</t>
  </si>
  <si>
    <t>Column2</t>
  </si>
  <si>
    <t>Serial Number</t>
  </si>
  <si>
    <t>Relation to A/C</t>
  </si>
  <si>
    <t>ACBASEIATA</t>
  </si>
  <si>
    <t>ACBASESTATE</t>
  </si>
  <si>
    <t>ACBASECOUNTRY</t>
  </si>
  <si>
    <t>Company</t>
  </si>
  <si>
    <t>COMPCITY</t>
  </si>
  <si>
    <t>COMPSTATE</t>
  </si>
  <si>
    <t>COMPCOUNTRY</t>
  </si>
  <si>
    <t>CONTACTFIRSTNAME</t>
  </si>
  <si>
    <t>CONTACTLASTNAME</t>
  </si>
  <si>
    <t>CONTACTTITLE</t>
  </si>
  <si>
    <t>Website</t>
  </si>
  <si>
    <t>Clicks</t>
  </si>
  <si>
    <t>Opens</t>
  </si>
  <si>
    <t>snailMail</t>
  </si>
  <si>
    <t>Combined</t>
  </si>
  <si>
    <t>Combined 2</t>
  </si>
  <si>
    <t>Combined 3</t>
  </si>
  <si>
    <t>count</t>
  </si>
  <si>
    <t>Priority</t>
  </si>
  <si>
    <t>contacted?</t>
  </si>
  <si>
    <t>Changes to spreadsheet needed:</t>
  </si>
  <si>
    <t>Notes</t>
  </si>
  <si>
    <t>910-859-8574</t>
  </si>
  <si>
    <t>COMPOFFICE, CONTACTBESTPHONE, CONTACTOFFICE</t>
  </si>
  <si>
    <t>N703HA</t>
  </si>
  <si>
    <t>202</t>
  </si>
  <si>
    <t>Owner</t>
  </si>
  <si>
    <t>Full Send Aviation, LLC</t>
  </si>
  <si>
    <t>Christopher</t>
  </si>
  <si>
    <t>Scerri</t>
  </si>
  <si>
    <t>Manager</t>
  </si>
  <si>
    <t>325-370-7389</t>
  </si>
  <si>
    <t>COMPMOBILE, CONTACTBESTPHONE, CONTACTMOBILE</t>
  </si>
  <si>
    <t>N530LD</t>
  </si>
  <si>
    <t>203</t>
  </si>
  <si>
    <t>4 Love of Flight, LLC</t>
  </si>
  <si>
    <t>Lou Ann</t>
  </si>
  <si>
    <t>Davis</t>
  </si>
  <si>
    <t>Managing Member</t>
  </si>
  <si>
    <t>360-708-8516</t>
  </si>
  <si>
    <t>COMPMOBILE</t>
  </si>
  <si>
    <t>N29JW</t>
  </si>
  <si>
    <t>205</t>
  </si>
  <si>
    <t>Operator, Owner</t>
  </si>
  <si>
    <t>Schussboomer Systems, Inc.</t>
  </si>
  <si>
    <t>Kevin</t>
  </si>
  <si>
    <t>Welch</t>
  </si>
  <si>
    <t>President</t>
  </si>
  <si>
    <t>360-588-0574</t>
  </si>
  <si>
    <t>CONTACTBESTPHONE, CONTACTOFFICE</t>
  </si>
  <si>
    <t>713-691-3616</t>
  </si>
  <si>
    <t>COMPOFFICE, CONTACTBESTPHONE</t>
  </si>
  <si>
    <t>N150QA</t>
  </si>
  <si>
    <t>206</t>
  </si>
  <si>
    <t>North Houston Pole Line</t>
  </si>
  <si>
    <t>David
Daren</t>
  </si>
  <si>
    <t>Meisel
Austin</t>
  </si>
  <si>
    <t xml:space="preserve">
President</t>
  </si>
  <si>
    <t>https://www.nhplc.com</t>
  </si>
  <si>
    <t>937-974-7845</t>
  </si>
  <si>
    <t>N531GP</t>
  </si>
  <si>
    <t>207</t>
  </si>
  <si>
    <t>Blue Flag Two, Ltd.</t>
  </si>
  <si>
    <t>Kenneth</t>
  </si>
  <si>
    <t>Hemmelgarn</t>
  </si>
  <si>
    <t>480-579-2424</t>
  </si>
  <si>
    <t>N209AW</t>
  </si>
  <si>
    <t>209</t>
  </si>
  <si>
    <t>Blue Star Management, LLC</t>
  </si>
  <si>
    <t>Palmer</t>
  </si>
  <si>
    <t>480-998-8989</t>
  </si>
  <si>
    <t>COMPOFFICE, CONTACTOFFICE</t>
  </si>
  <si>
    <t>Aircraft Management Company</t>
  </si>
  <si>
    <t>Pinnacle Aviation, Inc.</t>
  </si>
  <si>
    <t>Curt</t>
  </si>
  <si>
    <t>Pavlicek</t>
  </si>
  <si>
    <t>www.pinnacleaviation.com</t>
  </si>
  <si>
    <t>602-618-6200</t>
  </si>
  <si>
    <t>CONTACTBESTPHONE, CONTACTMOBILE</t>
  </si>
  <si>
    <t>507-2642841</t>
  </si>
  <si>
    <t>N150CT</t>
  </si>
  <si>
    <t>208</t>
  </si>
  <si>
    <t>Lessee</t>
  </si>
  <si>
    <t>Promerica Financial Corporation</t>
  </si>
  <si>
    <t>Ramiro</t>
  </si>
  <si>
    <t>Ortiz Mayorga</t>
  </si>
  <si>
    <t>www.grupopromerica.com</t>
  </si>
  <si>
    <t>206-683-2815</t>
  </si>
  <si>
    <t>N150JN</t>
  </si>
  <si>
    <t>212</t>
  </si>
  <si>
    <t>Koselig, LLC</t>
  </si>
  <si>
    <t>Loren</t>
  </si>
  <si>
    <t>Ness</t>
  </si>
  <si>
    <t>269-547-4799</t>
  </si>
  <si>
    <t>N5950C</t>
  </si>
  <si>
    <t>213</t>
  </si>
  <si>
    <t>Bravo Zulu G150, LLC</t>
  </si>
  <si>
    <t>Scott</t>
  </si>
  <si>
    <t>Sanderson</t>
  </si>
  <si>
    <t>650-529-9591</t>
  </si>
  <si>
    <t>N777FL</t>
  </si>
  <si>
    <t>214</t>
  </si>
  <si>
    <t>Operator</t>
  </si>
  <si>
    <t>Warren, James D.</t>
  </si>
  <si>
    <t>James</t>
  </si>
  <si>
    <t>Warren</t>
  </si>
  <si>
    <t/>
  </si>
  <si>
    <t>912-965-3000</t>
  </si>
  <si>
    <t>N247PS, N365GA</t>
  </si>
  <si>
    <t>215, 225</t>
  </si>
  <si>
    <t>Gulfstream Aerospace Corporation</t>
  </si>
  <si>
    <t>Richard</t>
  </si>
  <si>
    <t>Chiariello</t>
  </si>
  <si>
    <t>Director of Contracts</t>
  </si>
  <si>
    <t>www.gulfstream.com/preowned</t>
  </si>
  <si>
    <t>Confirm Peregrine is POC???</t>
  </si>
  <si>
    <t>52-222-2370700</t>
  </si>
  <si>
    <t>N248SL</t>
  </si>
  <si>
    <t>211</t>
  </si>
  <si>
    <t>Co-Owner</t>
  </si>
  <si>
    <t>Morales, Edgar</t>
  </si>
  <si>
    <t>Edgar</t>
  </si>
  <si>
    <t>Morales</t>
  </si>
  <si>
    <t>52-22-28922100</t>
  </si>
  <si>
    <t>Rio-Sul SA de CV</t>
  </si>
  <si>
    <t>Eduardo</t>
  </si>
  <si>
    <t>Abraham Kanan</t>
  </si>
  <si>
    <t>Director</t>
  </si>
  <si>
    <t>www.riosul.com.mx</t>
  </si>
  <si>
    <t>620-231-2230</t>
  </si>
  <si>
    <t>N192SW</t>
  </si>
  <si>
    <t>216</t>
  </si>
  <si>
    <t>CAF, LLC</t>
  </si>
  <si>
    <t>Nathan</t>
  </si>
  <si>
    <t>Keizer</t>
  </si>
  <si>
    <t>Chief Pilot</t>
  </si>
  <si>
    <t>312-953-2722</t>
  </si>
  <si>
    <t>N217MS</t>
  </si>
  <si>
    <t>217</t>
  </si>
  <si>
    <t>GS 150-217, LLC</t>
  </si>
  <si>
    <t>MarrGwen</t>
  </si>
  <si>
    <t>Townsend</t>
  </si>
  <si>
    <t>580-310-4262</t>
  </si>
  <si>
    <t>N1HE</t>
  </si>
  <si>
    <t>218</t>
  </si>
  <si>
    <t>Conquest Air, LLC</t>
  </si>
  <si>
    <t>David</t>
  </si>
  <si>
    <t>Hatton</t>
  </si>
  <si>
    <t>480-998-2661</t>
  </si>
  <si>
    <t>N150MT</t>
  </si>
  <si>
    <t>220</t>
  </si>
  <si>
    <t>GH Consulting Services, LLC</t>
  </si>
  <si>
    <t>Gregg</t>
  </si>
  <si>
    <t>Tryhus</t>
  </si>
  <si>
    <t>President &amp; Owner</t>
  </si>
  <si>
    <t>www.grayhawkdevelopment.com</t>
  </si>
  <si>
    <t>214-662-6021</t>
  </si>
  <si>
    <t>Nick Chapman Consulting, LLC</t>
  </si>
  <si>
    <t>Nicolas</t>
  </si>
  <si>
    <t>Chapman</t>
  </si>
  <si>
    <t>559-591-8394</t>
  </si>
  <si>
    <t>N705AK</t>
  </si>
  <si>
    <t>221</t>
  </si>
  <si>
    <t>Family Tree Farms Aviation, LLC</t>
  </si>
  <si>
    <t>Andrew</t>
  </si>
  <si>
    <t>Muxlow</t>
  </si>
  <si>
    <t>559-492-9403</t>
  </si>
  <si>
    <t>N8821C</t>
  </si>
  <si>
    <t>226</t>
  </si>
  <si>
    <t>CSM Aviation</t>
  </si>
  <si>
    <t>Albert</t>
  </si>
  <si>
    <t>Buccieri</t>
  </si>
  <si>
    <t>www.CSMAviation.com</t>
  </si>
  <si>
    <t>312-543-4695</t>
  </si>
  <si>
    <t>N100GX</t>
  </si>
  <si>
    <t>228</t>
  </si>
  <si>
    <t>Brulecreek Aviation, LLC</t>
  </si>
  <si>
    <t>Peter</t>
  </si>
  <si>
    <t>Ehrich</t>
  </si>
  <si>
    <t>56-2-23777400</t>
  </si>
  <si>
    <t>CC-CWK
CC-AOA</t>
  </si>
  <si>
    <t>219, 237</t>
  </si>
  <si>
    <t>Charter Company, Operator, Owner</t>
  </si>
  <si>
    <t>Aerocardal, Ltda.</t>
  </si>
  <si>
    <t>Ricardo
Max</t>
  </si>
  <si>
    <t>Espinosa Urrejola
Kaufmann Ritschka</t>
  </si>
  <si>
    <t>Operations Manager
President</t>
  </si>
  <si>
    <t>www.aerocardal.com</t>
  </si>
  <si>
    <t>423-237-34-34</t>
  </si>
  <si>
    <t>CC-CWK</t>
  </si>
  <si>
    <t>219</t>
  </si>
  <si>
    <t>Cardal AG</t>
  </si>
  <si>
    <t>Guido</t>
  </si>
  <si>
    <t>Meier</t>
  </si>
  <si>
    <t>801-933-7528</t>
  </si>
  <si>
    <t>Website source</t>
  </si>
  <si>
    <t>N100GX, N928ST, N6950C</t>
  </si>
  <si>
    <t>228, 232, 322</t>
  </si>
  <si>
    <t>Keystone Aviation, LLC</t>
  </si>
  <si>
    <t>Chris</t>
  </si>
  <si>
    <t>Wilde</t>
  </si>
  <si>
    <t>www.keystoneaviation.com</t>
  </si>
  <si>
    <t>229-230-1453</t>
  </si>
  <si>
    <t>N722SW</t>
  </si>
  <si>
    <t>230</t>
  </si>
  <si>
    <t>Gator One Air, LLC</t>
  </si>
  <si>
    <t>Penney</t>
  </si>
  <si>
    <t>818-989-2900</t>
  </si>
  <si>
    <t>N787BN</t>
  </si>
  <si>
    <t>231</t>
  </si>
  <si>
    <t>N787BN: VNY</t>
  </si>
  <si>
    <t>N787BN: CA</t>
  </si>
  <si>
    <t>N787BN: United States</t>
  </si>
  <si>
    <t>Clay Lacy Aviation, Inc.</t>
  </si>
  <si>
    <t>Van Nuys</t>
  </si>
  <si>
    <t>CA</t>
  </si>
  <si>
    <t>United States</t>
  </si>
  <si>
    <t>Alex</t>
  </si>
  <si>
    <t>Kvassay</t>
  </si>
  <si>
    <t>Director of Flight Operations</t>
  </si>
  <si>
    <t>www.claylacy.com</t>
  </si>
  <si>
    <t>801-943-4163</t>
  </si>
  <si>
    <t>N928ST</t>
  </si>
  <si>
    <t>232</t>
  </si>
  <si>
    <t>Flying Bar B, LLC</t>
  </si>
  <si>
    <t>Sandie</t>
  </si>
  <si>
    <t>Tillotson</t>
  </si>
  <si>
    <t>701-282-8425</t>
  </si>
  <si>
    <t>N511CT</t>
  </si>
  <si>
    <t>234</t>
  </si>
  <si>
    <t>Fractional Owner</t>
  </si>
  <si>
    <t>Corwin Brothers, LLC</t>
  </si>
  <si>
    <t>Timothy</t>
  </si>
  <si>
    <t>Corwin</t>
  </si>
  <si>
    <t>615-298-5921</t>
  </si>
  <si>
    <t>COMPOFFICE</t>
  </si>
  <si>
    <t>Sewanee Ventures, LLC</t>
  </si>
  <si>
    <t>Buford</t>
  </si>
  <si>
    <t>Ortale</t>
  </si>
  <si>
    <t>615-414-7460</t>
  </si>
  <si>
    <t>314-423-6698</t>
  </si>
  <si>
    <t>N650DH, N651DH</t>
  </si>
  <si>
    <t>247, 319</t>
  </si>
  <si>
    <t>Drury Development Corporation</t>
  </si>
  <si>
    <t>Bob
Larry</t>
  </si>
  <si>
    <t>Schrock
Hasselfeld</t>
  </si>
  <si>
    <t>Chief Pilot
Senior Vice President &amp; CFO</t>
  </si>
  <si>
    <t>601-649-4030</t>
  </si>
  <si>
    <t>N637SF, N636SF, N639SF, N622SF</t>
  </si>
  <si>
    <t>248, 277, 297, 317</t>
  </si>
  <si>
    <t>Sanderson Farms, Inc.</t>
  </si>
  <si>
    <t>Zane</t>
  </si>
  <si>
    <t>Lambert</t>
  </si>
  <si>
    <t>Manager of Aircraft Operations</t>
  </si>
  <si>
    <t>www.sandersonfarms.com</t>
  </si>
  <si>
    <t>620-231-2264</t>
  </si>
  <si>
    <t>N67KP</t>
  </si>
  <si>
    <t>249</t>
  </si>
  <si>
    <t>Marivest Support Services, LLC</t>
  </si>
  <si>
    <t>Michael</t>
  </si>
  <si>
    <t>Marietta</t>
  </si>
  <si>
    <t>Vice President &amp; Director</t>
  </si>
  <si>
    <t>662-371-4124</t>
  </si>
  <si>
    <t>N469DM</t>
  </si>
  <si>
    <t>257</t>
  </si>
  <si>
    <t>D&amp;I Transportation, LLC</t>
  </si>
  <si>
    <t>Stephen</t>
  </si>
  <si>
    <t>Miles</t>
  </si>
  <si>
    <t>601-212-6420</t>
  </si>
  <si>
    <t>662-269-6475</t>
  </si>
  <si>
    <t>CONTACTOFFICE</t>
  </si>
  <si>
    <t>336-430-3222</t>
  </si>
  <si>
    <t>N101RX</t>
  </si>
  <si>
    <t>262</t>
  </si>
  <si>
    <t>Teall Capital Partners, LLC</t>
  </si>
  <si>
    <t>Ben</t>
  </si>
  <si>
    <t>Sutton</t>
  </si>
  <si>
    <t>310-490-9028</t>
  </si>
  <si>
    <t>N802RR</t>
  </si>
  <si>
    <t>263</t>
  </si>
  <si>
    <t>Sage Air, LLC</t>
  </si>
  <si>
    <t>Brent</t>
  </si>
  <si>
    <t>Smittcamp</t>
  </si>
  <si>
    <t>905-677-3300</t>
  </si>
  <si>
    <t>C-GXNW</t>
  </si>
  <si>
    <t>264</t>
  </si>
  <si>
    <t>Skyservice Business Aviation, Inc.</t>
  </si>
  <si>
    <t>Robin</t>
  </si>
  <si>
    <t>Gray</t>
  </si>
  <si>
    <t>Charter Sales Coordinator</t>
  </si>
  <si>
    <t>www.skyservice.com</t>
  </si>
  <si>
    <t>Benjamin</t>
  </si>
  <si>
    <t>Murray</t>
  </si>
  <si>
    <t>President &amp; CEO</t>
  </si>
  <si>
    <t>214-336-3828</t>
  </si>
  <si>
    <t>N365SS</t>
  </si>
  <si>
    <t>268</t>
  </si>
  <si>
    <t>Stallings, Robert W.</t>
  </si>
  <si>
    <t>Robert</t>
  </si>
  <si>
    <t>Stallings</t>
  </si>
  <si>
    <t>832-320-5522</t>
  </si>
  <si>
    <t>N885TC</t>
  </si>
  <si>
    <t>271</t>
  </si>
  <si>
    <t>TransCanada USA Pipeline Services, LLC</t>
  </si>
  <si>
    <t>Stanley</t>
  </si>
  <si>
    <t>Executive Vice President</t>
  </si>
  <si>
    <t>203-337-4600</t>
  </si>
  <si>
    <t>N819AM</t>
  </si>
  <si>
    <t>272</t>
  </si>
  <si>
    <t>Gama Aviation, LLC</t>
  </si>
  <si>
    <t>KC</t>
  </si>
  <si>
    <t>Ihlefeld</t>
  </si>
  <si>
    <t>www.gamasignature.com</t>
  </si>
  <si>
    <t>203-337-4608</t>
  </si>
  <si>
    <t>N819AM: OAK</t>
  </si>
  <si>
    <t>N819AM: CA</t>
  </si>
  <si>
    <t>N819AM: United States</t>
  </si>
  <si>
    <t>N819AM, LLC</t>
  </si>
  <si>
    <t>San Ramon</t>
  </si>
  <si>
    <t>Bob</t>
  </si>
  <si>
    <t>Philpott</t>
  </si>
  <si>
    <t>No Result</t>
  </si>
  <si>
    <t>Yes</t>
  </si>
  <si>
    <t>Contacted Peregrine</t>
  </si>
  <si>
    <t>Peregrine is POC</t>
  </si>
  <si>
    <t>925-866-0100</t>
  </si>
  <si>
    <t>Alexander</t>
  </si>
  <si>
    <t>Mehran</t>
  </si>
  <si>
    <t>Sole Member</t>
  </si>
  <si>
    <t>403-275-8121</t>
  </si>
  <si>
    <t>C-GZCZ, C-FMDN</t>
  </si>
  <si>
    <t>273, 290</t>
  </si>
  <si>
    <t>Charter Company, Owner, Operator</t>
  </si>
  <si>
    <t>Sunwest Aviation, Ltd.</t>
  </si>
  <si>
    <t>Ian
Charles</t>
  </si>
  <si>
    <t>Darnley
Bertrand</t>
  </si>
  <si>
    <t>Director of Business Development
Director of Flight Operations</t>
  </si>
  <si>
    <t>www.sunwestaviation.ca</t>
  </si>
  <si>
    <t>61-2-9791-0055</t>
  </si>
  <si>
    <t>VH-PFV, VH-PFW</t>
  </si>
  <si>
    <t>233, 255</t>
  </si>
  <si>
    <t>Pacific Flight Services, Pty. Ltd.</t>
  </si>
  <si>
    <t>Rod</t>
  </si>
  <si>
    <t>Crane</t>
  </si>
  <si>
    <t>Managing Director</t>
  </si>
  <si>
    <t>www.pacificflight.com.au</t>
  </si>
  <si>
    <t>65-6287-1111</t>
  </si>
  <si>
    <t>VH-PFV</t>
  </si>
  <si>
    <t>233</t>
  </si>
  <si>
    <t>ST Aerospace Services Co. Pte. Ltd.</t>
  </si>
  <si>
    <t>Serh</t>
  </si>
  <si>
    <t>Ghee Lim</t>
  </si>
  <si>
    <t>www.staero.aero</t>
  </si>
  <si>
    <t>727-480-8685</t>
  </si>
  <si>
    <t>N3FS</t>
  </si>
  <si>
    <t>274</t>
  </si>
  <si>
    <t>DDMR, LLC</t>
  </si>
  <si>
    <t>Daniel</t>
  </si>
  <si>
    <t>Doyle</t>
  </si>
  <si>
    <t>Member</t>
  </si>
  <si>
    <t>N719KX</t>
  </si>
  <si>
    <t>275</t>
  </si>
  <si>
    <t>Martis Holdings, LLC</t>
  </si>
  <si>
    <t>Knight</t>
  </si>
  <si>
    <t>602-421-2345</t>
  </si>
  <si>
    <t>GJK, LLC</t>
  </si>
  <si>
    <t>Gary</t>
  </si>
  <si>
    <t>330-796-2121</t>
  </si>
  <si>
    <t>N22G, N24G</t>
  </si>
  <si>
    <t>282, 289</t>
  </si>
  <si>
    <t>The Goodyear Tire &amp; Rubber Company, Goodyear Tire &amp; Rubber Company</t>
  </si>
  <si>
    <t>Laura
Richard</t>
  </si>
  <si>
    <t>Thompson
Kramer</t>
  </si>
  <si>
    <t>Executive Vice President &amp; CFO
Chairman, President &amp; CEO</t>
  </si>
  <si>
    <t>www.goodyear.com</t>
  </si>
  <si>
    <t>616-336-4800</t>
  </si>
  <si>
    <t>N285GA</t>
  </si>
  <si>
    <t>285</t>
  </si>
  <si>
    <t>Northern Jet Management</t>
  </si>
  <si>
    <t>Steve</t>
  </si>
  <si>
    <t>Cok</t>
  </si>
  <si>
    <t>www.northernjet.net</t>
  </si>
  <si>
    <t>61-2-9843-5100</t>
  </si>
  <si>
    <t>VH-OVG</t>
  </si>
  <si>
    <t>235</t>
  </si>
  <si>
    <t>CareFlight Limited</t>
  </si>
  <si>
    <t>Jody
Andrew</t>
  </si>
  <si>
    <t>Mills
Refshauge</t>
  </si>
  <si>
    <t>Operations Manager
Non-Executive Chairman</t>
  </si>
  <si>
    <t>www.careflight.org</t>
  </si>
  <si>
    <t>61-4-2727-5411</t>
  </si>
  <si>
    <t>Jody</t>
  </si>
  <si>
    <t>Mills</t>
  </si>
  <si>
    <t>Operations Manager</t>
  </si>
  <si>
    <t>231-578-7866</t>
  </si>
  <si>
    <t>PFC Holdings, LLC</t>
  </si>
  <si>
    <t>Aaron</t>
  </si>
  <si>
    <t>Peterson</t>
  </si>
  <si>
    <t>56-9-223806</t>
  </si>
  <si>
    <t>CC-AOA</t>
  </si>
  <si>
    <t>237</t>
  </si>
  <si>
    <t>Max</t>
  </si>
  <si>
    <t>Kaufmann Ritschka</t>
  </si>
  <si>
    <t>56-2-23777422</t>
  </si>
  <si>
    <t>39-011-996-3365</t>
  </si>
  <si>
    <t>9H-LAR</t>
  </si>
  <si>
    <t>238</t>
  </si>
  <si>
    <t>Flight Solutions Srl</t>
  </si>
  <si>
    <t>Luciano</t>
  </si>
  <si>
    <t>De Luca</t>
  </si>
  <si>
    <t>www.flightsolutions.it</t>
  </si>
  <si>
    <t>39-339-285-3755</t>
  </si>
  <si>
    <t>356-77-33-4470</t>
  </si>
  <si>
    <t>Charter Company</t>
  </si>
  <si>
    <t>LuxWing, Ltd.</t>
  </si>
  <si>
    <t>Giuseppe</t>
  </si>
  <si>
    <t>Sapia</t>
  </si>
  <si>
    <t>www.luxwing.com</t>
  </si>
  <si>
    <t>356-79-440-057</t>
  </si>
  <si>
    <t>55-51-39211426</t>
  </si>
  <si>
    <t>PR-FVJ</t>
  </si>
  <si>
    <t>239</t>
  </si>
  <si>
    <t>Testa Patrimonial Eireli</t>
  </si>
  <si>
    <t>Luis
Marciano</t>
  </si>
  <si>
    <t>Leitao
Testa</t>
  </si>
  <si>
    <t>Director of Operations &amp; Chief Pilot
President</t>
  </si>
  <si>
    <t>55-51-99934083</t>
  </si>
  <si>
    <t>Luis</t>
  </si>
  <si>
    <t>Leitao</t>
  </si>
  <si>
    <t>Director of Operations &amp; Chief Pilot</t>
  </si>
  <si>
    <t>55-51-995223477</t>
  </si>
  <si>
    <t>Marciano</t>
  </si>
  <si>
    <t>Testa</t>
  </si>
  <si>
    <t>501-628-9111</t>
  </si>
  <si>
    <t>N20TW</t>
  </si>
  <si>
    <t>295</t>
  </si>
  <si>
    <t>A4 Air, LLC</t>
  </si>
  <si>
    <t>John</t>
  </si>
  <si>
    <t>Adams</t>
  </si>
  <si>
    <t>262-723-5108</t>
  </si>
  <si>
    <t>JS Aviation, LLC</t>
  </si>
  <si>
    <t>Hans</t>
  </si>
  <si>
    <t>Schaupp</t>
  </si>
  <si>
    <t>212-620-4034</t>
  </si>
  <si>
    <t>Lovo Holdings, LLC</t>
  </si>
  <si>
    <t>Vogel</t>
  </si>
  <si>
    <t>858-309-2665</t>
  </si>
  <si>
    <t>Vanny &amp; RP, LLC</t>
  </si>
  <si>
    <t>Randy</t>
  </si>
  <si>
    <t>Perkins</t>
  </si>
  <si>
    <t>787-791-7090</t>
  </si>
  <si>
    <t>N553CB</t>
  </si>
  <si>
    <t>244</t>
  </si>
  <si>
    <t>Certificate Holder</t>
  </si>
  <si>
    <t>M &amp; N Aviation, Inc.</t>
  </si>
  <si>
    <t>Alicia</t>
  </si>
  <si>
    <t>Pineda</t>
  </si>
  <si>
    <t>Controller</t>
  </si>
  <si>
    <t>www.mnaviation.com</t>
  </si>
  <si>
    <t>787-475-5075</t>
  </si>
  <si>
    <t>787-796-5656</t>
  </si>
  <si>
    <t>N553CB, LLC</t>
  </si>
  <si>
    <t>Federico</t>
  </si>
  <si>
    <t>Stubbe</t>
  </si>
  <si>
    <t>55-82-33221785</t>
  </si>
  <si>
    <t>PS-CMP</t>
  </si>
  <si>
    <t>245</t>
  </si>
  <si>
    <t>Sociedade de Taxi Aereo Do Nordeste, Ltda.</t>
  </si>
  <si>
    <t>Fernando</t>
  </si>
  <si>
    <t>Lopes de Farias</t>
  </si>
  <si>
    <t>610-775-6300</t>
  </si>
  <si>
    <t>N503RP</t>
  </si>
  <si>
    <t>307</t>
  </si>
  <si>
    <t>Omicron Transportation, Inc.</t>
  </si>
  <si>
    <t>Roger</t>
  </si>
  <si>
    <t>Penske</t>
  </si>
  <si>
    <t>248-666-3910</t>
  </si>
  <si>
    <t>Flight Department</t>
  </si>
  <si>
    <t>Penske Jet, Inc.</t>
  </si>
  <si>
    <t>Ed</t>
  </si>
  <si>
    <t>Hendricks</t>
  </si>
  <si>
    <t>Director of Maintenance</t>
  </si>
  <si>
    <t>260-432-6622</t>
  </si>
  <si>
    <t>N116NC</t>
  </si>
  <si>
    <t>309</t>
  </si>
  <si>
    <t>Benson Legacy, LLC</t>
  </si>
  <si>
    <t>Himes</t>
  </si>
  <si>
    <t>Member/Manager</t>
  </si>
  <si>
    <t>310-990-4541</t>
  </si>
  <si>
    <t>N151PW</t>
  </si>
  <si>
    <t>310</t>
  </si>
  <si>
    <t>Talon Tactical Management, LLC</t>
  </si>
  <si>
    <t>Megdal</t>
  </si>
  <si>
    <t>330-965-2041</t>
  </si>
  <si>
    <t>N1ED</t>
  </si>
  <si>
    <t>324</t>
  </si>
  <si>
    <t>DBCT, LLC</t>
  </si>
  <si>
    <t>Timon</t>
  </si>
  <si>
    <t>Kaple</t>
  </si>
  <si>
    <t>724-456-0748</t>
  </si>
  <si>
    <t>DeBartolo Corporation</t>
  </si>
  <si>
    <t>Chuck</t>
  </si>
  <si>
    <t>Eaves</t>
  </si>
  <si>
    <t>Flight Operations Manager</t>
  </si>
  <si>
    <t>+1 (817) 626-1532</t>
  </si>
  <si>
    <t>Your G150 Clients</t>
  </si>
  <si>
    <t>_MRO</t>
  </si>
  <si>
    <t>Broadie's Aircraft &amp; Engine Service</t>
  </si>
  <si>
    <t>Spoonemore</t>
  </si>
  <si>
    <t>QC Manager</t>
  </si>
  <si>
    <t>https://broadiesaircraft.com</t>
  </si>
  <si>
    <t>+1 (905) 671-4674</t>
  </si>
  <si>
    <t>Chartright Air Group</t>
  </si>
  <si>
    <t>Constantine</t>
  </si>
  <si>
    <t>Tsokas</t>
  </si>
  <si>
    <t>Vice President, Maintenance</t>
  </si>
  <si>
    <t>https://chartright.com/</t>
  </si>
  <si>
    <t>65-9155-1772</t>
  </si>
  <si>
    <t>VH-PFW</t>
  </si>
  <si>
    <t>255</t>
  </si>
  <si>
    <t>ST Aerospace Engineering Pte. Ltd.</t>
  </si>
  <si>
    <t>Vincent</t>
  </si>
  <si>
    <t>Chong</t>
  </si>
  <si>
    <t>www.stengg.com</t>
  </si>
  <si>
    <t>+1 (847) 850-5738</t>
  </si>
  <si>
    <t>Chicago Executive Service Center</t>
  </si>
  <si>
    <t>Edward</t>
  </si>
  <si>
    <t>Leonard</t>
  </si>
  <si>
    <t xml:space="preserve">www.n-jet.com </t>
  </si>
  <si>
    <t>+1 (801) 342-5552</t>
  </si>
  <si>
    <t>Duncan Aviation Inc.</t>
  </si>
  <si>
    <t>Chad</t>
  </si>
  <si>
    <t>Doehring</t>
  </si>
  <si>
    <t>Accountable Manager</t>
  </si>
  <si>
    <t>https://www.duncanaviation.aero/services/gulfstream-mid-cabin/factsheet</t>
  </si>
  <si>
    <t>Anyone Peregrine or AGG have additional direct contact to recommend?</t>
  </si>
  <si>
    <t>+1 (269) 698-8400 x 8495</t>
  </si>
  <si>
    <t>Richards</t>
  </si>
  <si>
    <t>Executive VP &amp; General Manager</t>
  </si>
  <si>
    <t>+1 (402) 475-2611</t>
  </si>
  <si>
    <t>of Maintenance</t>
  </si>
  <si>
    <t>+1 (770) 454-9210 x 1413</t>
  </si>
  <si>
    <t>Elliott Aviation of Atlanta</t>
  </si>
  <si>
    <t>Andy</t>
  </si>
  <si>
    <t>Bertrand</t>
  </si>
  <si>
    <t>General Manager</t>
  </si>
  <si>
    <t xml:space="preserve"> https://www.elliottaviation.com</t>
  </si>
  <si>
    <t>+1 (631) 737-5801</t>
  </si>
  <si>
    <t>EXCELAIRE - A Hawthorne Company</t>
  </si>
  <si>
    <t>Zarzano</t>
  </si>
  <si>
    <t>https://www.excelaire.com/</t>
  </si>
  <si>
    <t>+1 (204) 833-2252</t>
  </si>
  <si>
    <t>Fast Air</t>
  </si>
  <si>
    <t>Denis</t>
  </si>
  <si>
    <t>Bourgouin</t>
  </si>
  <si>
    <t>https://flyfastair.com</t>
  </si>
  <si>
    <t>+1 (905) 679-2400</t>
  </si>
  <si>
    <t>Jetport</t>
  </si>
  <si>
    <t>https://jetport.com</t>
  </si>
  <si>
    <t>+1 (303) 466-3506</t>
  </si>
  <si>
    <t>Mountain Aviation</t>
  </si>
  <si>
    <t>Bruce</t>
  </si>
  <si>
    <t>Goyins</t>
  </si>
  <si>
    <t>www.mountainaviation.com</t>
  </si>
  <si>
    <t>Confirm Peregrine is POC????</t>
  </si>
  <si>
    <t>+1 (651) 209-2721</t>
  </si>
  <si>
    <t>Signature TechnicAir (STP)</t>
  </si>
  <si>
    <t>Terry</t>
  </si>
  <si>
    <t>Speight</t>
  </si>
  <si>
    <t>https://www.technicair.com</t>
  </si>
  <si>
    <t>+1 (818) 782-6658</t>
  </si>
  <si>
    <t>SoCal Jets</t>
  </si>
  <si>
    <t>Roig</t>
  </si>
  <si>
    <t>www.socaljets.aero</t>
  </si>
  <si>
    <t>52-722-2791600</t>
  </si>
  <si>
    <t>XA-CHY</t>
  </si>
  <si>
    <t>265</t>
  </si>
  <si>
    <t>Aerolineas Ejecutivas, SA de CV</t>
  </si>
  <si>
    <t>Eric</t>
  </si>
  <si>
    <t>Guzman</t>
  </si>
  <si>
    <t>Charter Dept. Manager</t>
  </si>
  <si>
    <t>www.aerolineasejecutivas.com</t>
  </si>
  <si>
    <t>+1 (281) 230-7800</t>
  </si>
  <si>
    <t>StandardAero (IAH)</t>
  </si>
  <si>
    <t>Vandolzer</t>
  </si>
  <si>
    <t>www.standardaero.com</t>
  </si>
  <si>
    <t>55-31-32910349</t>
  </si>
  <si>
    <t>PR-SMG</t>
  </si>
  <si>
    <t>267</t>
  </si>
  <si>
    <t>Co-Owner, Operator</t>
  </si>
  <si>
    <t>Dos Mares Guia Neto, Walfrido Silvido, Samos Participacoes, Ltda.</t>
  </si>
  <si>
    <t>Walfrido silvido
Walfrido Silvino
Leonardo</t>
  </si>
  <si>
    <t>Dos Mares Guia Neto
dos Mares Guia
de Vasconcelos Vieira</t>
  </si>
  <si>
    <t xml:space="preserve">
Manager
Fixed Wing Chief Pilot</t>
  </si>
  <si>
    <t>Walfrido Silvido^Dos Mares Guia^PR-SMG</t>
  </si>
  <si>
    <t>55-31-999812865</t>
  </si>
  <si>
    <t>Samos Participacoes, Ltda.</t>
  </si>
  <si>
    <t>Leonardo</t>
  </si>
  <si>
    <t>de Vasconcelos Vieira</t>
  </si>
  <si>
    <t>Fixed Wing Chief Pilot</t>
  </si>
  <si>
    <t>+1 (631) 737-9911</t>
  </si>
  <si>
    <t>Sunrise Jets</t>
  </si>
  <si>
    <t>Cappellano</t>
  </si>
  <si>
    <t>https://sunrisejets.com/</t>
  </si>
  <si>
    <t>+1 (403) 275-8121</t>
  </si>
  <si>
    <t>Sunwest Aviation</t>
  </si>
  <si>
    <t>Maint contact</t>
  </si>
  <si>
    <t>https://www.sunwestaviation.ca/</t>
  </si>
  <si>
    <t>52-722-2731419</t>
  </si>
  <si>
    <t>XA-CPL</t>
  </si>
  <si>
    <t>269</t>
  </si>
  <si>
    <t>ADRO Servicios Aereos, SA</t>
  </si>
  <si>
    <t>Emilio
Lorena</t>
  </si>
  <si>
    <t>Perez de Leon
Martinez</t>
  </si>
  <si>
    <t>Director of Maintenance,General Aviation
Administrative Manager</t>
  </si>
  <si>
    <t>52-172-25105460</t>
  </si>
  <si>
    <t>Emilio</t>
  </si>
  <si>
    <t>Perez de Leon</t>
  </si>
  <si>
    <t>Director of Maintenance,General Aviation</t>
  </si>
  <si>
    <t>+1 (818) 787-0205</t>
  </si>
  <si>
    <t>Thornton Aviation</t>
  </si>
  <si>
    <t>Tim</t>
  </si>
  <si>
    <t>Johnston</t>
  </si>
  <si>
    <t>https://www.thorntonaviation.com</t>
  </si>
  <si>
    <t>+1 (423) 661-8919</t>
  </si>
  <si>
    <t>West Star Aviation</t>
  </si>
  <si>
    <t>Will</t>
  </si>
  <si>
    <t>Carroll</t>
  </si>
  <si>
    <t>www.weststaraviation.com</t>
  </si>
  <si>
    <t>+1 (618) 258-8862</t>
  </si>
  <si>
    <t>Sonsoucie</t>
  </si>
  <si>
    <t>+1 (970) 248-5249</t>
  </si>
  <si>
    <t>West Star Aviation Inc.</t>
  </si>
  <si>
    <t>Jon</t>
  </si>
  <si>
    <t>Toms</t>
  </si>
  <si>
    <t>+1 (970) 243-7500 x 222</t>
  </si>
  <si>
    <t>Krogman</t>
  </si>
  <si>
    <t>NO PHONE NUMBER, EMAIL=none</t>
  </si>
  <si>
    <t>ATG Aviation, LLC</t>
  </si>
  <si>
    <t>Matthew</t>
  </si>
  <si>
    <t>Hogan</t>
  </si>
  <si>
    <t>N13WF, N12WF</t>
  </si>
  <si>
    <t>303, 323</t>
  </si>
  <si>
    <t>Flowers Foods, Inc.</t>
  </si>
  <si>
    <t>Lohmueller</t>
  </si>
  <si>
    <t>www.flowersfoods.com/</t>
  </si>
  <si>
    <t>Franklin Transportation Group, LLC</t>
  </si>
  <si>
    <t>Colby</t>
  </si>
  <si>
    <t>Nitterhouse</t>
  </si>
  <si>
    <t>N700FA</t>
  </si>
  <si>
    <t>Frank's Management Company, LLC</t>
  </si>
  <si>
    <t>Jones</t>
  </si>
  <si>
    <t>NAC Flight Service, LLC</t>
  </si>
  <si>
    <t>Walter</t>
  </si>
  <si>
    <t>Elliott</t>
  </si>
  <si>
    <t>SJ Aviation, LLC</t>
  </si>
  <si>
    <t>Jack</t>
  </si>
  <si>
    <t>Draughon</t>
  </si>
  <si>
    <t>Society Street Partners, LLC</t>
  </si>
  <si>
    <t>Matt</t>
  </si>
  <si>
    <t>Soule</t>
  </si>
  <si>
    <t>Waldec Foods, LLC</t>
  </si>
  <si>
    <t>Thomas</t>
  </si>
  <si>
    <t>Wallace</t>
  </si>
  <si>
    <t>91-484-4035020</t>
  </si>
  <si>
    <t>VT-GKB</t>
  </si>
  <si>
    <t>280</t>
  </si>
  <si>
    <t>K-Air Charters</t>
  </si>
  <si>
    <t>Koshy</t>
  </si>
  <si>
    <t>Varghese</t>
  </si>
  <si>
    <t>www.k-aircharters.com</t>
  </si>
  <si>
    <t>91-9387-032180</t>
  </si>
  <si>
    <t>52-81-1932-5600</t>
  </si>
  <si>
    <t>N57RG</t>
  </si>
  <si>
    <t>281</t>
  </si>
  <si>
    <t>Soliq, SA de CV</t>
  </si>
  <si>
    <t>Jorge
Roberto</t>
  </si>
  <si>
    <t>Siller
Gonzalez Valdez</t>
  </si>
  <si>
    <t>Chief Pilot
Founder &amp; General Partner</t>
  </si>
  <si>
    <t>www.soliq.mx</t>
  </si>
  <si>
    <t>52-51-28077386</t>
  </si>
  <si>
    <t>Jorge</t>
  </si>
  <si>
    <t>Siller</t>
  </si>
  <si>
    <t>52-55-45664710</t>
  </si>
  <si>
    <t>Roberto</t>
  </si>
  <si>
    <t>Gonzalez Valdez</t>
  </si>
  <si>
    <t>Founder &amp; General Partner</t>
  </si>
  <si>
    <t>N80WB</t>
  </si>
  <si>
    <t>WB ATS LLC</t>
  </si>
  <si>
    <t>Bowen</t>
  </si>
  <si>
    <t>48-22-346-5330</t>
  </si>
  <si>
    <t>SP-TBF</t>
  </si>
  <si>
    <t>283</t>
  </si>
  <si>
    <t>AMC Aviation Sp. z.o.o.</t>
  </si>
  <si>
    <t>Jarek</t>
  </si>
  <si>
    <t>Pierzchala</t>
  </si>
  <si>
    <t>CFO</t>
  </si>
  <si>
    <t>www.amcaviation.eu</t>
  </si>
  <si>
    <t>48-503-077-212</t>
  </si>
  <si>
    <t>48-71-747-4747</t>
  </si>
  <si>
    <t>Kaczmarski Group SP z.o.o.</t>
  </si>
  <si>
    <t>Martin</t>
  </si>
  <si>
    <t>Kaczmarski</t>
  </si>
  <si>
    <t>President of the Board</t>
  </si>
  <si>
    <t>https://kaczmarskigroup.pl/</t>
  </si>
  <si>
    <t>90-212-592-0036</t>
  </si>
  <si>
    <t>TC-AEH</t>
  </si>
  <si>
    <t>284</t>
  </si>
  <si>
    <t>Charter Company, Owner</t>
  </si>
  <si>
    <t>BarAir</t>
  </si>
  <si>
    <t>Serdar</t>
  </si>
  <si>
    <t>Ertan</t>
  </si>
  <si>
    <t>90-533-704-4606</t>
  </si>
  <si>
    <t>404-888-7990</t>
  </si>
  <si>
    <t>N428JD</t>
  </si>
  <si>
    <t>210</t>
  </si>
  <si>
    <t>Dewberry Air, LLC</t>
  </si>
  <si>
    <t>Dewberry</t>
  </si>
  <si>
    <t>480-393-0770</t>
  </si>
  <si>
    <t>Bradley Mack Aviation, Inc.</t>
  </si>
  <si>
    <t>Mary</t>
  </si>
  <si>
    <t>Randolph</t>
  </si>
  <si>
    <t>602-980-7200</t>
  </si>
  <si>
    <t>630-556-3731</t>
  </si>
  <si>
    <t>N100SR</t>
  </si>
  <si>
    <t>227</t>
  </si>
  <si>
    <t>Owner, Flight Department</t>
  </si>
  <si>
    <t>G-150 Trust, Executive Capital Corporation</t>
  </si>
  <si>
    <t>Steven
David</t>
  </si>
  <si>
    <t>Rayman
Bohr</t>
  </si>
  <si>
    <t>Trustee
Chief Pilot</t>
  </si>
  <si>
    <t>559-906-0300</t>
  </si>
  <si>
    <t>N518KH</t>
  </si>
  <si>
    <t>229</t>
  </si>
  <si>
    <t>Golden Eagle Management, LLC</t>
  </si>
  <si>
    <t>King</t>
  </si>
  <si>
    <t>Husein</t>
  </si>
  <si>
    <t>919-388-9878</t>
  </si>
  <si>
    <t>430 Holdings, Inc.</t>
  </si>
  <si>
    <t>Brian</t>
  </si>
  <si>
    <t>DuMont</t>
  </si>
  <si>
    <t>914-574-7702</t>
  </si>
  <si>
    <t>N511CT, N20TW</t>
  </si>
  <si>
    <t>234, 295</t>
  </si>
  <si>
    <t>Operator, Program Holder</t>
  </si>
  <si>
    <t>Jet It LLC</t>
  </si>
  <si>
    <t>Vishal
Glenn</t>
  </si>
  <si>
    <t>Hiremath
Gonzales</t>
  </si>
  <si>
    <t>Founder &amp; President
Founder &amp; CEO</t>
  </si>
  <si>
    <t>www.gojetit.com</t>
  </si>
  <si>
    <t>704-453-2587</t>
  </si>
  <si>
    <t>N480JJ</t>
  </si>
  <si>
    <t>270</t>
  </si>
  <si>
    <t>Jimmie Johnson Racing II, Inc.</t>
  </si>
  <si>
    <t>Jimmie</t>
  </si>
  <si>
    <t>Johnson</t>
  </si>
  <si>
    <t>www.jimmiejohnson.com</t>
  </si>
  <si>
    <t>358-205-101-900</t>
  </si>
  <si>
    <t>OH-WIL</t>
  </si>
  <si>
    <t>288</t>
  </si>
  <si>
    <t>Jetflite Oy</t>
  </si>
  <si>
    <t>Elina</t>
  </si>
  <si>
    <t>Karjalainen</t>
  </si>
  <si>
    <t>www.jetflite.fi</t>
  </si>
  <si>
    <t>358-205-102-740</t>
  </si>
  <si>
    <t>358-205-10-10</t>
  </si>
  <si>
    <t>Wihuri Oy</t>
  </si>
  <si>
    <t>Juha</t>
  </si>
  <si>
    <t>Hellgren</t>
  </si>
  <si>
    <t>CEO</t>
  </si>
  <si>
    <t>www.wihuri.com</t>
  </si>
  <si>
    <t>702-736-6151</t>
  </si>
  <si>
    <t>N15PV</t>
  </si>
  <si>
    <t>276</t>
  </si>
  <si>
    <t>Terrible Herbst, Inc.</t>
  </si>
  <si>
    <t>Herbst</t>
  </si>
  <si>
    <t>www.terribleherbst.com</t>
  </si>
  <si>
    <t>Quoted by Peregrine</t>
  </si>
  <si>
    <t>Confirm Dave is POC???</t>
  </si>
  <si>
    <t>318-221-2688</t>
  </si>
  <si>
    <t>278</t>
  </si>
  <si>
    <t>Jet Flight, LLC</t>
  </si>
  <si>
    <t>Bobby</t>
  </si>
  <si>
    <t>Jelks</t>
  </si>
  <si>
    <t>809-373-5208</t>
  </si>
  <si>
    <t>N557GA</t>
  </si>
  <si>
    <t>292</t>
  </si>
  <si>
    <t>Gestiones Ambair, Ltd.</t>
  </si>
  <si>
    <t>Robin
Miguel</t>
  </si>
  <si>
    <t>Pena
Barletta</t>
  </si>
  <si>
    <t>Chief Pilot
President</t>
  </si>
  <si>
    <t>www.grupoambar.com</t>
  </si>
  <si>
    <t>809-540-3800</t>
  </si>
  <si>
    <t>Miguel</t>
  </si>
  <si>
    <t>Barletta</t>
  </si>
  <si>
    <t>330-384-7201</t>
  </si>
  <si>
    <t>N501RP</t>
  </si>
  <si>
    <t>308</t>
  </si>
  <si>
    <t>The Huntington National Bank</t>
  </si>
  <si>
    <t>www.huntington.com</t>
  </si>
  <si>
    <t>+1 (480) 991-0900</t>
  </si>
  <si>
    <t>AeroCheck MRO</t>
  </si>
  <si>
    <t>https://www.aerocheckmro.com</t>
  </si>
  <si>
    <t>+1 (305) 253-0802</t>
  </si>
  <si>
    <t>ASG Aerospace</t>
  </si>
  <si>
    <t>Art</t>
  </si>
  <si>
    <t>Thompson</t>
  </si>
  <si>
    <t>www.asgaerospace.com</t>
  </si>
  <si>
    <t>+1 (888) 797-5387</t>
  </si>
  <si>
    <t>Aurora Jet Partners</t>
  </si>
  <si>
    <t>https://aurorajet.ca/</t>
  </si>
  <si>
    <t>+1 (302) 777-1003</t>
  </si>
  <si>
    <t>Dumont Aviation</t>
  </si>
  <si>
    <t>Moore</t>
  </si>
  <si>
    <t>www.dumontaviation.com</t>
  </si>
  <si>
    <t>+1 (843) 553-2203</t>
  </si>
  <si>
    <t>Hawthorne Global Aviation Services</t>
  </si>
  <si>
    <t>Kegley</t>
  </si>
  <si>
    <t>https://www.hawthorne.aero</t>
  </si>
  <si>
    <t>+1 (405) 694-4755</t>
  </si>
  <si>
    <t>Meta Special Aerospace</t>
  </si>
  <si>
    <t>Not available</t>
  </si>
  <si>
    <t>https://meta.aero
https://meta.aero/msa</t>
  </si>
  <si>
    <t>+1 (405) 516-3342</t>
  </si>
  <si>
    <t>Meta Special Aerospace MRO</t>
  </si>
  <si>
    <t>Ronald</t>
  </si>
  <si>
    <t>Brown</t>
  </si>
  <si>
    <t>+1 (888) 759-7591</t>
  </si>
  <si>
    <t>Skyservice Business Aviation Services</t>
  </si>
  <si>
    <t>https://skyservice.com/business-aircraft-maintenance/</t>
  </si>
  <si>
    <t>876-960-1156-8</t>
  </si>
  <si>
    <t>N876GH</t>
  </si>
  <si>
    <t>298</t>
  </si>
  <si>
    <t>Continental Baking Company, Ltd.</t>
  </si>
  <si>
    <t>Lesmore
Gary</t>
  </si>
  <si>
    <t>Samuels
Hendrickson</t>
  </si>
  <si>
    <t>Chief Pilot
Owner &amp; Director</t>
  </si>
  <si>
    <t>www.nationalbakingcompany.com</t>
  </si>
  <si>
    <t>876-878-0552</t>
  </si>
  <si>
    <t>Lesmore</t>
  </si>
  <si>
    <t>Samuels</t>
  </si>
  <si>
    <t>+1 (817) 626-1376</t>
  </si>
  <si>
    <t>Trimec Aviation</t>
  </si>
  <si>
    <t>Rabadi</t>
  </si>
  <si>
    <t>trimecaviation.com</t>
  </si>
  <si>
    <t>Knysna Ventures, LLC</t>
  </si>
  <si>
    <t>Paul</t>
  </si>
  <si>
    <t>McEwan</t>
  </si>
  <si>
    <t>Leon Air, LLC</t>
  </si>
  <si>
    <t>Ortiz</t>
  </si>
  <si>
    <t>C-FMDN</t>
  </si>
  <si>
    <t>2269514 Alberta Ltd</t>
  </si>
  <si>
    <t>Patrick</t>
  </si>
  <si>
    <t>785-878-4000</t>
  </si>
  <si>
    <t>N7476C</t>
  </si>
  <si>
    <t>204</t>
  </si>
  <si>
    <t>Dodson International Parts, Inc.</t>
  </si>
  <si>
    <t>(J.R.) Dodson</t>
  </si>
  <si>
    <t>www.dodson.com</t>
  </si>
  <si>
    <t>55-11-31773820</t>
  </si>
  <si>
    <t>PP-ESV</t>
  </si>
  <si>
    <t>301</t>
  </si>
  <si>
    <t>Ultrapar Participacoes, SA</t>
  </si>
  <si>
    <t>Pedro Javier
Lucio</t>
  </si>
  <si>
    <t>Sole Jacques
de Castro Andrade Filho</t>
  </si>
  <si>
    <t>Chief Pilot
Vice Chairman of the Board</t>
  </si>
  <si>
    <t>www.ultra.com.br</t>
  </si>
  <si>
    <t>55-51-992159816</t>
  </si>
  <si>
    <t>Pedro Javier</t>
  </si>
  <si>
    <t>Sole Jacques</t>
  </si>
  <si>
    <t>55-51-981181128</t>
  </si>
  <si>
    <t>785-878-8013</t>
  </si>
  <si>
    <t>925-930-2880</t>
  </si>
  <si>
    <t>Willow Fabrics and Consulting, LLC</t>
  </si>
  <si>
    <t>Jeffry</t>
  </si>
  <si>
    <t>Wright</t>
  </si>
  <si>
    <t>415-897-4522</t>
  </si>
  <si>
    <t>Solairus Aviation</t>
  </si>
  <si>
    <t>Charles</t>
  </si>
  <si>
    <t>Judge</t>
  </si>
  <si>
    <t>Charter Sales &amp; Owner Services Executive</t>
  </si>
  <si>
    <t>www.solairus.aero</t>
  </si>
  <si>
    <t>55-11-21221414</t>
  </si>
  <si>
    <t>PR-CBA</t>
  </si>
  <si>
    <t>304</t>
  </si>
  <si>
    <t>Ambev, SA</t>
  </si>
  <si>
    <t>Eduardo
Jean
Aircraft</t>
  </si>
  <si>
    <t>Eiji Horai
Jerisatti Neto
Operations</t>
  </si>
  <si>
    <t>Chief Information Officer
CEO</t>
  </si>
  <si>
    <t>Jean^Jerisatti Neto^PR-CBA</t>
  </si>
  <si>
    <t>Aircraft^Operations^PR-CBA</t>
  </si>
  <si>
    <t>516-851-8060</t>
  </si>
  <si>
    <t>204-632-6694</t>
  </si>
  <si>
    <t>C-FTXX</t>
  </si>
  <si>
    <t>222</t>
  </si>
  <si>
    <t>6404805 Manitoba, Ltd.</t>
  </si>
  <si>
    <t>Louie</t>
  </si>
  <si>
    <t>Tolaini</t>
  </si>
  <si>
    <t>410-654-6700</t>
  </si>
  <si>
    <t>N611NC</t>
  </si>
  <si>
    <t>223</t>
  </si>
  <si>
    <t>MHW Group Holdings, LLC</t>
  </si>
  <si>
    <t>Marvin</t>
  </si>
  <si>
    <t>Weiner</t>
  </si>
  <si>
    <t>Chairman &amp; Founder</t>
  </si>
  <si>
    <t>www.mhwgroup.com</t>
  </si>
  <si>
    <t>559-584-5751</t>
  </si>
  <si>
    <t>JVWL, LLC</t>
  </si>
  <si>
    <t>William</t>
  </si>
  <si>
    <t>Tos</t>
  </si>
  <si>
    <t>801-933-7560</t>
  </si>
  <si>
    <t>Fish</t>
  </si>
  <si>
    <t>603-773-8603</t>
  </si>
  <si>
    <t>Colleen</t>
  </si>
  <si>
    <t>McCauley</t>
  </si>
  <si>
    <t>Vice President of Charter Operations &amp; Owner Services</t>
  </si>
  <si>
    <t>Charlie</t>
  </si>
  <si>
    <t>Chamberlain</t>
  </si>
  <si>
    <t>No longer with Keystone</t>
  </si>
  <si>
    <t>Henry</t>
  </si>
  <si>
    <t>Vice President, Aircraft Management</t>
  </si>
  <si>
    <t>310-300-4100</t>
  </si>
  <si>
    <t>Omninet Capital, LLC</t>
  </si>
  <si>
    <t>Nazarian</t>
  </si>
  <si>
    <t>www.omninet.com</t>
  </si>
  <si>
    <t>58-212-9590401</t>
  </si>
  <si>
    <t>YV3119</t>
  </si>
  <si>
    <t>312</t>
  </si>
  <si>
    <t>Aerocentro de Servicios, CA</t>
  </si>
  <si>
    <t>Benatar</t>
  </si>
  <si>
    <t>www.aerocentro.com</t>
  </si>
  <si>
    <t>786-375-8147</t>
  </si>
  <si>
    <t>52-55-56265911</t>
  </si>
  <si>
    <t>TP-08, XC-LOI</t>
  </si>
  <si>
    <t>313, 314</t>
  </si>
  <si>
    <t>Gov't of Mexico - Air Force</t>
  </si>
  <si>
    <t>Carlos</t>
  </si>
  <si>
    <t>Rodriguez Munguia</t>
  </si>
  <si>
    <t>Commander</t>
  </si>
  <si>
    <t>www.gob.mx/sedena</t>
  </si>
  <si>
    <t>52-55-56265930</t>
  </si>
  <si>
    <t>57-5-3710350</t>
  </si>
  <si>
    <t>N963CH</t>
  </si>
  <si>
    <t>316</t>
  </si>
  <si>
    <t>Golden Gate International Corp., LLC</t>
  </si>
  <si>
    <t>Jose</t>
  </si>
  <si>
    <t>Carbonell</t>
  </si>
  <si>
    <t>91-99-52970810</t>
  </si>
  <si>
    <t>VT-KZN</t>
  </si>
  <si>
    <t>318</t>
  </si>
  <si>
    <t>King Jets Pvt. Ltd.</t>
  </si>
  <si>
    <t>Ankit
Sunil</t>
  </si>
  <si>
    <t>Kumar Jain
Kumar</t>
  </si>
  <si>
    <t>91-98-40310006</t>
  </si>
  <si>
    <t>Sunil</t>
  </si>
  <si>
    <t>Kumar</t>
  </si>
  <si>
    <t>91-44-40097700</t>
  </si>
  <si>
    <t>620-231-8050</t>
  </si>
  <si>
    <t>N77709</t>
  </si>
  <si>
    <t>236</t>
  </si>
  <si>
    <t>Miller's, Inc.</t>
  </si>
  <si>
    <t>Miller</t>
  </si>
  <si>
    <t>787-774-6558</t>
  </si>
  <si>
    <t>N123QU</t>
  </si>
  <si>
    <t>321</t>
  </si>
  <si>
    <t>Dorado Aviation, LLC</t>
  </si>
  <si>
    <t>Ricardo
Jose</t>
  </si>
  <si>
    <t>Gonzalez
Quiros Jorge</t>
  </si>
  <si>
    <t>Vice President &amp; Director of Operations
President &amp; CEO</t>
  </si>
  <si>
    <t>787-505-6771</t>
  </si>
  <si>
    <t>Ricardo</t>
  </si>
  <si>
    <t>Gonzalez</t>
  </si>
  <si>
    <t>Vice President &amp; Director of Operations</t>
  </si>
  <si>
    <t>787-774-3753</t>
  </si>
  <si>
    <t>201-462-4000</t>
  </si>
  <si>
    <t>N360AV</t>
  </si>
  <si>
    <t>240</t>
  </si>
  <si>
    <t>Jet Aviation Flight Services, Inc.</t>
  </si>
  <si>
    <t>Ansh</t>
  </si>
  <si>
    <t>Singh</t>
  </si>
  <si>
    <t>Charter Sales Director</t>
  </si>
  <si>
    <t>www.jetaviation.com</t>
  </si>
  <si>
    <t>516-324-5804</t>
  </si>
  <si>
    <t>213-797-4255</t>
  </si>
  <si>
    <t>M3 Industries, LLC</t>
  </si>
  <si>
    <t>Dalia</t>
  </si>
  <si>
    <t>Wahab</t>
  </si>
  <si>
    <t>602-677-9912</t>
  </si>
  <si>
    <t>N458TB</t>
  </si>
  <si>
    <t>242</t>
  </si>
  <si>
    <t>M3 Aviation, LLC</t>
  </si>
  <si>
    <t>Brownlee</t>
  </si>
  <si>
    <t>612-396-5634</t>
  </si>
  <si>
    <t>N581SF</t>
  </si>
  <si>
    <t>250</t>
  </si>
  <si>
    <t>FKM Enterprises, LLC</t>
  </si>
  <si>
    <t>Frederick</t>
  </si>
  <si>
    <t>612-317-4100</t>
  </si>
  <si>
    <t>905-679-2400</t>
  </si>
  <si>
    <t>C-FWXR</t>
  </si>
  <si>
    <t>253</t>
  </si>
  <si>
    <t>Jetport, Inc.</t>
  </si>
  <si>
    <t>Bouvry</t>
  </si>
  <si>
    <t>www.jetport.com</t>
  </si>
  <si>
    <t>510-797-7980</t>
  </si>
  <si>
    <t>N901SS</t>
  </si>
  <si>
    <t>254</t>
  </si>
  <si>
    <t>Additional Company/Contact, Owner</t>
  </si>
  <si>
    <t>Ardenbrook, Inc., Two Star Maritime, LLC</t>
  </si>
  <si>
    <t>Brooks</t>
  </si>
  <si>
    <t>Owner
Member</t>
  </si>
  <si>
    <t>www.ardenbrook.com</t>
  </si>
  <si>
    <t>380-56-732-2459</t>
  </si>
  <si>
    <t>T7-DSD</t>
  </si>
  <si>
    <t>326</t>
  </si>
  <si>
    <t>AC-Terra International, Ltd.</t>
  </si>
  <si>
    <t>Zlata</t>
  </si>
  <si>
    <t>Golovii</t>
  </si>
  <si>
    <t>www.ac-terra.com</t>
  </si>
  <si>
    <t>372-5-955-9412</t>
  </si>
  <si>
    <t>380-44-406-6020</t>
  </si>
  <si>
    <t>ICS Aero, Ltd.</t>
  </si>
  <si>
    <t>Dmitriy</t>
  </si>
  <si>
    <t>Avanesov</t>
  </si>
  <si>
    <t>www.ics-aero.com</t>
  </si>
  <si>
    <t>225-408-1300</t>
  </si>
  <si>
    <t>N546MM</t>
  </si>
  <si>
    <t>256</t>
  </si>
  <si>
    <t>Excel Group Services, Inc.</t>
  </si>
  <si>
    <t>Roberts</t>
  </si>
  <si>
    <t>www.excelusa.com</t>
  </si>
  <si>
    <t>+52 (866) 634.2034</t>
  </si>
  <si>
    <t>ANTAIR, S.A. de C.V.</t>
  </si>
  <si>
    <t>Salgado Cruz</t>
  </si>
  <si>
    <t>Gerente de mantenimiento</t>
  </si>
  <si>
    <t>antair@gan.com.mx</t>
  </si>
  <si>
    <t>225-408-1364</t>
  </si>
  <si>
    <t>IES Leasing, LLC</t>
  </si>
  <si>
    <t>+41 71 858 51 95</t>
  </si>
  <si>
    <t>Atlas Air Service</t>
  </si>
  <si>
    <t>aal.aero</t>
  </si>
  <si>
    <t>303-770-3700</t>
  </si>
  <si>
    <t>N10RZ</t>
  </si>
  <si>
    <t>258</t>
  </si>
  <si>
    <t>The Peregrine Leasing Trust</t>
  </si>
  <si>
    <t>Dan</t>
  </si>
  <si>
    <t>DeKeyrel</t>
  </si>
  <si>
    <t>415-693-9000</t>
  </si>
  <si>
    <t>N175MG</t>
  </si>
  <si>
    <t>260</t>
  </si>
  <si>
    <t>Merlone Geier Management, LLC</t>
  </si>
  <si>
    <t>Merlone</t>
  </si>
  <si>
    <t>www.merlonegeier.com</t>
  </si>
  <si>
    <t>574-235-2918</t>
  </si>
  <si>
    <t>SFG Equipment Leasing Corporation I</t>
  </si>
  <si>
    <t>Jeff</t>
  </si>
  <si>
    <t>Buhr</t>
  </si>
  <si>
    <t>954-655-6004</t>
  </si>
  <si>
    <t>GAINSCO, Inc.</t>
  </si>
  <si>
    <t>Roman</t>
  </si>
  <si>
    <t>Fleysher</t>
  </si>
  <si>
    <t>403-837-2389</t>
  </si>
  <si>
    <t>C-GZCZ</t>
  </si>
  <si>
    <t>273</t>
  </si>
  <si>
    <t>Ian</t>
  </si>
  <si>
    <t>Darnley</t>
  </si>
  <si>
    <t>Director of Business Development</t>
  </si>
  <si>
    <t>610-696-5800</t>
  </si>
  <si>
    <t>N1924D</t>
  </si>
  <si>
    <t>286</t>
  </si>
  <si>
    <t>A. Duie Pyle, Inc.</t>
  </si>
  <si>
    <t>Komisor</t>
  </si>
  <si>
    <t>www.pyleco.com</t>
  </si>
  <si>
    <t>814-404-2792</t>
  </si>
  <si>
    <t>610-350-3165</t>
  </si>
  <si>
    <t>N995DP, LLC</t>
  </si>
  <si>
    <t>Latta</t>
  </si>
  <si>
    <t>Chairman, President &amp; CEO</t>
  </si>
  <si>
    <t>610-585-5800</t>
  </si>
  <si>
    <t>610-350-3006</t>
  </si>
  <si>
    <t>785-400-6136</t>
  </si>
  <si>
    <t>N318KS</t>
  </si>
  <si>
    <t>287</t>
  </si>
  <si>
    <t>MMTH Air, LLC</t>
  </si>
  <si>
    <t>Jacob</t>
  </si>
  <si>
    <t>Farrant</t>
  </si>
  <si>
    <t>940-567-3147</t>
  </si>
  <si>
    <t>N27KB</t>
  </si>
  <si>
    <t>291</t>
  </si>
  <si>
    <t>3 KB Investments, LLC</t>
  </si>
  <si>
    <t>Swan</t>
  </si>
  <si>
    <t>940-567-1080</t>
  </si>
  <si>
    <t>920-592-2000</t>
  </si>
  <si>
    <t>N935GB</t>
  </si>
  <si>
    <t>293</t>
  </si>
  <si>
    <t>Schneider National, Inc.</t>
  </si>
  <si>
    <t>Mark</t>
  </si>
  <si>
    <t>Rourke</t>
  </si>
  <si>
    <t>www.schneider.com</t>
  </si>
  <si>
    <t>204-982-7240</t>
  </si>
  <si>
    <t>C-GPRN, C-FREE</t>
  </si>
  <si>
    <t>294, 296</t>
  </si>
  <si>
    <t>Fast Air, Ltd.</t>
  </si>
  <si>
    <t>Dylan
Cecily</t>
  </si>
  <si>
    <t>Fast
Kennedy</t>
  </si>
  <si>
    <t>President
Chief Pilot</t>
  </si>
  <si>
    <t>www.flyfastair.com</t>
  </si>
  <si>
    <t>910-475-7100</t>
  </si>
  <si>
    <t>GML Development, Inc.</t>
  </si>
  <si>
    <t>McKee</t>
  </si>
  <si>
    <t>403-236-0912</t>
  </si>
  <si>
    <t>C-FREE</t>
  </si>
  <si>
    <t>296</t>
  </si>
  <si>
    <t>888676 Alberta, Inc.</t>
  </si>
  <si>
    <t>Rob</t>
  </si>
  <si>
    <t>Croteau</t>
  </si>
  <si>
    <t>403-901-5614</t>
  </si>
  <si>
    <t>770-956-1945</t>
  </si>
  <si>
    <t>N922LR</t>
  </si>
  <si>
    <t>299</t>
  </si>
  <si>
    <t>Capital Holdings 210, LLC</t>
  </si>
  <si>
    <t>Saher</t>
  </si>
  <si>
    <t>Rizk</t>
  </si>
  <si>
    <t>402-315-1050</t>
  </si>
  <si>
    <t>Jet Linx Aviation, LLC</t>
  </si>
  <si>
    <t>Jay</t>
  </si>
  <si>
    <t>Vidlak</t>
  </si>
  <si>
    <t>Senior Vice President</t>
  </si>
  <si>
    <t>www.jetlinx.com/omaha</t>
  </si>
  <si>
    <t>402-699-6909</t>
  </si>
  <si>
    <t>402-315-1022</t>
  </si>
  <si>
    <t>719-228-1100</t>
  </si>
  <si>
    <t>N730GA</t>
  </si>
  <si>
    <t>302</t>
  </si>
  <si>
    <t>BTI Aviation, LLC, Snowy Range Aviation, LLC</t>
  </si>
  <si>
    <t>Manager
President</t>
  </si>
  <si>
    <t>719-228-1090</t>
  </si>
  <si>
    <t>404-813-7159</t>
  </si>
  <si>
    <t>N13WF</t>
  </si>
  <si>
    <t>303</t>
  </si>
  <si>
    <t>Truist Equipment Finance Corp.</t>
  </si>
  <si>
    <t>Lawrence</t>
  </si>
  <si>
    <t>Cooper</t>
  </si>
  <si>
    <t>Secretary</t>
  </si>
  <si>
    <t>www.truist.com</t>
  </si>
  <si>
    <t>602-606-6684</t>
  </si>
  <si>
    <t>N390KX</t>
  </si>
  <si>
    <t>305</t>
  </si>
  <si>
    <t>Knight Air, LLC</t>
  </si>
  <si>
    <t>Todd</t>
  </si>
  <si>
    <t>Carlson</t>
  </si>
  <si>
    <t>203-542-4000</t>
  </si>
  <si>
    <t>N508RP</t>
  </si>
  <si>
    <t>306</t>
  </si>
  <si>
    <t>Silver Point Capital, LP</t>
  </si>
  <si>
    <t>Stacey</t>
  </si>
  <si>
    <t>Hatch</t>
  </si>
  <si>
    <t>https://www.silverpointcapital.com</t>
  </si>
  <si>
    <t>203-231-7311</t>
  </si>
  <si>
    <t>519-455-6760</t>
  </si>
  <si>
    <t>C-GGGT</t>
  </si>
  <si>
    <t>311</t>
  </si>
  <si>
    <t>The Craig Evan Corporation</t>
  </si>
  <si>
    <t>Nickolaus</t>
  </si>
  <si>
    <t>Erb</t>
  </si>
  <si>
    <t>www.flightexec.com</t>
  </si>
  <si>
    <t>972-562-9473</t>
  </si>
  <si>
    <t>N23EW</t>
  </si>
  <si>
    <t>320</t>
  </si>
  <si>
    <t>Encore Wire Corporation</t>
  </si>
  <si>
    <t>www.encorewire.com</t>
  </si>
  <si>
    <t>NO PHONE NUMBER, EMAIL=corporate.finance@pal.com.ph</t>
  </si>
  <si>
    <t>RP-C5168</t>
  </si>
  <si>
    <t>259</t>
  </si>
  <si>
    <t>Philippine Airlines, Inc.</t>
  </si>
  <si>
    <t>NO PHONE NUMBER, EMAIL=lucio_tan@pal.com.ph</t>
  </si>
  <si>
    <t>Lucio</t>
  </si>
  <si>
    <t>Tan</t>
  </si>
  <si>
    <t>Chairman &amp; CEO</t>
  </si>
  <si>
    <t>801-486-0144</t>
  </si>
  <si>
    <t>N6950C</t>
  </si>
  <si>
    <t>322</t>
  </si>
  <si>
    <t>Milloaks, LLC</t>
  </si>
  <si>
    <t>Okland</t>
  </si>
  <si>
    <t>NO PHONE NUMBER, EMAIL=aircraftsales@asianaerospace.com.ph</t>
  </si>
  <si>
    <t>RP-C8150</t>
  </si>
  <si>
    <t>315</t>
  </si>
  <si>
    <t>Additional Location/Contact, Owner</t>
  </si>
  <si>
    <t>Asian Aerospace Corporation</t>
  </si>
  <si>
    <t>NO PHONE NUMBER, EMAIL=ceo@asianaerospace.com.ph</t>
  </si>
  <si>
    <t>Additional Location/Contact</t>
  </si>
  <si>
    <t>Rodriguez</t>
  </si>
  <si>
    <t>208-472-2350</t>
  </si>
  <si>
    <t>N12WF</t>
  </si>
  <si>
    <t>323</t>
  </si>
  <si>
    <t>PNC Equipment Finance, LLC</t>
  </si>
  <si>
    <t>Luci</t>
  </si>
  <si>
    <t>www.pnc.com</t>
  </si>
  <si>
    <t>208-472-1519</t>
  </si>
  <si>
    <t>905-673-0287</t>
  </si>
  <si>
    <t>C-GWQM</t>
  </si>
  <si>
    <t>325</t>
  </si>
  <si>
    <t>2106701 Ontario, Inc.</t>
  </si>
  <si>
    <t>Philip</t>
  </si>
  <si>
    <t>Babbitt</t>
  </si>
  <si>
    <t>www.novajet.com</t>
  </si>
  <si>
    <t>905-626-8358</t>
  </si>
  <si>
    <t>519-727-4255</t>
  </si>
  <si>
    <t>QM Holding Corporation</t>
  </si>
  <si>
    <t>Szekesy</t>
  </si>
  <si>
    <t>+1 (707) 603-1214</t>
  </si>
  <si>
    <t>Napa Jet Center</t>
  </si>
  <si>
    <t>Acosta</t>
  </si>
  <si>
    <t>www.napajetcenter.com</t>
  </si>
  <si>
    <t>NO PHONE NUMBER, EMAIL=chris_kostiuk@goodyear.com</t>
  </si>
  <si>
    <t>Goodyear Flight Department</t>
  </si>
  <si>
    <t>Kostiuk</t>
  </si>
  <si>
    <t>NO PHONE NUMBER, EMAIL=info@jetport.com</t>
  </si>
  <si>
    <t>2828520 Ontario, Inc.</t>
  </si>
  <si>
    <t>C-GPRN</t>
  </si>
  <si>
    <t>Princess Aviation, Ltd.</t>
  </si>
  <si>
    <t>850-217-6580</t>
  </si>
  <si>
    <t>N224GG</t>
  </si>
  <si>
    <t>224</t>
  </si>
  <si>
    <t>Gator Tracks, LLC</t>
  </si>
  <si>
    <t>Les</t>
  </si>
  <si>
    <t>Rose</t>
  </si>
  <si>
    <t>360-671-7703</t>
  </si>
  <si>
    <t>N96AD</t>
  </si>
  <si>
    <t>246</t>
  </si>
  <si>
    <t>Altair Advanced Industries, Inc.</t>
  </si>
  <si>
    <t>Grace</t>
  </si>
  <si>
    <t>Borsari</t>
  </si>
  <si>
    <t>www.alpha.com/altair-advanced-industries</t>
  </si>
  <si>
    <t>M-FAST</t>
  </si>
  <si>
    <t>Owner, Operator</t>
  </si>
  <si>
    <t>G-150 Aeronautics, Ltd.</t>
  </si>
  <si>
    <t>403-243-6200</t>
  </si>
  <si>
    <t>C-FKAI</t>
  </si>
  <si>
    <t>300</t>
  </si>
  <si>
    <t>Conrad Point LP</t>
  </si>
  <si>
    <t>Stevenson</t>
  </si>
  <si>
    <t>Director, Business Development</t>
  </si>
  <si>
    <t>261</t>
  </si>
  <si>
    <t>N375AB</t>
  </si>
  <si>
    <t>ALPHA BRAVO AVIATION LLC</t>
  </si>
  <si>
    <t>Las Vegas</t>
  </si>
  <si>
    <t>NV</t>
  </si>
  <si>
    <t>+1 (303) 799-8906</t>
  </si>
  <si>
    <t>Straight Flight</t>
  </si>
  <si>
    <t>Lane</t>
  </si>
  <si>
    <t>www.straightflight.com</t>
  </si>
  <si>
    <t>NA</t>
  </si>
  <si>
    <t>Peregrine is the POC</t>
  </si>
  <si>
    <t>Your G150 clients</t>
  </si>
  <si>
    <t>Quantum Aviation</t>
  </si>
  <si>
    <t>912-965-3293</t>
  </si>
  <si>
    <t>N150GV, N365GA, N150GA</t>
  </si>
  <si>
    <t>201, 225, 252</t>
  </si>
  <si>
    <t>Gulfstream Leasing, LLC</t>
  </si>
  <si>
    <t>266</t>
  </si>
  <si>
    <t>XA-JCZ</t>
  </si>
  <si>
    <t>Impulsive Marine Investments, Inc.</t>
  </si>
  <si>
    <t>General Status</t>
  </si>
  <si>
    <t>Contact Priority</t>
  </si>
  <si>
    <t>Closed - Ordered</t>
  </si>
  <si>
    <t>1 Priority</t>
  </si>
  <si>
    <t>Closing Process</t>
  </si>
  <si>
    <t>2 Priority</t>
  </si>
  <si>
    <t>WIP Interested, Processing</t>
  </si>
  <si>
    <t>3 Priority</t>
  </si>
  <si>
    <t>Determined NO potential</t>
  </si>
  <si>
    <t>4 Priority</t>
  </si>
  <si>
    <t>WIP to be contacted</t>
  </si>
  <si>
    <t>No AGG Contact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</si>
</sst>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1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49" fontId="0" fillId="0" borderId="0" xfId="0" applyNumberFormat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0" xfId="1" applyNumberFormat="1" applyAlignment="1">
      <alignment vertical="top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49" fontId="0" fillId="8" borderId="0" xfId="0" applyNumberFormat="1" applyFill="1" applyAlignment="1">
      <alignment vertical="top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3" borderId="0" xfId="0" applyFill="1" applyAlignment="1">
      <alignment vertical="top"/>
    </xf>
    <xf numFmtId="49" fontId="3" fillId="7" borderId="9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49" fontId="3" fillId="6" borderId="11" xfId="0" applyNumberFormat="1" applyFont="1" applyFill="1" applyBorder="1" applyAlignment="1">
      <alignment vertical="top"/>
    </xf>
    <xf numFmtId="0" fontId="3" fillId="5" borderId="11" xfId="0" applyFont="1" applyFill="1" applyBorder="1" applyAlignment="1">
      <alignment vertical="top"/>
    </xf>
    <xf numFmtId="49" fontId="5" fillId="4" borderId="11" xfId="0" applyNumberFormat="1" applyFont="1" applyFill="1" applyBorder="1" applyAlignment="1">
      <alignment vertical="top"/>
    </xf>
    <xf numFmtId="0" fontId="3" fillId="6" borderId="11" xfId="0" applyFont="1" applyFill="1" applyBorder="1" applyAlignment="1">
      <alignment vertical="top"/>
    </xf>
    <xf numFmtId="49" fontId="3" fillId="10" borderId="11" xfId="0" applyNumberFormat="1" applyFont="1" applyFill="1" applyBorder="1" applyAlignment="1">
      <alignment vertical="top"/>
    </xf>
    <xf numFmtId="0" fontId="3" fillId="0" borderId="12" xfId="0" applyFont="1" applyBorder="1" applyAlignment="1">
      <alignment vertical="top"/>
    </xf>
    <xf numFmtId="49" fontId="3" fillId="0" borderId="11" xfId="0" applyNumberFormat="1" applyFont="1" applyBorder="1" applyAlignment="1">
      <alignment vertical="top"/>
    </xf>
    <xf numFmtId="49" fontId="3" fillId="8" borderId="13" xfId="0" applyNumberFormat="1" applyFont="1" applyFill="1" applyBorder="1" applyAlignment="1">
      <alignment vertical="top"/>
    </xf>
    <xf numFmtId="49" fontId="1" fillId="3" borderId="12" xfId="0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49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 wrapText="1"/>
    </xf>
    <xf numFmtId="49" fontId="0" fillId="0" borderId="0" xfId="0" quotePrefix="1" applyNumberFormat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0" fillId="0" borderId="0" xfId="0" applyBorder="1" applyAlignment="1">
      <alignment horizontal="center" vertical="top" wrapText="1"/>
    </xf>
    <xf numFmtId="49" fontId="0" fillId="0" borderId="0" xfId="0" applyNumberFormat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0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31">
    <dxf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0" formatCode="@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30" formatCode="@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322%20-%20Final%20Email%20and%20Cold%20Call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043_DJones_1_export_excel_2_9_"/>
      <sheetName val="Maintenance Facilities"/>
      <sheetName val="Final Mailing Addresses"/>
      <sheetName val="Bounced"/>
      <sheetName val="Opened"/>
      <sheetName val="Clicked"/>
      <sheetName val="mailchimp results"/>
      <sheetName val="Postage"/>
      <sheetName val="Final Email List"/>
      <sheetName val="Final Phone List"/>
    </sheetNames>
    <sheetDataSet>
      <sheetData sheetId="0"/>
      <sheetData sheetId="1">
        <row r="1">
          <cell r="B1" t="str">
            <v>CRS</v>
          </cell>
          <cell r="D1" t="str">
            <v>Notes</v>
          </cell>
          <cell r="E1" t="str">
            <v>Addr1</v>
          </cell>
          <cell r="F1" t="str">
            <v>Addr2</v>
          </cell>
          <cell r="G1" t="str">
            <v>Addr3</v>
          </cell>
          <cell r="H1" t="str">
            <v>City</v>
          </cell>
          <cell r="I1" t="str">
            <v>State</v>
          </cell>
          <cell r="J1" t="str">
            <v>Zip</v>
          </cell>
          <cell r="K1" t="str">
            <v>Country</v>
          </cell>
          <cell r="L1" t="str">
            <v>Phone</v>
          </cell>
          <cell r="M1" t="str">
            <v>First</v>
          </cell>
          <cell r="N1" t="str">
            <v>Last</v>
          </cell>
          <cell r="O1" t="str">
            <v>Title</v>
          </cell>
          <cell r="P1" t="str">
            <v>email</v>
          </cell>
          <cell r="Q1" t="str">
            <v>Web</v>
          </cell>
        </row>
        <row r="2">
          <cell r="A2" t="str">
            <v>Canada</v>
          </cell>
          <cell r="C2" t="str">
            <v>Aurora Jet Partners</v>
          </cell>
          <cell r="D2" t="str">
            <v>No G150s in fleet</v>
          </cell>
          <cell r="E2" t="str">
            <v>3759 60 Ave East</v>
          </cell>
          <cell r="H2" t="str">
            <v>Edmonton International Airport</v>
          </cell>
          <cell r="I2" t="str">
            <v>AB</v>
          </cell>
          <cell r="J2" t="str">
            <v>T9E 0V4</v>
          </cell>
          <cell r="K2" t="str">
            <v>Canada</v>
          </cell>
          <cell r="L2" t="str">
            <v>+1 (888) 797-5387</v>
          </cell>
          <cell r="M2" t="str">
            <v>Director</v>
          </cell>
          <cell r="N2" t="str">
            <v>of Maintenance</v>
          </cell>
          <cell r="Q2" t="str">
            <v>https://aurorajet.ca/</v>
          </cell>
        </row>
        <row r="3">
          <cell r="A3" t="str">
            <v>Canada</v>
          </cell>
          <cell r="C3" t="str">
            <v>Chartright Air Group</v>
          </cell>
          <cell r="D3" t="str">
            <v>No G150s in fleet</v>
          </cell>
          <cell r="E3" t="str">
            <v>2450 Derry Rd E</v>
          </cell>
          <cell r="F3" t="str">
            <v>Hangar 6</v>
          </cell>
          <cell r="H3" t="str">
            <v>Mississauga</v>
          </cell>
          <cell r="I3" t="str">
            <v>ON</v>
          </cell>
          <cell r="J3" t="str">
            <v>L5S 1B2</v>
          </cell>
          <cell r="K3" t="str">
            <v>Canada</v>
          </cell>
          <cell r="L3" t="str">
            <v>+1 (905) 671-4674</v>
          </cell>
          <cell r="M3" t="str">
            <v>Constantine</v>
          </cell>
          <cell r="N3" t="str">
            <v>Tsokas</v>
          </cell>
          <cell r="O3" t="str">
            <v>Vice President, Maintenance</v>
          </cell>
          <cell r="Q3" t="str">
            <v>https://chartright.com/</v>
          </cell>
        </row>
        <row r="4">
          <cell r="A4" t="str">
            <v>Canada</v>
          </cell>
          <cell r="C4" t="str">
            <v>Fast Air</v>
          </cell>
          <cell r="D4" t="str">
            <v>G150 maintenance</v>
          </cell>
          <cell r="E4" t="str">
            <v>80 Hangar Line Rd</v>
          </cell>
          <cell r="H4" t="str">
            <v>Winnipeg</v>
          </cell>
          <cell r="I4" t="str">
            <v>MN</v>
          </cell>
          <cell r="J4" t="str">
            <v>R3J 3Y7</v>
          </cell>
          <cell r="K4" t="str">
            <v>Canada</v>
          </cell>
          <cell r="L4" t="str">
            <v>+1 (204) 833-2252</v>
          </cell>
          <cell r="M4" t="str">
            <v>Denis</v>
          </cell>
          <cell r="N4" t="str">
            <v>Bourgouin</v>
          </cell>
          <cell r="P4" t="str">
            <v>info@flyfastair.com</v>
          </cell>
          <cell r="Q4" t="str">
            <v>https://flyfastair.com</v>
          </cell>
        </row>
        <row r="5">
          <cell r="A5" t="str">
            <v>Canada</v>
          </cell>
          <cell r="C5" t="str">
            <v>Jetport</v>
          </cell>
          <cell r="D5" t="str">
            <v>"Gulfstream G100 series"</v>
          </cell>
          <cell r="E5" t="str">
            <v>520-9300 Airport Rd</v>
          </cell>
          <cell r="F5" t="str">
            <v>Hamilton International Airport</v>
          </cell>
          <cell r="H5" t="str">
            <v>Mount Hope</v>
          </cell>
          <cell r="I5" t="str">
            <v>ON</v>
          </cell>
          <cell r="J5" t="str">
            <v>L0R 1W0</v>
          </cell>
          <cell r="K5" t="str">
            <v>Canada</v>
          </cell>
          <cell r="L5" t="str">
            <v>+1 (905) 679-2400</v>
          </cell>
          <cell r="M5" t="str">
            <v>Director</v>
          </cell>
          <cell r="N5" t="str">
            <v>of Maintenance</v>
          </cell>
          <cell r="P5" t="str">
            <v>amo@jetport.com</v>
          </cell>
          <cell r="Q5" t="str">
            <v>https://jetport.com</v>
          </cell>
        </row>
        <row r="6">
          <cell r="A6" t="str">
            <v>Canada</v>
          </cell>
          <cell r="C6" t="str">
            <v>Quantum Aviation</v>
          </cell>
          <cell r="D6" t="str">
            <v>???</v>
          </cell>
          <cell r="E6" t="str">
            <v>2450 Derry Rd E</v>
          </cell>
          <cell r="H6" t="str">
            <v>Mississauga</v>
          </cell>
          <cell r="I6" t="str">
            <v>ON</v>
          </cell>
          <cell r="J6" t="str">
            <v>L5S 1B2</v>
          </cell>
          <cell r="K6" t="str">
            <v>Canada</v>
          </cell>
          <cell r="M6" t="str">
            <v>Director</v>
          </cell>
          <cell r="N6" t="str">
            <v>of Maintenance</v>
          </cell>
          <cell r="Q6" t="str">
            <v>https://quantum.aero/</v>
          </cell>
        </row>
        <row r="7">
          <cell r="A7" t="str">
            <v>Canada</v>
          </cell>
          <cell r="C7" t="str">
            <v>Skyservice Business Aviation Services</v>
          </cell>
          <cell r="D7" t="str">
            <v>"Gustream service"</v>
          </cell>
          <cell r="E7" t="str">
            <v>PO Box 160</v>
          </cell>
          <cell r="H7" t="str">
            <v>Toronto</v>
          </cell>
          <cell r="I7" t="str">
            <v>ON</v>
          </cell>
          <cell r="J7" t="str">
            <v xml:space="preserve">L5P 1B1 </v>
          </cell>
          <cell r="K7" t="str">
            <v>Canada</v>
          </cell>
          <cell r="L7" t="str">
            <v>+1 (888) 759-7591</v>
          </cell>
          <cell r="M7" t="str">
            <v>Benjamin</v>
          </cell>
          <cell r="N7" t="str">
            <v>Murray</v>
          </cell>
          <cell r="O7" t="str">
            <v>President &amp; CEO</v>
          </cell>
          <cell r="Q7" t="str">
            <v>https://skyservice.com/business-aircraft-maintenance/</v>
          </cell>
        </row>
        <row r="8">
          <cell r="A8" t="str">
            <v>Canada</v>
          </cell>
          <cell r="C8" t="str">
            <v>Sunwest Aviation</v>
          </cell>
          <cell r="D8" t="str">
            <v>G150 maintenance</v>
          </cell>
          <cell r="E8" t="str">
            <v>217 Aero Ct NE</v>
          </cell>
          <cell r="H8" t="str">
            <v>Calgary</v>
          </cell>
          <cell r="I8" t="str">
            <v>AB</v>
          </cell>
          <cell r="J8" t="str">
            <v>T2E 7C6</v>
          </cell>
          <cell r="K8" t="str">
            <v>Canada</v>
          </cell>
          <cell r="L8" t="str">
            <v>+1 (403) 275-8121</v>
          </cell>
          <cell r="M8" t="str">
            <v>Director</v>
          </cell>
          <cell r="N8" t="str">
            <v>of Maintenance</v>
          </cell>
          <cell r="O8" t="str">
            <v>Maint contact</v>
          </cell>
          <cell r="P8" t="str">
            <v>fbo@sunwestaviation.ca</v>
          </cell>
          <cell r="Q8" t="str">
            <v>https://www.sunwestaviation.ca/</v>
          </cell>
        </row>
        <row r="9">
          <cell r="A9" t="str">
            <v>Mexico</v>
          </cell>
          <cell r="C9" t="str">
            <v>ANTAIR, S.A. de C.V.</v>
          </cell>
          <cell r="D9" t="str">
            <v>G150 hourly and phase inspections</v>
          </cell>
          <cell r="E9" t="str">
            <v>Hangar Ahmsa Federal Highway 30 Km. 7 Frontera</v>
          </cell>
          <cell r="F9" t="str">
            <v>Frontera Centro</v>
          </cell>
          <cell r="H9" t="str">
            <v>Frontera Centro</v>
          </cell>
          <cell r="I9" t="str">
            <v>COAH</v>
          </cell>
          <cell r="J9">
            <v>25600</v>
          </cell>
          <cell r="K9" t="str">
            <v>Mexico</v>
          </cell>
          <cell r="L9" t="str">
            <v>+52 (866) 634.2034</v>
          </cell>
          <cell r="M9" t="str">
            <v>Eduardo</v>
          </cell>
          <cell r="N9" t="str">
            <v>Salgado Cruz</v>
          </cell>
          <cell r="O9" t="str">
            <v>Gerente de mantenimiento</v>
          </cell>
          <cell r="P9" t="str">
            <v>esalgado@gan.com.mx</v>
          </cell>
          <cell r="Q9" t="str">
            <v>antair@gan.com.mx</v>
          </cell>
        </row>
        <row r="10">
          <cell r="A10" t="str">
            <v>United States</v>
          </cell>
          <cell r="B10" t="str">
            <v>7XMR178C</v>
          </cell>
          <cell r="C10" t="str">
            <v>AeroCheck MRO</v>
          </cell>
          <cell r="D10" t="str">
            <v>Only G100 &amp; IV listed</v>
          </cell>
          <cell r="E10" t="str">
            <v>2710 E Old Tower Rd Ste A</v>
          </cell>
          <cell r="H10" t="str">
            <v>Phoenix</v>
          </cell>
          <cell r="I10" t="str">
            <v>AZ</v>
          </cell>
          <cell r="J10" t="str">
            <v>85034-6001 </v>
          </cell>
          <cell r="K10" t="str">
            <v>United States</v>
          </cell>
          <cell r="L10" t="str">
            <v>+1 (480) 991-0900</v>
          </cell>
          <cell r="M10" t="str">
            <v>Director</v>
          </cell>
          <cell r="N10" t="str">
            <v>of Maintenance</v>
          </cell>
          <cell r="O10" t="str">
            <v/>
          </cell>
          <cell r="Q10" t="str">
            <v>https://www.aerocheckmro.com</v>
          </cell>
        </row>
        <row r="11">
          <cell r="A11" t="str">
            <v>United States</v>
          </cell>
          <cell r="B11" t="str">
            <v>9A1R325B</v>
          </cell>
          <cell r="C11" t="str">
            <v>ASG Aerospace</v>
          </cell>
          <cell r="D11" t="str">
            <v>Pt 145 No G150 Maint - IAI Westwind/ GAC Astra</v>
          </cell>
          <cell r="E11" t="str">
            <v>12906 SW 139th Ave Hangar 249</v>
          </cell>
          <cell r="H11" t="str">
            <v>Miami</v>
          </cell>
          <cell r="I11" t="str">
            <v>FL</v>
          </cell>
          <cell r="J11" t="str">
            <v>33186-5348</v>
          </cell>
          <cell r="K11" t="str">
            <v>United States</v>
          </cell>
          <cell r="L11" t="str">
            <v>+1 (305) 253-0802</v>
          </cell>
          <cell r="M11" t="str">
            <v>Art</v>
          </cell>
          <cell r="N11" t="str">
            <v>Thompson</v>
          </cell>
          <cell r="P11" t="str">
            <v>athompson@asgaerospace.com</v>
          </cell>
          <cell r="Q11" t="str">
            <v>www.asgaerospace.com</v>
          </cell>
        </row>
        <row r="12">
          <cell r="A12" t="str">
            <v>United States</v>
          </cell>
          <cell r="B12" t="str">
            <v>WF1R582K</v>
          </cell>
          <cell r="C12" t="str">
            <v>Broadie's Aircraft &amp; Engine Service</v>
          </cell>
          <cell r="D12" t="str">
            <v>Limited Airframe - "offer" maint on GAC/ incl G150</v>
          </cell>
          <cell r="E12" t="str">
            <v>4701 N Main St</v>
          </cell>
          <cell r="H12" t="str">
            <v>Fort Worth</v>
          </cell>
          <cell r="I12" t="str">
            <v>TX</v>
          </cell>
          <cell r="J12" t="str">
            <v>76106-2432</v>
          </cell>
          <cell r="K12" t="str">
            <v>United States</v>
          </cell>
          <cell r="L12" t="str">
            <v>+1 (817) 626-1532</v>
          </cell>
          <cell r="M12" t="str">
            <v>Scott</v>
          </cell>
          <cell r="N12" t="str">
            <v>Spoonemore</v>
          </cell>
          <cell r="O12" t="str">
            <v>QC Manager</v>
          </cell>
          <cell r="P12" t="str">
            <v>service@broadiesaircraft.com</v>
          </cell>
          <cell r="Q12" t="str">
            <v>https://broadiesaircraft.com</v>
          </cell>
        </row>
        <row r="13">
          <cell r="A13" t="str">
            <v>United States</v>
          </cell>
          <cell r="B13" t="str">
            <v>UPWR481X</v>
          </cell>
          <cell r="C13" t="str">
            <v>Chicago Executive Service Center</v>
          </cell>
          <cell r="D13" t="str">
            <v>No G150 in fleet/ 3 Astra</v>
          </cell>
          <cell r="E13" t="str">
            <v>743 Sumac Rd</v>
          </cell>
          <cell r="H13" t="str">
            <v>Wheeling</v>
          </cell>
          <cell r="I13" t="str">
            <v>IL</v>
          </cell>
          <cell r="J13" t="str">
            <v xml:space="preserve">60090-6383 </v>
          </cell>
          <cell r="K13" t="str">
            <v>United States</v>
          </cell>
          <cell r="L13" t="str">
            <v>+1 (847) 850-5738</v>
          </cell>
          <cell r="M13" t="str">
            <v>Edward</v>
          </cell>
          <cell r="N13" t="str">
            <v>Leonard</v>
          </cell>
          <cell r="O13" t="str">
            <v>Director of Maintenance</v>
          </cell>
          <cell r="P13" t="str">
            <v>edwardl@ce-sc.com</v>
          </cell>
          <cell r="Q13" t="str">
            <v xml:space="preserve">www.n-jet.com </v>
          </cell>
        </row>
        <row r="14">
          <cell r="A14" t="str">
            <v>United States</v>
          </cell>
          <cell r="B14" t="str">
            <v>XZAR032C</v>
          </cell>
          <cell r="C14" t="str">
            <v>Dumont Aviation</v>
          </cell>
          <cell r="D14" t="str">
            <v>Gulfstream capability/ G150?</v>
          </cell>
          <cell r="E14" t="str">
            <v>2000 Brett Rd</v>
          </cell>
          <cell r="H14" t="str">
            <v>New Castle</v>
          </cell>
          <cell r="I14" t="str">
            <v>DE</v>
          </cell>
          <cell r="J14" t="str">
            <v>19720-2428</v>
          </cell>
          <cell r="K14" t="str">
            <v>United States</v>
          </cell>
          <cell r="L14" t="str">
            <v>+1 (302) 777-1003</v>
          </cell>
          <cell r="M14" t="str">
            <v>James</v>
          </cell>
          <cell r="N14" t="str">
            <v>Moore</v>
          </cell>
          <cell r="Q14" t="str">
            <v>www.dumontaviation.com</v>
          </cell>
        </row>
        <row r="15">
          <cell r="A15" t="str">
            <v>United States</v>
          </cell>
          <cell r="B15" t="str">
            <v>U8MR589Y</v>
          </cell>
          <cell r="C15" t="str">
            <v>Elliott Aviation of Atlanta</v>
          </cell>
          <cell r="D15" t="str">
            <v>...offers maintenance and avionics work on Gulfstream…</v>
          </cell>
          <cell r="E15" t="str">
            <v>1961 6th St</v>
          </cell>
          <cell r="H15" t="str">
            <v>Atlanta</v>
          </cell>
          <cell r="I15" t="str">
            <v>GA</v>
          </cell>
          <cell r="J15" t="str">
            <v>30341-3341</v>
          </cell>
          <cell r="K15" t="str">
            <v>United States</v>
          </cell>
          <cell r="L15" t="str">
            <v>+1 (770) 454-9210 x 1413</v>
          </cell>
          <cell r="M15" t="str">
            <v>Andy</v>
          </cell>
          <cell r="N15" t="str">
            <v>Bertrand</v>
          </cell>
          <cell r="O15" t="str">
            <v>General Manager</v>
          </cell>
          <cell r="Q15" t="str">
            <v xml:space="preserve"> https://www.elliottaviation.com</v>
          </cell>
        </row>
        <row r="16">
          <cell r="A16" t="str">
            <v>United States</v>
          </cell>
          <cell r="C16" t="str">
            <v>Hawthorne Global Aviation Services</v>
          </cell>
          <cell r="D16" t="str">
            <v>G150 listed in capabilities list - line maint only</v>
          </cell>
          <cell r="E16" t="str">
            <v>3955 Faber Place Dr Ste 301</v>
          </cell>
          <cell r="H16" t="str">
            <v>North Charleston</v>
          </cell>
          <cell r="I16" t="str">
            <v>SC</v>
          </cell>
          <cell r="J16" t="str">
            <v>29405-8584</v>
          </cell>
          <cell r="K16" t="str">
            <v>United States</v>
          </cell>
          <cell r="L16" t="str">
            <v>+1 (843) 553-2203</v>
          </cell>
          <cell r="M16" t="str">
            <v>Chuck</v>
          </cell>
          <cell r="N16" t="str">
            <v>Kegley</v>
          </cell>
          <cell r="O16" t="str">
            <v>President</v>
          </cell>
          <cell r="P16" t="str">
            <v>chuckk@hawthorne.aero</v>
          </cell>
          <cell r="Q16" t="str">
            <v>https://www.hawthorne.aero</v>
          </cell>
        </row>
        <row r="17">
          <cell r="A17" t="str">
            <v>United States</v>
          </cell>
          <cell r="B17" t="str">
            <v>EW7R379W</v>
          </cell>
          <cell r="C17" t="str">
            <v>EXCELAIRE - A Hawthorne Company</v>
          </cell>
          <cell r="D17" t="str">
            <v>G150 listed in capabilities list - line maint only</v>
          </cell>
          <cell r="E17" t="str">
            <v>2221 Smithtown Ave</v>
          </cell>
          <cell r="H17" t="str">
            <v>Ronkonkoma</v>
          </cell>
          <cell r="I17" t="str">
            <v>NY</v>
          </cell>
          <cell r="J17" t="str">
            <v>11779-7328</v>
          </cell>
          <cell r="K17" t="str">
            <v>United States</v>
          </cell>
          <cell r="L17" t="str">
            <v>+1 (631) 737-5801</v>
          </cell>
          <cell r="M17" t="str">
            <v>Christopher</v>
          </cell>
          <cell r="N17" t="str">
            <v>Zarzano</v>
          </cell>
          <cell r="O17" t="str">
            <v>Director of Maintenance</v>
          </cell>
          <cell r="P17" t="str">
            <v>chrisz@excelaire.com</v>
          </cell>
          <cell r="Q17" t="str">
            <v>https://www.excelaire.com/</v>
          </cell>
        </row>
        <row r="18">
          <cell r="A18" t="str">
            <v>United States</v>
          </cell>
          <cell r="C18" t="str">
            <v>Meta Special Aerospace</v>
          </cell>
          <cell r="D18" t="str">
            <v>Part 145 for GAC "G series"</v>
          </cell>
          <cell r="E18" t="str">
            <v>5600 Philip J Rhoads Ave</v>
          </cell>
          <cell r="H18" t="str">
            <v>Oklahoma City</v>
          </cell>
          <cell r="I18" t="str">
            <v>OK</v>
          </cell>
          <cell r="J18" t="str">
            <v>73008-7012</v>
          </cell>
          <cell r="K18" t="str">
            <v>United States</v>
          </cell>
          <cell r="L18" t="str">
            <v>+1 (405) 694-4755</v>
          </cell>
          <cell r="M18" t="str">
            <v>Director</v>
          </cell>
          <cell r="N18" t="str">
            <v>of Maintenance</v>
          </cell>
          <cell r="O18" t="str">
            <v>Not available</v>
          </cell>
          <cell r="P18" t="str">
            <v/>
          </cell>
          <cell r="Q18" t="str">
            <v>https://meta.aero
https://meta.aero/msa</v>
          </cell>
        </row>
        <row r="19">
          <cell r="A19" t="str">
            <v>United States</v>
          </cell>
          <cell r="B19" t="str">
            <v>V5SR217O</v>
          </cell>
          <cell r="C19" t="str">
            <v>Meta Special Aerospace MRO</v>
          </cell>
          <cell r="D19" t="str">
            <v>Part 145 for GAC "G series"</v>
          </cell>
          <cell r="E19" t="str">
            <v>7301 NW 50th St</v>
          </cell>
          <cell r="H19" t="str">
            <v>Oklahoma City</v>
          </cell>
          <cell r="I19" t="str">
            <v>OK</v>
          </cell>
          <cell r="J19" t="str">
            <v>73132-9702</v>
          </cell>
          <cell r="K19" t="str">
            <v>United States</v>
          </cell>
          <cell r="L19" t="str">
            <v>+1 (405) 516-3342</v>
          </cell>
          <cell r="M19" t="str">
            <v>Ronald</v>
          </cell>
          <cell r="N19" t="str">
            <v>Brown</v>
          </cell>
          <cell r="O19" t="str">
            <v>Accountable Manager</v>
          </cell>
          <cell r="P19" t="str">
            <v>ronald.brown@msa.meta.aero</v>
          </cell>
          <cell r="Q19" t="str">
            <v>https://meta.aero
https://meta.aero/msa</v>
          </cell>
        </row>
        <row r="20">
          <cell r="A20" t="str">
            <v>United States</v>
          </cell>
          <cell r="B20" t="str">
            <v>VQMR053W</v>
          </cell>
          <cell r="C20" t="str">
            <v>Mountain Aviation</v>
          </cell>
          <cell r="D20" t="str">
            <v>Known to Peregrine</v>
          </cell>
          <cell r="E20" t="str">
            <v>9656 Metro Airport Ave</v>
          </cell>
          <cell r="H20" t="str">
            <v>Broomfield</v>
          </cell>
          <cell r="I20" t="str">
            <v>CO</v>
          </cell>
          <cell r="J20" t="str">
            <v>80021-2512</v>
          </cell>
          <cell r="K20" t="str">
            <v>United States</v>
          </cell>
          <cell r="L20" t="str">
            <v>+1 (303) 466-3506</v>
          </cell>
          <cell r="M20" t="str">
            <v>Bruce</v>
          </cell>
          <cell r="N20" t="str">
            <v>Goyins</v>
          </cell>
          <cell r="P20" t="str">
            <v>bgoyins@mountainaviation.com</v>
          </cell>
          <cell r="Q20" t="str">
            <v>www.mountainaviation.com</v>
          </cell>
        </row>
        <row r="21">
          <cell r="A21" t="str">
            <v>United States</v>
          </cell>
          <cell r="B21" t="str">
            <v>AWQR303C</v>
          </cell>
          <cell r="C21" t="str">
            <v>Napa Jet Center</v>
          </cell>
          <cell r="D21" t="str">
            <v>G100/ 1125 ONLY</v>
          </cell>
          <cell r="E21" t="str">
            <v>2030 Airport Rd</v>
          </cell>
          <cell r="H21" t="str">
            <v>Napa</v>
          </cell>
          <cell r="I21" t="str">
            <v>CA</v>
          </cell>
          <cell r="J21" t="str">
            <v>94558-6208</v>
          </cell>
          <cell r="K21" t="str">
            <v>United States</v>
          </cell>
          <cell r="L21" t="str">
            <v>+1 (707) 603-1214</v>
          </cell>
          <cell r="M21" t="str">
            <v>Michael</v>
          </cell>
          <cell r="N21" t="str">
            <v>Acosta</v>
          </cell>
          <cell r="P21" t="str">
            <v>macosta@napajetcenter.com</v>
          </cell>
          <cell r="Q21" t="str">
            <v>www.napajetcenter.com</v>
          </cell>
        </row>
        <row r="22">
          <cell r="A22" t="str">
            <v>United States</v>
          </cell>
          <cell r="B22" t="str">
            <v>YRJR826K</v>
          </cell>
          <cell r="C22" t="str">
            <v>Signature TechnicAir (STP)</v>
          </cell>
          <cell r="D22" t="str">
            <v xml:space="preserve">Part of Signature Flight Support FBO network - appears they do not work on Gulfstream aircraft </v>
          </cell>
          <cell r="E22" t="str">
            <v>529 Eaton St</v>
          </cell>
          <cell r="H22" t="str">
            <v>Saint Paul</v>
          </cell>
          <cell r="I22" t="str">
            <v>MN</v>
          </cell>
          <cell r="J22" t="str">
            <v>55107-2474</v>
          </cell>
          <cell r="K22" t="str">
            <v>United States</v>
          </cell>
          <cell r="L22" t="str">
            <v>+1 (651) 209-2721</v>
          </cell>
          <cell r="M22" t="str">
            <v>Terry</v>
          </cell>
          <cell r="N22" t="str">
            <v>Speight</v>
          </cell>
          <cell r="O22" t="str">
            <v>Director of Maintenance</v>
          </cell>
          <cell r="Q22" t="str">
            <v>https://www.technicair.com</v>
          </cell>
        </row>
        <row r="23">
          <cell r="A23" t="str">
            <v>United States</v>
          </cell>
          <cell r="B23" t="str">
            <v>UQRR958L</v>
          </cell>
          <cell r="C23" t="str">
            <v>SoCal Jets</v>
          </cell>
          <cell r="D23" t="str">
            <v>Known to Peregrine</v>
          </cell>
          <cell r="E23" t="str">
            <v>7035 Sophia Ave</v>
          </cell>
          <cell r="H23" t="str">
            <v>Van Nuys</v>
          </cell>
          <cell r="I23" t="str">
            <v>CA</v>
          </cell>
          <cell r="J23" t="str">
            <v xml:space="preserve">91406-3909 </v>
          </cell>
          <cell r="K23" t="str">
            <v>United States</v>
          </cell>
          <cell r="L23" t="str">
            <v>+1 (818) 782-6658</v>
          </cell>
          <cell r="M23" t="str">
            <v>Robert</v>
          </cell>
          <cell r="N23" t="str">
            <v>Roig</v>
          </cell>
          <cell r="O23" t="str">
            <v>President</v>
          </cell>
          <cell r="P23" t="str">
            <v>robert@socaljets.aero</v>
          </cell>
          <cell r="Q23" t="str">
            <v>www.socaljets.aero</v>
          </cell>
        </row>
        <row r="24">
          <cell r="A24" t="str">
            <v>United States</v>
          </cell>
          <cell r="B24" t="str">
            <v>XB1R606K</v>
          </cell>
          <cell r="C24" t="str">
            <v>StandardAero (IAH)</v>
          </cell>
          <cell r="D24" t="str">
            <v>GAC NOT on capability list</v>
          </cell>
          <cell r="E24" t="str">
            <v>17250 Chanute Rd</v>
          </cell>
          <cell r="H24" t="str">
            <v>Houston</v>
          </cell>
          <cell r="I24" t="str">
            <v>TX</v>
          </cell>
          <cell r="J24" t="str">
            <v xml:space="preserve">77032-5557 </v>
          </cell>
          <cell r="K24" t="str">
            <v>United States</v>
          </cell>
          <cell r="L24" t="str">
            <v>+1 (281) 230-7800</v>
          </cell>
          <cell r="M24" t="str">
            <v>Peter</v>
          </cell>
          <cell r="N24" t="str">
            <v>Vandolzer</v>
          </cell>
          <cell r="O24" t="str">
            <v>General Manager</v>
          </cell>
          <cell r="Q24" t="str">
            <v>www.standardaero.com</v>
          </cell>
        </row>
        <row r="25">
          <cell r="A25" t="str">
            <v>United States</v>
          </cell>
          <cell r="B25" t="str">
            <v>OMKR399L</v>
          </cell>
          <cell r="C25" t="str">
            <v>Straight Flight</v>
          </cell>
          <cell r="D25" t="str">
            <v>Teamed with Peregrine for ACA</v>
          </cell>
          <cell r="E25" t="str">
            <v>13251 E Control Tower Rd</v>
          </cell>
          <cell r="H25" t="str">
            <v>Centennial</v>
          </cell>
          <cell r="I25" t="str">
            <v>CO</v>
          </cell>
          <cell r="J25" t="str">
            <v xml:space="preserve">80112-4438 </v>
          </cell>
          <cell r="K25" t="str">
            <v>United States</v>
          </cell>
          <cell r="L25" t="str">
            <v>+1 (303) 799-8906</v>
          </cell>
          <cell r="M25" t="str">
            <v>Robert</v>
          </cell>
          <cell r="N25" t="str">
            <v>Lane</v>
          </cell>
          <cell r="P25" t="str">
            <v>rlane@straightflight.com</v>
          </cell>
          <cell r="Q25" t="str">
            <v>www.straightflight.com</v>
          </cell>
        </row>
        <row r="26">
          <cell r="A26" t="str">
            <v>United States</v>
          </cell>
          <cell r="B26" t="str">
            <v>AOBR190C</v>
          </cell>
          <cell r="C26" t="str">
            <v>Sunrise Jets</v>
          </cell>
          <cell r="D26" t="str">
            <v>G150 line service maint ONLY</v>
          </cell>
          <cell r="E26" t="str">
            <v>310 Sheldon Way</v>
          </cell>
          <cell r="F26" t="str">
            <v>310 Francis S Gabreski Airport</v>
          </cell>
          <cell r="H26" t="str">
            <v>Westhampton Beach</v>
          </cell>
          <cell r="I26" t="str">
            <v>NY</v>
          </cell>
          <cell r="J26" t="str">
            <v>11978-1208</v>
          </cell>
          <cell r="K26" t="str">
            <v>United States</v>
          </cell>
          <cell r="L26" t="str">
            <v>+1 (631) 737-9911</v>
          </cell>
          <cell r="M26" t="str">
            <v>Robert</v>
          </cell>
          <cell r="N26" t="str">
            <v>Cappellano</v>
          </cell>
          <cell r="O26" t="str">
            <v>Manager</v>
          </cell>
          <cell r="P26" t="str">
            <v>maintenance@sunrisejets.com</v>
          </cell>
          <cell r="Q26" t="str">
            <v>https://sunrisejets.com/</v>
          </cell>
        </row>
        <row r="27">
          <cell r="A27" t="str">
            <v>United States</v>
          </cell>
          <cell r="B27" t="str">
            <v>T2CR294J</v>
          </cell>
          <cell r="C27" t="str">
            <v>Thornton Aviation</v>
          </cell>
          <cell r="D27" t="str">
            <v>Part 145  "Gulfstream Maintnence"</v>
          </cell>
          <cell r="E27" t="str">
            <v>7520 Hayvenhurst Ave</v>
          </cell>
          <cell r="H27" t="str">
            <v>Van Nuys</v>
          </cell>
          <cell r="I27" t="str">
            <v>CA</v>
          </cell>
          <cell r="J27" t="str">
            <v>91406-2844</v>
          </cell>
          <cell r="K27" t="str">
            <v>United States</v>
          </cell>
          <cell r="L27" t="str">
            <v>+1 (818) 787-0205</v>
          </cell>
          <cell r="M27" t="str">
            <v>Tim</v>
          </cell>
          <cell r="N27" t="str">
            <v>Johnston</v>
          </cell>
          <cell r="O27" t="str">
            <v>Director of Maintenance</v>
          </cell>
          <cell r="P27" t="str">
            <v>tim@thorntonaviation.com</v>
          </cell>
          <cell r="Q27" t="str">
            <v>https://www.thorntonaviation.com</v>
          </cell>
        </row>
        <row r="28">
          <cell r="A28" t="str">
            <v>United States</v>
          </cell>
          <cell r="C28" t="str">
            <v>Trimec Aviation</v>
          </cell>
          <cell r="D28" t="str">
            <v>Part 145 G150 "comprehensive MRO service and parts sales"</v>
          </cell>
          <cell r="E28" t="str">
            <v>116 Texas Way</v>
          </cell>
          <cell r="H28" t="str">
            <v>Fort Worth</v>
          </cell>
          <cell r="I28" t="str">
            <v>TX</v>
          </cell>
          <cell r="J28" t="str">
            <v>76106-2773</v>
          </cell>
          <cell r="K28" t="str">
            <v>United States</v>
          </cell>
          <cell r="L28" t="str">
            <v>+1 (817) 626-1376</v>
          </cell>
          <cell r="M28" t="str">
            <v>Peter</v>
          </cell>
          <cell r="N28" t="str">
            <v>Rabadi</v>
          </cell>
          <cell r="P28" t="str">
            <v>sales@trimecaviation.com</v>
          </cell>
          <cell r="Q28" t="str">
            <v>trimecaviation.com</v>
          </cell>
        </row>
        <row r="29">
          <cell r="A29" t="str">
            <v>United States</v>
          </cell>
          <cell r="B29" t="str">
            <v>3WTR399B</v>
          </cell>
          <cell r="C29" t="str">
            <v>West Star Aviation</v>
          </cell>
          <cell r="D29" t="str">
            <v xml:space="preserve">FAA Pt 145 G150 </v>
          </cell>
          <cell r="E29" t="str">
            <v>5904 Pinehurst Ave</v>
          </cell>
          <cell r="H29" t="str">
            <v>Chattanooga</v>
          </cell>
          <cell r="I29" t="str">
            <v>TN</v>
          </cell>
          <cell r="J29" t="str">
            <v>37421-3551</v>
          </cell>
          <cell r="K29" t="str">
            <v>United States</v>
          </cell>
          <cell r="L29" t="str">
            <v>+1 (423) 661-8919</v>
          </cell>
          <cell r="M29" t="str">
            <v>Will</v>
          </cell>
          <cell r="N29" t="str">
            <v>Carroll</v>
          </cell>
          <cell r="P29" t="str">
            <v>wcarroll@wsa.aero</v>
          </cell>
          <cell r="Q29" t="str">
            <v>www.weststaraviation.com</v>
          </cell>
        </row>
        <row r="30">
          <cell r="A30" t="str">
            <v>United States</v>
          </cell>
          <cell r="C30" t="str">
            <v>West Star Aviation</v>
          </cell>
          <cell r="D30" t="str">
            <v xml:space="preserve">FAA Pt 145 G150 </v>
          </cell>
          <cell r="E30" t="str">
            <v>2 Airline Ct</v>
          </cell>
          <cell r="H30" t="str">
            <v>East Alton</v>
          </cell>
          <cell r="I30" t="str">
            <v>IL</v>
          </cell>
          <cell r="J30" t="str">
            <v>62024-2284</v>
          </cell>
          <cell r="K30" t="str">
            <v>United States</v>
          </cell>
          <cell r="L30" t="str">
            <v>+1 (618) 258-8862</v>
          </cell>
          <cell r="M30" t="str">
            <v>John</v>
          </cell>
          <cell r="N30" t="str">
            <v>Sonsoucie</v>
          </cell>
          <cell r="P30" t="str">
            <v>jsonsoucie@wsa.aero</v>
          </cell>
          <cell r="Q30" t="str">
            <v>www.weststaraviation.com</v>
          </cell>
        </row>
        <row r="31">
          <cell r="A31" t="str">
            <v>United States</v>
          </cell>
          <cell r="B31" t="str">
            <v>WTXR173J</v>
          </cell>
          <cell r="C31" t="str">
            <v>West Star Aviation Inc.</v>
          </cell>
          <cell r="D31" t="str">
            <v xml:space="preserve">FAA Pt 145 G150 </v>
          </cell>
          <cell r="E31" t="str">
            <v>790 Heritage Way</v>
          </cell>
          <cell r="H31" t="str">
            <v>Grand Junction</v>
          </cell>
          <cell r="I31" t="str">
            <v>CO</v>
          </cell>
          <cell r="J31" t="str">
            <v>81506-8643</v>
          </cell>
          <cell r="K31" t="str">
            <v>United States</v>
          </cell>
          <cell r="L31" t="str">
            <v>+1 (970) 248-5249</v>
          </cell>
          <cell r="M31" t="str">
            <v>Jon</v>
          </cell>
          <cell r="N31" t="str">
            <v>Toms</v>
          </cell>
          <cell r="P31" t="str">
            <v>jtoms@wsa.aero</v>
          </cell>
          <cell r="Q31" t="str">
            <v>www.weststaraviation.com</v>
          </cell>
        </row>
        <row r="32">
          <cell r="A32" t="str">
            <v>United States</v>
          </cell>
          <cell r="B32" t="str">
            <v>WTXR173J</v>
          </cell>
          <cell r="C32" t="str">
            <v>West Star Aviation Inc.</v>
          </cell>
          <cell r="D32" t="str">
            <v xml:space="preserve">FAA Pt 145 G150 </v>
          </cell>
          <cell r="E32" t="str">
            <v>790 Heritage Way</v>
          </cell>
          <cell r="H32" t="str">
            <v>Grand Junction</v>
          </cell>
          <cell r="I32" t="str">
            <v>CO</v>
          </cell>
          <cell r="J32" t="str">
            <v>81506-8643</v>
          </cell>
          <cell r="K32" t="str">
            <v>United States</v>
          </cell>
          <cell r="L32" t="str">
            <v>+1 (970) 243-7500 x 222</v>
          </cell>
          <cell r="M32" t="str">
            <v>David</v>
          </cell>
          <cell r="N32" t="str">
            <v>Krogman</v>
          </cell>
          <cell r="O32" t="str">
            <v>General Manager</v>
          </cell>
          <cell r="P32" t="str">
            <v>dkrogman@wsa.aero</v>
          </cell>
          <cell r="Q32" t="str">
            <v>www.weststaraviation.com</v>
          </cell>
        </row>
        <row r="33">
          <cell r="A33" t="str">
            <v>United States</v>
          </cell>
          <cell r="B33" t="str">
            <v>EBV2450D</v>
          </cell>
          <cell r="C33" t="str">
            <v>Duncan Aviation Inc.</v>
          </cell>
          <cell r="D33" t="str">
            <v xml:space="preserve">Gulfstream Authorized Warranty Facility: G100, G150, and G200 </v>
          </cell>
          <cell r="E33" t="str">
            <v>262 S 3800 W</v>
          </cell>
          <cell r="H33" t="str">
            <v>Provo</v>
          </cell>
          <cell r="I33" t="str">
            <v>UT</v>
          </cell>
          <cell r="J33" t="str">
            <v>84601-8204</v>
          </cell>
          <cell r="K33" t="str">
            <v>United States</v>
          </cell>
          <cell r="L33" t="str">
            <v>+1 (801) 342-5552</v>
          </cell>
          <cell r="M33" t="str">
            <v>Chad</v>
          </cell>
          <cell r="N33" t="str">
            <v>Doehring</v>
          </cell>
          <cell r="O33" t="str">
            <v>Accountable Manager</v>
          </cell>
          <cell r="Q33" t="str">
            <v>https://www.duncanaviation.aero/services/gulfstream-mid-cabin/factsheet</v>
          </cell>
        </row>
        <row r="34">
          <cell r="A34" t="str">
            <v>United States</v>
          </cell>
          <cell r="B34" t="str">
            <v>EBVR450D</v>
          </cell>
          <cell r="C34" t="str">
            <v>Duncan Aviation Inc.</v>
          </cell>
          <cell r="D34" t="str">
            <v xml:space="preserve">Gulfstream Authorized Warranty Facility: G100, G150, and G200 </v>
          </cell>
          <cell r="E34" t="str">
            <v>15745 S Airport Rd</v>
          </cell>
          <cell r="H34" t="str">
            <v>Battle Creek</v>
          </cell>
          <cell r="I34" t="str">
            <v>MI</v>
          </cell>
          <cell r="J34" t="str">
            <v>49015-8670</v>
          </cell>
          <cell r="K34" t="str">
            <v>United States</v>
          </cell>
          <cell r="L34" t="str">
            <v>+1 (269) 698-8400 x 8495</v>
          </cell>
          <cell r="M34" t="str">
            <v>Andrew</v>
          </cell>
          <cell r="N34" t="str">
            <v>Richards</v>
          </cell>
          <cell r="O34" t="str">
            <v>Executive VP &amp; General Manager</v>
          </cell>
          <cell r="Q34" t="str">
            <v>https://www.duncanaviation.aero/services/gulfstream-mid-cabin/factsheet</v>
          </cell>
        </row>
        <row r="35">
          <cell r="A35" t="str">
            <v>United States</v>
          </cell>
          <cell r="B35" t="str">
            <v>JGVR194F</v>
          </cell>
          <cell r="C35" t="str">
            <v>Duncan Aviation Inc.</v>
          </cell>
          <cell r="D35" t="str">
            <v xml:space="preserve">Gulfstream Authorized Warranty Facility: G100, G150, and G200 </v>
          </cell>
          <cell r="E35" t="str">
            <v>3701 Aviation Rd</v>
          </cell>
          <cell r="H35" t="str">
            <v>Lincoln</v>
          </cell>
          <cell r="I35" t="str">
            <v>NE</v>
          </cell>
          <cell r="J35" t="str">
            <v>68524-2415</v>
          </cell>
          <cell r="K35" t="str">
            <v>United States</v>
          </cell>
          <cell r="L35" t="str">
            <v>+1 (402) 475-2611</v>
          </cell>
          <cell r="M35" t="str">
            <v>Director</v>
          </cell>
          <cell r="N35" t="str">
            <v>of Maintenance</v>
          </cell>
          <cell r="Q35" t="str">
            <v>https://www.duncanaviation.aero/services/gulfstream-mid-cabin/factsheet</v>
          </cell>
        </row>
        <row r="36">
          <cell r="A36" t="str">
            <v>Switzerland</v>
          </cell>
          <cell r="C36" t="str">
            <v>Atlas Air Service</v>
          </cell>
          <cell r="D36" t="str">
            <v>G150 Authorized</v>
          </cell>
          <cell r="E36" t="str">
            <v>Flughafenstrasse 11</v>
          </cell>
          <cell r="H36" t="str">
            <v>Thal</v>
          </cell>
          <cell r="J36" t="str">
            <v>9423</v>
          </cell>
          <cell r="K36" t="str">
            <v>Switzerland</v>
          </cell>
          <cell r="L36" t="str">
            <v>+41 71 858 51 95</v>
          </cell>
          <cell r="M36" t="str">
            <v>Director</v>
          </cell>
          <cell r="N36" t="str">
            <v>of Maintenance</v>
          </cell>
          <cell r="P36" t="str">
            <v>cs@aal.aero</v>
          </cell>
          <cell r="Q36" t="str">
            <v>aal.aero</v>
          </cell>
        </row>
      </sheetData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DCD19D-6038-4544-A7B0-57E33B5FE4C5}" name="phone" displayName="phone" ref="A1:AC257" totalsRowShown="0" headerRowDxfId="30" dataDxfId="29">
  <autoFilter ref="A1:AC257" xr:uid="{7877B367-977A-4AA8-8121-8D30825E0DBC}">
    <filterColumn colId="13">
      <filters>
        <filter val="Canada"/>
        <filter val="United States"/>
      </filters>
    </filterColumn>
  </autoFilter>
  <sortState xmlns:xlrd2="http://schemas.microsoft.com/office/spreadsheetml/2017/richdata2" ref="A2:AC256">
    <sortCondition ref="Z1:Z257"/>
  </sortState>
  <tableColumns count="29">
    <tableColumn id="12" xr3:uid="{E582BC43-C450-4960-922F-C5CBB5F9A4B6}" name="Sort" dataDxfId="28"/>
    <tableColumn id="4" xr3:uid="{C41872CE-F91E-4002-834E-71BFAFC9529A}" name="Repeated Company" dataDxfId="27">
      <calculatedColumnFormula>phone[[#This Row],[Company]]</calculatedColumnFormula>
    </tableColumn>
    <tableColumn id="1" xr3:uid="{BF6FDE0E-4FE9-4C2C-9F53-C4B81E025748}" name="Phone number" dataDxfId="26"/>
    <tableColumn id="11" xr3:uid="{2819ED49-4293-430E-AC4D-67AE9B15C79B}" name="Phone Number Type" dataDxfId="25"/>
    <tableColumn id="10" xr3:uid="{6BA5A97B-3240-4083-A219-0E18BE8F518B}" name="Column2" dataDxfId="24"/>
    <tableColumn id="2" xr3:uid="{011D35AE-13AA-438A-BFC2-6F4C31A07582}" name="Serial Number" dataDxfId="23"/>
    <tableColumn id="3" xr3:uid="{54BA5029-0B36-4083-8069-789D13F9BE41}" name="Relation to A/C" dataDxfId="22"/>
    <tableColumn id="26" xr3:uid="{263198E5-418A-4A96-9FA6-3BD533C3B410}" name="ACBASEIATA" dataDxfId="21">
      <calculatedColumnFormula array="1">IF(LEN(phone[[#This Row],[Column2]])=LEN(SUBSTITUTE(phone[[#This Row],[Column2]],",","")),phone[[#This Row],[Column2]]
        &amp;": "&amp;INDEX([1]!JETNET[#All],MATCH(phone[[#This Row],[Column2]],[1]!JETNET[[#All],[REGNBR]],0),MATCH([1]!JETNET[[#Headers],[ACBASEIATA]],[1]!JETNET[#Headers],0)),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Row],[Column2]]))),[1]!JETNET[[#All],[REGNBR]],0),MATCH([1]!JETNET[[#Headers],[ACBASEIATA]],[1]!JETNET[#Headers],0))&amp;CHAR(10)&amp;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Row],[Column2]]))),[1]!JETNET[[#All],[REGNBR]],0),MATCH([1]!JETNET[[#Headers],[ACBASEIATA]],[1]!JETNET[#Headers],0)))&amp;
IF(LEN(phone[[#This Row],[Column2]])-LEN(SUBSTITUTE(phone[[#This Row],[Column2]],",",""))&gt;=2,
   CHAR(10)&amp;TRIM(MID(SUBSTITUTE(phone[[#This Row],[Column2]],",",REPT(" ",LEN(phone[[#This Row],[Column2]]))),(3-1)*LEN(phone[[#This Row],[Column2]])+1,LEN(phone[[#This Row],[Column2]]))),"")
        &amp;": "&amp;INDEX([1]!JETNET[#All],MATCH(RIM(MID(SUBSTITUTE(phone[[#This Row],[Column2]],",",REPT(" ",LEN(phone[[#This Row],[Column2]]))),(3-1)*LEN(phone[[#This Row],[Column2]])+1,LEN(phone[[#This Row],[Column2]])),[1]!JETNET[[#All],[REGNBR]],0),MATCH([1]!JETNET[[#Headers],[ACBASEIATA]],[1]!JETNET[#Headers],0)))&amp;
IF(LEN(phone[[#This Row],[Column2]])-LEN(SUBSTITUTE(phone[[#This Row],[Column2]],",",""))&gt;=3,
   CHAR(10)&amp;TRIM(MID(SUBSTITUTE(phone[[#This Row],[Column2]],",",REPT(" ",LEN(phone[[#This Row],[Column2]]))),(4-1)*LEN(phone[[#This Row],[Column2]])+1,LEN(phone[[#This Row],[Column2]]))),"")</calculatedColumnFormula>
    </tableColumn>
    <tableColumn id="25" xr3:uid="{E449FB26-5C47-4768-A3D2-D863A4B4AE15}" name="ACBASESTATE" dataDxfId="20">
      <calculatedColumnFormula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calculatedColumnFormula>
    </tableColumn>
    <tableColumn id="30" xr3:uid="{7FFF06FA-E88D-4D26-BDA5-848730A7CC61}" name="ACBASECOUNTRY" dataDxfId="19">
      <calculatedColumnFormula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calculatedColumnFormula>
    </tableColumn>
    <tableColumn id="5" xr3:uid="{AD0E248A-3F02-4FFA-BE36-5E641FA581A8}" name="Company" dataDxfId="18"/>
    <tableColumn id="28" xr3:uid="{1A1633CC-FB26-4696-A39B-E3C99793E38D}" name="COMPCITY" dataDxfId="17">
      <calculatedColumnFormula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calculatedColumnFormula>
    </tableColumn>
    <tableColumn id="29" xr3:uid="{BB9BACF8-CB45-4C4D-B314-3C39B674E4CB}" name="COMPSTATE" dataDxfId="16">
      <calculatedColumnFormula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calculatedColumnFormula>
    </tableColumn>
    <tableColumn id="27" xr3:uid="{4183E544-D785-45B9-B8C0-A45F88827DC2}" name="COMPCOUNTRY" dataDxfId="15">
      <calculatedColumnFormula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calculatedColumnFormula>
    </tableColumn>
    <tableColumn id="6" xr3:uid="{52DFF3F0-A66A-4215-9C5A-7B698626C675}" name="CONTACTFIRSTNAME" dataDxfId="14"/>
    <tableColumn id="7" xr3:uid="{654868B2-628E-4F5E-A5A2-537053D639E3}" name="CONTACTLASTNAME" dataDxfId="13"/>
    <tableColumn id="8" xr3:uid="{D24783B6-0E2E-4DB8-86AB-E360FEC0991E}" name="CONTACTTITLE" dataDxfId="12"/>
    <tableColumn id="9" xr3:uid="{723A6FAC-0432-4A43-9B0E-4C67141F2101}" name="Website" dataDxfId="11"/>
    <tableColumn id="31" xr3:uid="{F58CC795-BD54-45A0-A368-B13BD6814777}" name="Clicks" dataDxfId="10">
      <calculatedColumnFormula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calculatedColumnFormula>
    </tableColumn>
    <tableColumn id="24" xr3:uid="{DFB4BB6E-F6C4-484F-9F3E-D0AF7023006F}" name="Opens" dataDxfId="9">
      <calculatedColumnFormula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calculatedColumnFormula>
    </tableColumn>
    <tableColumn id="15" xr3:uid="{CA8ADD6F-5461-4DDB-BD9B-8532B09B5D22}" name="snailMail" dataDxfId="8">
      <calculatedColumnFormula>IFERROR(MATCH(phone[[#This Row],[Combined]],[1]!mailing[[#Headers],[#Data],[combined]],0)&gt;0,"")&amp;CHAR(10)&amp;IFERROR(MATCH(phone[[#This Row],[Combined 2]],[1]!mailing[[#Headers],[#Data],[combined]],0)&gt;0,"")&amp;CHAR(10)&amp;IFERROR(MATCH(phone[[#This Row],[Combined 3]],[1]!mailing[[#Headers],[#Data],[combined]],0)&gt;0,"")</calculatedColumnFormula>
    </tableColumn>
    <tableColumn id="13" xr3:uid="{CAB423C7-2529-4946-964C-28D368EF313F}" name="Combined" dataDxfId="7">
      <calculatedColumnFormula>phone[[#This Row],[CONTACTFIRSTNAME]]&amp;"^"&amp;phone[[#This Row],[CONTACTLASTNAME]]&amp;"^"&amp;phone[[#This Row],[Column2]]</calculatedColumnFormula>
    </tableColumn>
    <tableColumn id="18" xr3:uid="{E5B7648A-58ED-4BF0-9C4D-B055FC4B4B90}" name="Combined 2" dataDxfId="6">
      <calculatedColumnFormula>SUBSTITUTE(phone[[#This Row],[CONTACTFIRSTNAME]],CHAR(10),"#",2)</calculatedColumnFormula>
    </tableColumn>
    <tableColumn id="17" xr3:uid="{712DEF1D-CC34-4E99-A861-F99E9D208554}" name="Combined 3" dataDxfId="5">
      <calculatedColumnFormula>"Leonardo"&amp;"^"&amp;"de Vasconcelos Vieira"&amp;"^"&amp;phone[[#This Row],[Column2]]</calculatedColumnFormula>
    </tableColumn>
    <tableColumn id="16" xr3:uid="{5A51052C-5E32-4F1D-A16A-B75951D06C96}" name="count" dataDxfId="4">
      <calculatedColumnFormula>(LEN(phone[[#This Row],[CONTACTFIRSTNAME]])+LEN(phone[[#This Row],[CONTACTLASTNAME]]))-(LEN(SUBSTITUTE(phone[[#This Row],[CONTACTFIRSTNAME]],CHAR(10),""))+LEN(SUBSTITUTE(phone[[#This Row],[CONTACTLASTNAME]],CHAR(10),"")))</calculatedColumnFormula>
    </tableColumn>
    <tableColumn id="14" xr3:uid="{30FE8DAC-B3D3-4A30-8CE2-E797B24E3E9A}" name="Priority" dataDxfId="3"/>
    <tableColumn id="19" xr3:uid="{D6AB908B-F354-4550-ABE0-37B9557A1D5D}" name="contacted?" dataDxfId="2"/>
    <tableColumn id="21" xr3:uid="{8EB25E0D-B271-48E9-B2A3-EE4851E85EFC}" name="Changes to spreadsheet needed:" dataDxfId="1"/>
    <tableColumn id="23" xr3:uid="{90B89626-8E57-4EB2-8C42-F8DC817D627F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lowersfoo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625A-C769-4E0F-A8C1-3F66C58D73BD}">
  <sheetPr>
    <tabColor rgb="FFFF0000"/>
  </sheetPr>
  <dimension ref="A1:AE266"/>
  <sheetViews>
    <sheetView tabSelected="1" zoomScale="55" zoomScaleNormal="5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14" sqref="E14"/>
    </sheetView>
  </sheetViews>
  <sheetFormatPr defaultRowHeight="15" x14ac:dyDescent="0.25"/>
  <cols>
    <col min="1" max="1" width="6.85546875" style="1" bestFit="1" customWidth="1"/>
    <col min="2" max="2" width="34.7109375" style="1" customWidth="1"/>
    <col min="3" max="3" width="17.5703125" style="2" customWidth="1"/>
    <col min="4" max="4" width="61.140625" style="2" bestFit="1" customWidth="1"/>
    <col min="5" max="5" width="11.140625" style="14" customWidth="1"/>
    <col min="6" max="6" width="5.7109375" style="2" customWidth="1"/>
    <col min="7" max="7" width="34.42578125" style="3" bestFit="1" customWidth="1"/>
    <col min="8" max="8" width="14.28515625" style="3" bestFit="1" customWidth="1"/>
    <col min="9" max="9" width="15.5703125" style="3" bestFit="1" customWidth="1"/>
    <col min="10" max="10" width="27.140625" style="2" bestFit="1" customWidth="1"/>
    <col min="11" max="11" width="41" style="2" customWidth="1"/>
    <col min="12" max="12" width="19" style="2" customWidth="1"/>
    <col min="13" max="13" width="5.85546875" style="2" customWidth="1"/>
    <col min="14" max="14" width="15" style="3" customWidth="1"/>
    <col min="15" max="15" width="13.28515625" style="3" customWidth="1"/>
    <col min="16" max="16" width="20.5703125" style="3" customWidth="1"/>
    <col min="17" max="17" width="22.5703125" style="2" customWidth="1"/>
    <col min="18" max="18" width="31.5703125" style="7" customWidth="1"/>
    <col min="19" max="19" width="6.140625" style="7" customWidth="1"/>
    <col min="20" max="20" width="13.7109375" style="7" customWidth="1"/>
    <col min="21" max="21" width="16.85546875" style="1" customWidth="1"/>
    <col min="22" max="22" width="41.85546875" style="2" hidden="1" customWidth="1"/>
    <col min="23" max="23" width="21.5703125" style="2" hidden="1" customWidth="1"/>
    <col min="24" max="24" width="33" style="2" hidden="1" customWidth="1"/>
    <col min="25" max="25" width="19" style="2" hidden="1" customWidth="1"/>
    <col min="26" max="26" width="9" style="38" customWidth="1"/>
    <col min="27" max="27" width="23.5703125" style="2" customWidth="1"/>
    <col min="28" max="28" width="23.140625" style="2" customWidth="1"/>
    <col min="29" max="29" width="36" style="3" customWidth="1"/>
    <col min="30" max="16384" width="9.140625" style="2"/>
  </cols>
  <sheetData>
    <row r="1" spans="1:29" ht="30" x14ac:dyDescent="0.25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3" t="s">
        <v>16</v>
      </c>
      <c r="R1" s="2" t="s">
        <v>17</v>
      </c>
      <c r="S1" s="4" t="s">
        <v>18</v>
      </c>
      <c r="T1" s="4" t="s">
        <v>19</v>
      </c>
      <c r="U1" s="5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6" t="s">
        <v>25</v>
      </c>
      <c r="AA1" s="2" t="s">
        <v>26</v>
      </c>
      <c r="AB1" s="2" t="s">
        <v>27</v>
      </c>
      <c r="AC1" s="3" t="s">
        <v>28</v>
      </c>
    </row>
    <row r="2" spans="1:29" x14ac:dyDescent="0.25">
      <c r="A2" s="1">
        <v>202</v>
      </c>
      <c r="B2" s="2" t="str">
        <f>phone[[#This Row],[Company]]</f>
        <v>Full Send Aviation, LLC</v>
      </c>
      <c r="C2" s="1" t="s">
        <v>29</v>
      </c>
      <c r="D2" s="2" t="s">
        <v>30</v>
      </c>
      <c r="E2" s="3" t="s">
        <v>31</v>
      </c>
      <c r="F2" s="1" t="s">
        <v>32</v>
      </c>
      <c r="G2" s="2" t="s">
        <v>33</v>
      </c>
      <c r="H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N703HA: ILM</v>
      </c>
      <c r="I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N703HA: NC</v>
      </c>
      <c r="J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N703HA: United States</v>
      </c>
      <c r="K2" s="2" t="s">
        <v>34</v>
      </c>
      <c r="L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Wilmington</v>
      </c>
      <c r="M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NC</v>
      </c>
      <c r="N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" s="3" t="s">
        <v>35</v>
      </c>
      <c r="P2" s="3" t="s">
        <v>36</v>
      </c>
      <c r="Q2" s="3" t="s">
        <v>37</v>
      </c>
      <c r="R2" s="2"/>
      <c r="S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" s="8" t="str">
        <f>IFERROR(TEXT(INDEX([1]!mailing[#All],MATCH(phone[[#This Row],[Combined]],[1]!mailing[[#All],[combined]],0),MATCH("Sent",[1]!mailing[#Headers],0)),"MMM-DD-YYYY"),"")</f>
        <v>Mar-17-2022</v>
      </c>
      <c r="V2" s="2" t="str">
        <f>phone[[#This Row],[CONTACTFIRSTNAME]]&amp;"^"&amp;phone[[#This Row],[CONTACTLASTNAME]]&amp;"^"&amp;phone[[#This Row],[Column2]]</f>
        <v>Christopher^Scerri^N703HA</v>
      </c>
      <c r="Y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" s="9">
        <v>1</v>
      </c>
    </row>
    <row r="3" spans="1:29" x14ac:dyDescent="0.25">
      <c r="A3" s="1">
        <v>203</v>
      </c>
      <c r="B3" s="2" t="str">
        <f>phone[[#This Row],[Company]]</f>
        <v>4 Love of Flight, LLC</v>
      </c>
      <c r="C3" s="1" t="s">
        <v>38</v>
      </c>
      <c r="D3" s="2" t="s">
        <v>39</v>
      </c>
      <c r="E3" s="3" t="s">
        <v>40</v>
      </c>
      <c r="F3" s="1" t="s">
        <v>41</v>
      </c>
      <c r="G3" s="2" t="s">
        <v>33</v>
      </c>
      <c r="H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N530LD: FTY</v>
      </c>
      <c r="I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N530LD: GA</v>
      </c>
      <c r="J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N530LD: United States</v>
      </c>
      <c r="K3" s="2" t="s">
        <v>42</v>
      </c>
      <c r="L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Dripping Springs</v>
      </c>
      <c r="M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TX</v>
      </c>
      <c r="N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3" s="3" t="s">
        <v>43</v>
      </c>
      <c r="P3" s="3" t="s">
        <v>44</v>
      </c>
      <c r="Q3" s="3" t="s">
        <v>45</v>
      </c>
      <c r="R3" s="2"/>
      <c r="S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3" s="8" t="str">
        <f>IFERROR(TEXT(INDEX([1]!mailing[#All],MATCH(phone[[#This Row],[Combined]],[1]!mailing[[#All],[combined]],0),MATCH("Sent",[1]!mailing[#Headers],0)),"MMM-DD-YYYY"),"")</f>
        <v>Mar-17-2022</v>
      </c>
      <c r="V3" s="2" t="str">
        <f>phone[[#This Row],[CONTACTFIRSTNAME]]&amp;"^"&amp;phone[[#This Row],[CONTACTLASTNAME]]&amp;"^"&amp;phone[[#This Row],[Column2]]</f>
        <v>Lou Ann^Davis^N530LD</v>
      </c>
      <c r="Y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" s="9">
        <v>1</v>
      </c>
    </row>
    <row r="4" spans="1:29" x14ac:dyDescent="0.25">
      <c r="A4" s="1">
        <v>205</v>
      </c>
      <c r="B4" s="2" t="str">
        <f>phone[[#This Row],[Company]]</f>
        <v>Schussboomer Systems, Inc.</v>
      </c>
      <c r="C4" s="1" t="s">
        <v>46</v>
      </c>
      <c r="D4" s="2" t="s">
        <v>47</v>
      </c>
      <c r="E4" s="3" t="s">
        <v>48</v>
      </c>
      <c r="F4" s="1" t="s">
        <v>49</v>
      </c>
      <c r="G4" s="2" t="s">
        <v>50</v>
      </c>
      <c r="H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N29JW: MVW</v>
      </c>
      <c r="I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N29JW: WA</v>
      </c>
      <c r="J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N29JW: United States</v>
      </c>
      <c r="K4" s="2" t="s">
        <v>51</v>
      </c>
      <c r="L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Anacortes</v>
      </c>
      <c r="M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WA</v>
      </c>
      <c r="N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4" s="3" t="s">
        <v>52</v>
      </c>
      <c r="P4" s="3" t="s">
        <v>53</v>
      </c>
      <c r="Q4" s="3" t="s">
        <v>54</v>
      </c>
      <c r="R4" s="2"/>
      <c r="S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>1</v>
      </c>
      <c r="T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4" s="8" t="str">
        <f>IFERROR(TEXT(INDEX([1]!mailing[#All],MATCH(phone[[#This Row],[Combined]],[1]!mailing[[#All],[combined]],0),MATCH("Sent",[1]!mailing[#Headers],0)),"MMM-DD-YYYY"),"")</f>
        <v>Mar-17-2022</v>
      </c>
      <c r="V4" s="2" t="str">
        <f>phone[[#This Row],[CONTACTFIRSTNAME]]&amp;"^"&amp;phone[[#This Row],[CONTACTLASTNAME]]&amp;"^"&amp;phone[[#This Row],[Column2]]</f>
        <v>Kevin^Welch^N29JW</v>
      </c>
      <c r="Y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" s="9">
        <v>1</v>
      </c>
    </row>
    <row r="5" spans="1:29" x14ac:dyDescent="0.25">
      <c r="A5" s="1">
        <v>205</v>
      </c>
      <c r="B5" s="54" t="str">
        <f>phone[[#This Row],[Company]]</f>
        <v>Schussboomer Systems, Inc.</v>
      </c>
      <c r="C5" s="55" t="s">
        <v>55</v>
      </c>
      <c r="D5" s="54" t="s">
        <v>56</v>
      </c>
      <c r="E5" s="56" t="s">
        <v>48</v>
      </c>
      <c r="F5" s="55" t="s">
        <v>49</v>
      </c>
      <c r="G5" s="54" t="s">
        <v>50</v>
      </c>
      <c r="H5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N29JW: MVW</v>
      </c>
      <c r="I5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N29JW: WA</v>
      </c>
      <c r="J5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N29JW: United States</v>
      </c>
      <c r="K5" s="54" t="s">
        <v>51</v>
      </c>
      <c r="L5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Anacortes</v>
      </c>
      <c r="M5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WA</v>
      </c>
      <c r="N5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5" s="56" t="s">
        <v>52</v>
      </c>
      <c r="P5" s="56" t="s">
        <v>53</v>
      </c>
      <c r="Q5" s="56" t="s">
        <v>54</v>
      </c>
      <c r="R5" s="54"/>
      <c r="S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>1</v>
      </c>
      <c r="T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5" s="8" t="str">
        <f>IFERROR(TEXT(INDEX([1]!mailing[#All],MATCH(phone[[#This Row],[Combined]],[1]!mailing[[#All],[combined]],0),MATCH("Sent",[1]!mailing[#Headers],0)),"MMM-DD-YYYY"),"")</f>
        <v>Mar-17-2022</v>
      </c>
      <c r="V5" s="2" t="str">
        <f>phone[[#This Row],[CONTACTFIRSTNAME]]&amp;"^"&amp;phone[[#This Row],[CONTACTLASTNAME]]&amp;"^"&amp;phone[[#This Row],[Column2]]</f>
        <v>Kevin^Welch^N29JW</v>
      </c>
      <c r="Y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" s="9">
        <v>1</v>
      </c>
    </row>
    <row r="6" spans="1:29" ht="30" x14ac:dyDescent="0.25">
      <c r="A6" s="1">
        <v>206</v>
      </c>
      <c r="B6" s="54" t="str">
        <f>phone[[#This Row],[Company]]</f>
        <v>North Houston Pole Line</v>
      </c>
      <c r="C6" s="55" t="s">
        <v>57</v>
      </c>
      <c r="D6" s="54" t="s">
        <v>58</v>
      </c>
      <c r="E6" s="56" t="s">
        <v>59</v>
      </c>
      <c r="F6" s="55" t="s">
        <v>60</v>
      </c>
      <c r="G6" s="54" t="s">
        <v>50</v>
      </c>
      <c r="H6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N150QA: IAH</v>
      </c>
      <c r="I6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N150QA: TX</v>
      </c>
      <c r="J6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N150QA: United States</v>
      </c>
      <c r="K6" s="54" t="s">
        <v>61</v>
      </c>
      <c r="L6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Houston</v>
      </c>
      <c r="M6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TX</v>
      </c>
      <c r="N6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6" s="56" t="s">
        <v>62</v>
      </c>
      <c r="P6" s="56" t="s">
        <v>63</v>
      </c>
      <c r="Q6" s="56" t="s">
        <v>64</v>
      </c>
      <c r="R6" s="54" t="s">
        <v>65</v>
      </c>
      <c r="S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6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6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David^Meisel^N150QA</v>
      </c>
      <c r="W6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Daren^
Austin^N150QA</v>
      </c>
      <c r="Y6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6" s="9">
        <v>1</v>
      </c>
    </row>
    <row r="7" spans="1:29" x14ac:dyDescent="0.25">
      <c r="A7" s="1">
        <v>207</v>
      </c>
      <c r="B7" s="54" t="str">
        <f>phone[[#This Row],[Company]]</f>
        <v>Blue Flag Two, Ltd.</v>
      </c>
      <c r="C7" s="55" t="s">
        <v>66</v>
      </c>
      <c r="D7" s="54" t="s">
        <v>30</v>
      </c>
      <c r="E7" s="56" t="s">
        <v>67</v>
      </c>
      <c r="F7" s="55" t="s">
        <v>68</v>
      </c>
      <c r="G7" s="54" t="s">
        <v>33</v>
      </c>
      <c r="H7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N531GP: FTY</v>
      </c>
      <c r="I7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N531GP: GA</v>
      </c>
      <c r="J7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N531GP: United States</v>
      </c>
      <c r="K7" s="54" t="s">
        <v>69</v>
      </c>
      <c r="L7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Dayton</v>
      </c>
      <c r="M7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OH</v>
      </c>
      <c r="N7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7" s="56" t="s">
        <v>70</v>
      </c>
      <c r="P7" s="56" t="s">
        <v>71</v>
      </c>
      <c r="Q7" s="56" t="s">
        <v>37</v>
      </c>
      <c r="R7" s="54"/>
      <c r="S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7" s="8" t="str">
        <f>IFERROR(TEXT(INDEX([1]!mailing[#All],MATCH(phone[[#This Row],[Combined]],[1]!mailing[[#All],[combined]],0),MATCH("Sent",[1]!mailing[#Headers],0)),"MMM-DD-YYYY"),"")</f>
        <v>Mar-17-2022</v>
      </c>
      <c r="V7" s="2" t="str">
        <f>phone[[#This Row],[CONTACTFIRSTNAME]]&amp;"^"&amp;phone[[#This Row],[CONTACTLASTNAME]]&amp;"^"&amp;phone[[#This Row],[Column2]]</f>
        <v>Kenneth^Hemmelgarn^N531GP</v>
      </c>
      <c r="Y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" s="9">
        <v>1</v>
      </c>
    </row>
    <row r="8" spans="1:29" x14ac:dyDescent="0.25">
      <c r="A8" s="1">
        <v>209</v>
      </c>
      <c r="B8" s="54" t="str">
        <f>phone[[#This Row],[Company]]</f>
        <v>Blue Star Management, LLC</v>
      </c>
      <c r="C8" s="55" t="s">
        <v>72</v>
      </c>
      <c r="D8" s="54" t="s">
        <v>58</v>
      </c>
      <c r="E8" s="56" t="s">
        <v>73</v>
      </c>
      <c r="F8" s="55" t="s">
        <v>74</v>
      </c>
      <c r="G8" s="54" t="s">
        <v>33</v>
      </c>
      <c r="H8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N209AW: SCF</v>
      </c>
      <c r="I8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N209AW: AZ</v>
      </c>
      <c r="J8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N209AW: United States</v>
      </c>
      <c r="K8" s="54" t="s">
        <v>75</v>
      </c>
      <c r="L8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Craig</v>
      </c>
      <c r="M8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AK</v>
      </c>
      <c r="N8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8" s="56" t="s">
        <v>70</v>
      </c>
      <c r="P8" s="56" t="s">
        <v>76</v>
      </c>
      <c r="Q8" s="56" t="s">
        <v>37</v>
      </c>
      <c r="R8" s="54"/>
      <c r="S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8" s="8" t="str">
        <f>IFERROR(TEXT(INDEX([1]!mailing[#All],MATCH(phone[[#This Row],[Combined]],[1]!mailing[[#All],[combined]],0),MATCH("Sent",[1]!mailing[#Headers],0)),"MMM-DD-YYYY"),"")</f>
        <v>Mar-17-2022</v>
      </c>
      <c r="V8" s="2" t="str">
        <f>phone[[#This Row],[CONTACTFIRSTNAME]]&amp;"^"&amp;phone[[#This Row],[CONTACTLASTNAME]]&amp;"^"&amp;phone[[#This Row],[Column2]]</f>
        <v>Kenneth^Palmer^N209AW</v>
      </c>
      <c r="Y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" s="9">
        <v>1</v>
      </c>
    </row>
    <row r="9" spans="1:29" x14ac:dyDescent="0.25">
      <c r="A9" s="1">
        <v>209</v>
      </c>
      <c r="B9" s="54" t="str">
        <f>phone[[#This Row],[Company]]</f>
        <v>Pinnacle Aviation, Inc.</v>
      </c>
      <c r="C9" s="55" t="s">
        <v>77</v>
      </c>
      <c r="D9" s="54" t="s">
        <v>78</v>
      </c>
      <c r="E9" s="56" t="s">
        <v>73</v>
      </c>
      <c r="F9" s="55" t="s">
        <v>74</v>
      </c>
      <c r="G9" s="54" t="s">
        <v>79</v>
      </c>
      <c r="H9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N209AW: SCF</v>
      </c>
      <c r="I9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N209AW: AZ</v>
      </c>
      <c r="J9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N209AW: United States</v>
      </c>
      <c r="K9" s="54" t="s">
        <v>80</v>
      </c>
      <c r="L9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Scottsdale</v>
      </c>
      <c r="M9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AZ</v>
      </c>
      <c r="N9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9" s="56" t="s">
        <v>81</v>
      </c>
      <c r="P9" s="56" t="s">
        <v>82</v>
      </c>
      <c r="Q9" s="56" t="s">
        <v>54</v>
      </c>
      <c r="R9" s="54" t="s">
        <v>83</v>
      </c>
      <c r="S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9" s="8" t="str">
        <f>IFERROR(TEXT(INDEX([1]!mailing[#All],MATCH(phone[[#This Row],[Combined]],[1]!mailing[[#All],[combined]],0),MATCH("Sent",[1]!mailing[#Headers],0)),"MMM-DD-YYYY"),"")</f>
        <v>Mar-17-2022</v>
      </c>
      <c r="V9" s="2" t="str">
        <f>phone[[#This Row],[CONTACTFIRSTNAME]]&amp;"^"&amp;phone[[#This Row],[CONTACTLASTNAME]]&amp;"^"&amp;phone[[#This Row],[Column2]]</f>
        <v>Curt^Pavlicek^N209AW</v>
      </c>
      <c r="Y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" s="9">
        <v>1</v>
      </c>
    </row>
    <row r="10" spans="1:29" x14ac:dyDescent="0.25">
      <c r="A10" s="1">
        <v>209</v>
      </c>
      <c r="B10" s="54" t="str">
        <f>phone[[#This Row],[Company]]</f>
        <v>Pinnacle Aviation, Inc.</v>
      </c>
      <c r="C10" s="55" t="s">
        <v>84</v>
      </c>
      <c r="D10" s="54" t="s">
        <v>85</v>
      </c>
      <c r="E10" s="56" t="s">
        <v>73</v>
      </c>
      <c r="F10" s="55" t="s">
        <v>74</v>
      </c>
      <c r="G10" s="54" t="s">
        <v>79</v>
      </c>
      <c r="H10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N209AW: SCF</v>
      </c>
      <c r="I10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N209AW: AZ</v>
      </c>
      <c r="J10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N209AW: United States</v>
      </c>
      <c r="K10" s="54" t="s">
        <v>80</v>
      </c>
      <c r="L10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Scottsdale</v>
      </c>
      <c r="M10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AZ</v>
      </c>
      <c r="N10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0" s="56" t="s">
        <v>81</v>
      </c>
      <c r="P10" s="56" t="s">
        <v>82</v>
      </c>
      <c r="Q10" s="56" t="s">
        <v>54</v>
      </c>
      <c r="R10" s="54" t="s">
        <v>83</v>
      </c>
      <c r="S1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0" s="8" t="str">
        <f>IFERROR(TEXT(INDEX([1]!mailing[#All],MATCH(phone[[#This Row],[Combined]],[1]!mailing[[#All],[combined]],0),MATCH("Sent",[1]!mailing[#Headers],0)),"MMM-DD-YYYY"),"")</f>
        <v>Mar-17-2022</v>
      </c>
      <c r="V10" s="2" t="str">
        <f>phone[[#This Row],[CONTACTFIRSTNAME]]&amp;"^"&amp;phone[[#This Row],[CONTACTLASTNAME]]&amp;"^"&amp;phone[[#This Row],[Column2]]</f>
        <v>Curt^Pavlicek^N209AW</v>
      </c>
      <c r="Y1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" s="9">
        <v>1</v>
      </c>
    </row>
    <row r="11" spans="1:29" hidden="1" x14ac:dyDescent="0.25">
      <c r="A11" s="1">
        <v>208</v>
      </c>
      <c r="B11" s="2" t="str">
        <f>phone[[#This Row],[Company]]</f>
        <v>Promerica Financial Corporation</v>
      </c>
      <c r="C11" s="1" t="s">
        <v>86</v>
      </c>
      <c r="D11" s="2" t="s">
        <v>30</v>
      </c>
      <c r="E11" s="3" t="s">
        <v>87</v>
      </c>
      <c r="F11" s="1" t="s">
        <v>88</v>
      </c>
      <c r="G11" s="2" t="s">
        <v>89</v>
      </c>
      <c r="H1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N150CT: MIA</v>
      </c>
      <c r="I1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N150CT: FL</v>
      </c>
      <c r="J1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N150CT: United States</v>
      </c>
      <c r="K11" s="2" t="s">
        <v>90</v>
      </c>
      <c r="L1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Panama City</v>
      </c>
      <c r="M1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Panama</v>
      </c>
      <c r="O11" s="3" t="s">
        <v>91</v>
      </c>
      <c r="P11" s="3" t="s">
        <v>92</v>
      </c>
      <c r="Q11" s="3" t="s">
        <v>54</v>
      </c>
      <c r="R11" s="2" t="s">
        <v>93</v>
      </c>
      <c r="S1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1" s="8" t="str">
        <f>IFERROR(TEXT(INDEX([1]!mailing[#All],MATCH(phone[[#This Row],[Combined]],[1]!mailing[[#All],[combined]],0),MATCH("Sent",[1]!mailing[#Headers],0)),"MMM-DD-YYYY"),"")</f>
        <v>Mar-17-2022</v>
      </c>
      <c r="V11" s="2" t="str">
        <f>phone[[#This Row],[CONTACTFIRSTNAME]]&amp;"^"&amp;phone[[#This Row],[CONTACTLASTNAME]]&amp;"^"&amp;phone[[#This Row],[Column2]]</f>
        <v>Ramiro^Ortiz Mayorga^N150CT</v>
      </c>
      <c r="Y1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" s="2"/>
      <c r="AC11" s="2"/>
    </row>
    <row r="12" spans="1:29" x14ac:dyDescent="0.25">
      <c r="A12" s="1">
        <v>212</v>
      </c>
      <c r="B12" s="54" t="str">
        <f>phone[[#This Row],[Company]]</f>
        <v>Koselig, LLC</v>
      </c>
      <c r="C12" s="55" t="s">
        <v>94</v>
      </c>
      <c r="D12" s="54" t="s">
        <v>58</v>
      </c>
      <c r="E12" s="56" t="s">
        <v>95</v>
      </c>
      <c r="F12" s="55" t="s">
        <v>96</v>
      </c>
      <c r="G12" s="54" t="s">
        <v>33</v>
      </c>
      <c r="H12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N150JN: MVW</v>
      </c>
      <c r="I12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N150JN: WA</v>
      </c>
      <c r="J12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N150JN: United States</v>
      </c>
      <c r="K12" s="54" t="s">
        <v>97</v>
      </c>
      <c r="L12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Stanwood</v>
      </c>
      <c r="M12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WA</v>
      </c>
      <c r="N12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2" s="56" t="s">
        <v>98</v>
      </c>
      <c r="P12" s="56" t="s">
        <v>99</v>
      </c>
      <c r="Q12" s="56" t="s">
        <v>37</v>
      </c>
      <c r="R12" s="54"/>
      <c r="S1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2" s="8" t="str">
        <f>IFERROR(TEXT(INDEX([1]!mailing[#All],MATCH(phone[[#This Row],[Combined]],[1]!mailing[[#All],[combined]],0),MATCH("Sent",[1]!mailing[#Headers],0)),"MMM-DD-YYYY"),"")</f>
        <v>Mar-17-2022</v>
      </c>
      <c r="V12" s="2" t="str">
        <f>phone[[#This Row],[CONTACTFIRSTNAME]]&amp;"^"&amp;phone[[#This Row],[CONTACTLASTNAME]]&amp;"^"&amp;phone[[#This Row],[Column2]]</f>
        <v>Loren^Ness^N150JN</v>
      </c>
      <c r="Y1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" s="9">
        <v>1</v>
      </c>
    </row>
    <row r="13" spans="1:29" x14ac:dyDescent="0.25">
      <c r="A13" s="1">
        <v>213</v>
      </c>
      <c r="B13" s="54" t="str">
        <f>phone[[#This Row],[Company]]</f>
        <v>Bravo Zulu G150, LLC</v>
      </c>
      <c r="C13" s="55" t="s">
        <v>100</v>
      </c>
      <c r="D13" s="54" t="s">
        <v>39</v>
      </c>
      <c r="E13" s="56" t="s">
        <v>101</v>
      </c>
      <c r="F13" s="55" t="s">
        <v>102</v>
      </c>
      <c r="G13" s="54" t="s">
        <v>33</v>
      </c>
      <c r="H13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N5950C: AZO</v>
      </c>
      <c r="I13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N5950C: MI</v>
      </c>
      <c r="J13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N5950C: United States</v>
      </c>
      <c r="K13" s="54" t="s">
        <v>103</v>
      </c>
      <c r="L13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Portage</v>
      </c>
      <c r="M13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MI</v>
      </c>
      <c r="N13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3" s="56" t="s">
        <v>104</v>
      </c>
      <c r="P13" s="56" t="s">
        <v>105</v>
      </c>
      <c r="Q13" s="56" t="s">
        <v>37</v>
      </c>
      <c r="R13" s="54"/>
      <c r="S1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3" s="8" t="str">
        <f>IFERROR(TEXT(INDEX([1]!mailing[#All],MATCH(phone[[#This Row],[Combined]],[1]!mailing[[#All],[combined]],0),MATCH("Sent",[1]!mailing[#Headers],0)),"MMM-DD-YYYY"),"")</f>
        <v>Mar-17-2022</v>
      </c>
      <c r="V13" s="2" t="str">
        <f>phone[[#This Row],[CONTACTFIRSTNAME]]&amp;"^"&amp;phone[[#This Row],[CONTACTLASTNAME]]&amp;"^"&amp;phone[[#This Row],[Column2]]</f>
        <v>Scott^Sanderson^N5950C</v>
      </c>
      <c r="Y1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" s="9">
        <v>1</v>
      </c>
    </row>
    <row r="14" spans="1:29" x14ac:dyDescent="0.25">
      <c r="A14" s="1">
        <v>214</v>
      </c>
      <c r="B14" s="54" t="str">
        <f>phone[[#This Row],[Company]]</f>
        <v>Warren, James D.</v>
      </c>
      <c r="C14" s="55" t="s">
        <v>106</v>
      </c>
      <c r="D14" s="54" t="s">
        <v>58</v>
      </c>
      <c r="E14" s="63" t="s">
        <v>107</v>
      </c>
      <c r="F14" s="55" t="s">
        <v>108</v>
      </c>
      <c r="G14" s="54" t="s">
        <v>109</v>
      </c>
      <c r="H14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N777FL: SJC</v>
      </c>
      <c r="I14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N777FL: CA</v>
      </c>
      <c r="J14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N777FL: United States</v>
      </c>
      <c r="K14" s="54" t="s">
        <v>110</v>
      </c>
      <c r="L14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Redwood City</v>
      </c>
      <c r="M14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14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4" s="56" t="s">
        <v>111</v>
      </c>
      <c r="P14" s="56" t="s">
        <v>112</v>
      </c>
      <c r="Q14" s="56" t="s">
        <v>113</v>
      </c>
      <c r="R14" s="54"/>
      <c r="S1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4" s="8" t="str">
        <f>IFERROR(TEXT(INDEX([1]!mailing[#All],MATCH(phone[[#This Row],[Combined]],[1]!mailing[[#All],[combined]],0),MATCH("Sent",[1]!mailing[#Headers],0)),"MMM-DD-YYYY"),"")</f>
        <v>Mar-17-2022</v>
      </c>
      <c r="V14" s="2" t="str">
        <f>phone[[#This Row],[CONTACTFIRSTNAME]]&amp;"^"&amp;phone[[#This Row],[CONTACTLASTNAME]]&amp;"^"&amp;phone[[#This Row],[Column2]]</f>
        <v>James^Warren^N777FL</v>
      </c>
      <c r="Y1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" s="9">
        <v>1</v>
      </c>
    </row>
    <row r="15" spans="1:29" ht="30" x14ac:dyDescent="0.25">
      <c r="A15" s="1">
        <v>215</v>
      </c>
      <c r="B15" s="12" t="str">
        <f>phone[[#This Row],[Company]]</f>
        <v>Gulfstream Aerospace Corporation</v>
      </c>
      <c r="C15" s="1" t="s">
        <v>114</v>
      </c>
      <c r="D15" s="2" t="s">
        <v>58</v>
      </c>
      <c r="E15" s="13" t="s">
        <v>115</v>
      </c>
      <c r="F15" s="14" t="s">
        <v>116</v>
      </c>
      <c r="G15" s="2" t="s">
        <v>50</v>
      </c>
      <c r="H15" s="1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N247PS: SAV
N365GA: SAV</v>
      </c>
      <c r="I1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N247PS: GA
N365GA: GA</v>
      </c>
      <c r="J1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N247PS: United States
N365GA: United States</v>
      </c>
      <c r="K15" s="2" t="s">
        <v>117</v>
      </c>
      <c r="L1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Savannah</v>
      </c>
      <c r="M1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GA</v>
      </c>
      <c r="N1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5" s="3" t="s">
        <v>118</v>
      </c>
      <c r="P15" s="3" t="s">
        <v>119</v>
      </c>
      <c r="Q15" s="3" t="s">
        <v>120</v>
      </c>
      <c r="R15" s="2" t="s">
        <v>121</v>
      </c>
      <c r="S1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5" s="8" t="str">
        <f>IFERROR(TEXT(INDEX([1]!mailing[#All],MATCH(phone[[#This Row],[Combined]],[1]!mailing[[#All],[combined]],0),MATCH("Sent",[1]!mailing[#Headers],0)),"MMM-DD-YYYY"),"")</f>
        <v>Held</v>
      </c>
      <c r="V15" s="2" t="str">
        <f>phone[[#This Row],[CONTACTFIRSTNAME]]&amp;"^"&amp;phone[[#This Row],[CONTACTLASTNAME]]&amp;"^"&amp;phone[[#This Row],[Column2]]</f>
        <v>Richard^Chiariello^N247PS, N365GA</v>
      </c>
      <c r="Y1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" s="9">
        <v>1</v>
      </c>
      <c r="AC15" s="15" t="s">
        <v>122</v>
      </c>
    </row>
    <row r="16" spans="1:29" ht="30" hidden="1" x14ac:dyDescent="0.25">
      <c r="A16" s="1">
        <v>211</v>
      </c>
      <c r="B16" s="2" t="str">
        <f>phone[[#This Row],[Company]]</f>
        <v>Morales, Edgar</v>
      </c>
      <c r="C16" s="1" t="s">
        <v>123</v>
      </c>
      <c r="D16" s="2" t="s">
        <v>58</v>
      </c>
      <c r="E16" s="3" t="s">
        <v>124</v>
      </c>
      <c r="F16" s="1" t="s">
        <v>125</v>
      </c>
      <c r="G16" s="2" t="s">
        <v>126</v>
      </c>
      <c r="H1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N248SL: PBC</v>
      </c>
      <c r="I1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N248SL: </v>
      </c>
      <c r="J1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N248SL: Mexico</v>
      </c>
      <c r="K16" s="2" t="s">
        <v>127</v>
      </c>
      <c r="L16" s="3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Col Los Volcanes, Puebla Pue</v>
      </c>
      <c r="M1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Mexico</v>
      </c>
      <c r="O16" s="3" t="s">
        <v>128</v>
      </c>
      <c r="P16" s="3" t="s">
        <v>129</v>
      </c>
      <c r="Q16" s="3" t="s">
        <v>113</v>
      </c>
      <c r="R16" s="2"/>
      <c r="S1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6" s="8" t="str">
        <f>IFERROR(TEXT(INDEX([1]!mailing[#All],MATCH(phone[[#This Row],[Combined]],[1]!mailing[[#All],[combined]],0),MATCH("Sent",[1]!mailing[#Headers],0)),"MMM-DD-YYYY"),"")</f>
        <v>Mar-17-2022</v>
      </c>
      <c r="V16" s="2" t="str">
        <f>phone[[#This Row],[CONTACTFIRSTNAME]]&amp;"^"&amp;phone[[#This Row],[CONTACTLASTNAME]]&amp;"^"&amp;phone[[#This Row],[Column2]]</f>
        <v>Edgar^Morales^N248SL</v>
      </c>
      <c r="Y1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" s="2"/>
      <c r="AC16" s="2"/>
    </row>
    <row r="17" spans="1:29" hidden="1" x14ac:dyDescent="0.25">
      <c r="A17" s="1">
        <v>211</v>
      </c>
      <c r="B17" s="2" t="str">
        <f>phone[[#This Row],[Company]]</f>
        <v>Rio-Sul SA de CV</v>
      </c>
      <c r="C17" s="1" t="s">
        <v>130</v>
      </c>
      <c r="D17" s="2" t="s">
        <v>30</v>
      </c>
      <c r="E17" s="3" t="s">
        <v>124</v>
      </c>
      <c r="F17" s="1" t="s">
        <v>125</v>
      </c>
      <c r="G17" s="2" t="s">
        <v>126</v>
      </c>
      <c r="H1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N248SL: PBC</v>
      </c>
      <c r="I1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N248SL: </v>
      </c>
      <c r="J1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N248SL: Mexico</v>
      </c>
      <c r="K17" s="2" t="s">
        <v>131</v>
      </c>
      <c r="L17" s="3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Puebla, Puebla</v>
      </c>
      <c r="M1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Mexico</v>
      </c>
      <c r="O17" s="3" t="s">
        <v>132</v>
      </c>
      <c r="P17" s="3" t="s">
        <v>133</v>
      </c>
      <c r="Q17" s="3" t="s">
        <v>134</v>
      </c>
      <c r="R17" s="2" t="s">
        <v>135</v>
      </c>
      <c r="S1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7" s="8" t="str">
        <f>IFERROR(TEXT(INDEX([1]!mailing[#All],MATCH(phone[[#This Row],[Combined]],[1]!mailing[[#All],[combined]],0),MATCH("Sent",[1]!mailing[#Headers],0)),"MMM-DD-YYYY"),"")</f>
        <v>Mar-17-2022</v>
      </c>
      <c r="V17" s="2" t="str">
        <f>phone[[#This Row],[CONTACTFIRSTNAME]]&amp;"^"&amp;phone[[#This Row],[CONTACTLASTNAME]]&amp;"^"&amp;phone[[#This Row],[Column2]]</f>
        <v>Eduardo^Abraham Kanan^N248SL</v>
      </c>
      <c r="Y1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" s="2"/>
      <c r="AC17" s="2"/>
    </row>
    <row r="18" spans="1:29" x14ac:dyDescent="0.25">
      <c r="A18" s="1">
        <v>216</v>
      </c>
      <c r="B18" s="2" t="str">
        <f>phone[[#This Row],[Company]]</f>
        <v>CAF, LLC</v>
      </c>
      <c r="C18" s="1" t="s">
        <v>136</v>
      </c>
      <c r="D18" s="2" t="s">
        <v>58</v>
      </c>
      <c r="E18" s="3" t="s">
        <v>137</v>
      </c>
      <c r="F18" s="1" t="s">
        <v>138</v>
      </c>
      <c r="G18" s="2" t="s">
        <v>50</v>
      </c>
      <c r="H1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N192SW: PTS</v>
      </c>
      <c r="I1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N192SW: KS</v>
      </c>
      <c r="J1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N192SW: United States</v>
      </c>
      <c r="K18" s="2" t="s">
        <v>139</v>
      </c>
      <c r="L1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Pittsburg</v>
      </c>
      <c r="M1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KS</v>
      </c>
      <c r="N1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8" s="3" t="s">
        <v>140</v>
      </c>
      <c r="P18" s="3" t="s">
        <v>141</v>
      </c>
      <c r="Q18" s="3" t="s">
        <v>142</v>
      </c>
      <c r="R18" s="2"/>
      <c r="S1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8" s="8" t="str">
        <f>IFERROR(TEXT(INDEX([1]!mailing[#All],MATCH(phone[[#This Row],[Combined]],[1]!mailing[[#All],[combined]],0),MATCH("Sent",[1]!mailing[#Headers],0)),"MMM-DD-YYYY"),"")</f>
        <v>Mar-17-2022</v>
      </c>
      <c r="V18" s="2" t="str">
        <f>phone[[#This Row],[CONTACTFIRSTNAME]]&amp;"^"&amp;phone[[#This Row],[CONTACTLASTNAME]]&amp;"^"&amp;phone[[#This Row],[Column2]]</f>
        <v>Nathan^Keizer^N192SW</v>
      </c>
      <c r="Y1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8" s="9">
        <v>1</v>
      </c>
    </row>
    <row r="19" spans="1:29" x14ac:dyDescent="0.25">
      <c r="A19" s="1">
        <v>217</v>
      </c>
      <c r="B19" s="2" t="str">
        <f>phone[[#This Row],[Company]]</f>
        <v>GS 150-217, LLC</v>
      </c>
      <c r="C19" s="1" t="s">
        <v>143</v>
      </c>
      <c r="D19" s="2" t="s">
        <v>85</v>
      </c>
      <c r="E19" s="3" t="s">
        <v>144</v>
      </c>
      <c r="F19" s="1" t="s">
        <v>145</v>
      </c>
      <c r="G19" s="2" t="s">
        <v>33</v>
      </c>
      <c r="H1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N217MS: LOT</v>
      </c>
      <c r="I1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N217MS: IL</v>
      </c>
      <c r="J1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N217MS: United States</v>
      </c>
      <c r="K19" s="2" t="s">
        <v>146</v>
      </c>
      <c r="L1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Chicago</v>
      </c>
      <c r="M1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IL</v>
      </c>
      <c r="N1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9" s="3" t="s">
        <v>147</v>
      </c>
      <c r="P19" s="3" t="s">
        <v>148</v>
      </c>
      <c r="Q19" s="3" t="s">
        <v>113</v>
      </c>
      <c r="R19" s="2"/>
      <c r="S1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9" s="8" t="str">
        <f>IFERROR(TEXT(INDEX([1]!mailing[#All],MATCH(phone[[#This Row],[Combined]],[1]!mailing[[#All],[combined]],0),MATCH("Sent",[1]!mailing[#Headers],0)),"MMM-DD-YYYY"),"")</f>
        <v>Mar-17-2022</v>
      </c>
      <c r="V19" s="2" t="str">
        <f>phone[[#This Row],[CONTACTFIRSTNAME]]&amp;"^"&amp;phone[[#This Row],[CONTACTLASTNAME]]&amp;"^"&amp;phone[[#This Row],[Column2]]</f>
        <v>MarrGwen^Townsend^N217MS</v>
      </c>
      <c r="Y1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" s="9">
        <v>1</v>
      </c>
    </row>
    <row r="20" spans="1:29" x14ac:dyDescent="0.25">
      <c r="A20" s="1">
        <v>218</v>
      </c>
      <c r="B20" s="2" t="str">
        <f>phone[[#This Row],[Company]]</f>
        <v>Conquest Air, LLC</v>
      </c>
      <c r="C20" s="1" t="s">
        <v>149</v>
      </c>
      <c r="D20" s="2" t="s">
        <v>39</v>
      </c>
      <c r="E20" s="3" t="s">
        <v>150</v>
      </c>
      <c r="F20" s="1" t="s">
        <v>151</v>
      </c>
      <c r="G20" s="2" t="s">
        <v>33</v>
      </c>
      <c r="H2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N1HE: ADT</v>
      </c>
      <c r="I2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N1HE: OK</v>
      </c>
      <c r="J2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N1HE: United States</v>
      </c>
      <c r="K20" s="2" t="s">
        <v>152</v>
      </c>
      <c r="L2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Ada</v>
      </c>
      <c r="M2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OK</v>
      </c>
      <c r="N2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0" s="3" t="s">
        <v>153</v>
      </c>
      <c r="P20" s="3" t="s">
        <v>154</v>
      </c>
      <c r="Q20" s="3" t="s">
        <v>37</v>
      </c>
      <c r="R20" s="2"/>
      <c r="S2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0" s="8" t="str">
        <f>IFERROR(TEXT(INDEX([1]!mailing[#All],MATCH(phone[[#This Row],[Combined]],[1]!mailing[[#All],[combined]],0),MATCH("Sent",[1]!mailing[#Headers],0)),"MMM-DD-YYYY"),"")</f>
        <v>Mar-17-2022</v>
      </c>
      <c r="V20" s="2" t="str">
        <f>phone[[#This Row],[CONTACTFIRSTNAME]]&amp;"^"&amp;phone[[#This Row],[CONTACTLASTNAME]]&amp;"^"&amp;phone[[#This Row],[Column2]]</f>
        <v>David^Hatton^N1HE</v>
      </c>
      <c r="Y2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" s="9">
        <v>1</v>
      </c>
    </row>
    <row r="21" spans="1:29" x14ac:dyDescent="0.25">
      <c r="A21" s="1">
        <v>220</v>
      </c>
      <c r="B21" s="2" t="str">
        <f>phone[[#This Row],[Company]]</f>
        <v>GH Consulting Services, LLC</v>
      </c>
      <c r="C21" s="1" t="s">
        <v>155</v>
      </c>
      <c r="D21" s="2" t="s">
        <v>58</v>
      </c>
      <c r="E21" s="3" t="s">
        <v>156</v>
      </c>
      <c r="F21" s="1" t="s">
        <v>157</v>
      </c>
      <c r="G21" s="2" t="s">
        <v>126</v>
      </c>
      <c r="H2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N150MT: PHX</v>
      </c>
      <c r="I2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N150MT: AZ</v>
      </c>
      <c r="J2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N150MT: United States</v>
      </c>
      <c r="K21" s="2" t="s">
        <v>158</v>
      </c>
      <c r="L2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Scottsdale</v>
      </c>
      <c r="M2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AZ</v>
      </c>
      <c r="N2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1" s="3" t="s">
        <v>159</v>
      </c>
      <c r="P21" s="3" t="s">
        <v>160</v>
      </c>
      <c r="Q21" s="3" t="s">
        <v>161</v>
      </c>
      <c r="R21" s="2" t="s">
        <v>162</v>
      </c>
      <c r="S2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1" s="8" t="str">
        <f>IFERROR(TEXT(INDEX([1]!mailing[#All],MATCH(phone[[#This Row],[Combined]],[1]!mailing[[#All],[combined]],0),MATCH("Sent",[1]!mailing[#Headers],0)),"MMM-DD-YYYY"),"")</f>
        <v>Mar-17-2022</v>
      </c>
      <c r="V21" s="2" t="str">
        <f>phone[[#This Row],[CONTACTFIRSTNAME]]&amp;"^"&amp;phone[[#This Row],[CONTACTLASTNAME]]&amp;"^"&amp;phone[[#This Row],[Column2]]</f>
        <v>Gregg^Tryhus^N150MT</v>
      </c>
      <c r="Y2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" s="9">
        <v>1</v>
      </c>
    </row>
    <row r="22" spans="1:29" x14ac:dyDescent="0.25">
      <c r="A22" s="1">
        <v>220</v>
      </c>
      <c r="B22" s="2" t="str">
        <f>phone[[#This Row],[Company]]</f>
        <v>Nick Chapman Consulting, LLC</v>
      </c>
      <c r="C22" s="1" t="s">
        <v>163</v>
      </c>
      <c r="D22" s="2" t="s">
        <v>58</v>
      </c>
      <c r="E22" s="3" t="s">
        <v>156</v>
      </c>
      <c r="F22" s="1" t="s">
        <v>157</v>
      </c>
      <c r="G22" s="2" t="s">
        <v>126</v>
      </c>
      <c r="H2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N150MT: PHX</v>
      </c>
      <c r="I2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N150MT: AZ</v>
      </c>
      <c r="J2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N150MT: United States</v>
      </c>
      <c r="K22" s="2" t="s">
        <v>164</v>
      </c>
      <c r="L2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Phoenix</v>
      </c>
      <c r="M2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AZ</v>
      </c>
      <c r="N2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2" s="3" t="s">
        <v>165</v>
      </c>
      <c r="P22" s="3" t="s">
        <v>166</v>
      </c>
      <c r="Q22" s="3" t="s">
        <v>37</v>
      </c>
      <c r="R22" s="2"/>
      <c r="S2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2" s="8" t="str">
        <f>IFERROR(TEXT(INDEX([1]!mailing[#All],MATCH(phone[[#This Row],[Combined]],[1]!mailing[[#All],[combined]],0),MATCH("Sent",[1]!mailing[#Headers],0)),"MMM-DD-YYYY"),"")</f>
        <v>Mar-17-2022</v>
      </c>
      <c r="V22" s="2" t="str">
        <f>phone[[#This Row],[CONTACTFIRSTNAME]]&amp;"^"&amp;phone[[#This Row],[CONTACTLASTNAME]]&amp;"^"&amp;phone[[#This Row],[Column2]]</f>
        <v>Nicolas^Chapman^N150MT</v>
      </c>
      <c r="Y2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" s="9">
        <v>1</v>
      </c>
    </row>
    <row r="23" spans="1:29" x14ac:dyDescent="0.25">
      <c r="A23" s="1">
        <v>221</v>
      </c>
      <c r="B23" s="2" t="str">
        <f>phone[[#This Row],[Company]]</f>
        <v>Family Tree Farms Aviation, LLC</v>
      </c>
      <c r="C23" s="1" t="s">
        <v>167</v>
      </c>
      <c r="D23" s="2" t="s">
        <v>58</v>
      </c>
      <c r="E23" s="3" t="s">
        <v>168</v>
      </c>
      <c r="F23" s="1" t="s">
        <v>169</v>
      </c>
      <c r="G23" s="2" t="s">
        <v>33</v>
      </c>
      <c r="H2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N705AK: VIS</v>
      </c>
      <c r="I2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N705AK: CA</v>
      </c>
      <c r="J2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N705AK: United States</v>
      </c>
      <c r="K23" s="2" t="s">
        <v>170</v>
      </c>
      <c r="L2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Dinuba</v>
      </c>
      <c r="M2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2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3" s="3" t="s">
        <v>171</v>
      </c>
      <c r="P23" s="3" t="s">
        <v>172</v>
      </c>
      <c r="Q23" s="3" t="s">
        <v>113</v>
      </c>
      <c r="R23" s="2"/>
      <c r="S2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3" s="8" t="str">
        <f>IFERROR(TEXT(INDEX([1]!mailing[#All],MATCH(phone[[#This Row],[Combined]],[1]!mailing[[#All],[combined]],0),MATCH("Sent",[1]!mailing[#Headers],0)),"MMM-DD-YYYY"),"")</f>
        <v>Mar-17-2022</v>
      </c>
      <c r="V23" s="2" t="str">
        <f>phone[[#This Row],[CONTACTFIRSTNAME]]&amp;"^"&amp;phone[[#This Row],[CONTACTLASTNAME]]&amp;"^"&amp;phone[[#This Row],[Column2]]</f>
        <v>Andrew^Muxlow^N705AK</v>
      </c>
      <c r="Y2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" s="9">
        <v>1</v>
      </c>
    </row>
    <row r="24" spans="1:29" x14ac:dyDescent="0.25">
      <c r="A24" s="1">
        <v>226</v>
      </c>
      <c r="B24" s="2" t="str">
        <f>phone[[#This Row],[Company]]</f>
        <v>CSM Aviation</v>
      </c>
      <c r="C24" s="1" t="s">
        <v>173</v>
      </c>
      <c r="D24" s="2" t="s">
        <v>58</v>
      </c>
      <c r="E24" s="3" t="s">
        <v>174</v>
      </c>
      <c r="F24" s="1" t="s">
        <v>175</v>
      </c>
      <c r="G24" s="2" t="s">
        <v>79</v>
      </c>
      <c r="H2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N8821C: FAT</v>
      </c>
      <c r="I2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N8821C: CA</v>
      </c>
      <c r="J2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N8821C: United States</v>
      </c>
      <c r="K24" s="2" t="s">
        <v>176</v>
      </c>
      <c r="L2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Fresno</v>
      </c>
      <c r="M2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2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4" s="3" t="s">
        <v>177</v>
      </c>
      <c r="P24" s="3" t="s">
        <v>178</v>
      </c>
      <c r="Q24" s="3" t="s">
        <v>54</v>
      </c>
      <c r="R24" s="2" t="s">
        <v>179</v>
      </c>
      <c r="S2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4" s="8" t="str">
        <f>IFERROR(TEXT(INDEX([1]!mailing[#All],MATCH(phone[[#This Row],[Combined]],[1]!mailing[[#All],[combined]],0),MATCH("Sent",[1]!mailing[#Headers],0)),"MMM-DD-YYYY"),"")</f>
        <v>Mar-17-2022</v>
      </c>
      <c r="V24" s="2" t="str">
        <f>phone[[#This Row],[CONTACTFIRSTNAME]]&amp;"^"&amp;phone[[#This Row],[CONTACTLASTNAME]]&amp;"^"&amp;phone[[#This Row],[Column2]]</f>
        <v>Albert^Buccieri^N8821C</v>
      </c>
      <c r="Y2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" s="9">
        <v>1</v>
      </c>
    </row>
    <row r="25" spans="1:29" x14ac:dyDescent="0.25">
      <c r="A25" s="1">
        <v>228</v>
      </c>
      <c r="B25" s="2" t="str">
        <f>phone[[#This Row],[Company]]</f>
        <v>Brulecreek Aviation, LLC</v>
      </c>
      <c r="C25" s="1" t="s">
        <v>180</v>
      </c>
      <c r="D25" s="2" t="s">
        <v>58</v>
      </c>
      <c r="E25" s="3" t="s">
        <v>181</v>
      </c>
      <c r="F25" s="1" t="s">
        <v>182</v>
      </c>
      <c r="G25" s="2" t="s">
        <v>33</v>
      </c>
      <c r="H2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N100GX: TAC</v>
      </c>
      <c r="I2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N100GX: </v>
      </c>
      <c r="J2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N100GX: Philippines</v>
      </c>
      <c r="K25" s="2" t="s">
        <v>183</v>
      </c>
      <c r="L2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Park City</v>
      </c>
      <c r="M2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UT</v>
      </c>
      <c r="N2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5" s="3" t="s">
        <v>184</v>
      </c>
      <c r="P25" s="3" t="s">
        <v>185</v>
      </c>
      <c r="Q25" s="3" t="s">
        <v>37</v>
      </c>
      <c r="R25" s="2"/>
      <c r="S2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5" s="8" t="str">
        <f>IFERROR(TEXT(INDEX([1]!mailing[#All],MATCH(phone[[#This Row],[Combined]],[1]!mailing[[#All],[combined]],0),MATCH("Sent",[1]!mailing[#Headers],0)),"MMM-DD-YYYY"),"")</f>
        <v>Mar-17-2022</v>
      </c>
      <c r="V25" s="2" t="str">
        <f>phone[[#This Row],[CONTACTFIRSTNAME]]&amp;"^"&amp;phone[[#This Row],[CONTACTLASTNAME]]&amp;"^"&amp;phone[[#This Row],[Column2]]</f>
        <v>Peter^Ehrich^N100GX</v>
      </c>
      <c r="Y2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" s="9">
        <v>1</v>
      </c>
    </row>
    <row r="26" spans="1:29" ht="30" hidden="1" x14ac:dyDescent="0.25">
      <c r="A26" s="1">
        <v>219</v>
      </c>
      <c r="B26" s="2" t="str">
        <f>phone[[#This Row],[Company]]</f>
        <v>Aerocardal, Ltda.</v>
      </c>
      <c r="C26" s="1" t="s">
        <v>186</v>
      </c>
      <c r="D26" s="2" t="s">
        <v>30</v>
      </c>
      <c r="E26" s="3" t="s">
        <v>187</v>
      </c>
      <c r="F26" s="14" t="s">
        <v>188</v>
      </c>
      <c r="G26" s="2" t="s">
        <v>189</v>
      </c>
      <c r="H26" s="3" t="e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#N/A</v>
      </c>
      <c r="I26" s="3" t="e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#N/A</v>
      </c>
      <c r="J26" s="3" t="e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#N/A</v>
      </c>
      <c r="K26" s="2" t="s">
        <v>190</v>
      </c>
      <c r="L2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Santiago</v>
      </c>
      <c r="M2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2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Chile</v>
      </c>
      <c r="O26" s="3" t="s">
        <v>191</v>
      </c>
      <c r="P26" s="3" t="s">
        <v>192</v>
      </c>
      <c r="Q26" s="3" t="s">
        <v>193</v>
      </c>
      <c r="R26" s="2" t="s">
        <v>194</v>
      </c>
      <c r="S2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6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/>
      </c>
      <c r="V26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Ricardo^Espinosa Urrejola^CC-CWK
CC-AOA</v>
      </c>
      <c r="W26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Max^
Kaufmann Ritschka^CC-CWK
CC-AOA</v>
      </c>
      <c r="Y26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26" s="2"/>
      <c r="AC26" s="2"/>
    </row>
    <row r="27" spans="1:29" hidden="1" x14ac:dyDescent="0.25">
      <c r="A27" s="1">
        <v>219</v>
      </c>
      <c r="B27" s="2" t="str">
        <f>phone[[#This Row],[Company]]</f>
        <v>Cardal AG</v>
      </c>
      <c r="C27" s="1" t="s">
        <v>195</v>
      </c>
      <c r="D27" s="2" t="s">
        <v>58</v>
      </c>
      <c r="E27" s="3" t="s">
        <v>196</v>
      </c>
      <c r="F27" s="1" t="s">
        <v>197</v>
      </c>
      <c r="G27" s="2" t="s">
        <v>33</v>
      </c>
      <c r="H2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CC-CWK: SCL</v>
      </c>
      <c r="I2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CC-CWK: </v>
      </c>
      <c r="J2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CC-CWK: Chile</v>
      </c>
      <c r="K27" s="2" t="s">
        <v>198</v>
      </c>
      <c r="L2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Vaduz</v>
      </c>
      <c r="M2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2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Liechtenstein</v>
      </c>
      <c r="O27" s="3" t="s">
        <v>199</v>
      </c>
      <c r="P27" s="3" t="s">
        <v>200</v>
      </c>
      <c r="Q27" s="3" t="s">
        <v>134</v>
      </c>
      <c r="R27" s="2"/>
      <c r="S2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7" s="8" t="str">
        <f>IFERROR(TEXT(INDEX([1]!mailing[#All],MATCH(phone[[#This Row],[Combined]],[1]!mailing[[#All],[combined]],0),MATCH("Sent",[1]!mailing[#Headers],0)),"MMM-DD-YYYY"),"")</f>
        <v>Mar-17-2022</v>
      </c>
      <c r="V27" s="2" t="str">
        <f>phone[[#This Row],[CONTACTFIRSTNAME]]&amp;"^"&amp;phone[[#This Row],[CONTACTLASTNAME]]&amp;"^"&amp;phone[[#This Row],[Column2]]</f>
        <v>Guido^Meier^CC-CWK</v>
      </c>
      <c r="Y2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7" s="2"/>
      <c r="AC27" s="2"/>
    </row>
    <row r="28" spans="1:29" ht="45" x14ac:dyDescent="0.25">
      <c r="A28" s="1">
        <v>228</v>
      </c>
      <c r="B28" s="2" t="str">
        <f>phone[[#This Row],[Company]]</f>
        <v>Keystone Aviation, LLC</v>
      </c>
      <c r="C28" s="1" t="s">
        <v>201</v>
      </c>
      <c r="D28" s="2" t="s">
        <v>202</v>
      </c>
      <c r="E28" s="3" t="s">
        <v>203</v>
      </c>
      <c r="F28" s="14" t="s">
        <v>204</v>
      </c>
      <c r="G28" s="2" t="s">
        <v>79</v>
      </c>
      <c r="H2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N100GX: TAC
N928ST: SLC
N6950C: SLC</v>
      </c>
      <c r="I2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N100GX: 
N928ST: UT
N6950C: UT</v>
      </c>
      <c r="J2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N100GX: Philippines
N928ST: United States
N6950C: United States</v>
      </c>
      <c r="K28" s="2" t="s">
        <v>205</v>
      </c>
      <c r="L2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Salt Lake City</v>
      </c>
      <c r="M2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UT</v>
      </c>
      <c r="N2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8" s="3" t="s">
        <v>206</v>
      </c>
      <c r="P28" s="3" t="s">
        <v>207</v>
      </c>
      <c r="Q28" s="3" t="s">
        <v>142</v>
      </c>
      <c r="R28" s="2" t="s">
        <v>208</v>
      </c>
      <c r="S2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8" s="8" t="str">
        <f>IFERROR(TEXT(INDEX([1]!mailing[#All],MATCH(phone[[#This Row],[Combined]],[1]!mailing[[#All],[combined]],0),MATCH("Sent",[1]!mailing[#Headers],0)),"MMM-DD-YYYY"),"")</f>
        <v/>
      </c>
      <c r="V28" s="2" t="str">
        <f>phone[[#This Row],[CONTACTFIRSTNAME]]&amp;"^"&amp;phone[[#This Row],[CONTACTLASTNAME]]&amp;"^"&amp;phone[[#This Row],[Column2]]</f>
        <v>Chris^Wilde^N100GX, N928ST, N6950C</v>
      </c>
      <c r="Y2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8" s="9">
        <v>1</v>
      </c>
    </row>
    <row r="29" spans="1:29" x14ac:dyDescent="0.25">
      <c r="A29" s="1">
        <v>230</v>
      </c>
      <c r="B29" s="2" t="str">
        <f>phone[[#This Row],[Company]]</f>
        <v>Gator One Air, LLC</v>
      </c>
      <c r="C29" s="1" t="s">
        <v>209</v>
      </c>
      <c r="D29" s="2" t="s">
        <v>30</v>
      </c>
      <c r="E29" s="3" t="s">
        <v>210</v>
      </c>
      <c r="F29" s="1" t="s">
        <v>211</v>
      </c>
      <c r="G29" s="2" t="s">
        <v>33</v>
      </c>
      <c r="H2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N722SW: DSI</v>
      </c>
      <c r="I2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N722SW: FL</v>
      </c>
      <c r="J2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N722SW: United States</v>
      </c>
      <c r="K29" s="2" t="s">
        <v>212</v>
      </c>
      <c r="L2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Destin</v>
      </c>
      <c r="M2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FL</v>
      </c>
      <c r="N2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9" s="3" t="s">
        <v>153</v>
      </c>
      <c r="P29" s="3" t="s">
        <v>213</v>
      </c>
      <c r="Q29" s="3" t="s">
        <v>37</v>
      </c>
      <c r="R29" s="2"/>
      <c r="S2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9" s="8" t="str">
        <f>IFERROR(TEXT(INDEX([1]!mailing[#All],MATCH(phone[[#This Row],[Combined]],[1]!mailing[[#All],[combined]],0),MATCH("Sent",[1]!mailing[#Headers],0)),"MMM-DD-YYYY"),"")</f>
        <v>Mar-17-2022</v>
      </c>
      <c r="V29" s="2" t="str">
        <f>phone[[#This Row],[CONTACTFIRSTNAME]]&amp;"^"&amp;phone[[#This Row],[CONTACTLASTNAME]]&amp;"^"&amp;phone[[#This Row],[Column2]]</f>
        <v>David^Penney^N722SW</v>
      </c>
      <c r="Y2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9" s="9">
        <v>1</v>
      </c>
    </row>
    <row r="30" spans="1:29" ht="45" x14ac:dyDescent="0.25">
      <c r="B30" s="2" t="str">
        <f>phone[[#This Row],[Company]]</f>
        <v>Clay Lacy Aviation, Inc.</v>
      </c>
      <c r="C30" s="1" t="s">
        <v>214</v>
      </c>
      <c r="D30" s="2" t="s">
        <v>58</v>
      </c>
      <c r="E30" s="3" t="s">
        <v>215</v>
      </c>
      <c r="F30" s="1" t="s">
        <v>216</v>
      </c>
      <c r="G30" s="2" t="s">
        <v>79</v>
      </c>
      <c r="H30" s="3" t="s">
        <v>217</v>
      </c>
      <c r="I30" s="3" t="s">
        <v>218</v>
      </c>
      <c r="J30" s="3" t="s">
        <v>219</v>
      </c>
      <c r="K30" s="2" t="s">
        <v>220</v>
      </c>
      <c r="L30" s="2" t="s">
        <v>221</v>
      </c>
      <c r="M30" s="2" t="s">
        <v>222</v>
      </c>
      <c r="N30" s="2" t="s">
        <v>223</v>
      </c>
      <c r="O30" s="3" t="s">
        <v>224</v>
      </c>
      <c r="P30" s="3" t="s">
        <v>225</v>
      </c>
      <c r="Q30" s="3" t="s">
        <v>226</v>
      </c>
      <c r="R30" s="2" t="s">
        <v>227</v>
      </c>
      <c r="S30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1
</v>
      </c>
      <c r="T3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30" s="8" t="str">
        <f>IFERROR(MATCH(phone[[#This Row],[Combined]],[1]!mailing[[#Headers],[#Data],[combined]],0)&gt;0,"")&amp;CHAR(10)&amp;IFERROR(MATCH(phone[[#This Row],[Combined 2]],[1]!mailing[[#Headers],[#Data],[combined]],0)&gt;0,"")&amp;CHAR(10)&amp;IFERROR(MATCH(phone[[#This Row],[Combined 3]],[1]!mailing[[#Headers],[#Data],[combined]],0)&gt;0,"")</f>
        <v xml:space="preserve">
</v>
      </c>
      <c r="V30" s="2" t="str">
        <f>phone[[#This Row],[CONTACTFIRSTNAME]]&amp;"^"&amp;phone[[#This Row],[CONTACTLASTNAME]]&amp;"^"&amp;phone[[#This Row],[Column2]]</f>
        <v>Alex^Kvassay^N787BN</v>
      </c>
      <c r="Y3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0" s="9">
        <v>1</v>
      </c>
    </row>
    <row r="31" spans="1:29" x14ac:dyDescent="0.25">
      <c r="A31" s="1">
        <v>232</v>
      </c>
      <c r="B31" s="2" t="str">
        <f>phone[[#This Row],[Company]]</f>
        <v>Flying Bar B, LLC</v>
      </c>
      <c r="C31" s="1" t="s">
        <v>228</v>
      </c>
      <c r="D31" s="2" t="s">
        <v>58</v>
      </c>
      <c r="E31" s="3" t="s">
        <v>229</v>
      </c>
      <c r="F31" s="1" t="s">
        <v>230</v>
      </c>
      <c r="G31" s="2" t="s">
        <v>33</v>
      </c>
      <c r="H3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N928ST: SLC</v>
      </c>
      <c r="I3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N928ST: UT</v>
      </c>
      <c r="J3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N928ST: United States</v>
      </c>
      <c r="K31" s="2" t="s">
        <v>231</v>
      </c>
      <c r="L3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Sandy</v>
      </c>
      <c r="M3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UT</v>
      </c>
      <c r="N3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31" s="3" t="s">
        <v>232</v>
      </c>
      <c r="P31" s="3" t="s">
        <v>233</v>
      </c>
      <c r="Q31" s="3" t="s">
        <v>37</v>
      </c>
      <c r="R31" s="2"/>
      <c r="S3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3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31" s="8" t="str">
        <f>IFERROR(TEXT(INDEX([1]!mailing[#All],MATCH(phone[[#This Row],[Combined]],[1]!mailing[[#All],[combined]],0),MATCH("Sent",[1]!mailing[#Headers],0)),"MMM-DD-YYYY"),"")</f>
        <v>Mar-17-2022</v>
      </c>
      <c r="V31" s="2" t="str">
        <f>phone[[#This Row],[CONTACTFIRSTNAME]]&amp;"^"&amp;phone[[#This Row],[CONTACTLASTNAME]]&amp;"^"&amp;phone[[#This Row],[Column2]]</f>
        <v>Sandie^Tillotson^N928ST</v>
      </c>
      <c r="Y3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1" s="9">
        <v>1</v>
      </c>
    </row>
    <row r="32" spans="1:29" x14ac:dyDescent="0.25">
      <c r="A32" s="1">
        <v>234</v>
      </c>
      <c r="B32" s="2" t="str">
        <f>phone[[#This Row],[Company]]</f>
        <v>Corwin Brothers, LLC</v>
      </c>
      <c r="C32" s="1" t="s">
        <v>234</v>
      </c>
      <c r="D32" s="2" t="s">
        <v>58</v>
      </c>
      <c r="E32" s="3" t="s">
        <v>235</v>
      </c>
      <c r="F32" s="1" t="s">
        <v>236</v>
      </c>
      <c r="G32" s="2" t="s">
        <v>237</v>
      </c>
      <c r="H3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N511CT: </v>
      </c>
      <c r="I3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N511CT: </v>
      </c>
      <c r="J3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N511CT: United States</v>
      </c>
      <c r="K32" s="2" t="s">
        <v>238</v>
      </c>
      <c r="L3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Fargo</v>
      </c>
      <c r="M3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ND</v>
      </c>
      <c r="N3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32" s="3" t="s">
        <v>239</v>
      </c>
      <c r="P32" s="3" t="s">
        <v>240</v>
      </c>
      <c r="Q32" s="3" t="s">
        <v>37</v>
      </c>
      <c r="R32" s="2"/>
      <c r="S3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3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32" s="8" t="str">
        <f>IFERROR(TEXT(INDEX([1]!mailing[#All],MATCH(phone[[#This Row],[Combined]],[1]!mailing[[#All],[combined]],0),MATCH("Sent",[1]!mailing[#Headers],0)),"MMM-DD-YYYY"),"")</f>
        <v>Mar-17-2022</v>
      </c>
      <c r="V32" s="2" t="str">
        <f>phone[[#This Row],[CONTACTFIRSTNAME]]&amp;"^"&amp;phone[[#This Row],[CONTACTLASTNAME]]&amp;"^"&amp;phone[[#This Row],[Column2]]</f>
        <v>Timothy^Corwin^N511CT</v>
      </c>
      <c r="Y3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2" s="9">
        <v>1</v>
      </c>
    </row>
    <row r="33" spans="1:26" x14ac:dyDescent="0.25">
      <c r="A33" s="1">
        <v>234</v>
      </c>
      <c r="B33" s="2" t="str">
        <f>phone[[#This Row],[Company]]</f>
        <v>Sewanee Ventures, LLC</v>
      </c>
      <c r="C33" s="1" t="s">
        <v>241</v>
      </c>
      <c r="D33" s="2" t="s">
        <v>242</v>
      </c>
      <c r="E33" s="3" t="s">
        <v>235</v>
      </c>
      <c r="F33" s="1" t="s">
        <v>236</v>
      </c>
      <c r="G33" s="2" t="s">
        <v>237</v>
      </c>
      <c r="H3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N511CT: </v>
      </c>
      <c r="I3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N511CT: </v>
      </c>
      <c r="J3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N511CT: United States</v>
      </c>
      <c r="K33" s="2" t="s">
        <v>243</v>
      </c>
      <c r="L3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Nashville</v>
      </c>
      <c r="M3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TN</v>
      </c>
      <c r="N3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33" s="3" t="s">
        <v>244</v>
      </c>
      <c r="P33" s="3" t="s">
        <v>245</v>
      </c>
      <c r="Q33" s="3" t="s">
        <v>37</v>
      </c>
      <c r="R33" s="2"/>
      <c r="S3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3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33" s="8" t="str">
        <f>IFERROR(TEXT(INDEX([1]!mailing[#All],MATCH(phone[[#This Row],[Combined]],[1]!mailing[[#All],[combined]],0),MATCH("Sent",[1]!mailing[#Headers],0)),"MMM-DD-YYYY"),"")</f>
        <v>Mar-17-2022</v>
      </c>
      <c r="V33" s="2" t="str">
        <f>phone[[#This Row],[CONTACTFIRSTNAME]]&amp;"^"&amp;phone[[#This Row],[CONTACTLASTNAME]]&amp;"^"&amp;phone[[#This Row],[Column2]]</f>
        <v>Buford^Ortale^N511CT</v>
      </c>
      <c r="Y3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3" s="9">
        <v>1</v>
      </c>
    </row>
    <row r="34" spans="1:26" x14ac:dyDescent="0.25">
      <c r="A34" s="1">
        <v>234</v>
      </c>
      <c r="B34" s="2" t="str">
        <f>phone[[#This Row],[Company]]</f>
        <v>Sewanee Ventures, LLC</v>
      </c>
      <c r="C34" s="1" t="s">
        <v>246</v>
      </c>
      <c r="D34" s="2" t="s">
        <v>85</v>
      </c>
      <c r="E34" s="3" t="s">
        <v>235</v>
      </c>
      <c r="F34" s="1" t="s">
        <v>236</v>
      </c>
      <c r="G34" s="2" t="s">
        <v>237</v>
      </c>
      <c r="H3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N511CT: </v>
      </c>
      <c r="I3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N511CT: </v>
      </c>
      <c r="J3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N511CT: United States</v>
      </c>
      <c r="K34" s="2" t="s">
        <v>243</v>
      </c>
      <c r="L3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Nashville</v>
      </c>
      <c r="M3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TN</v>
      </c>
      <c r="N3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34" s="3" t="s">
        <v>244</v>
      </c>
      <c r="P34" s="3" t="s">
        <v>245</v>
      </c>
      <c r="Q34" s="3" t="s">
        <v>37</v>
      </c>
      <c r="R34" s="2"/>
      <c r="S3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3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34" s="8" t="str">
        <f>IFERROR(TEXT(INDEX([1]!mailing[#All],MATCH(phone[[#This Row],[Combined]],[1]!mailing[[#All],[combined]],0),MATCH("Sent",[1]!mailing[#Headers],0)),"MMM-DD-YYYY"),"")</f>
        <v>Mar-17-2022</v>
      </c>
      <c r="V34" s="2" t="str">
        <f>phone[[#This Row],[CONTACTFIRSTNAME]]&amp;"^"&amp;phone[[#This Row],[CONTACTLASTNAME]]&amp;"^"&amp;phone[[#This Row],[Column2]]</f>
        <v>Buford^Ortale^N511CT</v>
      </c>
      <c r="Y3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4" s="9">
        <v>1</v>
      </c>
    </row>
    <row r="35" spans="1:26" ht="45" x14ac:dyDescent="0.25">
      <c r="A35" s="1">
        <v>247</v>
      </c>
      <c r="B35" s="2" t="str">
        <f>phone[[#This Row],[Company]]</f>
        <v>Drury Development Corporation</v>
      </c>
      <c r="C35" s="1" t="s">
        <v>247</v>
      </c>
      <c r="D35" s="2" t="s">
        <v>58</v>
      </c>
      <c r="E35" s="3" t="s">
        <v>248</v>
      </c>
      <c r="F35" s="14" t="s">
        <v>249</v>
      </c>
      <c r="G35" s="2" t="s">
        <v>50</v>
      </c>
      <c r="H3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N650DH: SUS
N651DH: SUS</v>
      </c>
      <c r="I3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N650DH: MO
N651DH: MO</v>
      </c>
      <c r="J3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N650DH: United States
N651DH: United States</v>
      </c>
      <c r="K35" s="2" t="s">
        <v>250</v>
      </c>
      <c r="L3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Des Peres</v>
      </c>
      <c r="M3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MO</v>
      </c>
      <c r="N3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35" s="3" t="s">
        <v>251</v>
      </c>
      <c r="P35" s="3" t="s">
        <v>252</v>
      </c>
      <c r="Q35" s="3" t="s">
        <v>253</v>
      </c>
      <c r="R35" s="2"/>
      <c r="S3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3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35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35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Bob^Schrock^N650DH, N651DH</v>
      </c>
      <c r="W35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Larry^
Hasselfeld^N650DH, N651DH</v>
      </c>
      <c r="Y35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35" s="9">
        <v>1</v>
      </c>
    </row>
    <row r="36" spans="1:26" ht="60" x14ac:dyDescent="0.25">
      <c r="A36" s="1">
        <v>248</v>
      </c>
      <c r="B36" s="2" t="str">
        <f>phone[[#This Row],[Company]]</f>
        <v>Sanderson Farms, Inc.</v>
      </c>
      <c r="C36" s="1" t="s">
        <v>254</v>
      </c>
      <c r="D36" s="2" t="s">
        <v>30</v>
      </c>
      <c r="E36" s="3" t="s">
        <v>255</v>
      </c>
      <c r="F36" s="14" t="s">
        <v>256</v>
      </c>
      <c r="G36" s="2" t="s">
        <v>50</v>
      </c>
      <c r="H3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N637SF: LUL
N636SF: LUL
N639SF: LUL
N622SF: LUL</v>
      </c>
      <c r="I3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N637SF: MS
N636SF: MS
N639SF: MS
N622SF: MS</v>
      </c>
      <c r="J3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N637SF: United States
N636SF: United States
N639SF: United States
N622SF: United States</v>
      </c>
      <c r="K36" s="2" t="s">
        <v>257</v>
      </c>
      <c r="L3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Laurel</v>
      </c>
      <c r="M3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MS</v>
      </c>
      <c r="N3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36" s="3" t="s">
        <v>258</v>
      </c>
      <c r="P36" s="3" t="s">
        <v>259</v>
      </c>
      <c r="Q36" s="3" t="s">
        <v>260</v>
      </c>
      <c r="R36" s="2" t="s">
        <v>261</v>
      </c>
      <c r="S3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3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36" s="8" t="str">
        <f>IFERROR(TEXT(INDEX([1]!mailing[#All],MATCH(phone[[#This Row],[Combined]],[1]!mailing[[#All],[combined]],0),MATCH("Sent",[1]!mailing[#Headers],0)),"MMM-DD-YYYY"),"")</f>
        <v>Mar-17-2022</v>
      </c>
      <c r="V36" s="2" t="str">
        <f>phone[[#This Row],[CONTACTFIRSTNAME]]&amp;"^"&amp;phone[[#This Row],[CONTACTLASTNAME]]&amp;"^"&amp;phone[[#This Row],[Column2]]</f>
        <v>Zane^Lambert^N637SF, N636SF, N639SF, N622SF</v>
      </c>
      <c r="Y3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6" s="9">
        <v>1</v>
      </c>
    </row>
    <row r="37" spans="1:26" ht="30" x14ac:dyDescent="0.25">
      <c r="A37" s="1">
        <v>249</v>
      </c>
      <c r="B37" s="2" t="str">
        <f>phone[[#This Row],[Company]]</f>
        <v>Marivest Support Services, LLC</v>
      </c>
      <c r="C37" s="1" t="s">
        <v>262</v>
      </c>
      <c r="D37" s="2" t="s">
        <v>58</v>
      </c>
      <c r="E37" s="3" t="s">
        <v>263</v>
      </c>
      <c r="F37" s="1" t="s">
        <v>264</v>
      </c>
      <c r="G37" s="2" t="s">
        <v>33</v>
      </c>
      <c r="H3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N67KP: PTS</v>
      </c>
      <c r="I3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N67KP: KS</v>
      </c>
      <c r="J3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N67KP: United States</v>
      </c>
      <c r="K37" s="2" t="s">
        <v>265</v>
      </c>
      <c r="L3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Pittsburg</v>
      </c>
      <c r="M3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KS</v>
      </c>
      <c r="N3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37" s="3" t="s">
        <v>266</v>
      </c>
      <c r="P37" s="3" t="s">
        <v>267</v>
      </c>
      <c r="Q37" s="3" t="s">
        <v>268</v>
      </c>
      <c r="R37" s="2"/>
      <c r="S3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3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37" s="8" t="str">
        <f>IFERROR(TEXT(INDEX([1]!mailing[#All],MATCH(phone[[#This Row],[Combined]],[1]!mailing[[#All],[combined]],0),MATCH("Sent",[1]!mailing[#Headers],0)),"MMM-DD-YYYY"),"")</f>
        <v>Mar-17-2022</v>
      </c>
      <c r="V37" s="2" t="str">
        <f>phone[[#This Row],[CONTACTFIRSTNAME]]&amp;"^"&amp;phone[[#This Row],[CONTACTLASTNAME]]&amp;"^"&amp;phone[[#This Row],[Column2]]</f>
        <v>Michael^Marietta^N67KP</v>
      </c>
      <c r="Y3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7" s="9">
        <v>1</v>
      </c>
    </row>
    <row r="38" spans="1:26" x14ac:dyDescent="0.25">
      <c r="A38" s="1">
        <v>257</v>
      </c>
      <c r="B38" s="2" t="str">
        <f>phone[[#This Row],[Company]]</f>
        <v>D&amp;I Transportation, LLC</v>
      </c>
      <c r="C38" s="1" t="s">
        <v>269</v>
      </c>
      <c r="D38" s="2" t="s">
        <v>242</v>
      </c>
      <c r="E38" s="3" t="s">
        <v>270</v>
      </c>
      <c r="F38" s="1" t="s">
        <v>271</v>
      </c>
      <c r="G38" s="2" t="s">
        <v>126</v>
      </c>
      <c r="H3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N469DM: 8M1</v>
      </c>
      <c r="I3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N469DM: MS</v>
      </c>
      <c r="J3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N469DM: United States</v>
      </c>
      <c r="K38" s="2" t="s">
        <v>272</v>
      </c>
      <c r="L3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Oxford</v>
      </c>
      <c r="M3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MS</v>
      </c>
      <c r="N3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38" s="3" t="s">
        <v>273</v>
      </c>
      <c r="P38" s="3" t="s">
        <v>274</v>
      </c>
      <c r="Q38" s="3" t="s">
        <v>37</v>
      </c>
      <c r="R38" s="2"/>
      <c r="S3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3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38" s="8" t="str">
        <f>IFERROR(TEXT(INDEX([1]!mailing[#All],MATCH(phone[[#This Row],[Combined]],[1]!mailing[[#All],[combined]],0),MATCH("Sent",[1]!mailing[#Headers],0)),"MMM-DD-YYYY"),"")</f>
        <v>Mar-17-2022</v>
      </c>
      <c r="V38" s="2" t="str">
        <f>phone[[#This Row],[CONTACTFIRSTNAME]]&amp;"^"&amp;phone[[#This Row],[CONTACTLASTNAME]]&amp;"^"&amp;phone[[#This Row],[Column2]]</f>
        <v>Stephen^Miles^N469DM</v>
      </c>
      <c r="Y3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8" s="9">
        <v>1</v>
      </c>
    </row>
    <row r="39" spans="1:26" x14ac:dyDescent="0.25">
      <c r="A39" s="1">
        <v>257</v>
      </c>
      <c r="B39" s="2" t="str">
        <f>phone[[#This Row],[Company]]</f>
        <v>D&amp;I Transportation, LLC</v>
      </c>
      <c r="C39" s="1" t="s">
        <v>275</v>
      </c>
      <c r="D39" s="2" t="s">
        <v>85</v>
      </c>
      <c r="E39" s="3" t="s">
        <v>270</v>
      </c>
      <c r="F39" s="1" t="s">
        <v>271</v>
      </c>
      <c r="G39" s="2" t="s">
        <v>126</v>
      </c>
      <c r="H3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N469DM: 8M1</v>
      </c>
      <c r="I3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N469DM: MS</v>
      </c>
      <c r="J3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N469DM: United States</v>
      </c>
      <c r="K39" s="2" t="s">
        <v>272</v>
      </c>
      <c r="L3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Oxford</v>
      </c>
      <c r="M3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MS</v>
      </c>
      <c r="N3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39" s="3" t="s">
        <v>273</v>
      </c>
      <c r="P39" s="3" t="s">
        <v>274</v>
      </c>
      <c r="Q39" s="3" t="s">
        <v>37</v>
      </c>
      <c r="R39" s="2"/>
      <c r="S3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3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39" s="8" t="str">
        <f>IFERROR(TEXT(INDEX([1]!mailing[#All],MATCH(phone[[#This Row],[Combined]],[1]!mailing[[#All],[combined]],0),MATCH("Sent",[1]!mailing[#Headers],0)),"MMM-DD-YYYY"),"")</f>
        <v>Mar-17-2022</v>
      </c>
      <c r="V39" s="2" t="str">
        <f>phone[[#This Row],[CONTACTFIRSTNAME]]&amp;"^"&amp;phone[[#This Row],[CONTACTLASTNAME]]&amp;"^"&amp;phone[[#This Row],[Column2]]</f>
        <v>Stephen^Miles^N469DM</v>
      </c>
      <c r="Y3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39" s="9">
        <v>1</v>
      </c>
    </row>
    <row r="40" spans="1:26" x14ac:dyDescent="0.25">
      <c r="A40" s="1">
        <v>257</v>
      </c>
      <c r="B40" s="2" t="str">
        <f>phone[[#This Row],[Company]]</f>
        <v>D&amp;I Transportation, LLC</v>
      </c>
      <c r="C40" s="1" t="s">
        <v>276</v>
      </c>
      <c r="D40" s="2" t="s">
        <v>277</v>
      </c>
      <c r="E40" s="3" t="s">
        <v>270</v>
      </c>
      <c r="F40" s="1" t="s">
        <v>271</v>
      </c>
      <c r="G40" s="2" t="s">
        <v>126</v>
      </c>
      <c r="H4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N469DM: 8M1</v>
      </c>
      <c r="I4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N469DM: MS</v>
      </c>
      <c r="J4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N469DM: United States</v>
      </c>
      <c r="K40" s="2" t="s">
        <v>272</v>
      </c>
      <c r="L4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Oxford</v>
      </c>
      <c r="M4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MS</v>
      </c>
      <c r="N4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40" s="3" t="s">
        <v>273</v>
      </c>
      <c r="P40" s="3" t="s">
        <v>274</v>
      </c>
      <c r="Q40" s="3" t="s">
        <v>37</v>
      </c>
      <c r="R40" s="2"/>
      <c r="S4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4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40" s="8" t="str">
        <f>IFERROR(TEXT(INDEX([1]!mailing[#All],MATCH(phone[[#This Row],[Combined]],[1]!mailing[[#All],[combined]],0),MATCH("Sent",[1]!mailing[#Headers],0)),"MMM-DD-YYYY"),"")</f>
        <v>Mar-17-2022</v>
      </c>
      <c r="V40" s="2" t="str">
        <f>phone[[#This Row],[CONTACTFIRSTNAME]]&amp;"^"&amp;phone[[#This Row],[CONTACTLASTNAME]]&amp;"^"&amp;phone[[#This Row],[Column2]]</f>
        <v>Stephen^Miles^N469DM</v>
      </c>
      <c r="Y4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0" s="9">
        <v>1</v>
      </c>
    </row>
    <row r="41" spans="1:26" x14ac:dyDescent="0.25">
      <c r="A41" s="1">
        <v>262</v>
      </c>
      <c r="B41" s="2" t="str">
        <f>phone[[#This Row],[Company]]</f>
        <v>Teall Capital Partners, LLC</v>
      </c>
      <c r="C41" s="1" t="s">
        <v>278</v>
      </c>
      <c r="D41" s="2" t="s">
        <v>58</v>
      </c>
      <c r="E41" s="3" t="s">
        <v>279</v>
      </c>
      <c r="F41" s="1" t="s">
        <v>280</v>
      </c>
      <c r="G41" s="2" t="s">
        <v>33</v>
      </c>
      <c r="H4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N101RX: INT</v>
      </c>
      <c r="I4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N101RX: NC</v>
      </c>
      <c r="J4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N101RX: United States</v>
      </c>
      <c r="K41" s="2" t="s">
        <v>281</v>
      </c>
      <c r="L4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Winston-Salem</v>
      </c>
      <c r="M4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NC</v>
      </c>
      <c r="N4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41" s="3" t="s">
        <v>282</v>
      </c>
      <c r="P41" s="3" t="s">
        <v>283</v>
      </c>
      <c r="Q41" s="3" t="s">
        <v>37</v>
      </c>
      <c r="R41" s="2"/>
      <c r="S4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4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41" s="8" t="str">
        <f>IFERROR(TEXT(INDEX([1]!mailing[#All],MATCH(phone[[#This Row],[Combined]],[1]!mailing[[#All],[combined]],0),MATCH("Sent",[1]!mailing[#Headers],0)),"MMM-DD-YYYY"),"")</f>
        <v>Mar-17-2022</v>
      </c>
      <c r="V41" s="2" t="str">
        <f>phone[[#This Row],[CONTACTFIRSTNAME]]&amp;"^"&amp;phone[[#This Row],[CONTACTLASTNAME]]&amp;"^"&amp;phone[[#This Row],[Column2]]</f>
        <v>Ben^Sutton^N101RX</v>
      </c>
      <c r="Y4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1" s="9">
        <v>1</v>
      </c>
    </row>
    <row r="42" spans="1:26" x14ac:dyDescent="0.25">
      <c r="A42" s="1">
        <v>263</v>
      </c>
      <c r="B42" s="2" t="str">
        <f>phone[[#This Row],[Company]]</f>
        <v>Sage Air, LLC</v>
      </c>
      <c r="C42" s="1" t="s">
        <v>284</v>
      </c>
      <c r="D42" s="2" t="s">
        <v>58</v>
      </c>
      <c r="E42" s="3" t="s">
        <v>285</v>
      </c>
      <c r="F42" s="1" t="s">
        <v>286</v>
      </c>
      <c r="G42" s="2" t="s">
        <v>33</v>
      </c>
      <c r="H4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N802RR: FAT</v>
      </c>
      <c r="I4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N802RR: CA</v>
      </c>
      <c r="J4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N802RR: United States</v>
      </c>
      <c r="K42" s="2" t="s">
        <v>287</v>
      </c>
      <c r="L4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Salt Lake City</v>
      </c>
      <c r="M4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UT</v>
      </c>
      <c r="N4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42" s="3" t="s">
        <v>288</v>
      </c>
      <c r="P42" s="3" t="s">
        <v>289</v>
      </c>
      <c r="Q42" s="3" t="s">
        <v>37</v>
      </c>
      <c r="R42" s="2"/>
      <c r="S4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4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42" s="8" t="str">
        <f>IFERROR(TEXT(INDEX([1]!mailing[#All],MATCH(phone[[#This Row],[Combined]],[1]!mailing[[#All],[combined]],0),MATCH("Sent",[1]!mailing[#Headers],0)),"MMM-DD-YYYY"),"")</f>
        <v>Mar-17-2022</v>
      </c>
      <c r="V42" s="2" t="str">
        <f>phone[[#This Row],[CONTACTFIRSTNAME]]&amp;"^"&amp;phone[[#This Row],[CONTACTLASTNAME]]&amp;"^"&amp;phone[[#This Row],[Column2]]</f>
        <v>Brent^Smittcamp^N802RR</v>
      </c>
      <c r="Y4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2" s="9">
        <v>1</v>
      </c>
    </row>
    <row r="43" spans="1:26" ht="45" x14ac:dyDescent="0.25">
      <c r="B43" s="2"/>
      <c r="C43" s="1" t="s">
        <v>290</v>
      </c>
      <c r="D43" s="2" t="s">
        <v>58</v>
      </c>
      <c r="E43" s="3" t="s">
        <v>291</v>
      </c>
      <c r="F43" s="1" t="s">
        <v>292</v>
      </c>
      <c r="G43" s="2" t="s">
        <v>79</v>
      </c>
      <c r="H4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C-GXNW: YYZ</v>
      </c>
      <c r="I4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C-GXNW: ON</v>
      </c>
      <c r="J4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C-GXNW: Canada</v>
      </c>
      <c r="K43" s="2" t="s">
        <v>293</v>
      </c>
      <c r="L4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Mississauga</v>
      </c>
      <c r="M4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ON</v>
      </c>
      <c r="N4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43" s="3" t="s">
        <v>294</v>
      </c>
      <c r="P43" s="3" t="s">
        <v>295</v>
      </c>
      <c r="Q43" s="3" t="s">
        <v>296</v>
      </c>
      <c r="R43" s="2" t="s">
        <v>297</v>
      </c>
      <c r="S43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2
</v>
      </c>
      <c r="T4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43" s="8" t="str">
        <f>IFERROR(MATCH(phone[[#This Row],[Combined]],[1]!mailing[[#Headers],[#Data],[combined]],0)&gt;0,"")&amp;CHAR(10)&amp;IFERROR(MATCH(phone[[#This Row],[Combined 2]],[1]!mailing[[#Headers],[#Data],[combined]],0)&gt;0,"")&amp;CHAR(10)&amp;IFERROR(MATCH(phone[[#This Row],[Combined 3]],[1]!mailing[[#Headers],[#Data],[combined]],0)&gt;0,"")</f>
        <v xml:space="preserve">
</v>
      </c>
      <c r="V43" s="2" t="str">
        <f>phone[[#This Row],[CONTACTFIRSTNAME]]&amp;"^"&amp;phone[[#This Row],[CONTACTLASTNAME]]&amp;"^"&amp;phone[[#This Row],[Column2]]</f>
        <v>Robin^Gray^C-GXNW</v>
      </c>
      <c r="Y4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3" s="9">
        <v>1</v>
      </c>
    </row>
    <row r="44" spans="1:26" x14ac:dyDescent="0.25">
      <c r="A44" s="1">
        <v>264</v>
      </c>
      <c r="B44" s="2" t="str">
        <f>phone[[#This Row],[Company]]</f>
        <v>Skyservice Business Aviation, Inc.</v>
      </c>
      <c r="C44" s="1" t="s">
        <v>290</v>
      </c>
      <c r="D44" s="2" t="s">
        <v>58</v>
      </c>
      <c r="E44" s="3" t="s">
        <v>291</v>
      </c>
      <c r="F44" s="1" t="s">
        <v>292</v>
      </c>
      <c r="G44" s="2" t="s">
        <v>79</v>
      </c>
      <c r="H4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C-GXNW: YYZ</v>
      </c>
      <c r="I4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C-GXNW: ON</v>
      </c>
      <c r="J4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C-GXNW: Canada</v>
      </c>
      <c r="K44" s="2" t="s">
        <v>293</v>
      </c>
      <c r="L4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Mississauga</v>
      </c>
      <c r="M4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ON</v>
      </c>
      <c r="N4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44" s="3" t="s">
        <v>298</v>
      </c>
      <c r="P44" s="3" t="s">
        <v>299</v>
      </c>
      <c r="Q44" s="3" t="s">
        <v>300</v>
      </c>
      <c r="R44" s="2" t="s">
        <v>297</v>
      </c>
      <c r="S4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>2</v>
      </c>
      <c r="T4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44" s="8" t="str">
        <f>IFERROR(TEXT(INDEX([1]!mailing[#All],MATCH(phone[[#This Row],[Combined]],[1]!mailing[[#All],[combined]],0),MATCH("Sent",[1]!mailing[#Headers],0)),"MMM-DD-YYYY"),"")</f>
        <v>Mar-17-2022</v>
      </c>
      <c r="V44" s="2" t="str">
        <f>phone[[#This Row],[CONTACTFIRSTNAME]]&amp;"^"&amp;phone[[#This Row],[CONTACTLASTNAME]]&amp;"^"&amp;phone[[#This Row],[Column2]]</f>
        <v>Benjamin^Murray^C-GXNW</v>
      </c>
      <c r="Y4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4" s="9">
        <v>1</v>
      </c>
    </row>
    <row r="45" spans="1:26" x14ac:dyDescent="0.25">
      <c r="A45" s="1">
        <v>268</v>
      </c>
      <c r="B45" s="2" t="str">
        <f>phone[[#This Row],[Company]]</f>
        <v>Stallings, Robert W.</v>
      </c>
      <c r="C45" s="1" t="s">
        <v>301</v>
      </c>
      <c r="D45" s="2" t="s">
        <v>39</v>
      </c>
      <c r="E45" s="3" t="s">
        <v>302</v>
      </c>
      <c r="F45" s="1" t="s">
        <v>303</v>
      </c>
      <c r="G45" s="2" t="s">
        <v>126</v>
      </c>
      <c r="H4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N365SS: DAL</v>
      </c>
      <c r="I4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N365SS: TX</v>
      </c>
      <c r="J4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N365SS: United States</v>
      </c>
      <c r="K45" s="2" t="s">
        <v>304</v>
      </c>
      <c r="L4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Frisco</v>
      </c>
      <c r="M4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TX</v>
      </c>
      <c r="N4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45" s="3" t="s">
        <v>305</v>
      </c>
      <c r="P45" s="3" t="s">
        <v>306</v>
      </c>
      <c r="Q45" s="3" t="s">
        <v>113</v>
      </c>
      <c r="R45" s="2"/>
      <c r="S4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4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45" s="8" t="str">
        <f>IFERROR(TEXT(INDEX([1]!mailing[#All],MATCH(phone[[#This Row],[Combined]],[1]!mailing[[#All],[combined]],0),MATCH("Sent",[1]!mailing[#Headers],0)),"MMM-DD-YYYY"),"")</f>
        <v>Mar-17-2022</v>
      </c>
      <c r="V45" s="2" t="str">
        <f>phone[[#This Row],[CONTACTFIRSTNAME]]&amp;"^"&amp;phone[[#This Row],[CONTACTLASTNAME]]&amp;"^"&amp;phone[[#This Row],[Column2]]</f>
        <v>Robert^Stallings^N365SS</v>
      </c>
      <c r="Y4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5" s="9">
        <v>1</v>
      </c>
    </row>
    <row r="46" spans="1:26" ht="30" x14ac:dyDescent="0.25">
      <c r="A46" s="1">
        <v>271</v>
      </c>
      <c r="B46" s="2" t="str">
        <f>phone[[#This Row],[Company]]</f>
        <v>TransCanada USA Pipeline Services, LLC</v>
      </c>
      <c r="C46" s="1" t="s">
        <v>307</v>
      </c>
      <c r="D46" s="2" t="s">
        <v>58</v>
      </c>
      <c r="E46" s="3" t="s">
        <v>308</v>
      </c>
      <c r="F46" s="1" t="s">
        <v>309</v>
      </c>
      <c r="G46" s="2" t="s">
        <v>50</v>
      </c>
      <c r="H4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N885TC: HOU</v>
      </c>
      <c r="I4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N885TC: TX</v>
      </c>
      <c r="J4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N885TC: United States</v>
      </c>
      <c r="K46" s="2" t="s">
        <v>310</v>
      </c>
      <c r="L4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Houston</v>
      </c>
      <c r="M4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TX</v>
      </c>
      <c r="N4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46" s="3" t="s">
        <v>311</v>
      </c>
      <c r="P46" s="3" t="s">
        <v>166</v>
      </c>
      <c r="Q46" s="3" t="s">
        <v>312</v>
      </c>
      <c r="R46" s="2"/>
      <c r="S4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4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46" s="8" t="str">
        <f>IFERROR(TEXT(INDEX([1]!mailing[#All],MATCH(phone[[#This Row],[Combined]],[1]!mailing[[#All],[combined]],0),MATCH("Sent",[1]!mailing[#Headers],0)),"MMM-DD-YYYY"),"")</f>
        <v>Mar-17-2022</v>
      </c>
      <c r="V46" s="2" t="str">
        <f>phone[[#This Row],[CONTACTFIRSTNAME]]&amp;"^"&amp;phone[[#This Row],[CONTACTLASTNAME]]&amp;"^"&amp;phone[[#This Row],[Column2]]</f>
        <v>Stanley^Chapman^N885TC</v>
      </c>
      <c r="Y4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6" s="9">
        <v>1</v>
      </c>
    </row>
    <row r="47" spans="1:26" x14ac:dyDescent="0.25">
      <c r="A47" s="1">
        <v>272</v>
      </c>
      <c r="B47" s="16" t="str">
        <f>phone[[#This Row],[Company]]</f>
        <v>Gama Aviation, LLC</v>
      </c>
      <c r="C47" s="1" t="s">
        <v>313</v>
      </c>
      <c r="D47" s="2" t="s">
        <v>242</v>
      </c>
      <c r="E47" s="3" t="s">
        <v>314</v>
      </c>
      <c r="F47" s="1" t="s">
        <v>315</v>
      </c>
      <c r="G47" s="2" t="s">
        <v>79</v>
      </c>
      <c r="H47" s="17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N819AM: OAK</v>
      </c>
      <c r="I4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N819AM: CA</v>
      </c>
      <c r="J4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N819AM: United States</v>
      </c>
      <c r="K47" s="2" t="s">
        <v>316</v>
      </c>
      <c r="L4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Shelton</v>
      </c>
      <c r="M4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CT</v>
      </c>
      <c r="N4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47" s="3" t="s">
        <v>317</v>
      </c>
      <c r="P47" s="3" t="s">
        <v>318</v>
      </c>
      <c r="Q47" s="3" t="s">
        <v>113</v>
      </c>
      <c r="R47" s="2" t="s">
        <v>319</v>
      </c>
      <c r="S4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4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47" s="8" t="str">
        <f>IFERROR(TEXT(INDEX([1]!mailing[#All],MATCH(phone[[#This Row],[Combined]],[1]!mailing[[#All],[combined]],0),MATCH("Sent",[1]!mailing[#Headers],0)),"MMM-DD-YYYY"),"")</f>
        <v>Mar-17-2022</v>
      </c>
      <c r="V47" s="2" t="str">
        <f>phone[[#This Row],[CONTACTFIRSTNAME]]&amp;"^"&amp;phone[[#This Row],[CONTACTLASTNAME]]&amp;"^"&amp;phone[[#This Row],[Column2]]</f>
        <v>KC^Ihlefeld^N819AM</v>
      </c>
      <c r="Y4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7" s="9">
        <v>1</v>
      </c>
    </row>
    <row r="48" spans="1:26" x14ac:dyDescent="0.25">
      <c r="A48" s="1">
        <v>272</v>
      </c>
      <c r="B48" s="16" t="str">
        <f>phone[[#This Row],[Company]]</f>
        <v>Gama Aviation, LLC</v>
      </c>
      <c r="C48" s="1" t="s">
        <v>320</v>
      </c>
      <c r="D48" s="2" t="s">
        <v>56</v>
      </c>
      <c r="E48" s="3" t="s">
        <v>314</v>
      </c>
      <c r="F48" s="1" t="s">
        <v>315</v>
      </c>
      <c r="G48" s="2" t="s">
        <v>79</v>
      </c>
      <c r="H48" s="17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N819AM: OAK</v>
      </c>
      <c r="I4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N819AM: CA</v>
      </c>
      <c r="J4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N819AM: United States</v>
      </c>
      <c r="K48" s="2" t="s">
        <v>316</v>
      </c>
      <c r="L4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Shelton</v>
      </c>
      <c r="M4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CT</v>
      </c>
      <c r="N4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48" s="3" t="s">
        <v>317</v>
      </c>
      <c r="P48" s="3" t="s">
        <v>318</v>
      </c>
      <c r="Q48" s="3" t="s">
        <v>113</v>
      </c>
      <c r="R48" s="2" t="s">
        <v>319</v>
      </c>
      <c r="S4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4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48" s="8" t="str">
        <f>IFERROR(TEXT(INDEX([1]!mailing[#All],MATCH(phone[[#This Row],[Combined]],[1]!mailing[[#All],[combined]],0),MATCH("Sent",[1]!mailing[#Headers],0)),"MMM-DD-YYYY"),"")</f>
        <v>Mar-17-2022</v>
      </c>
      <c r="V48" s="2" t="str">
        <f>phone[[#This Row],[CONTACTFIRSTNAME]]&amp;"^"&amp;phone[[#This Row],[CONTACTLASTNAME]]&amp;"^"&amp;phone[[#This Row],[Column2]]</f>
        <v>KC^Ihlefeld^N819AM</v>
      </c>
      <c r="Y4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8" s="9">
        <v>1</v>
      </c>
    </row>
    <row r="49" spans="1:29" x14ac:dyDescent="0.25">
      <c r="A49" s="1">
        <v>272</v>
      </c>
      <c r="B49" s="16"/>
      <c r="C49" s="1"/>
      <c r="E49" s="3" t="s">
        <v>314</v>
      </c>
      <c r="F49" s="1" t="s">
        <v>315</v>
      </c>
      <c r="G49" s="2"/>
      <c r="H49" s="17" t="s">
        <v>321</v>
      </c>
      <c r="I49" s="3" t="s">
        <v>322</v>
      </c>
      <c r="J49" s="3" t="s">
        <v>323</v>
      </c>
      <c r="K49" s="2" t="s">
        <v>324</v>
      </c>
      <c r="L49" s="2" t="s">
        <v>325</v>
      </c>
      <c r="M49" s="2" t="s">
        <v>222</v>
      </c>
      <c r="N49" s="2" t="s">
        <v>223</v>
      </c>
      <c r="O49" s="17" t="s">
        <v>326</v>
      </c>
      <c r="P49" s="17" t="s">
        <v>327</v>
      </c>
      <c r="Q49" s="3"/>
      <c r="R49" s="2"/>
      <c r="S49" s="7" t="s">
        <v>113</v>
      </c>
      <c r="T49" s="7" t="s">
        <v>328</v>
      </c>
      <c r="U49" s="8" t="s">
        <v>329</v>
      </c>
      <c r="Y4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49" s="9">
        <v>1</v>
      </c>
      <c r="AA49" s="18" t="s">
        <v>330</v>
      </c>
      <c r="AC49" s="19" t="s">
        <v>331</v>
      </c>
    </row>
    <row r="50" spans="1:29" x14ac:dyDescent="0.25">
      <c r="A50" s="1">
        <v>272</v>
      </c>
      <c r="B50" s="16" t="str">
        <f>phone[[#This Row],[Company]]</f>
        <v>N819AM, LLC</v>
      </c>
      <c r="C50" s="1" t="s">
        <v>332</v>
      </c>
      <c r="D50" s="2" t="s">
        <v>58</v>
      </c>
      <c r="E50" s="3" t="s">
        <v>314</v>
      </c>
      <c r="F50" s="1" t="s">
        <v>315</v>
      </c>
      <c r="G50" s="2" t="s">
        <v>33</v>
      </c>
      <c r="H50" s="17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N819AM: OAK</v>
      </c>
      <c r="I5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N819AM: CA</v>
      </c>
      <c r="J5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N819AM: United States</v>
      </c>
      <c r="K50" s="2" t="s">
        <v>324</v>
      </c>
      <c r="L5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San Ramon</v>
      </c>
      <c r="M5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5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50" s="3" t="s">
        <v>333</v>
      </c>
      <c r="P50" s="3" t="s">
        <v>334</v>
      </c>
      <c r="Q50" s="3" t="s">
        <v>335</v>
      </c>
      <c r="R50" s="2"/>
      <c r="S5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5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50" s="8" t="str">
        <f>IFERROR(TEXT(INDEX([1]!mailing[#All],MATCH(phone[[#This Row],[Combined]],[1]!mailing[[#All],[combined]],0),MATCH("Sent",[1]!mailing[#Headers],0)),"MMM-DD-YYYY"),"")</f>
        <v>Mar-17-2022</v>
      </c>
      <c r="V50" s="2" t="str">
        <f>phone[[#This Row],[CONTACTFIRSTNAME]]&amp;"^"&amp;phone[[#This Row],[CONTACTLASTNAME]]&amp;"^"&amp;phone[[#This Row],[Column2]]</f>
        <v>Alexander^Mehran^N819AM</v>
      </c>
      <c r="Y5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0" s="9">
        <v>1</v>
      </c>
    </row>
    <row r="51" spans="1:29" ht="60" x14ac:dyDescent="0.25">
      <c r="A51" s="1">
        <v>273</v>
      </c>
      <c r="B51" s="2" t="str">
        <f>phone[[#This Row],[Company]]</f>
        <v>Sunwest Aviation, Ltd.</v>
      </c>
      <c r="C51" s="1" t="s">
        <v>336</v>
      </c>
      <c r="D51" s="2" t="s">
        <v>30</v>
      </c>
      <c r="E51" s="3" t="s">
        <v>337</v>
      </c>
      <c r="F51" s="1" t="s">
        <v>338</v>
      </c>
      <c r="G51" s="2" t="s">
        <v>339</v>
      </c>
      <c r="H5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C-GZCZ: YYC
C-FMDN: YYC</v>
      </c>
      <c r="I5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C-GZCZ: AB
C-FMDN: AB</v>
      </c>
      <c r="J5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C-GZCZ: Canada
C-FMDN: Canada</v>
      </c>
      <c r="K51" s="2" t="s">
        <v>340</v>
      </c>
      <c r="L5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Calgary</v>
      </c>
      <c r="M5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AB</v>
      </c>
      <c r="N5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51" s="3" t="s">
        <v>341</v>
      </c>
      <c r="P51" s="3" t="s">
        <v>342</v>
      </c>
      <c r="Q51" s="3" t="s">
        <v>343</v>
      </c>
      <c r="R51" s="2" t="s">
        <v>344</v>
      </c>
      <c r="S5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5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51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51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Ian^Darnley^C-GZCZ, C-FMDN</v>
      </c>
      <c r="W51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Charles^
Bertrand^C-GZCZ, C-FMDN</v>
      </c>
      <c r="Y51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51" s="9">
        <v>1</v>
      </c>
    </row>
    <row r="52" spans="1:29" ht="30" hidden="1" x14ac:dyDescent="0.25">
      <c r="A52" s="1">
        <v>233</v>
      </c>
      <c r="B52" s="2" t="str">
        <f>phone[[#This Row],[Company]]</f>
        <v>Pacific Flight Services, Pty. Ltd.</v>
      </c>
      <c r="C52" s="1" t="s">
        <v>345</v>
      </c>
      <c r="D52" s="2" t="s">
        <v>30</v>
      </c>
      <c r="E52" s="3" t="s">
        <v>346</v>
      </c>
      <c r="F52" s="1" t="s">
        <v>347</v>
      </c>
      <c r="G52" s="2" t="s">
        <v>109</v>
      </c>
      <c r="H5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VH-PFV: XSP
VH-PFW: XSP</v>
      </c>
      <c r="I5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VH-PFV: 
VH-PFW: </v>
      </c>
      <c r="J5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VH-PFV: Singapore
VH-PFW: Singapore</v>
      </c>
      <c r="K52" s="2" t="s">
        <v>348</v>
      </c>
      <c r="L5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Condell Park</v>
      </c>
      <c r="M5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NSW</v>
      </c>
      <c r="N5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Australia</v>
      </c>
      <c r="O52" s="3" t="s">
        <v>349</v>
      </c>
      <c r="P52" s="3" t="s">
        <v>350</v>
      </c>
      <c r="Q52" s="3" t="s">
        <v>351</v>
      </c>
      <c r="R52" s="2" t="s">
        <v>352</v>
      </c>
      <c r="S5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5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52" s="8" t="str">
        <f>IFERROR(TEXT(INDEX([1]!mailing[#All],MATCH(phone[[#This Row],[Combined]],[1]!mailing[[#All],[combined]],0),MATCH("Sent",[1]!mailing[#Headers],0)),"MMM-DD-YYYY"),"")</f>
        <v>Mar-17-2022</v>
      </c>
      <c r="V52" s="2" t="str">
        <f>phone[[#This Row],[CONTACTFIRSTNAME]]&amp;"^"&amp;phone[[#This Row],[CONTACTLASTNAME]]&amp;"^"&amp;phone[[#This Row],[Column2]]</f>
        <v>Rod^Crane^VH-PFV, VH-PFW</v>
      </c>
      <c r="Y5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2" s="2"/>
      <c r="AC52" s="2"/>
    </row>
    <row r="53" spans="1:29" hidden="1" x14ac:dyDescent="0.25">
      <c r="A53" s="1">
        <v>233</v>
      </c>
      <c r="B53" s="2" t="str">
        <f>phone[[#This Row],[Company]]</f>
        <v>ST Aerospace Services Co. Pte. Ltd.</v>
      </c>
      <c r="C53" s="1" t="s">
        <v>353</v>
      </c>
      <c r="D53" s="2" t="s">
        <v>58</v>
      </c>
      <c r="E53" s="3" t="s">
        <v>354</v>
      </c>
      <c r="F53" s="1" t="s">
        <v>355</v>
      </c>
      <c r="G53" s="2" t="s">
        <v>33</v>
      </c>
      <c r="H5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VH-PFV: XSP</v>
      </c>
      <c r="I5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VH-PFV: </v>
      </c>
      <c r="J5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VH-PFV: Singapore</v>
      </c>
      <c r="K53" s="2" t="s">
        <v>356</v>
      </c>
      <c r="L5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Paya Lebar</v>
      </c>
      <c r="M5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5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Singapore</v>
      </c>
      <c r="O53" s="3" t="s">
        <v>357</v>
      </c>
      <c r="P53" s="3" t="s">
        <v>358</v>
      </c>
      <c r="Q53" s="3" t="s">
        <v>54</v>
      </c>
      <c r="R53" s="2" t="s">
        <v>359</v>
      </c>
      <c r="S5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5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53" s="8" t="str">
        <f>IFERROR(TEXT(INDEX([1]!mailing[#All],MATCH(phone[[#This Row],[Combined]],[1]!mailing[[#All],[combined]],0),MATCH("Sent",[1]!mailing[#Headers],0)),"MMM-DD-YYYY"),"")</f>
        <v>Mar-17-2022</v>
      </c>
      <c r="V53" s="2" t="str">
        <f>phone[[#This Row],[CONTACTFIRSTNAME]]&amp;"^"&amp;phone[[#This Row],[CONTACTLASTNAME]]&amp;"^"&amp;phone[[#This Row],[Column2]]</f>
        <v>Serh^Ghee Lim^VH-PFV</v>
      </c>
      <c r="Y5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3" s="2"/>
      <c r="AC53" s="2"/>
    </row>
    <row r="54" spans="1:29" x14ac:dyDescent="0.25">
      <c r="A54" s="1">
        <v>274</v>
      </c>
      <c r="B54" s="2" t="str">
        <f>phone[[#This Row],[Company]]</f>
        <v>DDMR, LLC</v>
      </c>
      <c r="C54" s="1" t="s">
        <v>360</v>
      </c>
      <c r="D54" s="2" t="s">
        <v>85</v>
      </c>
      <c r="E54" s="3" t="s">
        <v>361</v>
      </c>
      <c r="F54" s="1" t="s">
        <v>362</v>
      </c>
      <c r="G54" s="2" t="s">
        <v>33</v>
      </c>
      <c r="H5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N3FS: PIE</v>
      </c>
      <c r="I5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N3FS: FL</v>
      </c>
      <c r="J5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N3FS: United States</v>
      </c>
      <c r="K54" s="2" t="s">
        <v>363</v>
      </c>
      <c r="L5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St Petersburg</v>
      </c>
      <c r="M5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FL</v>
      </c>
      <c r="N5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54" s="3" t="s">
        <v>364</v>
      </c>
      <c r="P54" s="3" t="s">
        <v>365</v>
      </c>
      <c r="Q54" s="3" t="s">
        <v>366</v>
      </c>
      <c r="R54" s="2"/>
      <c r="S5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5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54" s="8" t="str">
        <f>IFERROR(TEXT(INDEX([1]!mailing[#All],MATCH(phone[[#This Row],[Combined]],[1]!mailing[[#All],[combined]],0),MATCH("Sent",[1]!mailing[#Headers],0)),"MMM-DD-YYYY"),"")</f>
        <v>Mar-17-2022</v>
      </c>
      <c r="V54" s="2" t="str">
        <f>phone[[#This Row],[CONTACTFIRSTNAME]]&amp;"^"&amp;phone[[#This Row],[CONTACTLASTNAME]]&amp;"^"&amp;phone[[#This Row],[Column2]]</f>
        <v>Daniel^Doyle^N3FS</v>
      </c>
      <c r="Y5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4" s="9">
        <v>1</v>
      </c>
    </row>
    <row r="55" spans="1:29" ht="45" x14ac:dyDescent="0.25">
      <c r="B55" s="2" t="str">
        <f>phone[[#This Row],[Company]]</f>
        <v>Martis Holdings, LLC</v>
      </c>
      <c r="C55" s="1"/>
      <c r="E55" s="3" t="s">
        <v>367</v>
      </c>
      <c r="F55" s="1" t="s">
        <v>368</v>
      </c>
      <c r="G55" s="2" t="s">
        <v>126</v>
      </c>
      <c r="H5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N719KX: SCF</v>
      </c>
      <c r="I5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N719KX: AZ</v>
      </c>
      <c r="J5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N719KX: United States</v>
      </c>
      <c r="K55" s="2" t="s">
        <v>369</v>
      </c>
      <c r="L5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Scottsdale</v>
      </c>
      <c r="M5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AZ</v>
      </c>
      <c r="N5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55" s="3" t="s">
        <v>52</v>
      </c>
      <c r="P55" s="3" t="s">
        <v>370</v>
      </c>
      <c r="Q55" s="3" t="s">
        <v>37</v>
      </c>
      <c r="R55" s="2"/>
      <c r="S55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2
</v>
      </c>
      <c r="T5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55" s="8" t="str">
        <f>IFERROR(MATCH(phone[[#This Row],[Combined]],[1]!mailing[[#Headers],[#Data],[combined]],0)&gt;0,"")&amp;CHAR(10)&amp;IFERROR(MATCH(phone[[#This Row],[Combined 2]],[1]!mailing[[#Headers],[#Data],[combined]],0)&gt;0,"")&amp;CHAR(10)&amp;IFERROR(MATCH(phone[[#This Row],[Combined 3]],[1]!mailing[[#Headers],[#Data],[combined]],0)&gt;0,"")</f>
        <v xml:space="preserve">TRUE
</v>
      </c>
      <c r="V55" s="2" t="str">
        <f>phone[[#This Row],[CONTACTFIRSTNAME]]&amp;"^"&amp;phone[[#This Row],[CONTACTLASTNAME]]&amp;"^"&amp;phone[[#This Row],[Column2]]</f>
        <v>Kevin^Knight^N719KX</v>
      </c>
      <c r="Y5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5" s="9">
        <v>1</v>
      </c>
    </row>
    <row r="56" spans="1:29" x14ac:dyDescent="0.25">
      <c r="A56" s="1">
        <v>275</v>
      </c>
      <c r="B56" s="2" t="str">
        <f>phone[[#This Row],[Company]]</f>
        <v>GJK, LLC</v>
      </c>
      <c r="C56" s="1" t="s">
        <v>371</v>
      </c>
      <c r="D56" s="2" t="s">
        <v>47</v>
      </c>
      <c r="E56" s="3" t="s">
        <v>367</v>
      </c>
      <c r="F56" s="1" t="s">
        <v>368</v>
      </c>
      <c r="G56" s="2" t="s">
        <v>126</v>
      </c>
      <c r="H5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N719KX: SCF</v>
      </c>
      <c r="I5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N719KX: AZ</v>
      </c>
      <c r="J5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N719KX: United States</v>
      </c>
      <c r="K56" s="2" t="s">
        <v>372</v>
      </c>
      <c r="L5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Scottsdale</v>
      </c>
      <c r="M5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AZ</v>
      </c>
      <c r="N5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56" s="3" t="s">
        <v>373</v>
      </c>
      <c r="P56" s="3" t="s">
        <v>370</v>
      </c>
      <c r="Q56" s="3" t="s">
        <v>37</v>
      </c>
      <c r="R56" s="2"/>
      <c r="S5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5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56" s="8" t="str">
        <f>IFERROR(TEXT(INDEX([1]!mailing[#All],MATCH(phone[[#This Row],[Combined]],[1]!mailing[[#All],[combined]],0),MATCH("Sent",[1]!mailing[#Headers],0)),"MMM-DD-YYYY"),"")</f>
        <v>Mar-17-2022</v>
      </c>
      <c r="V56" s="2" t="str">
        <f>phone[[#This Row],[CONTACTFIRSTNAME]]&amp;"^"&amp;phone[[#This Row],[CONTACTLASTNAME]]&amp;"^"&amp;phone[[#This Row],[Column2]]</f>
        <v>Gary^Knight^N719KX</v>
      </c>
      <c r="Y5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6" s="9">
        <v>1</v>
      </c>
    </row>
    <row r="57" spans="1:29" ht="60" x14ac:dyDescent="0.25">
      <c r="A57" s="1">
        <v>282</v>
      </c>
      <c r="B57" s="2" t="str">
        <f>phone[[#This Row],[Company]]</f>
        <v>The Goodyear Tire &amp; Rubber Company, Goodyear Tire &amp; Rubber Company</v>
      </c>
      <c r="C57" s="1" t="s">
        <v>374</v>
      </c>
      <c r="D57" s="2" t="s">
        <v>58</v>
      </c>
      <c r="E57" s="3" t="s">
        <v>375</v>
      </c>
      <c r="F57" s="1" t="s">
        <v>376</v>
      </c>
      <c r="G57" s="2" t="s">
        <v>33</v>
      </c>
      <c r="H5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N22G: CAK
N24G: CAK</v>
      </c>
      <c r="I5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N22G: OH
N24G: OH</v>
      </c>
      <c r="J5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N22G: United States
N24G: United States</v>
      </c>
      <c r="K57" s="3" t="s">
        <v>377</v>
      </c>
      <c r="L5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Akron</v>
      </c>
      <c r="M5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OH</v>
      </c>
      <c r="N5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57" s="3" t="s">
        <v>378</v>
      </c>
      <c r="P57" s="3" t="s">
        <v>379</v>
      </c>
      <c r="Q57" s="3" t="s">
        <v>380</v>
      </c>
      <c r="R57" s="2" t="s">
        <v>381</v>
      </c>
      <c r="S5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5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57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/>
      </c>
      <c r="V57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Laura^Thompson^N22G, N24G</v>
      </c>
      <c r="W57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Richard^
Kramer^N22G, N24G</v>
      </c>
      <c r="Y57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57" s="9">
        <v>1</v>
      </c>
    </row>
    <row r="58" spans="1:29" x14ac:dyDescent="0.25">
      <c r="A58" s="1">
        <v>285</v>
      </c>
      <c r="B58" s="2" t="str">
        <f>phone[[#This Row],[Company]]</f>
        <v>Northern Jet Management</v>
      </c>
      <c r="C58" s="1" t="s">
        <v>382</v>
      </c>
      <c r="D58" s="2" t="s">
        <v>58</v>
      </c>
      <c r="E58" s="3" t="s">
        <v>383</v>
      </c>
      <c r="F58" s="1" t="s">
        <v>384</v>
      </c>
      <c r="G58" s="2" t="s">
        <v>79</v>
      </c>
      <c r="H5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N285GA: MKG</v>
      </c>
      <c r="I5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N285GA: MI</v>
      </c>
      <c r="J5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N285GA: United States</v>
      </c>
      <c r="K58" s="2" t="s">
        <v>385</v>
      </c>
      <c r="L5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Grand Rapids</v>
      </c>
      <c r="M5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MI</v>
      </c>
      <c r="N5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58" s="3" t="s">
        <v>386</v>
      </c>
      <c r="P58" s="3" t="s">
        <v>387</v>
      </c>
      <c r="Q58" s="3" t="s">
        <v>113</v>
      </c>
      <c r="R58" s="2" t="s">
        <v>388</v>
      </c>
      <c r="S5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5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58" s="8" t="str">
        <f>IFERROR(TEXT(INDEX([1]!mailing[#All],MATCH(phone[[#This Row],[Combined]],[1]!mailing[[#All],[combined]],0),MATCH("Sent",[1]!mailing[#Headers],0)),"MMM-DD-YYYY"),"")</f>
        <v>Mar-17-2022</v>
      </c>
      <c r="V58" s="2" t="str">
        <f>phone[[#This Row],[CONTACTFIRSTNAME]]&amp;"^"&amp;phone[[#This Row],[CONTACTLASTNAME]]&amp;"^"&amp;phone[[#This Row],[Column2]]</f>
        <v>Steve^Cok^N285GA</v>
      </c>
      <c r="Y5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58" s="9">
        <v>1</v>
      </c>
    </row>
    <row r="59" spans="1:29" ht="45" hidden="1" x14ac:dyDescent="0.25">
      <c r="A59" s="1">
        <v>235</v>
      </c>
      <c r="B59" s="2" t="str">
        <f>phone[[#This Row],[Company]]</f>
        <v>CareFlight Limited</v>
      </c>
      <c r="C59" s="1" t="s">
        <v>389</v>
      </c>
      <c r="D59" s="2" t="s">
        <v>30</v>
      </c>
      <c r="E59" s="3" t="s">
        <v>390</v>
      </c>
      <c r="F59" s="1" t="s">
        <v>391</v>
      </c>
      <c r="G59" s="2" t="s">
        <v>50</v>
      </c>
      <c r="H5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VH-OVG: DRW</v>
      </c>
      <c r="I5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VH-OVG: NT</v>
      </c>
      <c r="J5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VH-OVG: Australia</v>
      </c>
      <c r="K59" s="2" t="s">
        <v>392</v>
      </c>
      <c r="L5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Wentworthville</v>
      </c>
      <c r="M5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NSW</v>
      </c>
      <c r="N5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Australia</v>
      </c>
      <c r="O59" s="3" t="s">
        <v>393</v>
      </c>
      <c r="P59" s="3" t="s">
        <v>394</v>
      </c>
      <c r="Q59" s="3" t="s">
        <v>395</v>
      </c>
      <c r="R59" s="2" t="s">
        <v>396</v>
      </c>
      <c r="S5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5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59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59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Jody^Mills^VH-OVG</v>
      </c>
      <c r="W59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Andrew^
Refshauge^VH-OVG</v>
      </c>
      <c r="Y59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59" s="2"/>
      <c r="AC59" s="2"/>
    </row>
    <row r="60" spans="1:29" hidden="1" x14ac:dyDescent="0.25">
      <c r="A60" s="1">
        <v>235</v>
      </c>
      <c r="B60" s="2" t="str">
        <f>phone[[#This Row],[Company]]</f>
        <v>CareFlight Limited</v>
      </c>
      <c r="C60" s="1" t="s">
        <v>397</v>
      </c>
      <c r="D60" s="2" t="s">
        <v>85</v>
      </c>
      <c r="E60" s="3" t="s">
        <v>390</v>
      </c>
      <c r="F60" s="1" t="s">
        <v>391</v>
      </c>
      <c r="G60" s="2" t="s">
        <v>109</v>
      </c>
      <c r="H6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VH-OVG: DRW</v>
      </c>
      <c r="I6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VH-OVG: NT</v>
      </c>
      <c r="J6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VH-OVG: Australia</v>
      </c>
      <c r="K60" s="2" t="s">
        <v>392</v>
      </c>
      <c r="L6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Wentworthville</v>
      </c>
      <c r="M6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NSW</v>
      </c>
      <c r="N6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Australia</v>
      </c>
      <c r="O60" s="3" t="s">
        <v>398</v>
      </c>
      <c r="P60" s="3" t="s">
        <v>399</v>
      </c>
      <c r="Q60" s="3" t="s">
        <v>400</v>
      </c>
      <c r="R60" s="2" t="s">
        <v>396</v>
      </c>
      <c r="S6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6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60" s="8" t="str">
        <f>IFERROR(TEXT(INDEX([1]!mailing[#All],MATCH(phone[[#This Row],[Combined]],[1]!mailing[[#All],[combined]],0),MATCH("Sent",[1]!mailing[#Headers],0)),"MMM-DD-YYYY"),"")</f>
        <v>Mar-17-2022</v>
      </c>
      <c r="V60" s="2" t="str">
        <f>phone[[#This Row],[CONTACTFIRSTNAME]]&amp;"^"&amp;phone[[#This Row],[CONTACTLASTNAME]]&amp;"^"&amp;phone[[#This Row],[Column2]]</f>
        <v>Jody^Mills^VH-OVG</v>
      </c>
      <c r="Y6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60" s="2"/>
      <c r="AC60" s="2"/>
    </row>
    <row r="61" spans="1:29" x14ac:dyDescent="0.25">
      <c r="A61" s="1">
        <v>285</v>
      </c>
      <c r="B61" s="2" t="str">
        <f>phone[[#This Row],[Company]]</f>
        <v>PFC Holdings, LLC</v>
      </c>
      <c r="C61" s="1" t="s">
        <v>401</v>
      </c>
      <c r="D61" s="2" t="s">
        <v>58</v>
      </c>
      <c r="E61" s="3" t="s">
        <v>383</v>
      </c>
      <c r="F61" s="1" t="s">
        <v>384</v>
      </c>
      <c r="G61" s="2" t="s">
        <v>33</v>
      </c>
      <c r="H6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N285GA: MKG</v>
      </c>
      <c r="I6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N285GA: MI</v>
      </c>
      <c r="J6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N285GA: United States</v>
      </c>
      <c r="K61" s="2" t="s">
        <v>402</v>
      </c>
      <c r="L6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North Muskegon</v>
      </c>
      <c r="M6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MI</v>
      </c>
      <c r="N6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61" s="3" t="s">
        <v>403</v>
      </c>
      <c r="P61" s="3" t="s">
        <v>404</v>
      </c>
      <c r="Q61" s="3" t="s">
        <v>37</v>
      </c>
      <c r="R61" s="2"/>
      <c r="S6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6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61" s="8" t="str">
        <f>IFERROR(TEXT(INDEX([1]!mailing[#All],MATCH(phone[[#This Row],[Combined]],[1]!mailing[[#All],[combined]],0),MATCH("Sent",[1]!mailing[#Headers],0)),"MMM-DD-YYYY"),"")</f>
        <v>Mar-17-2022</v>
      </c>
      <c r="V61" s="2" t="str">
        <f>phone[[#This Row],[CONTACTFIRSTNAME]]&amp;"^"&amp;phone[[#This Row],[CONTACTLASTNAME]]&amp;"^"&amp;phone[[#This Row],[Column2]]</f>
        <v>Aaron^Peterson^N285GA</v>
      </c>
      <c r="Y6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61" s="9">
        <v>1</v>
      </c>
    </row>
    <row r="62" spans="1:29" hidden="1" x14ac:dyDescent="0.25">
      <c r="A62" s="1">
        <v>237</v>
      </c>
      <c r="B62" s="2" t="str">
        <f>phone[[#This Row],[Company]]</f>
        <v>Aerocardal, Ltda.</v>
      </c>
      <c r="C62" s="1" t="s">
        <v>405</v>
      </c>
      <c r="D62" s="2" t="s">
        <v>85</v>
      </c>
      <c r="E62" s="3" t="s">
        <v>406</v>
      </c>
      <c r="F62" s="1" t="s">
        <v>407</v>
      </c>
      <c r="G62" s="2" t="s">
        <v>33</v>
      </c>
      <c r="H6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CC-AOA: SCL</v>
      </c>
      <c r="I6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CC-AOA: </v>
      </c>
      <c r="J6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CC-AOA: Chile</v>
      </c>
      <c r="K62" s="2" t="s">
        <v>190</v>
      </c>
      <c r="L6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Santiago</v>
      </c>
      <c r="M6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6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Chile</v>
      </c>
      <c r="O62" s="3" t="s">
        <v>408</v>
      </c>
      <c r="P62" s="3" t="s">
        <v>409</v>
      </c>
      <c r="Q62" s="3" t="s">
        <v>54</v>
      </c>
      <c r="R62" s="2" t="s">
        <v>194</v>
      </c>
      <c r="S6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6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62" s="8" t="str">
        <f>IFERROR(TEXT(INDEX([1]!mailing[#All],MATCH(phone[[#This Row],[Combined]],[1]!mailing[[#All],[combined]],0),MATCH("Sent",[1]!mailing[#Headers],0)),"MMM-DD-YYYY"),"")</f>
        <v/>
      </c>
      <c r="V62" s="2" t="str">
        <f>phone[[#This Row],[CONTACTFIRSTNAME]]&amp;"^"&amp;phone[[#This Row],[CONTACTLASTNAME]]&amp;"^"&amp;phone[[#This Row],[Column2]]</f>
        <v>Max^Kaufmann Ritschka^CC-AOA</v>
      </c>
      <c r="Y6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62" s="2"/>
      <c r="AC62" s="2"/>
    </row>
    <row r="63" spans="1:29" hidden="1" x14ac:dyDescent="0.25">
      <c r="A63" s="1">
        <v>237</v>
      </c>
      <c r="B63" s="2" t="str">
        <f>phone[[#This Row],[Company]]</f>
        <v>Aerocardal, Ltda.</v>
      </c>
      <c r="C63" s="1" t="s">
        <v>410</v>
      </c>
      <c r="D63" s="2" t="s">
        <v>277</v>
      </c>
      <c r="E63" s="3" t="s">
        <v>406</v>
      </c>
      <c r="F63" s="1" t="s">
        <v>407</v>
      </c>
      <c r="G63" s="2" t="s">
        <v>33</v>
      </c>
      <c r="H6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CC-AOA: SCL</v>
      </c>
      <c r="I6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CC-AOA: </v>
      </c>
      <c r="J6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CC-AOA: Chile</v>
      </c>
      <c r="K63" s="2" t="s">
        <v>190</v>
      </c>
      <c r="L6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Santiago</v>
      </c>
      <c r="M6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6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Chile</v>
      </c>
      <c r="O63" s="3" t="s">
        <v>408</v>
      </c>
      <c r="P63" s="3" t="s">
        <v>409</v>
      </c>
      <c r="Q63" s="3" t="s">
        <v>54</v>
      </c>
      <c r="R63" s="2" t="s">
        <v>194</v>
      </c>
      <c r="S6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6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63" s="8" t="str">
        <f>IFERROR(TEXT(INDEX([1]!mailing[#All],MATCH(phone[[#This Row],[Combined]],[1]!mailing[[#All],[combined]],0),MATCH("Sent",[1]!mailing[#Headers],0)),"MMM-DD-YYYY"),"")</f>
        <v/>
      </c>
      <c r="V63" s="2" t="str">
        <f>phone[[#This Row],[CONTACTFIRSTNAME]]&amp;"^"&amp;phone[[#This Row],[CONTACTLASTNAME]]&amp;"^"&amp;phone[[#This Row],[Column2]]</f>
        <v>Max^Kaufmann Ritschka^CC-AOA</v>
      </c>
      <c r="Y6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63" s="2"/>
      <c r="AC63" s="2"/>
    </row>
    <row r="64" spans="1:29" hidden="1" x14ac:dyDescent="0.25">
      <c r="A64" s="1">
        <v>238</v>
      </c>
      <c r="B64" s="2" t="str">
        <f>phone[[#This Row],[Company]]</f>
        <v>Flight Solutions Srl</v>
      </c>
      <c r="C64" s="1" t="s">
        <v>411</v>
      </c>
      <c r="D64" s="2" t="s">
        <v>78</v>
      </c>
      <c r="E64" s="3" t="s">
        <v>412</v>
      </c>
      <c r="F64" s="1" t="s">
        <v>413</v>
      </c>
      <c r="G64" s="2" t="s">
        <v>33</v>
      </c>
      <c r="H6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9H-LAR: TRN</v>
      </c>
      <c r="I6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9H-LAR: </v>
      </c>
      <c r="J6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9H-LAR: Italy</v>
      </c>
      <c r="K64" s="2" t="s">
        <v>414</v>
      </c>
      <c r="L6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Caselle Torinse, Torino</v>
      </c>
      <c r="M6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6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Italy</v>
      </c>
      <c r="O64" s="3" t="s">
        <v>415</v>
      </c>
      <c r="P64" s="3" t="s">
        <v>416</v>
      </c>
      <c r="Q64" s="3" t="s">
        <v>351</v>
      </c>
      <c r="R64" s="2" t="s">
        <v>417</v>
      </c>
      <c r="S6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6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64" s="8" t="str">
        <f>IFERROR(TEXT(INDEX([1]!mailing[#All],MATCH(phone[[#This Row],[Combined]],[1]!mailing[[#All],[combined]],0),MATCH("Sent",[1]!mailing[#Headers],0)),"MMM-DD-YYYY"),"")</f>
        <v>Mar-17-2022</v>
      </c>
      <c r="V64" s="2" t="str">
        <f>phone[[#This Row],[CONTACTFIRSTNAME]]&amp;"^"&amp;phone[[#This Row],[CONTACTLASTNAME]]&amp;"^"&amp;phone[[#This Row],[Column2]]</f>
        <v>Luciano^De Luca^9H-LAR</v>
      </c>
      <c r="Y6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64" s="2"/>
      <c r="AC64" s="2"/>
    </row>
    <row r="65" spans="1:29" hidden="1" x14ac:dyDescent="0.25">
      <c r="A65" s="1">
        <v>238</v>
      </c>
      <c r="B65" s="2" t="str">
        <f>phone[[#This Row],[Company]]</f>
        <v>Flight Solutions Srl</v>
      </c>
      <c r="C65" s="1" t="s">
        <v>418</v>
      </c>
      <c r="D65" s="2" t="s">
        <v>85</v>
      </c>
      <c r="E65" s="3" t="s">
        <v>412</v>
      </c>
      <c r="F65" s="1" t="s">
        <v>413</v>
      </c>
      <c r="G65" s="2" t="s">
        <v>33</v>
      </c>
      <c r="H6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9H-LAR: TRN</v>
      </c>
      <c r="I6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9H-LAR: </v>
      </c>
      <c r="J6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9H-LAR: Italy</v>
      </c>
      <c r="K65" s="2" t="s">
        <v>414</v>
      </c>
      <c r="L6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Caselle Torinse, Torino</v>
      </c>
      <c r="M6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6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Italy</v>
      </c>
      <c r="O65" s="3" t="s">
        <v>415</v>
      </c>
      <c r="P65" s="3" t="s">
        <v>416</v>
      </c>
      <c r="Q65" s="3" t="s">
        <v>351</v>
      </c>
      <c r="R65" s="2" t="s">
        <v>417</v>
      </c>
      <c r="S6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6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65" s="8" t="str">
        <f>IFERROR(TEXT(INDEX([1]!mailing[#All],MATCH(phone[[#This Row],[Combined]],[1]!mailing[[#All],[combined]],0),MATCH("Sent",[1]!mailing[#Headers],0)),"MMM-DD-YYYY"),"")</f>
        <v>Mar-17-2022</v>
      </c>
      <c r="V65" s="2" t="str">
        <f>phone[[#This Row],[CONTACTFIRSTNAME]]&amp;"^"&amp;phone[[#This Row],[CONTACTLASTNAME]]&amp;"^"&amp;phone[[#This Row],[Column2]]</f>
        <v>Luciano^De Luca^9H-LAR</v>
      </c>
      <c r="Y6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65" s="2"/>
      <c r="AC65" s="2"/>
    </row>
    <row r="66" spans="1:29" hidden="1" x14ac:dyDescent="0.25">
      <c r="A66" s="1">
        <v>238</v>
      </c>
      <c r="B66" s="2" t="str">
        <f>phone[[#This Row],[Company]]</f>
        <v>LuxWing, Ltd.</v>
      </c>
      <c r="C66" s="1" t="s">
        <v>419</v>
      </c>
      <c r="D66" s="2" t="s">
        <v>78</v>
      </c>
      <c r="E66" s="3" t="s">
        <v>412</v>
      </c>
      <c r="F66" s="1" t="s">
        <v>413</v>
      </c>
      <c r="G66" s="2" t="s">
        <v>420</v>
      </c>
      <c r="H6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9H-LAR: TRN</v>
      </c>
      <c r="I6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9H-LAR: </v>
      </c>
      <c r="J6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9H-LAR: Italy</v>
      </c>
      <c r="K66" s="2" t="s">
        <v>421</v>
      </c>
      <c r="L6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Ta' Xbiex</v>
      </c>
      <c r="M6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6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Malta</v>
      </c>
      <c r="O66" s="3" t="s">
        <v>422</v>
      </c>
      <c r="P66" s="3" t="s">
        <v>423</v>
      </c>
      <c r="Q66" s="3" t="s">
        <v>134</v>
      </c>
      <c r="R66" s="2" t="s">
        <v>424</v>
      </c>
      <c r="S6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6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66" s="8" t="str">
        <f>IFERROR(TEXT(INDEX([1]!mailing[#All],MATCH(phone[[#This Row],[Combined]],[1]!mailing[[#All],[combined]],0),MATCH("Sent",[1]!mailing[#Headers],0)),"MMM-DD-YYYY"),"")</f>
        <v>Mar-17-2022</v>
      </c>
      <c r="V66" s="2" t="str">
        <f>phone[[#This Row],[CONTACTFIRSTNAME]]&amp;"^"&amp;phone[[#This Row],[CONTACTLASTNAME]]&amp;"^"&amp;phone[[#This Row],[Column2]]</f>
        <v>Giuseppe^Sapia^9H-LAR</v>
      </c>
      <c r="Y6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66" s="2"/>
      <c r="AC66" s="2"/>
    </row>
    <row r="67" spans="1:29" hidden="1" x14ac:dyDescent="0.25">
      <c r="A67" s="1">
        <v>238</v>
      </c>
      <c r="B67" s="2" t="str">
        <f>phone[[#This Row],[Company]]</f>
        <v>LuxWing, Ltd.</v>
      </c>
      <c r="C67" s="1" t="s">
        <v>425</v>
      </c>
      <c r="D67" s="2" t="s">
        <v>85</v>
      </c>
      <c r="E67" s="3" t="s">
        <v>412</v>
      </c>
      <c r="F67" s="1" t="s">
        <v>413</v>
      </c>
      <c r="G67" s="2" t="s">
        <v>420</v>
      </c>
      <c r="H6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9H-LAR: TRN</v>
      </c>
      <c r="I6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9H-LAR: </v>
      </c>
      <c r="J6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9H-LAR: Italy</v>
      </c>
      <c r="K67" s="2" t="s">
        <v>421</v>
      </c>
      <c r="L6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Ta' Xbiex</v>
      </c>
      <c r="M6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6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Malta</v>
      </c>
      <c r="O67" s="3" t="s">
        <v>422</v>
      </c>
      <c r="P67" s="3" t="s">
        <v>423</v>
      </c>
      <c r="Q67" s="3" t="s">
        <v>134</v>
      </c>
      <c r="R67" s="2" t="s">
        <v>424</v>
      </c>
      <c r="S6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6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67" s="8" t="str">
        <f>IFERROR(TEXT(INDEX([1]!mailing[#All],MATCH(phone[[#This Row],[Combined]],[1]!mailing[[#All],[combined]],0),MATCH("Sent",[1]!mailing[#Headers],0)),"MMM-DD-YYYY"),"")</f>
        <v>Mar-17-2022</v>
      </c>
      <c r="V67" s="2" t="str">
        <f>phone[[#This Row],[CONTACTFIRSTNAME]]&amp;"^"&amp;phone[[#This Row],[CONTACTLASTNAME]]&amp;"^"&amp;phone[[#This Row],[Column2]]</f>
        <v>Giuseppe^Sapia^9H-LAR</v>
      </c>
      <c r="Y6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67" s="2"/>
      <c r="AC67" s="2"/>
    </row>
    <row r="68" spans="1:29" ht="45" hidden="1" x14ac:dyDescent="0.25">
      <c r="A68" s="1">
        <v>239</v>
      </c>
      <c r="B68" s="2" t="str">
        <f>phone[[#This Row],[Company]]</f>
        <v>Testa Patrimonial Eireli</v>
      </c>
      <c r="C68" s="1" t="s">
        <v>426</v>
      </c>
      <c r="D68" s="2" t="s">
        <v>78</v>
      </c>
      <c r="E68" s="3" t="s">
        <v>427</v>
      </c>
      <c r="F68" s="1" t="s">
        <v>428</v>
      </c>
      <c r="G68" s="2" t="s">
        <v>50</v>
      </c>
      <c r="H6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PR-FVJ: POA</v>
      </c>
      <c r="I6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PR-FVJ: RS</v>
      </c>
      <c r="J6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PR-FVJ: Brazil</v>
      </c>
      <c r="K68" s="2" t="s">
        <v>429</v>
      </c>
      <c r="L6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Centro, Campo Grande, MS</v>
      </c>
      <c r="M6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6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Brazil</v>
      </c>
      <c r="O68" s="3" t="s">
        <v>430</v>
      </c>
      <c r="P68" s="3" t="s">
        <v>431</v>
      </c>
      <c r="Q68" s="3" t="s">
        <v>432</v>
      </c>
      <c r="R68" s="2"/>
      <c r="S6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6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68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68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Luis^Leitao^PR-FVJ</v>
      </c>
      <c r="W68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Marciano^
Testa^PR-FVJ</v>
      </c>
      <c r="Y68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68" s="2"/>
      <c r="AC68" s="2"/>
    </row>
    <row r="69" spans="1:29" ht="30" hidden="1" x14ac:dyDescent="0.25">
      <c r="A69" s="1">
        <v>239</v>
      </c>
      <c r="B69" s="2" t="str">
        <f>phone[[#This Row],[Company]]</f>
        <v>Testa Patrimonial Eireli</v>
      </c>
      <c r="C69" s="1" t="s">
        <v>433</v>
      </c>
      <c r="D69" s="2" t="s">
        <v>85</v>
      </c>
      <c r="E69" s="3" t="s">
        <v>427</v>
      </c>
      <c r="F69" s="1" t="s">
        <v>428</v>
      </c>
      <c r="G69" s="2" t="s">
        <v>109</v>
      </c>
      <c r="H6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PR-FVJ: POA</v>
      </c>
      <c r="I6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PR-FVJ: RS</v>
      </c>
      <c r="J6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PR-FVJ: Brazil</v>
      </c>
      <c r="K69" s="2" t="s">
        <v>429</v>
      </c>
      <c r="L6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Centro, Campo Grande, MS</v>
      </c>
      <c r="M6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6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Brazil</v>
      </c>
      <c r="O69" s="3" t="s">
        <v>434</v>
      </c>
      <c r="P69" s="3" t="s">
        <v>435</v>
      </c>
      <c r="Q69" s="3" t="s">
        <v>436</v>
      </c>
      <c r="R69" s="2"/>
      <c r="S6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6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69" s="8" t="str">
        <f>IFERROR(TEXT(INDEX([1]!mailing[#All],MATCH(phone[[#This Row],[Combined]],[1]!mailing[[#All],[combined]],0),MATCH("Sent",[1]!mailing[#Headers],0)),"MMM-DD-YYYY"),"")</f>
        <v>Mar-17-2022</v>
      </c>
      <c r="V69" s="2" t="str">
        <f>phone[[#This Row],[CONTACTFIRSTNAME]]&amp;"^"&amp;phone[[#This Row],[CONTACTLASTNAME]]&amp;"^"&amp;phone[[#This Row],[Column2]]</f>
        <v>Luis^Leitao^PR-FVJ</v>
      </c>
      <c r="Y6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69" s="2"/>
      <c r="AC69" s="2"/>
    </row>
    <row r="70" spans="1:29" hidden="1" x14ac:dyDescent="0.25">
      <c r="A70" s="1">
        <v>239</v>
      </c>
      <c r="B70" s="2" t="str">
        <f>phone[[#This Row],[Company]]</f>
        <v>Testa Patrimonial Eireli</v>
      </c>
      <c r="C70" s="1" t="s">
        <v>437</v>
      </c>
      <c r="D70" s="2" t="s">
        <v>85</v>
      </c>
      <c r="E70" s="3" t="s">
        <v>427</v>
      </c>
      <c r="F70" s="1" t="s">
        <v>428</v>
      </c>
      <c r="G70" s="2" t="s">
        <v>33</v>
      </c>
      <c r="H7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PR-FVJ: POA</v>
      </c>
      <c r="I7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PR-FVJ: RS</v>
      </c>
      <c r="J7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PR-FVJ: Brazil</v>
      </c>
      <c r="K70" s="2" t="s">
        <v>429</v>
      </c>
      <c r="L7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Centro, Campo Grande, MS</v>
      </c>
      <c r="M7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7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Brazil</v>
      </c>
      <c r="O70" s="3" t="s">
        <v>438</v>
      </c>
      <c r="P70" s="3" t="s">
        <v>439</v>
      </c>
      <c r="Q70" s="3" t="s">
        <v>54</v>
      </c>
      <c r="R70" s="2"/>
      <c r="S7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7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70" s="8" t="str">
        <f>IFERROR(TEXT(INDEX([1]!mailing[#All],MATCH(phone[[#This Row],[Combined]],[1]!mailing[[#All],[combined]],0),MATCH("Sent",[1]!mailing[#Headers],0)),"MMM-DD-YYYY"),"")</f>
        <v>Mar-17-2022</v>
      </c>
      <c r="V70" s="2" t="str">
        <f>phone[[#This Row],[CONTACTFIRSTNAME]]&amp;"^"&amp;phone[[#This Row],[CONTACTLASTNAME]]&amp;"^"&amp;phone[[#This Row],[Column2]]</f>
        <v>Marciano^Testa^PR-FVJ</v>
      </c>
      <c r="Y7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0" s="2"/>
      <c r="AC70" s="2"/>
    </row>
    <row r="71" spans="1:29" x14ac:dyDescent="0.25">
      <c r="A71" s="1">
        <v>295</v>
      </c>
      <c r="B71" s="2" t="str">
        <f>phone[[#This Row],[Company]]</f>
        <v>A4 Air, LLC</v>
      </c>
      <c r="C71" s="1" t="s">
        <v>440</v>
      </c>
      <c r="D71" s="2" t="s">
        <v>58</v>
      </c>
      <c r="E71" s="3" t="s">
        <v>441</v>
      </c>
      <c r="F71" s="1" t="s">
        <v>442</v>
      </c>
      <c r="G71" s="2" t="s">
        <v>237</v>
      </c>
      <c r="H7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N20TW: </v>
      </c>
      <c r="I7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N20TW: </v>
      </c>
      <c r="J7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N20TW: United States</v>
      </c>
      <c r="K71" s="2" t="s">
        <v>443</v>
      </c>
      <c r="L7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Cabot</v>
      </c>
      <c r="M7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AR</v>
      </c>
      <c r="N7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71" s="3" t="s">
        <v>444</v>
      </c>
      <c r="P71" s="3" t="s">
        <v>445</v>
      </c>
      <c r="Q71" s="3" t="s">
        <v>366</v>
      </c>
      <c r="R71" s="2"/>
      <c r="S7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7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71" s="8" t="str">
        <f>IFERROR(TEXT(INDEX([1]!mailing[#All],MATCH(phone[[#This Row],[Combined]],[1]!mailing[[#All],[combined]],0),MATCH("Sent",[1]!mailing[#Headers],0)),"MMM-DD-YYYY"),"")</f>
        <v>Mar-17-2022</v>
      </c>
      <c r="V71" s="2" t="str">
        <f>phone[[#This Row],[CONTACTFIRSTNAME]]&amp;"^"&amp;phone[[#This Row],[CONTACTLASTNAME]]&amp;"^"&amp;phone[[#This Row],[Column2]]</f>
        <v>John^Adams^N20TW</v>
      </c>
      <c r="Y7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1" s="9">
        <v>1</v>
      </c>
    </row>
    <row r="72" spans="1:29" x14ac:dyDescent="0.25">
      <c r="A72" s="1">
        <v>295</v>
      </c>
      <c r="B72" s="2" t="str">
        <f>phone[[#This Row],[Company]]</f>
        <v>JS Aviation, LLC</v>
      </c>
      <c r="C72" s="1" t="s">
        <v>446</v>
      </c>
      <c r="D72" s="2" t="s">
        <v>58</v>
      </c>
      <c r="E72" s="3" t="s">
        <v>441</v>
      </c>
      <c r="F72" s="1" t="s">
        <v>442</v>
      </c>
      <c r="G72" s="2" t="s">
        <v>237</v>
      </c>
      <c r="H7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N20TW: </v>
      </c>
      <c r="I7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N20TW: </v>
      </c>
      <c r="J7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N20TW: United States</v>
      </c>
      <c r="K72" s="2" t="s">
        <v>447</v>
      </c>
      <c r="L7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Elkhorn</v>
      </c>
      <c r="M7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WI</v>
      </c>
      <c r="N7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72" s="3" t="s">
        <v>448</v>
      </c>
      <c r="P72" s="3" t="s">
        <v>449</v>
      </c>
      <c r="Q72" s="3" t="s">
        <v>37</v>
      </c>
      <c r="R72" s="2"/>
      <c r="S7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7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72" s="8" t="str">
        <f>IFERROR(TEXT(INDEX([1]!mailing[#All],MATCH(phone[[#This Row],[Combined]],[1]!mailing[[#All],[combined]],0),MATCH("Sent",[1]!mailing[#Headers],0)),"MMM-DD-YYYY"),"")</f>
        <v>Mar-17-2022</v>
      </c>
      <c r="V72" s="2" t="str">
        <f>phone[[#This Row],[CONTACTFIRSTNAME]]&amp;"^"&amp;phone[[#This Row],[CONTACTLASTNAME]]&amp;"^"&amp;phone[[#This Row],[Column2]]</f>
        <v>Hans^Schaupp^N20TW</v>
      </c>
      <c r="Y7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2" s="9">
        <v>1</v>
      </c>
    </row>
    <row r="73" spans="1:29" x14ac:dyDescent="0.25">
      <c r="A73" s="1">
        <v>295</v>
      </c>
      <c r="B73" s="2" t="str">
        <f>phone[[#This Row],[Company]]</f>
        <v>Lovo Holdings, LLC</v>
      </c>
      <c r="C73" s="1" t="s">
        <v>450</v>
      </c>
      <c r="D73" s="2" t="s">
        <v>58</v>
      </c>
      <c r="E73" s="3" t="s">
        <v>441</v>
      </c>
      <c r="F73" s="1" t="s">
        <v>442</v>
      </c>
      <c r="G73" s="2" t="s">
        <v>237</v>
      </c>
      <c r="H7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N20TW: </v>
      </c>
      <c r="I7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N20TW: </v>
      </c>
      <c r="J7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N20TW: United States</v>
      </c>
      <c r="K73" s="2" t="s">
        <v>451</v>
      </c>
      <c r="L7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New York</v>
      </c>
      <c r="M7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NY</v>
      </c>
      <c r="N7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73" s="3" t="s">
        <v>118</v>
      </c>
      <c r="P73" s="3" t="s">
        <v>452</v>
      </c>
      <c r="Q73" s="3" t="s">
        <v>37</v>
      </c>
      <c r="R73" s="2"/>
      <c r="S7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7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73" s="8" t="str">
        <f>IFERROR(TEXT(INDEX([1]!mailing[#All],MATCH(phone[[#This Row],[Combined]],[1]!mailing[[#All],[combined]],0),MATCH("Sent",[1]!mailing[#Headers],0)),"MMM-DD-YYYY"),"")</f>
        <v>Mar-17-2022</v>
      </c>
      <c r="V73" s="2" t="str">
        <f>phone[[#This Row],[CONTACTFIRSTNAME]]&amp;"^"&amp;phone[[#This Row],[CONTACTLASTNAME]]&amp;"^"&amp;phone[[#This Row],[Column2]]</f>
        <v>Richard^Vogel^N20TW</v>
      </c>
      <c r="Y7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3" s="9">
        <v>1</v>
      </c>
    </row>
    <row r="74" spans="1:29" x14ac:dyDescent="0.25">
      <c r="A74" s="1">
        <v>295</v>
      </c>
      <c r="B74" s="2" t="str">
        <f>phone[[#This Row],[Company]]</f>
        <v>Vanny &amp; RP, LLC</v>
      </c>
      <c r="C74" s="1" t="s">
        <v>453</v>
      </c>
      <c r="D74" s="2" t="s">
        <v>85</v>
      </c>
      <c r="E74" s="3" t="s">
        <v>441</v>
      </c>
      <c r="F74" s="1" t="s">
        <v>442</v>
      </c>
      <c r="G74" s="2" t="s">
        <v>237</v>
      </c>
      <c r="H7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N20TW: </v>
      </c>
      <c r="I7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N20TW: </v>
      </c>
      <c r="J7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N20TW: United States</v>
      </c>
      <c r="K74" s="2" t="s">
        <v>454</v>
      </c>
      <c r="L7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Whitefish</v>
      </c>
      <c r="M7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MT</v>
      </c>
      <c r="N7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74" s="3" t="s">
        <v>455</v>
      </c>
      <c r="P74" s="3" t="s">
        <v>456</v>
      </c>
      <c r="Q74" s="3" t="s">
        <v>37</v>
      </c>
      <c r="R74" s="2"/>
      <c r="S7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7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74" s="8" t="str">
        <f>IFERROR(TEXT(INDEX([1]!mailing[#All],MATCH(phone[[#This Row],[Combined]],[1]!mailing[[#All],[combined]],0),MATCH("Sent",[1]!mailing[#Headers],0)),"MMM-DD-YYYY"),"")</f>
        <v>Mar-17-2022</v>
      </c>
      <c r="V74" s="2" t="str">
        <f>phone[[#This Row],[CONTACTFIRSTNAME]]&amp;"^"&amp;phone[[#This Row],[CONTACTLASTNAME]]&amp;"^"&amp;phone[[#This Row],[Column2]]</f>
        <v>Randy^Perkins^N20TW</v>
      </c>
      <c r="Y7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4" s="9">
        <v>1</v>
      </c>
    </row>
    <row r="75" spans="1:29" hidden="1" x14ac:dyDescent="0.25">
      <c r="A75" s="1">
        <v>244</v>
      </c>
      <c r="B75" s="2" t="str">
        <f>phone[[#This Row],[Company]]</f>
        <v>M &amp; N Aviation, Inc.</v>
      </c>
      <c r="C75" s="1" t="s">
        <v>457</v>
      </c>
      <c r="D75" s="2" t="s">
        <v>242</v>
      </c>
      <c r="E75" s="3" t="s">
        <v>458</v>
      </c>
      <c r="F75" s="1" t="s">
        <v>459</v>
      </c>
      <c r="G75" s="2" t="s">
        <v>460</v>
      </c>
      <c r="H7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N553CB: SJU</v>
      </c>
      <c r="I7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N553CB: </v>
      </c>
      <c r="J7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N553CB: Puerto Rico</v>
      </c>
      <c r="K75" s="2" t="s">
        <v>461</v>
      </c>
      <c r="L7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San Juan</v>
      </c>
      <c r="M7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7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Puerto Rico</v>
      </c>
      <c r="O75" s="3" t="s">
        <v>462</v>
      </c>
      <c r="P75" s="3" t="s">
        <v>463</v>
      </c>
      <c r="Q75" s="3" t="s">
        <v>464</v>
      </c>
      <c r="R75" s="2" t="s">
        <v>465</v>
      </c>
      <c r="S7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>1</v>
      </c>
      <c r="T7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75" s="8" t="str">
        <f>IFERROR(TEXT(INDEX([1]!mailing[#All],MATCH(phone[[#This Row],[Combined]],[1]!mailing[[#All],[combined]],0),MATCH("Sent",[1]!mailing[#Headers],0)),"MMM-DD-YYYY"),"")</f>
        <v>Mar-17-2022</v>
      </c>
      <c r="V75" s="2" t="str">
        <f>phone[[#This Row],[CONTACTFIRSTNAME]]&amp;"^"&amp;phone[[#This Row],[CONTACTLASTNAME]]&amp;"^"&amp;phone[[#This Row],[Column2]]</f>
        <v>Alicia^Pineda^N553CB</v>
      </c>
      <c r="Y7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5" s="2"/>
      <c r="AC75" s="2"/>
    </row>
    <row r="76" spans="1:29" hidden="1" x14ac:dyDescent="0.25">
      <c r="A76" s="1">
        <v>244</v>
      </c>
      <c r="B76" s="2" t="str">
        <f>phone[[#This Row],[Company]]</f>
        <v>M &amp; N Aviation, Inc.</v>
      </c>
      <c r="C76" s="1" t="s">
        <v>466</v>
      </c>
      <c r="D76" s="2" t="s">
        <v>85</v>
      </c>
      <c r="E76" s="3" t="s">
        <v>458</v>
      </c>
      <c r="F76" s="1" t="s">
        <v>459</v>
      </c>
      <c r="G76" s="2" t="s">
        <v>460</v>
      </c>
      <c r="H7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N553CB: SJU</v>
      </c>
      <c r="I7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N553CB: </v>
      </c>
      <c r="J7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N553CB: Puerto Rico</v>
      </c>
      <c r="K76" s="2" t="s">
        <v>461</v>
      </c>
      <c r="L7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San Juan</v>
      </c>
      <c r="M7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7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Puerto Rico</v>
      </c>
      <c r="O76" s="3" t="s">
        <v>462</v>
      </c>
      <c r="P76" s="3" t="s">
        <v>463</v>
      </c>
      <c r="Q76" s="3" t="s">
        <v>464</v>
      </c>
      <c r="R76" s="2" t="s">
        <v>465</v>
      </c>
      <c r="S7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>1</v>
      </c>
      <c r="T7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76" s="8" t="str">
        <f>IFERROR(TEXT(INDEX([1]!mailing[#All],MATCH(phone[[#This Row],[Combined]],[1]!mailing[[#All],[combined]],0),MATCH("Sent",[1]!mailing[#Headers],0)),"MMM-DD-YYYY"),"")</f>
        <v>Mar-17-2022</v>
      </c>
      <c r="V76" s="2" t="str">
        <f>phone[[#This Row],[CONTACTFIRSTNAME]]&amp;"^"&amp;phone[[#This Row],[CONTACTLASTNAME]]&amp;"^"&amp;phone[[#This Row],[Column2]]</f>
        <v>Alicia^Pineda^N553CB</v>
      </c>
      <c r="Y7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6" s="2"/>
      <c r="AC76" s="2"/>
    </row>
    <row r="77" spans="1:29" hidden="1" x14ac:dyDescent="0.25">
      <c r="A77" s="1">
        <v>244</v>
      </c>
      <c r="B77" s="2" t="str">
        <f>phone[[#This Row],[Company]]</f>
        <v>N553CB, LLC</v>
      </c>
      <c r="C77" s="1" t="s">
        <v>467</v>
      </c>
      <c r="D77" s="2" t="s">
        <v>58</v>
      </c>
      <c r="E77" s="3" t="s">
        <v>458</v>
      </c>
      <c r="F77" s="1" t="s">
        <v>459</v>
      </c>
      <c r="G77" s="2" t="s">
        <v>33</v>
      </c>
      <c r="H7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N553CB: SJU</v>
      </c>
      <c r="I7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N553CB: </v>
      </c>
      <c r="J7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N553CB: Puerto Rico</v>
      </c>
      <c r="K77" s="2" t="s">
        <v>468</v>
      </c>
      <c r="L7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Dorado</v>
      </c>
      <c r="M7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7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Puerto Rico</v>
      </c>
      <c r="O77" s="3" t="s">
        <v>469</v>
      </c>
      <c r="P77" s="3" t="s">
        <v>470</v>
      </c>
      <c r="Q77" s="3" t="s">
        <v>113</v>
      </c>
      <c r="R77" s="2"/>
      <c r="S7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7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77" s="8" t="str">
        <f>IFERROR(TEXT(INDEX([1]!mailing[#All],MATCH(phone[[#This Row],[Combined]],[1]!mailing[[#All],[combined]],0),MATCH("Sent",[1]!mailing[#Headers],0)),"MMM-DD-YYYY"),"")</f>
        <v>Mar-17-2022</v>
      </c>
      <c r="V77" s="2" t="str">
        <f>phone[[#This Row],[CONTACTFIRSTNAME]]&amp;"^"&amp;phone[[#This Row],[CONTACTLASTNAME]]&amp;"^"&amp;phone[[#This Row],[Column2]]</f>
        <v>Federico^Stubbe^N553CB</v>
      </c>
      <c r="Y7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7" s="2"/>
      <c r="AC77" s="2"/>
    </row>
    <row r="78" spans="1:29" hidden="1" x14ac:dyDescent="0.25">
      <c r="A78" s="1">
        <v>245</v>
      </c>
      <c r="B78" s="2" t="str">
        <f>phone[[#This Row],[Company]]</f>
        <v>Sociedade de Taxi Aereo Do Nordeste, Ltda.</v>
      </c>
      <c r="C78" s="1" t="s">
        <v>471</v>
      </c>
      <c r="D78" s="2" t="s">
        <v>58</v>
      </c>
      <c r="E78" s="3" t="s">
        <v>472</v>
      </c>
      <c r="F78" s="1" t="s">
        <v>473</v>
      </c>
      <c r="G78" s="2" t="s">
        <v>109</v>
      </c>
      <c r="H7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PS-CMP: </v>
      </c>
      <c r="I7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PS-CMP: </v>
      </c>
      <c r="J7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PS-CMP: Brazil</v>
      </c>
      <c r="K78" s="3" t="s">
        <v>474</v>
      </c>
      <c r="L7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Rio Largo</v>
      </c>
      <c r="M7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AL</v>
      </c>
      <c r="N7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Brazil</v>
      </c>
      <c r="O78" s="3" t="s">
        <v>475</v>
      </c>
      <c r="P78" s="3" t="s">
        <v>476</v>
      </c>
      <c r="Q78" s="3" t="s">
        <v>351</v>
      </c>
      <c r="R78" s="2"/>
      <c r="S7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7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78" s="8" t="str">
        <f>IFERROR(TEXT(INDEX([1]!mailing[#All],MATCH(phone[[#This Row],[Combined]],[1]!mailing[[#All],[combined]],0),MATCH("Sent",[1]!mailing[#Headers],0)),"MMM-DD-YYYY"),"")</f>
        <v>Mar-17-2022</v>
      </c>
      <c r="V78" s="2" t="str">
        <f>phone[[#This Row],[CONTACTFIRSTNAME]]&amp;"^"&amp;phone[[#This Row],[CONTACTLASTNAME]]&amp;"^"&amp;phone[[#This Row],[Column2]]</f>
        <v>Fernando^Lopes de Farias^PS-CMP</v>
      </c>
      <c r="Y7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8" s="2"/>
      <c r="AC78" s="2"/>
    </row>
    <row r="79" spans="1:29" x14ac:dyDescent="0.25">
      <c r="A79" s="1">
        <v>307</v>
      </c>
      <c r="B79" s="2" t="str">
        <f>phone[[#This Row],[Company]]</f>
        <v>Omicron Transportation, Inc.</v>
      </c>
      <c r="C79" s="1" t="s">
        <v>477</v>
      </c>
      <c r="D79" s="2" t="s">
        <v>58</v>
      </c>
      <c r="E79" s="3" t="s">
        <v>478</v>
      </c>
      <c r="F79" s="1" t="s">
        <v>479</v>
      </c>
      <c r="G79" s="2" t="s">
        <v>33</v>
      </c>
      <c r="H7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N503RP: PTK</v>
      </c>
      <c r="I7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N503RP: MI</v>
      </c>
      <c r="J7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N503RP: United States</v>
      </c>
      <c r="K79" s="2" t="s">
        <v>480</v>
      </c>
      <c r="L7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Reading</v>
      </c>
      <c r="M7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PA</v>
      </c>
      <c r="N7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79" s="3" t="s">
        <v>481</v>
      </c>
      <c r="P79" s="3" t="s">
        <v>482</v>
      </c>
      <c r="Q79" s="3" t="s">
        <v>113</v>
      </c>
      <c r="R79" s="2"/>
      <c r="S7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7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79" s="8" t="str">
        <f>IFERROR(TEXT(INDEX([1]!mailing[#All],MATCH(phone[[#This Row],[Combined]],[1]!mailing[[#All],[combined]],0),MATCH("Sent",[1]!mailing[#Headers],0)),"MMM-DD-YYYY"),"")</f>
        <v>Mar-17-2022</v>
      </c>
      <c r="V79" s="2" t="str">
        <f>phone[[#This Row],[CONTACTFIRSTNAME]]&amp;"^"&amp;phone[[#This Row],[CONTACTLASTNAME]]&amp;"^"&amp;phone[[#This Row],[Column2]]</f>
        <v>Roger^Penske^N503RP</v>
      </c>
      <c r="Y7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79" s="9">
        <v>1</v>
      </c>
    </row>
    <row r="80" spans="1:29" ht="30" x14ac:dyDescent="0.25">
      <c r="A80" s="1">
        <v>307</v>
      </c>
      <c r="B80" s="2" t="str">
        <f>phone[[#This Row],[Company]]</f>
        <v>Penske Jet, Inc.</v>
      </c>
      <c r="C80" s="1" t="s">
        <v>483</v>
      </c>
      <c r="D80" s="2" t="s">
        <v>58</v>
      </c>
      <c r="E80" s="3" t="s">
        <v>478</v>
      </c>
      <c r="F80" s="1" t="s">
        <v>479</v>
      </c>
      <c r="G80" s="2" t="s">
        <v>484</v>
      </c>
      <c r="H8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N503RP: PTK</v>
      </c>
      <c r="I8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N503RP: MI</v>
      </c>
      <c r="J8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N503RP: United States</v>
      </c>
      <c r="K80" s="2" t="s">
        <v>485</v>
      </c>
      <c r="L8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Waterford</v>
      </c>
      <c r="M8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MI</v>
      </c>
      <c r="N8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80" s="3" t="s">
        <v>486</v>
      </c>
      <c r="P80" s="3" t="s">
        <v>487</v>
      </c>
      <c r="Q80" s="3" t="s">
        <v>488</v>
      </c>
      <c r="R80" s="2"/>
      <c r="S8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8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80" s="8" t="str">
        <f>IFERROR(TEXT(INDEX([1]!mailing[#All],MATCH(phone[[#This Row],[Combined]],[1]!mailing[[#All],[combined]],0),MATCH("Sent",[1]!mailing[#Headers],0)),"MMM-DD-YYYY"),"")</f>
        <v>Mar-17-2022</v>
      </c>
      <c r="V80" s="2" t="str">
        <f>phone[[#This Row],[CONTACTFIRSTNAME]]&amp;"^"&amp;phone[[#This Row],[CONTACTLASTNAME]]&amp;"^"&amp;phone[[#This Row],[Column2]]</f>
        <v>Ed^Hendricks^N503RP</v>
      </c>
      <c r="Y8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0" s="9">
        <v>1</v>
      </c>
    </row>
    <row r="81" spans="1:29" x14ac:dyDescent="0.25">
      <c r="A81" s="1">
        <v>309</v>
      </c>
      <c r="B81" s="2" t="str">
        <f>phone[[#This Row],[Company]]</f>
        <v>Benson Legacy, LLC</v>
      </c>
      <c r="C81" s="1" t="s">
        <v>489</v>
      </c>
      <c r="D81" s="2" t="s">
        <v>58</v>
      </c>
      <c r="E81" s="3" t="s">
        <v>490</v>
      </c>
      <c r="F81" s="1" t="s">
        <v>491</v>
      </c>
      <c r="G81" s="2" t="s">
        <v>33</v>
      </c>
      <c r="H8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N116NC: </v>
      </c>
      <c r="I8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N116NC: IN</v>
      </c>
      <c r="J8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N116NC: United States</v>
      </c>
      <c r="K81" s="2" t="s">
        <v>492</v>
      </c>
      <c r="L8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Ft. Wayne</v>
      </c>
      <c r="M8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IN</v>
      </c>
      <c r="N8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81" s="3" t="s">
        <v>266</v>
      </c>
      <c r="P81" s="3" t="s">
        <v>493</v>
      </c>
      <c r="Q81" s="3" t="s">
        <v>494</v>
      </c>
      <c r="R81" s="2"/>
      <c r="S8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8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81" s="8" t="str">
        <f>IFERROR(TEXT(INDEX([1]!mailing[#All],MATCH(phone[[#This Row],[Combined]],[1]!mailing[[#All],[combined]],0),MATCH("Sent",[1]!mailing[#Headers],0)),"MMM-DD-YYYY"),"")</f>
        <v>Mar-17-2022</v>
      </c>
      <c r="V81" s="2" t="str">
        <f>phone[[#This Row],[CONTACTFIRSTNAME]]&amp;"^"&amp;phone[[#This Row],[CONTACTLASTNAME]]&amp;"^"&amp;phone[[#This Row],[Column2]]</f>
        <v>Michael^Himes^N116NC</v>
      </c>
      <c r="Y8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1" s="9">
        <v>1</v>
      </c>
    </row>
    <row r="82" spans="1:29" x14ac:dyDescent="0.25">
      <c r="A82" s="1">
        <v>310</v>
      </c>
      <c r="B82" s="2" t="str">
        <f>phone[[#This Row],[Company]]</f>
        <v>Talon Tactical Management, LLC</v>
      </c>
      <c r="C82" s="1" t="s">
        <v>495</v>
      </c>
      <c r="D82" s="2" t="s">
        <v>58</v>
      </c>
      <c r="E82" s="3" t="s">
        <v>496</v>
      </c>
      <c r="F82" s="1" t="s">
        <v>497</v>
      </c>
      <c r="G82" s="2" t="s">
        <v>33</v>
      </c>
      <c r="H8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N151PW: SCF</v>
      </c>
      <c r="I8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N151PW: AZ</v>
      </c>
      <c r="J8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N151PW: United States</v>
      </c>
      <c r="K82" s="2" t="s">
        <v>498</v>
      </c>
      <c r="L8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Scottsdale</v>
      </c>
      <c r="M8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AZ</v>
      </c>
      <c r="N8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82" s="3" t="s">
        <v>153</v>
      </c>
      <c r="P82" s="3" t="s">
        <v>499</v>
      </c>
      <c r="Q82" s="3" t="s">
        <v>37</v>
      </c>
      <c r="R82" s="2"/>
      <c r="S8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8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82" s="8" t="str">
        <f>IFERROR(TEXT(INDEX([1]!mailing[#All],MATCH(phone[[#This Row],[Combined]],[1]!mailing[[#All],[combined]],0),MATCH("Sent",[1]!mailing[#Headers],0)),"MMM-DD-YYYY"),"")</f>
        <v>Mar-17-2022</v>
      </c>
      <c r="V82" s="2" t="str">
        <f>phone[[#This Row],[CONTACTFIRSTNAME]]&amp;"^"&amp;phone[[#This Row],[CONTACTLASTNAME]]&amp;"^"&amp;phone[[#This Row],[Column2]]</f>
        <v>David^Megdal^N151PW</v>
      </c>
      <c r="Y8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2" s="9">
        <v>1</v>
      </c>
    </row>
    <row r="83" spans="1:29" x14ac:dyDescent="0.25">
      <c r="A83" s="1">
        <v>324</v>
      </c>
      <c r="B83" s="2" t="str">
        <f>phone[[#This Row],[Company]]</f>
        <v>DBCT, LLC</v>
      </c>
      <c r="C83" s="1" t="s">
        <v>500</v>
      </c>
      <c r="D83" s="2" t="s">
        <v>58</v>
      </c>
      <c r="E83" s="3" t="s">
        <v>501</v>
      </c>
      <c r="F83" s="1" t="s">
        <v>502</v>
      </c>
      <c r="G83" s="2" t="s">
        <v>33</v>
      </c>
      <c r="H8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N1ED: YNG</v>
      </c>
      <c r="I8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N1ED: OH</v>
      </c>
      <c r="J8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N1ED: United States</v>
      </c>
      <c r="K83" s="2" t="s">
        <v>503</v>
      </c>
      <c r="L8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Youngstown</v>
      </c>
      <c r="M8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OH</v>
      </c>
      <c r="N8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83" s="3" t="s">
        <v>504</v>
      </c>
      <c r="P83" s="3" t="s">
        <v>505</v>
      </c>
      <c r="Q83" s="3" t="s">
        <v>37</v>
      </c>
      <c r="R83" s="2"/>
      <c r="S8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8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83" s="8" t="str">
        <f>IFERROR(TEXT(INDEX([1]!mailing[#All],MATCH(phone[[#This Row],[Combined]],[1]!mailing[[#All],[combined]],0),MATCH("Sent",[1]!mailing[#Headers],0)),"MMM-DD-YYYY"),"")</f>
        <v>Mar-17-2022</v>
      </c>
      <c r="V83" s="2" t="str">
        <f>phone[[#This Row],[CONTACTFIRSTNAME]]&amp;"^"&amp;phone[[#This Row],[CONTACTLASTNAME]]&amp;"^"&amp;phone[[#This Row],[Column2]]</f>
        <v>Timon^Kaple^N1ED</v>
      </c>
      <c r="Y8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3" s="9">
        <v>1</v>
      </c>
    </row>
    <row r="84" spans="1:29" ht="30" x14ac:dyDescent="0.25">
      <c r="A84" s="1">
        <v>324</v>
      </c>
      <c r="B84" s="2" t="str">
        <f>phone[[#This Row],[Company]]</f>
        <v>DeBartolo Corporation</v>
      </c>
      <c r="C84" s="1" t="s">
        <v>506</v>
      </c>
      <c r="D84" s="2" t="s">
        <v>85</v>
      </c>
      <c r="E84" s="3" t="s">
        <v>501</v>
      </c>
      <c r="F84" s="1" t="s">
        <v>502</v>
      </c>
      <c r="G84" s="2" t="s">
        <v>484</v>
      </c>
      <c r="H8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N1ED: YNG</v>
      </c>
      <c r="I8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N1ED: OH</v>
      </c>
      <c r="J8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N1ED: United States</v>
      </c>
      <c r="K84" s="2" t="s">
        <v>507</v>
      </c>
      <c r="L8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Vienna</v>
      </c>
      <c r="M8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OH</v>
      </c>
      <c r="N8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84" s="3" t="s">
        <v>508</v>
      </c>
      <c r="P84" s="3" t="s">
        <v>509</v>
      </c>
      <c r="Q84" s="3" t="s">
        <v>510</v>
      </c>
      <c r="R84" s="2"/>
      <c r="S8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>1</v>
      </c>
      <c r="T8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84" s="8" t="str">
        <f>IFERROR(TEXT(INDEX([1]!mailing[#All],MATCH(phone[[#This Row],[Combined]],[1]!mailing[[#All],[combined]],0),MATCH("Sent",[1]!mailing[#Headers],0)),"MMM-DD-YYYY"),"")</f>
        <v>Mar-17-2022</v>
      </c>
      <c r="V84" s="2" t="str">
        <f>phone[[#This Row],[CONTACTFIRSTNAME]]&amp;"^"&amp;phone[[#This Row],[CONTACTLASTNAME]]&amp;"^"&amp;phone[[#This Row],[Column2]]</f>
        <v>Chuck^Eaves^N1ED</v>
      </c>
      <c r="Y8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4" s="9">
        <v>1</v>
      </c>
    </row>
    <row r="85" spans="1:29" ht="30" x14ac:dyDescent="0.25">
      <c r="B85" s="2" t="str">
        <f>phone[[#This Row],[Company]]</f>
        <v>Broadie's Aircraft &amp; Engine Service</v>
      </c>
      <c r="C85" s="1" t="s">
        <v>511</v>
      </c>
      <c r="E85" s="3" t="s">
        <v>512</v>
      </c>
      <c r="F85" s="1"/>
      <c r="G85" s="2" t="s">
        <v>513</v>
      </c>
      <c r="J85" s="3"/>
      <c r="K85" s="2" t="s">
        <v>514</v>
      </c>
      <c r="L85" s="2" t="str">
        <f>INDEX('[1]Maintenance Facilities'!$A$1:$Q$36,MATCH(phone[[#This Row],[Phone number]],'[1]Maintenance Facilities'!$L$1:$L$36,0),MATCH("City",'[1]Maintenance Facilities'!$A$1:$Q$1,0))</f>
        <v>Fort Worth</v>
      </c>
      <c r="M85" s="2" t="str">
        <f>INDEX('[1]Maintenance Facilities'!$A$1:$Q$36,MATCH(phone[[#This Row],[Phone number]],'[1]Maintenance Facilities'!$L$1:$L$36,0),MATCH("State",'[1]Maintenance Facilities'!$A$1:$Q$1,0))</f>
        <v>TX</v>
      </c>
      <c r="N85" s="2" t="str">
        <f>INDEX('[1]Maintenance Facilities'!$A$1:$Q$36,MATCH(phone[[#This Row],[Phone number]],'[1]Maintenance Facilities'!$L$1:$L$36,0),MATCH("Country",'[1]Maintenance Facilities'!$A$1:$Q$1,0))</f>
        <v>United States</v>
      </c>
      <c r="O85" s="3" t="s">
        <v>104</v>
      </c>
      <c r="P85" s="3" t="s">
        <v>515</v>
      </c>
      <c r="Q85" s="3" t="s">
        <v>516</v>
      </c>
      <c r="R85" s="2" t="s">
        <v>517</v>
      </c>
      <c r="S8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8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85" s="8" t="str">
        <f>IFERROR(TEXT(INDEX([1]!mailing[#All],MATCH(phone[[#This Row],[Combined]],[1]!mailing[[#All],[combined]],0),MATCH("Sent",[1]!mailing[#Headers],0)),"MMM-DD-YYYY"),"")</f>
        <v>Mar-24-2022</v>
      </c>
      <c r="V85" s="2" t="str">
        <f>phone[[#This Row],[CONTACTFIRSTNAME]]&amp;"^"&amp;phone[[#This Row],[CONTACTLASTNAME]]&amp;"^"&amp;phone[[#This Row],[Column2]]</f>
        <v>Scott^Spoonemore^Your G150 Clients</v>
      </c>
      <c r="Y8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5" s="9">
        <v>1</v>
      </c>
    </row>
    <row r="86" spans="1:29" ht="30" x14ac:dyDescent="0.25">
      <c r="B86" s="2" t="str">
        <f>phone[[#This Row],[Company]]</f>
        <v>Chartright Air Group</v>
      </c>
      <c r="C86" s="1" t="s">
        <v>518</v>
      </c>
      <c r="E86" s="3" t="s">
        <v>512</v>
      </c>
      <c r="F86" s="1"/>
      <c r="G86" s="2" t="s">
        <v>513</v>
      </c>
      <c r="J86" s="3"/>
      <c r="K86" s="2" t="s">
        <v>519</v>
      </c>
      <c r="L86" s="2" t="str">
        <f>INDEX('[1]Maintenance Facilities'!$A$1:$Q$36,MATCH(phone[[#This Row],[Phone number]],'[1]Maintenance Facilities'!$L$1:$L$36,0),MATCH("City",'[1]Maintenance Facilities'!$A$1:$Q$1,0))</f>
        <v>Mississauga</v>
      </c>
      <c r="M86" s="2" t="str">
        <f>INDEX('[1]Maintenance Facilities'!$A$1:$Q$36,MATCH(phone[[#This Row],[Phone number]],'[1]Maintenance Facilities'!$L$1:$L$36,0),MATCH("State",'[1]Maintenance Facilities'!$A$1:$Q$1,0))</f>
        <v>ON</v>
      </c>
      <c r="N86" s="2" t="str">
        <f>INDEX('[1]Maintenance Facilities'!$A$1:$Q$36,MATCH(phone[[#This Row],[Phone number]],'[1]Maintenance Facilities'!$L$1:$L$36,0),MATCH("Country",'[1]Maintenance Facilities'!$A$1:$Q$1,0))</f>
        <v>Canada</v>
      </c>
      <c r="O86" s="3" t="s">
        <v>520</v>
      </c>
      <c r="P86" s="3" t="s">
        <v>521</v>
      </c>
      <c r="Q86" s="3" t="s">
        <v>522</v>
      </c>
      <c r="R86" s="2" t="s">
        <v>523</v>
      </c>
      <c r="S8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8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86" s="8" t="str">
        <f>IFERROR(TEXT(INDEX([1]!mailing[#All],MATCH(phone[[#This Row],[Combined]],[1]!mailing[[#All],[combined]],0),MATCH("Sent",[1]!mailing[#Headers],0)),"MMM-DD-YYYY"),"")</f>
        <v>Mar-24-2022</v>
      </c>
      <c r="V86" s="2" t="str">
        <f>phone[[#This Row],[CONTACTFIRSTNAME]]&amp;"^"&amp;phone[[#This Row],[CONTACTLASTNAME]]&amp;"^"&amp;phone[[#This Row],[Column2]]</f>
        <v>Constantine^Tsokas^Your G150 Clients</v>
      </c>
      <c r="Y8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6" s="9">
        <v>1</v>
      </c>
    </row>
    <row r="87" spans="1:29" hidden="1" x14ac:dyDescent="0.25">
      <c r="A87" s="1">
        <v>255</v>
      </c>
      <c r="B87" s="2" t="str">
        <f>phone[[#This Row],[Company]]</f>
        <v>ST Aerospace Engineering Pte. Ltd.</v>
      </c>
      <c r="C87" s="1" t="s">
        <v>524</v>
      </c>
      <c r="D87" s="2" t="s">
        <v>58</v>
      </c>
      <c r="E87" s="3" t="s">
        <v>525</v>
      </c>
      <c r="F87" s="1" t="s">
        <v>526</v>
      </c>
      <c r="G87" s="2" t="s">
        <v>33</v>
      </c>
      <c r="H8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VH-PFW: XSP</v>
      </c>
      <c r="I8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VH-PFW: </v>
      </c>
      <c r="J8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VH-PFW: Singapore</v>
      </c>
      <c r="K87" s="2" t="s">
        <v>527</v>
      </c>
      <c r="L8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Seletar, Singapore</v>
      </c>
      <c r="M8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8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Singapore</v>
      </c>
      <c r="O87" s="3" t="s">
        <v>528</v>
      </c>
      <c r="P87" s="3" t="s">
        <v>529</v>
      </c>
      <c r="Q87" s="3" t="s">
        <v>300</v>
      </c>
      <c r="R87" s="2" t="s">
        <v>530</v>
      </c>
      <c r="S8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8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87" s="8" t="str">
        <f>IFERROR(TEXT(INDEX([1]!mailing[#All],MATCH(phone[[#This Row],[Combined]],[1]!mailing[[#All],[combined]],0),MATCH("Sent",[1]!mailing[#Headers],0)),"MMM-DD-YYYY"),"")</f>
        <v>Mar-17-2022</v>
      </c>
      <c r="V87" s="2" t="str">
        <f>phone[[#This Row],[CONTACTFIRSTNAME]]&amp;"^"&amp;phone[[#This Row],[CONTACTLASTNAME]]&amp;"^"&amp;phone[[#This Row],[Column2]]</f>
        <v>Vincent^Chong^VH-PFW</v>
      </c>
      <c r="Y8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7" s="2"/>
      <c r="AC87" s="2"/>
    </row>
    <row r="88" spans="1:29" ht="30" x14ac:dyDescent="0.25">
      <c r="B88" s="2" t="str">
        <f>phone[[#This Row],[Company]]</f>
        <v>Chicago Executive Service Center</v>
      </c>
      <c r="C88" s="1" t="s">
        <v>531</v>
      </c>
      <c r="E88" s="3" t="s">
        <v>512</v>
      </c>
      <c r="F88" s="1"/>
      <c r="G88" s="2" t="s">
        <v>513</v>
      </c>
      <c r="J88" s="3"/>
      <c r="K88" s="2" t="s">
        <v>532</v>
      </c>
      <c r="L88" s="2" t="str">
        <f>INDEX('[1]Maintenance Facilities'!$A$1:$Q$36,MATCH(phone[[#This Row],[Phone number]],'[1]Maintenance Facilities'!$L$1:$L$36,0),MATCH("City",'[1]Maintenance Facilities'!$A$1:$Q$1,0))</f>
        <v>Wheeling</v>
      </c>
      <c r="M88" s="2" t="str">
        <f>INDEX('[1]Maintenance Facilities'!$A$1:$Q$36,MATCH(phone[[#This Row],[Phone number]],'[1]Maintenance Facilities'!$L$1:$L$36,0),MATCH("State",'[1]Maintenance Facilities'!$A$1:$Q$1,0))</f>
        <v>IL</v>
      </c>
      <c r="N88" s="2" t="str">
        <f>INDEX('[1]Maintenance Facilities'!$A$1:$Q$36,MATCH(phone[[#This Row],[Phone number]],'[1]Maintenance Facilities'!$L$1:$L$36,0),MATCH("Country",'[1]Maintenance Facilities'!$A$1:$Q$1,0))</f>
        <v>United States</v>
      </c>
      <c r="O88" s="3" t="s">
        <v>533</v>
      </c>
      <c r="P88" s="3" t="s">
        <v>534</v>
      </c>
      <c r="Q88" s="3" t="s">
        <v>488</v>
      </c>
      <c r="R88" s="2" t="s">
        <v>535</v>
      </c>
      <c r="S8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8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88" s="8" t="str">
        <f>IFERROR(TEXT(INDEX([1]!mailing[#All],MATCH(phone[[#This Row],[Combined]],[1]!mailing[[#All],[combined]],0),MATCH("Sent",[1]!mailing[#Headers],0)),"MMM-DD-YYYY"),"")</f>
        <v>Mar-24-2022</v>
      </c>
      <c r="V88" s="2" t="str">
        <f>phone[[#This Row],[CONTACTFIRSTNAME]]&amp;"^"&amp;phone[[#This Row],[CONTACTLASTNAME]]&amp;"^"&amp;phone[[#This Row],[Column2]]</f>
        <v>Edward^Leonard^Your G150 Clients</v>
      </c>
      <c r="Y8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8" s="9">
        <v>1</v>
      </c>
    </row>
    <row r="89" spans="1:29" ht="47.25" x14ac:dyDescent="0.25">
      <c r="B89" s="2" t="str">
        <f>phone[[#This Row],[Company]]</f>
        <v>Duncan Aviation Inc.</v>
      </c>
      <c r="C89" s="1" t="s">
        <v>536</v>
      </c>
      <c r="E89" s="3" t="s">
        <v>512</v>
      </c>
      <c r="F89" s="1"/>
      <c r="G89" s="2" t="s">
        <v>513</v>
      </c>
      <c r="J89" s="3"/>
      <c r="K89" s="2" t="s">
        <v>537</v>
      </c>
      <c r="L89" s="2" t="str">
        <f>INDEX('[1]Maintenance Facilities'!$A$1:$Q$36,MATCH(phone[[#This Row],[Phone number]],'[1]Maintenance Facilities'!$L$1:$L$36,0),MATCH("City",'[1]Maintenance Facilities'!$A$1:$Q$1,0))</f>
        <v>Provo</v>
      </c>
      <c r="M89" s="2" t="str">
        <f>INDEX('[1]Maintenance Facilities'!$A$1:$Q$36,MATCH(phone[[#This Row],[Phone number]],'[1]Maintenance Facilities'!$L$1:$L$36,0),MATCH("State",'[1]Maintenance Facilities'!$A$1:$Q$1,0))</f>
        <v>UT</v>
      </c>
      <c r="N89" s="2" t="str">
        <f>INDEX('[1]Maintenance Facilities'!$A$1:$Q$36,MATCH(phone[[#This Row],[Phone number]],'[1]Maintenance Facilities'!$L$1:$L$36,0),MATCH("Country",'[1]Maintenance Facilities'!$A$1:$Q$1,0))</f>
        <v>United States</v>
      </c>
      <c r="O89" s="3" t="s">
        <v>538</v>
      </c>
      <c r="P89" s="3" t="s">
        <v>539</v>
      </c>
      <c r="Q89" s="3" t="s">
        <v>540</v>
      </c>
      <c r="R89" s="2" t="s">
        <v>541</v>
      </c>
      <c r="S8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8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89" s="8" t="str">
        <f>IFERROR(TEXT(INDEX([1]!mailing[#All],MATCH(phone[[#This Row],[Combined]],[1]!mailing[[#All],[combined]],0),MATCH("Sent",[1]!mailing[#Headers],0)),"MMM-DD-YYYY"),"")</f>
        <v>Mar-24-2022</v>
      </c>
      <c r="V89" s="2" t="str">
        <f>phone[[#This Row],[CONTACTFIRSTNAME]]&amp;"^"&amp;phone[[#This Row],[CONTACTLASTNAME]]&amp;"^"&amp;phone[[#This Row],[Column2]]</f>
        <v>Chad^Doehring^Your G150 Clients</v>
      </c>
      <c r="Y8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89" s="20">
        <v>1</v>
      </c>
      <c r="AA89" s="21"/>
      <c r="AB89" s="21"/>
      <c r="AC89" s="22" t="s">
        <v>542</v>
      </c>
    </row>
    <row r="90" spans="1:29" ht="30" x14ac:dyDescent="0.25">
      <c r="B90" s="54" t="str">
        <f>phone[[#This Row],[Company]]</f>
        <v>Duncan Aviation Inc.</v>
      </c>
      <c r="C90" s="55" t="s">
        <v>543</v>
      </c>
      <c r="D90" s="54"/>
      <c r="E90" s="56" t="s">
        <v>512</v>
      </c>
      <c r="F90" s="55"/>
      <c r="G90" s="54" t="s">
        <v>513</v>
      </c>
      <c r="H90" s="56"/>
      <c r="I90" s="56"/>
      <c r="J90" s="56"/>
      <c r="K90" s="54" t="s">
        <v>537</v>
      </c>
      <c r="L90" s="54" t="str">
        <f>INDEX('[1]Maintenance Facilities'!$A$1:$Q$36,MATCH(phone[[#This Row],[Phone number]],'[1]Maintenance Facilities'!$L$1:$L$36,0),MATCH("City",'[1]Maintenance Facilities'!$A$1:$Q$1,0))</f>
        <v>Battle Creek</v>
      </c>
      <c r="M90" s="54" t="str">
        <f>INDEX('[1]Maintenance Facilities'!$A$1:$Q$36,MATCH(phone[[#This Row],[Phone number]],'[1]Maintenance Facilities'!$L$1:$L$36,0),MATCH("State",'[1]Maintenance Facilities'!$A$1:$Q$1,0))</f>
        <v>MI</v>
      </c>
      <c r="N90" s="54" t="str">
        <f>INDEX('[1]Maintenance Facilities'!$A$1:$Q$36,MATCH(phone[[#This Row],[Phone number]],'[1]Maintenance Facilities'!$L$1:$L$36,0),MATCH("Country",'[1]Maintenance Facilities'!$A$1:$Q$1,0))</f>
        <v>United States</v>
      </c>
      <c r="O90" s="56" t="s">
        <v>171</v>
      </c>
      <c r="P90" s="56" t="s">
        <v>544</v>
      </c>
      <c r="Q90" s="56" t="s">
        <v>545</v>
      </c>
      <c r="R90" s="54" t="s">
        <v>541</v>
      </c>
      <c r="S9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9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90" s="8" t="str">
        <f>IFERROR(TEXT(INDEX([1]!mailing[#All],MATCH(phone[[#This Row],[Combined]],[1]!mailing[[#All],[combined]],0),MATCH("Sent",[1]!mailing[#Headers],0)),"MMM-DD-YYYY"),"")</f>
        <v>Mar-24-2022</v>
      </c>
      <c r="V90" s="2" t="str">
        <f>phone[[#This Row],[CONTACTFIRSTNAME]]&amp;"^"&amp;phone[[#This Row],[CONTACTLASTNAME]]&amp;"^"&amp;phone[[#This Row],[Column2]]</f>
        <v>Andrew^Richards^Your G150 Clients</v>
      </c>
      <c r="Y9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0" s="20">
        <v>1</v>
      </c>
      <c r="AA90" s="21"/>
      <c r="AB90" s="21"/>
      <c r="AC90" s="23"/>
    </row>
    <row r="91" spans="1:29" ht="30" x14ac:dyDescent="0.25">
      <c r="B91" s="54" t="str">
        <f>phone[[#This Row],[Company]]</f>
        <v>Duncan Aviation Inc.</v>
      </c>
      <c r="C91" s="55" t="s">
        <v>546</v>
      </c>
      <c r="D91" s="54"/>
      <c r="E91" s="56" t="s">
        <v>512</v>
      </c>
      <c r="F91" s="55"/>
      <c r="G91" s="54" t="s">
        <v>513</v>
      </c>
      <c r="H91" s="56"/>
      <c r="I91" s="56"/>
      <c r="J91" s="56"/>
      <c r="K91" s="54" t="s">
        <v>537</v>
      </c>
      <c r="L91" s="54" t="str">
        <f>INDEX('[1]Maintenance Facilities'!$A$1:$Q$36,MATCH(phone[[#This Row],[Phone number]],'[1]Maintenance Facilities'!$L$1:$L$36,0),MATCH("City",'[1]Maintenance Facilities'!$A$1:$Q$1,0))</f>
        <v>Lincoln</v>
      </c>
      <c r="M91" s="54" t="str">
        <f>INDEX('[1]Maintenance Facilities'!$A$1:$Q$36,MATCH(phone[[#This Row],[Phone number]],'[1]Maintenance Facilities'!$L$1:$L$36,0),MATCH("State",'[1]Maintenance Facilities'!$A$1:$Q$1,0))</f>
        <v>NE</v>
      </c>
      <c r="N91" s="54" t="str">
        <f>INDEX('[1]Maintenance Facilities'!$A$1:$Q$36,MATCH(phone[[#This Row],[Phone number]],'[1]Maintenance Facilities'!$L$1:$L$36,0),MATCH("Country",'[1]Maintenance Facilities'!$A$1:$Q$1,0))</f>
        <v>United States</v>
      </c>
      <c r="O91" s="56" t="s">
        <v>134</v>
      </c>
      <c r="P91" s="56" t="s">
        <v>547</v>
      </c>
      <c r="Q91" s="56"/>
      <c r="R91" s="54" t="s">
        <v>541</v>
      </c>
      <c r="S9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9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91" s="8" t="str">
        <f>IFERROR(TEXT(INDEX([1]!mailing[#All],MATCH(phone[[#This Row],[Combined]],[1]!mailing[[#All],[combined]],0),MATCH("Sent",[1]!mailing[#Headers],0)),"MMM-DD-YYYY"),"")</f>
        <v>Mar-24-2022</v>
      </c>
      <c r="V91" s="2" t="str">
        <f>phone[[#This Row],[CONTACTFIRSTNAME]]&amp;"^"&amp;phone[[#This Row],[CONTACTLASTNAME]]&amp;"^"&amp;phone[[#This Row],[Column2]]</f>
        <v>Director^of Maintenance^Your G150 Clients</v>
      </c>
      <c r="Y9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1" s="20">
        <v>1</v>
      </c>
      <c r="AA91" s="21"/>
      <c r="AB91" s="21"/>
      <c r="AC91" s="23"/>
    </row>
    <row r="92" spans="1:29" ht="47.25" x14ac:dyDescent="0.25">
      <c r="B92" s="54" t="str">
        <f>phone[[#This Row],[Company]]</f>
        <v>Elliott Aviation of Atlanta</v>
      </c>
      <c r="C92" s="55" t="s">
        <v>548</v>
      </c>
      <c r="D92" s="54"/>
      <c r="E92" s="56" t="s">
        <v>512</v>
      </c>
      <c r="F92" s="55"/>
      <c r="G92" s="54" t="s">
        <v>513</v>
      </c>
      <c r="H92" s="56"/>
      <c r="I92" s="56"/>
      <c r="J92" s="56"/>
      <c r="K92" s="54" t="s">
        <v>549</v>
      </c>
      <c r="L92" s="54" t="str">
        <f>INDEX('[1]Maintenance Facilities'!$A$1:$Q$36,MATCH(phone[[#This Row],[Phone number]],'[1]Maintenance Facilities'!$L$1:$L$36,0),MATCH("City",'[1]Maintenance Facilities'!$A$1:$Q$1,0))</f>
        <v>Atlanta</v>
      </c>
      <c r="M92" s="54" t="str">
        <f>INDEX('[1]Maintenance Facilities'!$A$1:$Q$36,MATCH(phone[[#This Row],[Phone number]],'[1]Maintenance Facilities'!$L$1:$L$36,0),MATCH("State",'[1]Maintenance Facilities'!$A$1:$Q$1,0))</f>
        <v>GA</v>
      </c>
      <c r="N92" s="54" t="str">
        <f>INDEX('[1]Maintenance Facilities'!$A$1:$Q$36,MATCH(phone[[#This Row],[Phone number]],'[1]Maintenance Facilities'!$L$1:$L$36,0),MATCH("Country",'[1]Maintenance Facilities'!$A$1:$Q$1,0))</f>
        <v>United States</v>
      </c>
      <c r="O92" s="56" t="s">
        <v>550</v>
      </c>
      <c r="P92" s="56" t="s">
        <v>551</v>
      </c>
      <c r="Q92" s="56" t="s">
        <v>552</v>
      </c>
      <c r="R92" s="54" t="s">
        <v>553</v>
      </c>
      <c r="S9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9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92" s="8" t="str">
        <f>IFERROR(TEXT(INDEX([1]!mailing[#All],MATCH(phone[[#This Row],[Combined]],[1]!mailing[[#All],[combined]],0),MATCH("Sent",[1]!mailing[#Headers],0)),"MMM-DD-YYYY"),"")</f>
        <v>Mar-24-2022</v>
      </c>
      <c r="V92" s="2" t="str">
        <f>phone[[#This Row],[CONTACTFIRSTNAME]]&amp;"^"&amp;phone[[#This Row],[CONTACTLASTNAME]]&amp;"^"&amp;phone[[#This Row],[Column2]]</f>
        <v>Andy^Bertrand^Your G150 Clients</v>
      </c>
      <c r="Y9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2" s="24">
        <v>1</v>
      </c>
      <c r="AA92" s="25"/>
      <c r="AB92" s="25"/>
      <c r="AC92" s="22" t="s">
        <v>542</v>
      </c>
    </row>
    <row r="93" spans="1:29" ht="30" x14ac:dyDescent="0.25">
      <c r="B93" s="54" t="str">
        <f>phone[[#This Row],[Company]]</f>
        <v>EXCELAIRE - A Hawthorne Company</v>
      </c>
      <c r="C93" s="55" t="s">
        <v>554</v>
      </c>
      <c r="D93" s="54"/>
      <c r="E93" s="56" t="s">
        <v>512</v>
      </c>
      <c r="F93" s="55"/>
      <c r="G93" s="54" t="s">
        <v>513</v>
      </c>
      <c r="H93" s="56"/>
      <c r="I93" s="56"/>
      <c r="J93" s="56"/>
      <c r="K93" s="54" t="s">
        <v>555</v>
      </c>
      <c r="L93" s="54" t="str">
        <f>INDEX('[1]Maintenance Facilities'!$A$1:$Q$36,MATCH(phone[[#This Row],[Phone number]],'[1]Maintenance Facilities'!$L$1:$L$36,0),MATCH("City",'[1]Maintenance Facilities'!$A$1:$Q$1,0))</f>
        <v>Ronkonkoma</v>
      </c>
      <c r="M93" s="54" t="str">
        <f>INDEX('[1]Maintenance Facilities'!$A$1:$Q$36,MATCH(phone[[#This Row],[Phone number]],'[1]Maintenance Facilities'!$L$1:$L$36,0),MATCH("State",'[1]Maintenance Facilities'!$A$1:$Q$1,0))</f>
        <v>NY</v>
      </c>
      <c r="N93" s="54" t="str">
        <f>INDEX('[1]Maintenance Facilities'!$A$1:$Q$36,MATCH(phone[[#This Row],[Phone number]],'[1]Maintenance Facilities'!$L$1:$L$36,0),MATCH("Country",'[1]Maintenance Facilities'!$A$1:$Q$1,0))</f>
        <v>United States</v>
      </c>
      <c r="O93" s="56" t="s">
        <v>35</v>
      </c>
      <c r="P93" s="56" t="s">
        <v>556</v>
      </c>
      <c r="Q93" s="56" t="s">
        <v>488</v>
      </c>
      <c r="R93" s="54" t="s">
        <v>557</v>
      </c>
      <c r="S9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9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93" s="8" t="str">
        <f>IFERROR(TEXT(INDEX([1]!mailing[#All],MATCH(phone[[#This Row],[Combined]],[1]!mailing[[#All],[combined]],0),MATCH("Sent",[1]!mailing[#Headers],0)),"MMM-DD-YYYY"),"")</f>
        <v>Mar-24-2022</v>
      </c>
      <c r="V93" s="2" t="str">
        <f>phone[[#This Row],[CONTACTFIRSTNAME]]&amp;"^"&amp;phone[[#This Row],[CONTACTLASTNAME]]&amp;"^"&amp;phone[[#This Row],[Column2]]</f>
        <v>Christopher^Zarzano^Your G150 Clients</v>
      </c>
      <c r="Y9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3" s="9">
        <v>1</v>
      </c>
    </row>
    <row r="94" spans="1:29" ht="30" x14ac:dyDescent="0.25">
      <c r="B94" s="54" t="str">
        <f>phone[[#This Row],[Company]]</f>
        <v>Fast Air</v>
      </c>
      <c r="C94" s="57" t="s">
        <v>558</v>
      </c>
      <c r="D94" s="54"/>
      <c r="E94" s="56" t="s">
        <v>512</v>
      </c>
      <c r="F94" s="55"/>
      <c r="G94" s="54" t="s">
        <v>513</v>
      </c>
      <c r="H94" s="56"/>
      <c r="I94" s="56"/>
      <c r="J94" s="56"/>
      <c r="K94" s="54" t="s">
        <v>559</v>
      </c>
      <c r="L94" s="54" t="str">
        <f>INDEX('[1]Maintenance Facilities'!$A$1:$Q$36,MATCH(phone[[#This Row],[Phone number]],'[1]Maintenance Facilities'!$L$1:$L$36,0),MATCH("City",'[1]Maintenance Facilities'!$A$1:$Q$1,0))</f>
        <v>Winnipeg</v>
      </c>
      <c r="M94" s="54" t="str">
        <f>INDEX('[1]Maintenance Facilities'!$A$1:$Q$36,MATCH(phone[[#This Row],[Phone number]],'[1]Maintenance Facilities'!$L$1:$L$36,0),MATCH("State",'[1]Maintenance Facilities'!$A$1:$Q$1,0))</f>
        <v>MN</v>
      </c>
      <c r="N94" s="54" t="str">
        <f>INDEX('[1]Maintenance Facilities'!$A$1:$Q$36,MATCH(phone[[#This Row],[Phone number]],'[1]Maintenance Facilities'!$L$1:$L$36,0),MATCH("Country",'[1]Maintenance Facilities'!$A$1:$Q$1,0))</f>
        <v>Canada</v>
      </c>
      <c r="O94" s="56" t="s">
        <v>560</v>
      </c>
      <c r="P94" s="56" t="s">
        <v>561</v>
      </c>
      <c r="Q94" s="56" t="s">
        <v>488</v>
      </c>
      <c r="R94" s="54" t="s">
        <v>562</v>
      </c>
      <c r="S9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9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94" s="8" t="str">
        <f>IFERROR(TEXT(INDEX([1]!mailing[#All],MATCH(phone[[#This Row],[Combined]],[1]!mailing[[#All],[combined]],0),MATCH("Sent",[1]!mailing[#Headers],0)),"MMM-DD-YYYY"),"")</f>
        <v>Mar-24-2022</v>
      </c>
      <c r="V94" s="2" t="str">
        <f>phone[[#This Row],[CONTACTFIRSTNAME]]&amp;"^"&amp;phone[[#This Row],[CONTACTLASTNAME]]&amp;"^"&amp;phone[[#This Row],[Column2]]</f>
        <v>Denis^Bourgouin^Your G150 Clients</v>
      </c>
      <c r="Y9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4" s="9">
        <v>1</v>
      </c>
    </row>
    <row r="95" spans="1:29" ht="30" x14ac:dyDescent="0.25">
      <c r="B95" s="54" t="str">
        <f>phone[[#This Row],[Company]]</f>
        <v>Jetport</v>
      </c>
      <c r="C95" s="55" t="s">
        <v>563</v>
      </c>
      <c r="D95" s="54"/>
      <c r="E95" s="56" t="s">
        <v>512</v>
      </c>
      <c r="F95" s="55"/>
      <c r="G95" s="54" t="s">
        <v>513</v>
      </c>
      <c r="H95" s="56"/>
      <c r="I95" s="56"/>
      <c r="J95" s="56"/>
      <c r="K95" s="54" t="s">
        <v>564</v>
      </c>
      <c r="L95" s="54" t="str">
        <f>INDEX('[1]Maintenance Facilities'!$A$1:$Q$36,MATCH(phone[[#This Row],[Phone number]],'[1]Maintenance Facilities'!$L$1:$L$36,0),MATCH("City",'[1]Maintenance Facilities'!$A$1:$Q$1,0))</f>
        <v>Mount Hope</v>
      </c>
      <c r="M95" s="54" t="str">
        <f>INDEX('[1]Maintenance Facilities'!$A$1:$Q$36,MATCH(phone[[#This Row],[Phone number]],'[1]Maintenance Facilities'!$L$1:$L$36,0),MATCH("State",'[1]Maintenance Facilities'!$A$1:$Q$1,0))</f>
        <v>ON</v>
      </c>
      <c r="N95" s="54" t="str">
        <f>INDEX('[1]Maintenance Facilities'!$A$1:$Q$36,MATCH(phone[[#This Row],[Phone number]],'[1]Maintenance Facilities'!$L$1:$L$36,0),MATCH("Country",'[1]Maintenance Facilities'!$A$1:$Q$1,0))</f>
        <v>Canada</v>
      </c>
      <c r="O95" s="56" t="s">
        <v>134</v>
      </c>
      <c r="P95" s="56" t="s">
        <v>547</v>
      </c>
      <c r="Q95" s="56"/>
      <c r="R95" s="54" t="s">
        <v>565</v>
      </c>
      <c r="S9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9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95" s="8" t="str">
        <f>IFERROR(TEXT(INDEX([1]!mailing[#All],MATCH(phone[[#This Row],[Combined]],[1]!mailing[[#All],[combined]],0),MATCH("Sent",[1]!mailing[#Headers],0)),"MMM-DD-YYYY"),"")</f>
        <v>Mar-24-2022</v>
      </c>
      <c r="V95" s="2" t="str">
        <f>phone[[#This Row],[CONTACTFIRSTNAME]]&amp;"^"&amp;phone[[#This Row],[CONTACTLASTNAME]]&amp;"^"&amp;phone[[#This Row],[Column2]]</f>
        <v>Director^of Maintenance^Your G150 Clients</v>
      </c>
      <c r="Y9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5" s="9">
        <v>1</v>
      </c>
    </row>
    <row r="96" spans="1:29" ht="30" x14ac:dyDescent="0.25">
      <c r="B96" s="58" t="str">
        <f>phone[[#This Row],[Company]]</f>
        <v>Mountain Aviation</v>
      </c>
      <c r="C96" s="55" t="s">
        <v>566</v>
      </c>
      <c r="D96" s="54"/>
      <c r="E96" s="56" t="s">
        <v>512</v>
      </c>
      <c r="F96" s="55"/>
      <c r="G96" s="54" t="s">
        <v>513</v>
      </c>
      <c r="H96" s="56"/>
      <c r="I96" s="56"/>
      <c r="J96" s="56"/>
      <c r="K96" s="54" t="s">
        <v>567</v>
      </c>
      <c r="L96" s="54" t="str">
        <f>INDEX('[1]Maintenance Facilities'!$A$1:$Q$36,MATCH(phone[[#This Row],[Phone number]],'[1]Maintenance Facilities'!$L$1:$L$36,0),MATCH("City",'[1]Maintenance Facilities'!$A$1:$Q$1,0))</f>
        <v>Broomfield</v>
      </c>
      <c r="M96" s="54" t="str">
        <f>INDEX('[1]Maintenance Facilities'!$A$1:$Q$36,MATCH(phone[[#This Row],[Phone number]],'[1]Maintenance Facilities'!$L$1:$L$36,0),MATCH("State",'[1]Maintenance Facilities'!$A$1:$Q$1,0))</f>
        <v>CO</v>
      </c>
      <c r="N96" s="54" t="str">
        <f>INDEX('[1]Maintenance Facilities'!$A$1:$Q$36,MATCH(phone[[#This Row],[Phone number]],'[1]Maintenance Facilities'!$L$1:$L$36,0),MATCH("Country",'[1]Maintenance Facilities'!$A$1:$Q$1,0))</f>
        <v>United States</v>
      </c>
      <c r="O96" s="56" t="s">
        <v>568</v>
      </c>
      <c r="P96" s="56" t="s">
        <v>569</v>
      </c>
      <c r="Q96" s="56"/>
      <c r="R96" s="54" t="s">
        <v>570</v>
      </c>
      <c r="S9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9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96" s="8" t="str">
        <f>IFERROR(TEXT(INDEX([1]!mailing[#All],MATCH(phone[[#This Row],[Combined]],[1]!mailing[[#All],[combined]],0),MATCH("Sent",[1]!mailing[#Headers],0)),"MMM-DD-YYYY"),"")</f>
        <v>Mar-24-2022</v>
      </c>
      <c r="V96" s="2" t="str">
        <f>phone[[#This Row],[CONTACTFIRSTNAME]]&amp;"^"&amp;phone[[#This Row],[CONTACTLASTNAME]]&amp;"^"&amp;phone[[#This Row],[Column2]]</f>
        <v>Bruce^Goyins^Your G150 Clients</v>
      </c>
      <c r="Y9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6" s="9">
        <v>1</v>
      </c>
      <c r="AC96" s="26" t="s">
        <v>571</v>
      </c>
    </row>
    <row r="97" spans="1:30" ht="30" customHeight="1" x14ac:dyDescent="0.25">
      <c r="B97" s="54" t="str">
        <f>phone[[#This Row],[Company]]</f>
        <v>Signature TechnicAir (STP)</v>
      </c>
      <c r="C97" s="55" t="s">
        <v>572</v>
      </c>
      <c r="D97" s="54"/>
      <c r="E97" s="56" t="s">
        <v>512</v>
      </c>
      <c r="F97" s="55"/>
      <c r="G97" s="54" t="s">
        <v>513</v>
      </c>
      <c r="H97" s="56"/>
      <c r="I97" s="56"/>
      <c r="J97" s="56"/>
      <c r="K97" s="54" t="s">
        <v>573</v>
      </c>
      <c r="L97" s="54" t="str">
        <f>INDEX('[1]Maintenance Facilities'!$A$1:$Q$36,MATCH(phone[[#This Row],[Phone number]],'[1]Maintenance Facilities'!$L$1:$L$36,0),MATCH("City",'[1]Maintenance Facilities'!$A$1:$Q$1,0))</f>
        <v>Saint Paul</v>
      </c>
      <c r="M97" s="54" t="str">
        <f>INDEX('[1]Maintenance Facilities'!$A$1:$Q$36,MATCH(phone[[#This Row],[Phone number]],'[1]Maintenance Facilities'!$L$1:$L$36,0),MATCH("State",'[1]Maintenance Facilities'!$A$1:$Q$1,0))</f>
        <v>MN</v>
      </c>
      <c r="N97" s="54" t="str">
        <f>INDEX('[1]Maintenance Facilities'!$A$1:$Q$36,MATCH(phone[[#This Row],[Phone number]],'[1]Maintenance Facilities'!$L$1:$L$36,0),MATCH("Country",'[1]Maintenance Facilities'!$A$1:$Q$1,0))</f>
        <v>United States</v>
      </c>
      <c r="O97" s="56" t="s">
        <v>574</v>
      </c>
      <c r="P97" s="56" t="s">
        <v>575</v>
      </c>
      <c r="Q97" s="56" t="s">
        <v>488</v>
      </c>
      <c r="R97" s="54" t="s">
        <v>576</v>
      </c>
      <c r="S9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9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97" s="8" t="str">
        <f>IFERROR(TEXT(INDEX([1]!mailing[#All],MATCH(phone[[#This Row],[Combined]],[1]!mailing[[#All],[combined]],0),MATCH("Sent",[1]!mailing[#Headers],0)),"MMM-DD-YYYY"),"")</f>
        <v>Mar-24-2022</v>
      </c>
      <c r="V97" s="2" t="str">
        <f>phone[[#This Row],[CONTACTFIRSTNAME]]&amp;"^"&amp;phone[[#This Row],[CONTACTLASTNAME]]&amp;"^"&amp;phone[[#This Row],[Column2]]</f>
        <v>Terry^Speight^Your G150 Clients</v>
      </c>
      <c r="Y9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7" s="9">
        <v>1</v>
      </c>
      <c r="AC97" s="3" t="s">
        <v>542</v>
      </c>
    </row>
    <row r="98" spans="1:30" ht="30" x14ac:dyDescent="0.25">
      <c r="B98" s="58" t="str">
        <f>phone[[#This Row],[Company]]</f>
        <v>SoCal Jets</v>
      </c>
      <c r="C98" s="55" t="s">
        <v>577</v>
      </c>
      <c r="D98" s="54"/>
      <c r="E98" s="56" t="s">
        <v>512</v>
      </c>
      <c r="F98" s="55"/>
      <c r="G98" s="54" t="s">
        <v>513</v>
      </c>
      <c r="H98" s="56"/>
      <c r="I98" s="56"/>
      <c r="J98" s="56"/>
      <c r="K98" s="54" t="s">
        <v>578</v>
      </c>
      <c r="L98" s="54" t="str">
        <f>INDEX('[1]Maintenance Facilities'!$A$1:$Q$36,MATCH(phone[[#This Row],[Phone number]],'[1]Maintenance Facilities'!$L$1:$L$36,0),MATCH("City",'[1]Maintenance Facilities'!$A$1:$Q$1,0))</f>
        <v>Van Nuys</v>
      </c>
      <c r="M98" s="54" t="str">
        <f>INDEX('[1]Maintenance Facilities'!$A$1:$Q$36,MATCH(phone[[#This Row],[Phone number]],'[1]Maintenance Facilities'!$L$1:$L$36,0),MATCH("State",'[1]Maintenance Facilities'!$A$1:$Q$1,0))</f>
        <v>CA</v>
      </c>
      <c r="N98" s="54" t="str">
        <f>INDEX('[1]Maintenance Facilities'!$A$1:$Q$36,MATCH(phone[[#This Row],[Phone number]],'[1]Maintenance Facilities'!$L$1:$L$36,0),MATCH("Country",'[1]Maintenance Facilities'!$A$1:$Q$1,0))</f>
        <v>United States</v>
      </c>
      <c r="O98" s="56" t="s">
        <v>305</v>
      </c>
      <c r="P98" s="56" t="s">
        <v>579</v>
      </c>
      <c r="Q98" s="56" t="s">
        <v>54</v>
      </c>
      <c r="R98" s="54" t="s">
        <v>580</v>
      </c>
      <c r="S9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9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98" s="8" t="str">
        <f>IFERROR(TEXT(INDEX([1]!mailing[#All],MATCH(phone[[#This Row],[Combined]],[1]!mailing[[#All],[combined]],0),MATCH("Sent",[1]!mailing[#Headers],0)),"MMM-DD-YYYY"),"")</f>
        <v>Mar-24-2022</v>
      </c>
      <c r="V98" s="2" t="str">
        <f>phone[[#This Row],[CONTACTFIRSTNAME]]&amp;"^"&amp;phone[[#This Row],[CONTACTLASTNAME]]&amp;"^"&amp;phone[[#This Row],[Column2]]</f>
        <v>Robert^Roig^Your G150 Clients</v>
      </c>
      <c r="Y9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8" s="9">
        <v>1</v>
      </c>
      <c r="AC98" s="15" t="s">
        <v>571</v>
      </c>
    </row>
    <row r="99" spans="1:30" hidden="1" x14ac:dyDescent="0.25">
      <c r="A99" s="1">
        <v>265</v>
      </c>
      <c r="B99" s="2" t="str">
        <f>phone[[#This Row],[Company]]</f>
        <v>Aerolineas Ejecutivas, SA de CV</v>
      </c>
      <c r="C99" s="1" t="s">
        <v>581</v>
      </c>
      <c r="D99" s="2" t="s">
        <v>58</v>
      </c>
      <c r="E99" s="3" t="s">
        <v>582</v>
      </c>
      <c r="F99" s="1" t="s">
        <v>583</v>
      </c>
      <c r="G99" s="2" t="s">
        <v>79</v>
      </c>
      <c r="H9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XA-CHY: TLC</v>
      </c>
      <c r="I9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XA-CHY: </v>
      </c>
      <c r="J9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XA-CHY: Mexico</v>
      </c>
      <c r="K99" s="2" t="s">
        <v>584</v>
      </c>
      <c r="L9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Toluca, Mexico</v>
      </c>
      <c r="M9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9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Mexico</v>
      </c>
      <c r="O99" s="3" t="s">
        <v>585</v>
      </c>
      <c r="P99" s="3" t="s">
        <v>586</v>
      </c>
      <c r="Q99" s="3" t="s">
        <v>587</v>
      </c>
      <c r="R99" s="2" t="s">
        <v>588</v>
      </c>
      <c r="S9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9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99" s="8" t="str">
        <f>IFERROR(TEXT(INDEX([1]!mailing[#All],MATCH(phone[[#This Row],[Combined]],[1]!mailing[[#All],[combined]],0),MATCH("Sent",[1]!mailing[#Headers],0)),"MMM-DD-YYYY"),"")</f>
        <v>Mar-17-2022</v>
      </c>
      <c r="V99" s="2" t="str">
        <f>phone[[#This Row],[CONTACTFIRSTNAME]]&amp;"^"&amp;phone[[#This Row],[CONTACTLASTNAME]]&amp;"^"&amp;phone[[#This Row],[Column2]]</f>
        <v>Eric^Guzman^XA-CHY</v>
      </c>
      <c r="Y9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99" s="2"/>
      <c r="AC99" s="2"/>
    </row>
    <row r="100" spans="1:30" ht="45" x14ac:dyDescent="0.25">
      <c r="B100" s="54" t="str">
        <f>phone[[#This Row],[Company]]</f>
        <v>StandardAero (IAH)</v>
      </c>
      <c r="C100" s="55" t="s">
        <v>589</v>
      </c>
      <c r="D100" s="54"/>
      <c r="E100" s="56" t="s">
        <v>512</v>
      </c>
      <c r="F100" s="55"/>
      <c r="G100" s="54" t="s">
        <v>513</v>
      </c>
      <c r="H100" s="56"/>
      <c r="I100" s="56"/>
      <c r="J100" s="56"/>
      <c r="K100" s="54" t="s">
        <v>590</v>
      </c>
      <c r="L100" s="54" t="str">
        <f>INDEX('[1]Maintenance Facilities'!$A$1:$Q$36,MATCH(phone[[#This Row],[Phone number]],'[1]Maintenance Facilities'!$L$1:$L$36,0),MATCH("City",'[1]Maintenance Facilities'!$A$1:$Q$1,0))</f>
        <v>Houston</v>
      </c>
      <c r="M100" s="54" t="str">
        <f>INDEX('[1]Maintenance Facilities'!$A$1:$Q$36,MATCH(phone[[#This Row],[Phone number]],'[1]Maintenance Facilities'!$L$1:$L$36,0),MATCH("State",'[1]Maintenance Facilities'!$A$1:$Q$1,0))</f>
        <v>TX</v>
      </c>
      <c r="N100" s="54" t="str">
        <f>INDEX('[1]Maintenance Facilities'!$A$1:$Q$36,MATCH(phone[[#This Row],[Phone number]],'[1]Maintenance Facilities'!$L$1:$L$36,0),MATCH("Country",'[1]Maintenance Facilities'!$A$1:$Q$1,0))</f>
        <v>United States</v>
      </c>
      <c r="O100" s="56" t="s">
        <v>184</v>
      </c>
      <c r="P100" s="56" t="s">
        <v>591</v>
      </c>
      <c r="Q100" s="56" t="s">
        <v>552</v>
      </c>
      <c r="R100" s="54" t="s">
        <v>592</v>
      </c>
      <c r="S10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0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00" s="8" t="str">
        <f>IFERROR(TEXT(INDEX([1]!mailing[#All],MATCH(phone[[#This Row],[Combined]],[1]!mailing[[#All],[combined]],0),MATCH("Sent",[1]!mailing[#Headers],0)),"MMM-DD-YYYY"),"")</f>
        <v>Mar-24-2022</v>
      </c>
      <c r="V100" s="2" t="str">
        <f>phone[[#This Row],[CONTACTFIRSTNAME]]&amp;"^"&amp;phone[[#This Row],[CONTACTLASTNAME]]&amp;"^"&amp;phone[[#This Row],[Column2]]</f>
        <v>Peter^Vandolzer^Your G150 Clients</v>
      </c>
      <c r="Y10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0" s="9">
        <v>1</v>
      </c>
      <c r="AC100" s="3" t="s">
        <v>542</v>
      </c>
    </row>
    <row r="101" spans="1:30" ht="75" hidden="1" x14ac:dyDescent="0.25">
      <c r="A101" s="1">
        <v>267</v>
      </c>
      <c r="B101" s="2" t="str">
        <f>phone[[#This Row],[Company]]</f>
        <v>Dos Mares Guia Neto, Walfrido Silvido, Samos Participacoes, Ltda.</v>
      </c>
      <c r="C101" s="1" t="s">
        <v>593</v>
      </c>
      <c r="D101" s="2" t="s">
        <v>30</v>
      </c>
      <c r="E101" s="3" t="s">
        <v>594</v>
      </c>
      <c r="F101" s="1" t="s">
        <v>595</v>
      </c>
      <c r="G101" s="2" t="s">
        <v>596</v>
      </c>
      <c r="H10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PR-SMG: PLU</v>
      </c>
      <c r="I10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PR-SMG: MG</v>
      </c>
      <c r="J10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PR-SMG: Brazil</v>
      </c>
      <c r="K101" s="3" t="s">
        <v>597</v>
      </c>
      <c r="L10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Belo Horizonte</v>
      </c>
      <c r="M10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0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Brazil</v>
      </c>
      <c r="O101" s="3" t="s">
        <v>598</v>
      </c>
      <c r="P101" s="3" t="s">
        <v>599</v>
      </c>
      <c r="Q101" s="3" t="s">
        <v>600</v>
      </c>
      <c r="R101" s="2"/>
      <c r="S10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 xml:space="preserve">
1</v>
      </c>
      <c r="T10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01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
Mar-17-2022</v>
      </c>
      <c r="V101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Walfrido silvido^Dos Mares Guia Neto^PR-SMG</v>
      </c>
      <c r="W101" s="2" t="s">
        <v>601</v>
      </c>
      <c r="X101" s="2" t="str">
        <f>"Leonardo^de Vasconcelos Vieira^"&amp;phone[[#This Row],[Column2]]</f>
        <v>Leonardo^de Vasconcelos Vieira^PR-SMG</v>
      </c>
      <c r="Y101" s="2">
        <f>(LEN(phone[[#This Row],[CONTACTFIRSTNAME]])+LEN(phone[[#This Row],[CONTACTLASTNAME]]))-(LEN(SUBSTITUTE(phone[[#This Row],[CONTACTFIRSTNAME]],CHAR(10),""))+LEN(SUBSTITUTE(phone[[#This Row],[CONTACTLASTNAME]],CHAR(10),"")))</f>
        <v>4</v>
      </c>
      <c r="Z101" s="2"/>
      <c r="AC101" s="2"/>
    </row>
    <row r="102" spans="1:30" hidden="1" x14ac:dyDescent="0.25">
      <c r="A102" s="1">
        <v>267</v>
      </c>
      <c r="B102" s="2" t="str">
        <f>phone[[#This Row],[Company]]</f>
        <v>Samos Participacoes, Ltda.</v>
      </c>
      <c r="C102" s="1" t="s">
        <v>602</v>
      </c>
      <c r="D102" s="2" t="s">
        <v>85</v>
      </c>
      <c r="E102" s="3" t="s">
        <v>594</v>
      </c>
      <c r="F102" s="1" t="s">
        <v>595</v>
      </c>
      <c r="G102" s="2" t="s">
        <v>109</v>
      </c>
      <c r="H10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PR-SMG: PLU</v>
      </c>
      <c r="I10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PR-SMG: MG</v>
      </c>
      <c r="J10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PR-SMG: Brazil</v>
      </c>
      <c r="K102" s="2" t="s">
        <v>603</v>
      </c>
      <c r="L10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Belo Horizonte</v>
      </c>
      <c r="M10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MG</v>
      </c>
      <c r="N10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Brazil</v>
      </c>
      <c r="O102" s="3" t="s">
        <v>604</v>
      </c>
      <c r="P102" s="3" t="s">
        <v>605</v>
      </c>
      <c r="Q102" s="3" t="s">
        <v>606</v>
      </c>
      <c r="R102" s="2"/>
      <c r="S10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>1</v>
      </c>
      <c r="T10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02" s="8" t="str">
        <f>IFERROR(TEXT(INDEX([1]!mailing[#All],MATCH(phone[[#This Row],[Combined]],[1]!mailing[[#All],[combined]],0),MATCH("Sent",[1]!mailing[#Headers],0)),"MMM-DD-YYYY"),"")</f>
        <v>Mar-17-2022</v>
      </c>
      <c r="V102" s="2" t="str">
        <f>phone[[#This Row],[CONTACTFIRSTNAME]]&amp;"^"&amp;phone[[#This Row],[CONTACTLASTNAME]]&amp;"^"&amp;phone[[#This Row],[Column2]]</f>
        <v>Leonardo^de Vasconcelos Vieira^PR-SMG</v>
      </c>
      <c r="Y10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2" s="2"/>
      <c r="AC102" s="2"/>
    </row>
    <row r="103" spans="1:30" ht="30" x14ac:dyDescent="0.25">
      <c r="B103" s="54" t="str">
        <f>phone[[#This Row],[Company]]</f>
        <v>Sunrise Jets</v>
      </c>
      <c r="C103" s="55" t="s">
        <v>607</v>
      </c>
      <c r="D103" s="54"/>
      <c r="E103" s="56" t="s">
        <v>512</v>
      </c>
      <c r="F103" s="55"/>
      <c r="G103" s="54" t="s">
        <v>513</v>
      </c>
      <c r="H103" s="56"/>
      <c r="I103" s="56"/>
      <c r="J103" s="56"/>
      <c r="K103" s="54" t="s">
        <v>608</v>
      </c>
      <c r="L103" s="56" t="str">
        <f>INDEX('[1]Maintenance Facilities'!$A$1:$Q$36,MATCH(phone[[#This Row],[Phone number]],'[1]Maintenance Facilities'!$L$1:$L$36,0),MATCH("City",'[1]Maintenance Facilities'!$A$1:$Q$1,0))</f>
        <v>Westhampton Beach</v>
      </c>
      <c r="M103" s="54" t="str">
        <f>INDEX('[1]Maintenance Facilities'!$A$1:$Q$36,MATCH(phone[[#This Row],[Phone number]],'[1]Maintenance Facilities'!$L$1:$L$36,0),MATCH("State",'[1]Maintenance Facilities'!$A$1:$Q$1,0))</f>
        <v>NY</v>
      </c>
      <c r="N103" s="54" t="str">
        <f>INDEX('[1]Maintenance Facilities'!$A$1:$Q$36,MATCH(phone[[#This Row],[Phone number]],'[1]Maintenance Facilities'!$L$1:$L$36,0),MATCH("Country",'[1]Maintenance Facilities'!$A$1:$Q$1,0))</f>
        <v>United States</v>
      </c>
      <c r="O103" s="56" t="s">
        <v>305</v>
      </c>
      <c r="P103" s="56" t="s">
        <v>609</v>
      </c>
      <c r="Q103" s="56" t="s">
        <v>37</v>
      </c>
      <c r="R103" s="54" t="s">
        <v>610</v>
      </c>
      <c r="S10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0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03" s="8" t="str">
        <f>IFERROR(TEXT(INDEX([1]!mailing[#All],MATCH(phone[[#This Row],[Combined]],[1]!mailing[[#All],[combined]],0),MATCH("Sent",[1]!mailing[#Headers],0)),"MMM-DD-YYYY"),"")</f>
        <v>Mar-24-2022</v>
      </c>
      <c r="V103" s="2" t="str">
        <f>phone[[#This Row],[CONTACTFIRSTNAME]]&amp;"^"&amp;phone[[#This Row],[CONTACTLASTNAME]]&amp;"^"&amp;phone[[#This Row],[Column2]]</f>
        <v>Robert^Cappellano^Your G150 Clients</v>
      </c>
      <c r="Y10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3" s="9">
        <v>1</v>
      </c>
    </row>
    <row r="104" spans="1:30" ht="30" x14ac:dyDescent="0.25">
      <c r="B104" s="54" t="str">
        <f>phone[[#This Row],[Company]]</f>
        <v>Sunwest Aviation</v>
      </c>
      <c r="C104" s="55" t="s">
        <v>611</v>
      </c>
      <c r="D104" s="54"/>
      <c r="E104" s="56" t="s">
        <v>512</v>
      </c>
      <c r="F104" s="55"/>
      <c r="G104" s="54" t="s">
        <v>513</v>
      </c>
      <c r="H104" s="56"/>
      <c r="I104" s="56"/>
      <c r="J104" s="56"/>
      <c r="K104" s="54" t="s">
        <v>612</v>
      </c>
      <c r="L104" s="54" t="str">
        <f>INDEX('[1]Maintenance Facilities'!$A$1:$Q$36,MATCH(phone[[#This Row],[Phone number]],'[1]Maintenance Facilities'!$L$1:$L$36,0),MATCH("City",'[1]Maintenance Facilities'!$A$1:$Q$1,0))</f>
        <v>Calgary</v>
      </c>
      <c r="M104" s="54" t="str">
        <f>INDEX('[1]Maintenance Facilities'!$A$1:$Q$36,MATCH(phone[[#This Row],[Phone number]],'[1]Maintenance Facilities'!$L$1:$L$36,0),MATCH("State",'[1]Maintenance Facilities'!$A$1:$Q$1,0))</f>
        <v>AB</v>
      </c>
      <c r="N104" s="54" t="str">
        <f>INDEX('[1]Maintenance Facilities'!$A$1:$Q$36,MATCH(phone[[#This Row],[Phone number]],'[1]Maintenance Facilities'!$L$1:$L$36,0),MATCH("Country",'[1]Maintenance Facilities'!$A$1:$Q$1,0))</f>
        <v>Canada</v>
      </c>
      <c r="O104" s="56" t="s">
        <v>134</v>
      </c>
      <c r="P104" s="56" t="s">
        <v>547</v>
      </c>
      <c r="Q104" s="56" t="s">
        <v>613</v>
      </c>
      <c r="R104" s="54" t="s">
        <v>614</v>
      </c>
      <c r="S10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0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04" s="8" t="str">
        <f>IFERROR(TEXT(INDEX([1]!mailing[#All],MATCH(phone[[#This Row],[Combined]],[1]!mailing[[#All],[combined]],0),MATCH("Sent",[1]!mailing[#Headers],0)),"MMM-DD-YYYY"),"")</f>
        <v>Mar-24-2022</v>
      </c>
      <c r="V104" s="2" t="str">
        <f>phone[[#This Row],[CONTACTFIRSTNAME]]&amp;"^"&amp;phone[[#This Row],[CONTACTLASTNAME]]&amp;"^"&amp;phone[[#This Row],[Column2]]</f>
        <v>Director^of Maintenance^Your G150 Clients</v>
      </c>
      <c r="Y10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4" s="9">
        <v>1</v>
      </c>
    </row>
    <row r="105" spans="1:30" ht="75" hidden="1" x14ac:dyDescent="0.25">
      <c r="A105" s="1">
        <v>269</v>
      </c>
      <c r="B105" s="2" t="str">
        <f>phone[[#This Row],[Company]]</f>
        <v>ADRO Servicios Aereos, SA</v>
      </c>
      <c r="C105" s="1" t="s">
        <v>615</v>
      </c>
      <c r="D105" s="2" t="s">
        <v>30</v>
      </c>
      <c r="E105" s="3" t="s">
        <v>616</v>
      </c>
      <c r="F105" s="1" t="s">
        <v>617</v>
      </c>
      <c r="G105" s="2" t="s">
        <v>50</v>
      </c>
      <c r="H10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XA-CPL: TLC</v>
      </c>
      <c r="I10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XA-CPL: </v>
      </c>
      <c r="J10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XA-CPL: Mexico</v>
      </c>
      <c r="K105" s="2" t="s">
        <v>618</v>
      </c>
      <c r="L105" s="3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Toluca, Ciudad de Mexico</v>
      </c>
      <c r="M10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0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Mexico</v>
      </c>
      <c r="O105" s="3" t="s">
        <v>619</v>
      </c>
      <c r="P105" s="3" t="s">
        <v>620</v>
      </c>
      <c r="Q105" s="3" t="s">
        <v>621</v>
      </c>
      <c r="R105" s="2"/>
      <c r="S10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0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05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105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Emilio^Perez de Leon^XA-CPL</v>
      </c>
      <c r="W105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Lorena^
Martinez^XA-CPL</v>
      </c>
      <c r="Y105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105" s="2"/>
      <c r="AC105" s="2"/>
    </row>
    <row r="106" spans="1:30" ht="45" hidden="1" x14ac:dyDescent="0.25">
      <c r="A106" s="1">
        <v>269</v>
      </c>
      <c r="B106" s="2" t="str">
        <f>phone[[#This Row],[Company]]</f>
        <v>ADRO Servicios Aereos, SA</v>
      </c>
      <c r="C106" s="1" t="s">
        <v>622</v>
      </c>
      <c r="D106" s="2" t="s">
        <v>85</v>
      </c>
      <c r="E106" s="3" t="s">
        <v>616</v>
      </c>
      <c r="F106" s="1" t="s">
        <v>617</v>
      </c>
      <c r="G106" s="2" t="s">
        <v>109</v>
      </c>
      <c r="H10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XA-CPL: TLC</v>
      </c>
      <c r="I10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XA-CPL: </v>
      </c>
      <c r="J10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XA-CPL: Mexico</v>
      </c>
      <c r="K106" s="2" t="s">
        <v>618</v>
      </c>
      <c r="L106" s="3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Toluca, Ciudad de Mexico</v>
      </c>
      <c r="M10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0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Mexico</v>
      </c>
      <c r="O106" s="3" t="s">
        <v>623</v>
      </c>
      <c r="P106" s="3" t="s">
        <v>624</v>
      </c>
      <c r="Q106" s="3" t="s">
        <v>625</v>
      </c>
      <c r="R106" s="2"/>
      <c r="S10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0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06" s="8" t="str">
        <f>IFERROR(TEXT(INDEX([1]!mailing[#All],MATCH(phone[[#This Row],[Combined]],[1]!mailing[[#All],[combined]],0),MATCH("Sent",[1]!mailing[#Headers],0)),"MMM-DD-YYYY"),"")</f>
        <v>Mar-17-2022</v>
      </c>
      <c r="V106" s="2" t="str">
        <f>phone[[#This Row],[CONTACTFIRSTNAME]]&amp;"^"&amp;phone[[#This Row],[CONTACTLASTNAME]]&amp;"^"&amp;phone[[#This Row],[Column2]]</f>
        <v>Emilio^Perez de Leon^XA-CPL</v>
      </c>
      <c r="Y10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6" s="2"/>
      <c r="AC106" s="2"/>
    </row>
    <row r="107" spans="1:30" ht="30" x14ac:dyDescent="0.25">
      <c r="B107" s="54" t="str">
        <f>phone[[#This Row],[Company]]</f>
        <v>Thornton Aviation</v>
      </c>
      <c r="C107" s="55" t="s">
        <v>626</v>
      </c>
      <c r="D107" s="54"/>
      <c r="E107" s="56" t="s">
        <v>512</v>
      </c>
      <c r="F107" s="55"/>
      <c r="G107" s="54" t="s">
        <v>513</v>
      </c>
      <c r="H107" s="56"/>
      <c r="I107" s="56"/>
      <c r="J107" s="56"/>
      <c r="K107" s="54" t="s">
        <v>627</v>
      </c>
      <c r="L107" s="54" t="str">
        <f>INDEX('[1]Maintenance Facilities'!$A$1:$Q$36,MATCH(phone[[#This Row],[Phone number]],'[1]Maintenance Facilities'!$L$1:$L$36,0),MATCH("City",'[1]Maintenance Facilities'!$A$1:$Q$1,0))</f>
        <v>Van Nuys</v>
      </c>
      <c r="M107" s="54" t="str">
        <f>INDEX('[1]Maintenance Facilities'!$A$1:$Q$36,MATCH(phone[[#This Row],[Phone number]],'[1]Maintenance Facilities'!$L$1:$L$36,0),MATCH("State",'[1]Maintenance Facilities'!$A$1:$Q$1,0))</f>
        <v>CA</v>
      </c>
      <c r="N107" s="54" t="str">
        <f>INDEX('[1]Maintenance Facilities'!$A$1:$Q$36,MATCH(phone[[#This Row],[Phone number]],'[1]Maintenance Facilities'!$L$1:$L$36,0),MATCH("Country",'[1]Maintenance Facilities'!$A$1:$Q$1,0))</f>
        <v>United States</v>
      </c>
      <c r="O107" s="56" t="s">
        <v>628</v>
      </c>
      <c r="P107" s="56" t="s">
        <v>629</v>
      </c>
      <c r="Q107" s="56" t="s">
        <v>488</v>
      </c>
      <c r="R107" s="54" t="s">
        <v>630</v>
      </c>
      <c r="S10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0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07" s="8" t="str">
        <f>IFERROR(TEXT(INDEX([1]!mailing[#All],MATCH(phone[[#This Row],[Combined]],[1]!mailing[[#All],[combined]],0),MATCH("Sent",[1]!mailing[#Headers],0)),"MMM-DD-YYYY"),"")</f>
        <v>Mar-24-2022</v>
      </c>
      <c r="V107" s="2" t="str">
        <f>phone[[#This Row],[CONTACTFIRSTNAME]]&amp;"^"&amp;phone[[#This Row],[CONTACTLASTNAME]]&amp;"^"&amp;phone[[#This Row],[Column2]]</f>
        <v>Tim^Johnston^Your G150 Clients</v>
      </c>
      <c r="Y10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7" s="9">
        <v>1</v>
      </c>
    </row>
    <row r="108" spans="1:30" ht="45" x14ac:dyDescent="0.25">
      <c r="B108" s="54" t="str">
        <f>phone[[#This Row],[Company]]</f>
        <v>West Star Aviation</v>
      </c>
      <c r="C108" s="55" t="s">
        <v>631</v>
      </c>
      <c r="D108" s="54"/>
      <c r="E108" s="56" t="s">
        <v>512</v>
      </c>
      <c r="F108" s="55"/>
      <c r="G108" s="54" t="s">
        <v>513</v>
      </c>
      <c r="H108" s="56"/>
      <c r="I108" s="56"/>
      <c r="J108" s="56"/>
      <c r="K108" s="54" t="s">
        <v>632</v>
      </c>
      <c r="L108" s="54" t="str">
        <f>INDEX('[1]Maintenance Facilities'!$A$1:$Q$36,MATCH(phone[[#This Row],[Phone number]],'[1]Maintenance Facilities'!$L$1:$L$36,0),MATCH("City",'[1]Maintenance Facilities'!$A$1:$Q$1,0))</f>
        <v>Chattanooga</v>
      </c>
      <c r="M108" s="54" t="str">
        <f>INDEX('[1]Maintenance Facilities'!$A$1:$Q$36,MATCH(phone[[#This Row],[Phone number]],'[1]Maintenance Facilities'!$L$1:$L$36,0),MATCH("State",'[1]Maintenance Facilities'!$A$1:$Q$1,0))</f>
        <v>TN</v>
      </c>
      <c r="N108" s="54" t="str">
        <f>INDEX('[1]Maintenance Facilities'!$A$1:$Q$36,MATCH(phone[[#This Row],[Phone number]],'[1]Maintenance Facilities'!$L$1:$L$36,0),MATCH("Country",'[1]Maintenance Facilities'!$A$1:$Q$1,0))</f>
        <v>United States</v>
      </c>
      <c r="O108" s="56" t="s">
        <v>633</v>
      </c>
      <c r="P108" s="56" t="s">
        <v>634</v>
      </c>
      <c r="Q108" s="56"/>
      <c r="R108" s="54" t="s">
        <v>635</v>
      </c>
      <c r="S10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0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08" s="8" t="str">
        <f>IFERROR(TEXT(INDEX([1]!mailing[#All],MATCH(phone[[#This Row],[Combined]],[1]!mailing[[#All],[combined]],0),MATCH("Sent",[1]!mailing[#Headers],0)),"MMM-DD-YYYY"),"")</f>
        <v>Mar-24-2022</v>
      </c>
      <c r="V108" s="2" t="str">
        <f>phone[[#This Row],[CONTACTFIRSTNAME]]&amp;"^"&amp;phone[[#This Row],[CONTACTLASTNAME]]&amp;"^"&amp;phone[[#This Row],[Column2]]</f>
        <v>Will^Carroll^Your G150 Clients</v>
      </c>
      <c r="Y10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8" s="9">
        <v>1</v>
      </c>
      <c r="AC108" s="3" t="s">
        <v>542</v>
      </c>
    </row>
    <row r="109" spans="1:30" ht="30" x14ac:dyDescent="0.25">
      <c r="B109" s="54" t="str">
        <f>phone[[#This Row],[Company]]</f>
        <v>West Star Aviation</v>
      </c>
      <c r="C109" s="55" t="s">
        <v>636</v>
      </c>
      <c r="D109" s="54"/>
      <c r="E109" s="56" t="s">
        <v>512</v>
      </c>
      <c r="F109" s="55"/>
      <c r="G109" s="54" t="s">
        <v>513</v>
      </c>
      <c r="H109" s="56"/>
      <c r="I109" s="56"/>
      <c r="J109" s="56"/>
      <c r="K109" s="54" t="s">
        <v>632</v>
      </c>
      <c r="L109" s="54" t="str">
        <f>INDEX('[1]Maintenance Facilities'!$A$1:$Q$36,MATCH(phone[[#This Row],[Phone number]],'[1]Maintenance Facilities'!$L$1:$L$36,0),MATCH("City",'[1]Maintenance Facilities'!$A$1:$Q$1,0))</f>
        <v>East Alton</v>
      </c>
      <c r="M109" s="54" t="str">
        <f>INDEX('[1]Maintenance Facilities'!$A$1:$Q$36,MATCH(phone[[#This Row],[Phone number]],'[1]Maintenance Facilities'!$L$1:$L$36,0),MATCH("State",'[1]Maintenance Facilities'!$A$1:$Q$1,0))</f>
        <v>IL</v>
      </c>
      <c r="N109" s="54" t="str">
        <f>INDEX('[1]Maintenance Facilities'!$A$1:$Q$36,MATCH(phone[[#This Row],[Phone number]],'[1]Maintenance Facilities'!$L$1:$L$36,0),MATCH("Country",'[1]Maintenance Facilities'!$A$1:$Q$1,0))</f>
        <v>United States</v>
      </c>
      <c r="O109" s="56" t="s">
        <v>444</v>
      </c>
      <c r="P109" s="56" t="s">
        <v>637</v>
      </c>
      <c r="Q109" s="56"/>
      <c r="R109" s="54" t="s">
        <v>635</v>
      </c>
      <c r="S109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09" s="59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09" s="60" t="str">
        <f>IFERROR(TEXT(INDEX([1]!mailing[#All],MATCH(phone[[#This Row],[Combined]],[1]!mailing[[#All],[combined]],0),MATCH("Sent",[1]!mailing[#Headers],0)),"MMM-DD-YYYY"),"")</f>
        <v>Mar-24-2022</v>
      </c>
      <c r="V109" s="2" t="str">
        <f>phone[[#This Row],[CONTACTFIRSTNAME]]&amp;"^"&amp;phone[[#This Row],[CONTACTLASTNAME]]&amp;"^"&amp;phone[[#This Row],[Column2]]</f>
        <v>John^Sonsoucie^Your G150 Clients</v>
      </c>
      <c r="Y10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09" s="61">
        <v>1</v>
      </c>
      <c r="AA109" s="54"/>
      <c r="AB109" s="54"/>
      <c r="AC109" s="56"/>
      <c r="AD109" s="54"/>
    </row>
    <row r="110" spans="1:30" ht="30" x14ac:dyDescent="0.25">
      <c r="B110" s="54" t="str">
        <f>phone[[#This Row],[Company]]</f>
        <v>West Star Aviation Inc.</v>
      </c>
      <c r="C110" s="55" t="s">
        <v>638</v>
      </c>
      <c r="D110" s="54"/>
      <c r="E110" s="56" t="s">
        <v>512</v>
      </c>
      <c r="F110" s="55"/>
      <c r="G110" s="54" t="s">
        <v>513</v>
      </c>
      <c r="H110" s="56"/>
      <c r="I110" s="56"/>
      <c r="J110" s="56"/>
      <c r="K110" s="54" t="s">
        <v>639</v>
      </c>
      <c r="L110" s="54" t="str">
        <f>INDEX('[1]Maintenance Facilities'!$A$1:$Q$36,MATCH(phone[[#This Row],[Phone number]],'[1]Maintenance Facilities'!$L$1:$L$36,0),MATCH("City",'[1]Maintenance Facilities'!$A$1:$Q$1,0))</f>
        <v>Grand Junction</v>
      </c>
      <c r="M110" s="54" t="str">
        <f>INDEX('[1]Maintenance Facilities'!$A$1:$Q$36,MATCH(phone[[#This Row],[Phone number]],'[1]Maintenance Facilities'!$L$1:$L$36,0),MATCH("State",'[1]Maintenance Facilities'!$A$1:$Q$1,0))</f>
        <v>CO</v>
      </c>
      <c r="N110" s="54" t="str">
        <f>INDEX('[1]Maintenance Facilities'!$A$1:$Q$36,MATCH(phone[[#This Row],[Phone number]],'[1]Maintenance Facilities'!$L$1:$L$36,0),MATCH("Country",'[1]Maintenance Facilities'!$A$1:$Q$1,0))</f>
        <v>United States</v>
      </c>
      <c r="O110" s="56" t="s">
        <v>640</v>
      </c>
      <c r="P110" s="56" t="s">
        <v>641</v>
      </c>
      <c r="Q110" s="56"/>
      <c r="R110" s="54" t="s">
        <v>635</v>
      </c>
      <c r="S110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10" s="59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10" s="60" t="str">
        <f>IFERROR(TEXT(INDEX([1]!mailing[#All],MATCH(phone[[#This Row],[Combined]],[1]!mailing[[#All],[combined]],0),MATCH("Sent",[1]!mailing[#Headers],0)),"MMM-DD-YYYY"),"")</f>
        <v>Mar-24-2022</v>
      </c>
      <c r="V110" s="2" t="str">
        <f>phone[[#This Row],[CONTACTFIRSTNAME]]&amp;"^"&amp;phone[[#This Row],[CONTACTLASTNAME]]&amp;"^"&amp;phone[[#This Row],[Column2]]</f>
        <v>Jon^Toms^Your G150 Clients</v>
      </c>
      <c r="Y11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0" s="61">
        <v>1</v>
      </c>
      <c r="AA110" s="54"/>
      <c r="AB110" s="54"/>
      <c r="AC110" s="56"/>
      <c r="AD110" s="54"/>
    </row>
    <row r="111" spans="1:30" ht="30" x14ac:dyDescent="0.25">
      <c r="B111" s="54" t="str">
        <f>phone[[#This Row],[Company]]</f>
        <v>West Star Aviation Inc.</v>
      </c>
      <c r="C111" s="55" t="s">
        <v>642</v>
      </c>
      <c r="D111" s="54"/>
      <c r="E111" s="56" t="s">
        <v>512</v>
      </c>
      <c r="F111" s="55"/>
      <c r="G111" s="54" t="s">
        <v>513</v>
      </c>
      <c r="H111" s="56"/>
      <c r="I111" s="56"/>
      <c r="J111" s="56"/>
      <c r="K111" s="54" t="s">
        <v>639</v>
      </c>
      <c r="L111" s="54" t="str">
        <f>INDEX('[1]Maintenance Facilities'!$A$1:$Q$36,MATCH(phone[[#This Row],[Phone number]],'[1]Maintenance Facilities'!$L$1:$L$36,0),MATCH("City",'[1]Maintenance Facilities'!$A$1:$Q$1,0))</f>
        <v>Grand Junction</v>
      </c>
      <c r="M111" s="54" t="str">
        <f>INDEX('[1]Maintenance Facilities'!$A$1:$Q$36,MATCH(phone[[#This Row],[Phone number]],'[1]Maintenance Facilities'!$L$1:$L$36,0),MATCH("State",'[1]Maintenance Facilities'!$A$1:$Q$1,0))</f>
        <v>CO</v>
      </c>
      <c r="N111" s="54" t="str">
        <f>INDEX('[1]Maintenance Facilities'!$A$1:$Q$36,MATCH(phone[[#This Row],[Phone number]],'[1]Maintenance Facilities'!$L$1:$L$36,0),MATCH("Country",'[1]Maintenance Facilities'!$A$1:$Q$1,0))</f>
        <v>United States</v>
      </c>
      <c r="O111" s="56" t="s">
        <v>153</v>
      </c>
      <c r="P111" s="56" t="s">
        <v>643</v>
      </c>
      <c r="Q111" s="56" t="s">
        <v>552</v>
      </c>
      <c r="R111" s="54" t="s">
        <v>635</v>
      </c>
      <c r="S111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11" s="59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11" s="60" t="str">
        <f>IFERROR(TEXT(INDEX([1]!mailing[#All],MATCH(phone[[#This Row],[Combined]],[1]!mailing[[#All],[combined]],0),MATCH("Sent",[1]!mailing[#Headers],0)),"MMM-DD-YYYY"),"")</f>
        <v>Mar-24-2022</v>
      </c>
      <c r="V111" s="2" t="str">
        <f>phone[[#This Row],[CONTACTFIRSTNAME]]&amp;"^"&amp;phone[[#This Row],[CONTACTLASTNAME]]&amp;"^"&amp;phone[[#This Row],[Column2]]</f>
        <v>David^Krogman^Your G150 Clients</v>
      </c>
      <c r="Y11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1" s="61">
        <v>1</v>
      </c>
      <c r="AA111" s="54"/>
      <c r="AB111" s="54"/>
      <c r="AC111" s="56"/>
      <c r="AD111" s="54"/>
    </row>
    <row r="112" spans="1:30" ht="45" x14ac:dyDescent="0.25">
      <c r="A112" s="1" t="str">
        <f>IFERROR(LEFT(phone[[#This Row],[Serial Number]],SEARCH(",",phone[[#This Row],[Serial Number]])-1),phone[[#This Row],[Serial Number]])</f>
        <v>234</v>
      </c>
      <c r="B112" s="54" t="str">
        <f>phone[[#This Row],[Company]]</f>
        <v>ATG Aviation, LLC</v>
      </c>
      <c r="C112" s="55"/>
      <c r="D112" s="54" t="s">
        <v>644</v>
      </c>
      <c r="E112" s="56" t="s">
        <v>235</v>
      </c>
      <c r="F112" s="55" t="str">
        <f>INDEX($E$2:$F$239,MATCH(phone[[#This Row],[Column2]],$E$2:$E$239,0),2)</f>
        <v>234</v>
      </c>
      <c r="G112" s="54" t="s">
        <v>237</v>
      </c>
      <c r="H112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N511CT: </v>
      </c>
      <c r="I112" s="56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N511CT: </v>
      </c>
      <c r="J112" s="56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N511CT: United States</v>
      </c>
      <c r="K112" s="54" t="s">
        <v>645</v>
      </c>
      <c r="L112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Shoal Creek</v>
      </c>
      <c r="M112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AL</v>
      </c>
      <c r="N112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12" s="56" t="s">
        <v>646</v>
      </c>
      <c r="P112" s="56" t="s">
        <v>647</v>
      </c>
      <c r="Q112" s="56" t="s">
        <v>37</v>
      </c>
      <c r="R112" s="54" t="str">
        <f>IFERROR(INDEX([1]!JETNET[#All],MATCH(,[1]!JETNET[[#All],[COMPANYNAME]],0),MATCH("COMPWEBADDRESS",[1]!JETNET[#Headers],0)),"")</f>
        <v/>
      </c>
      <c r="S112" s="59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12" s="59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12" s="60" t="str">
        <f>IFERROR(TEXT(INDEX([1]!mailing[#All],MATCH(phone[[#This Row],[Combined]],[1]!mailing[[#All],[combined]],0),MATCH("Sent",[1]!mailing[#Headers],0)),"MMM-DD-YYYY"),"")</f>
        <v>Mar-17-2022</v>
      </c>
      <c r="V112" s="2" t="str">
        <f>phone[[#This Row],[CONTACTFIRSTNAME]]&amp;"^"&amp;phone[[#This Row],[CONTACTLASTNAME]]&amp;"^"&amp;phone[[#This Row],[Column2]]</f>
        <v>Matthew^Hogan^N511CT</v>
      </c>
      <c r="W112" s="2" t="str">
        <f>SUBSTITUTE(phone[[#This Row],[CONTACTFIRSTNAME]],CHAR(10),"#",2)</f>
        <v>Matthew</v>
      </c>
      <c r="X112" s="2" t="str">
        <f>"Leonardo"&amp;"^"&amp;"de Vasconcelos Vieira"&amp;"^"&amp;phone[[#This Row],[Column2]]</f>
        <v>Leonardo^de Vasconcelos Vieira^N511CT</v>
      </c>
      <c r="Y11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2" s="61">
        <v>1</v>
      </c>
      <c r="AA112" s="54"/>
      <c r="AB112" s="54"/>
      <c r="AC112" s="56"/>
      <c r="AD112" s="54"/>
    </row>
    <row r="113" spans="1:30" ht="45" x14ac:dyDescent="0.25">
      <c r="A113" s="1" t="str">
        <f>IFERROR(LEFT(phone[[#This Row],[Serial Number]],SEARCH(",",phone[[#This Row],[Serial Number]])-1),phone[[#This Row],[Serial Number]])</f>
        <v>303</v>
      </c>
      <c r="B113" s="2" t="str">
        <f>phone[[#This Row],[Company]]</f>
        <v>Flowers Foods, Inc.</v>
      </c>
      <c r="C113" s="1"/>
      <c r="D113" s="2" t="s">
        <v>644</v>
      </c>
      <c r="E113" s="3" t="s">
        <v>648</v>
      </c>
      <c r="F113" s="1" t="s">
        <v>649</v>
      </c>
      <c r="G113" s="2" t="s">
        <v>484</v>
      </c>
      <c r="H11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N13WF: TVI
N12WF: TVI</v>
      </c>
      <c r="I113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>N13WF: GA
N12WF: GA</v>
      </c>
      <c r="J113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N13WF: United States
N12WF: United States</v>
      </c>
      <c r="K113" s="2" t="s">
        <v>650</v>
      </c>
      <c r="L11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Thomasville</v>
      </c>
      <c r="M11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GA</v>
      </c>
      <c r="N11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13" s="3" t="s">
        <v>444</v>
      </c>
      <c r="P113" s="3" t="s">
        <v>651</v>
      </c>
      <c r="Q113" s="3" t="s">
        <v>488</v>
      </c>
      <c r="R113" s="30" t="s">
        <v>652</v>
      </c>
      <c r="S113" s="59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13" s="59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13" s="60" t="str">
        <f>IFERROR(TEXT(INDEX([1]!mailing[#All],MATCH(phone[[#This Row],[Combined]],[1]!mailing[[#All],[combined]],0),MATCH("Sent",[1]!mailing[#Headers],0)),"MMM-DD-YYYY"),"")</f>
        <v>Mar-17-2022</v>
      </c>
      <c r="V113" s="2" t="str">
        <f>phone[[#This Row],[CONTACTFIRSTNAME]]&amp;"^"&amp;phone[[#This Row],[CONTACTLASTNAME]]&amp;"^"&amp;phone[[#This Row],[Column2]]</f>
        <v>John^Lohmueller^N13WF, N12WF</v>
      </c>
      <c r="W113" s="2" t="str">
        <f>SUBSTITUTE(phone[[#This Row],[CONTACTFIRSTNAME]],CHAR(10),"#",2)</f>
        <v>John</v>
      </c>
      <c r="X113" s="2" t="str">
        <f>"Leonardo"&amp;"^"&amp;"de Vasconcelos Vieira"&amp;"^"&amp;phone[[#This Row],[Column2]]</f>
        <v>Leonardo^de Vasconcelos Vieira^N13WF, N12WF</v>
      </c>
      <c r="Y11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3" s="61">
        <v>1</v>
      </c>
      <c r="AA113" s="54"/>
      <c r="AB113" s="54"/>
      <c r="AC113" s="56"/>
      <c r="AD113" s="54"/>
    </row>
    <row r="114" spans="1:30" ht="45" x14ac:dyDescent="0.25">
      <c r="A114" s="1" t="str">
        <f>IFERROR(LEFT(phone[[#This Row],[Serial Number]],SEARCH(",",phone[[#This Row],[Serial Number]])-1),phone[[#This Row],[Serial Number]])</f>
        <v>295</v>
      </c>
      <c r="B114" s="2" t="str">
        <f>phone[[#This Row],[Company]]</f>
        <v>Franklin Transportation Group, LLC</v>
      </c>
      <c r="C114" s="1"/>
      <c r="D114" s="2" t="s">
        <v>644</v>
      </c>
      <c r="E114" s="3" t="s">
        <v>441</v>
      </c>
      <c r="F114" s="1" t="str">
        <f>INDEX($E$2:$F$239,MATCH(phone[[#This Row],[Column2]],$E$2:$E$239,0),2)</f>
        <v>295</v>
      </c>
      <c r="G114" s="2" t="s">
        <v>237</v>
      </c>
      <c r="H11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N20TW: </v>
      </c>
      <c r="I114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N20TW: </v>
      </c>
      <c r="J114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N20TW: United States</v>
      </c>
      <c r="K114" s="2" t="s">
        <v>653</v>
      </c>
      <c r="L11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Chambersburg</v>
      </c>
      <c r="M11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PA</v>
      </c>
      <c r="N11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14" s="3" t="s">
        <v>654</v>
      </c>
      <c r="P114" s="3" t="s">
        <v>655</v>
      </c>
      <c r="Q114" s="3" t="s">
        <v>37</v>
      </c>
      <c r="R114" s="2" t="str">
        <f>IFERROR(INDEX([1]!JETNET[#All],MATCH(,[1]!JETNET[[#All],[COMPANYNAME]],0),MATCH("COMPWEBADDRESS",[1]!JETNET[#Headers],0)),"")</f>
        <v/>
      </c>
      <c r="S114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1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14" s="8" t="str">
        <f>IFERROR(TEXT(INDEX([1]!mailing[#All],MATCH(phone[[#This Row],[Combined]],[1]!mailing[[#All],[combined]],0),MATCH("Sent",[1]!mailing[#Headers],0)),"MMM-DD-YYYY"),"")</f>
        <v>Mar-17-2022</v>
      </c>
      <c r="V114" s="2" t="str">
        <f>phone[[#This Row],[CONTACTFIRSTNAME]]&amp;"^"&amp;phone[[#This Row],[CONTACTLASTNAME]]&amp;"^"&amp;phone[[#This Row],[Column2]]</f>
        <v>Colby^Nitterhouse^N20TW</v>
      </c>
      <c r="W114" s="2" t="str">
        <f>SUBSTITUTE(phone[[#This Row],[CONTACTFIRSTNAME]],CHAR(10),"#",2)</f>
        <v>Colby</v>
      </c>
      <c r="X114" s="2" t="str">
        <f>"Leonardo"&amp;"^"&amp;"de Vasconcelos Vieira"&amp;"^"&amp;phone[[#This Row],[Column2]]</f>
        <v>Leonardo^de Vasconcelos Vieira^N20TW</v>
      </c>
      <c r="Y11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4" s="9">
        <v>1</v>
      </c>
    </row>
    <row r="115" spans="1:30" ht="45" x14ac:dyDescent="0.25">
      <c r="A115" s="1" t="str">
        <f ca="1">IFERROR(LEFT(phone[[#This Row],[Serial Number]],SEARCH(",",phone[[#This Row],[Serial Number]])-1),phone[[#This Row],[Serial Number]])</f>
        <v>278</v>
      </c>
      <c r="B115" s="2" t="str">
        <f>phone[[#This Row],[Company]]</f>
        <v>Frank's Management Company, LLC</v>
      </c>
      <c r="C115" s="1"/>
      <c r="D115" s="2" t="s">
        <v>644</v>
      </c>
      <c r="E115" s="3" t="s">
        <v>656</v>
      </c>
      <c r="F115" s="1" t="str">
        <f ca="1">INDEX($E$2:$F$239,MATCH(phone[[#This Row],[Column2]],$E$2:$E$239,0),2)</f>
        <v>278</v>
      </c>
      <c r="G115" s="2" t="s">
        <v>484</v>
      </c>
      <c r="H11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N700FA: SHV</v>
      </c>
      <c r="I115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>N700FA: LA</v>
      </c>
      <c r="J115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N700FA: United States</v>
      </c>
      <c r="K115" s="2" t="s">
        <v>657</v>
      </c>
      <c r="L11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Shreveport</v>
      </c>
      <c r="M11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LA</v>
      </c>
      <c r="N11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15" s="3" t="s">
        <v>52</v>
      </c>
      <c r="P115" s="3" t="s">
        <v>658</v>
      </c>
      <c r="Q115" s="3" t="s">
        <v>142</v>
      </c>
      <c r="R115" s="2" t="str">
        <f>IFERROR(INDEX([1]!JETNET[#All],MATCH(,[1]!JETNET[[#All],[COMPANYNAME]],0),MATCH("COMPWEBADDRESS",[1]!JETNET[#Headers],0)),"")</f>
        <v/>
      </c>
      <c r="S115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1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15" s="8" t="str">
        <f>IFERROR(TEXT(INDEX([1]!mailing[#All],MATCH(phone[[#This Row],[Combined]],[1]!mailing[[#All],[combined]],0),MATCH("Sent",[1]!mailing[#Headers],0)),"MMM-DD-YYYY"),"")</f>
        <v>Mar-17-2022</v>
      </c>
      <c r="V115" s="2" t="str">
        <f>phone[[#This Row],[CONTACTFIRSTNAME]]&amp;"^"&amp;phone[[#This Row],[CONTACTLASTNAME]]&amp;"^"&amp;phone[[#This Row],[Column2]]</f>
        <v>Kevin^Jones^N700FA</v>
      </c>
      <c r="W115" s="2" t="str">
        <f>SUBSTITUTE(phone[[#This Row],[CONTACTFIRSTNAME]],CHAR(10),"#",2)</f>
        <v>Kevin</v>
      </c>
      <c r="X115" s="2" t="str">
        <f>"Leonardo"&amp;"^"&amp;"de Vasconcelos Vieira"&amp;"^"&amp;phone[[#This Row],[Column2]]</f>
        <v>Leonardo^de Vasconcelos Vieira^N700FA</v>
      </c>
      <c r="Y11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5" s="9">
        <v>1</v>
      </c>
    </row>
    <row r="116" spans="1:30" ht="45" x14ac:dyDescent="0.25">
      <c r="A116" s="1" t="str">
        <f>IFERROR(LEFT(phone[[#This Row],[Serial Number]],SEARCH(",",phone[[#This Row],[Serial Number]])-1),phone[[#This Row],[Serial Number]])</f>
        <v>257</v>
      </c>
      <c r="B116" s="2" t="str">
        <f>phone[[#This Row],[Company]]</f>
        <v>NAC Flight Service, LLC</v>
      </c>
      <c r="C116" s="1"/>
      <c r="D116" s="2" t="s">
        <v>644</v>
      </c>
      <c r="E116" s="3" t="s">
        <v>270</v>
      </c>
      <c r="F116" s="1" t="str">
        <f>INDEX($E$2:$F$239,MATCH(phone[[#This Row],[Column2]],$E$2:$E$239,0),2)</f>
        <v>257</v>
      </c>
      <c r="G116" s="2" t="s">
        <v>126</v>
      </c>
      <c r="H11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N469DM: 8M1</v>
      </c>
      <c r="I116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>N469DM: MS</v>
      </c>
      <c r="J116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N469DM: United States</v>
      </c>
      <c r="K116" s="2" t="s">
        <v>659</v>
      </c>
      <c r="L11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Madison</v>
      </c>
      <c r="M11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MS</v>
      </c>
      <c r="N11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16" s="3" t="s">
        <v>660</v>
      </c>
      <c r="P116" s="3" t="s">
        <v>661</v>
      </c>
      <c r="Q116" s="3" t="s">
        <v>37</v>
      </c>
      <c r="R116" s="2" t="str">
        <f>IFERROR(INDEX([1]!JETNET[#All],MATCH(,[1]!JETNET[[#All],[COMPANYNAME]],0),MATCH("COMPWEBADDRESS",[1]!JETNET[#Headers],0)),"")</f>
        <v/>
      </c>
      <c r="S116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1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16" s="8" t="str">
        <f>IFERROR(TEXT(INDEX([1]!mailing[#All],MATCH(phone[[#This Row],[Combined]],[1]!mailing[[#All],[combined]],0),MATCH("Sent",[1]!mailing[#Headers],0)),"MMM-DD-YYYY"),"")</f>
        <v>Mar-17-2022</v>
      </c>
      <c r="V116" s="2" t="str">
        <f>phone[[#This Row],[CONTACTFIRSTNAME]]&amp;"^"&amp;phone[[#This Row],[CONTACTLASTNAME]]&amp;"^"&amp;phone[[#This Row],[Column2]]</f>
        <v>Walter^Elliott^N469DM</v>
      </c>
      <c r="W116" s="2" t="str">
        <f>SUBSTITUTE(phone[[#This Row],[CONTACTFIRSTNAME]],CHAR(10),"#",2)</f>
        <v>Walter</v>
      </c>
      <c r="X116" s="2" t="str">
        <f>"Leonardo"&amp;"^"&amp;"de Vasconcelos Vieira"&amp;"^"&amp;phone[[#This Row],[Column2]]</f>
        <v>Leonardo^de Vasconcelos Vieira^N469DM</v>
      </c>
      <c r="Y11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6" s="9">
        <v>1</v>
      </c>
    </row>
    <row r="117" spans="1:30" ht="45" x14ac:dyDescent="0.25">
      <c r="A117" s="1" t="str">
        <f>IFERROR(LEFT(phone[[#This Row],[Serial Number]],SEARCH(",",phone[[#This Row],[Serial Number]])-1),phone[[#This Row],[Serial Number]])</f>
        <v>295</v>
      </c>
      <c r="B117" s="2" t="str">
        <f>phone[[#This Row],[Company]]</f>
        <v>SJ Aviation, LLC</v>
      </c>
      <c r="C117" s="1"/>
      <c r="D117" s="2" t="s">
        <v>644</v>
      </c>
      <c r="E117" s="3" t="s">
        <v>441</v>
      </c>
      <c r="F117" s="1" t="str">
        <f>INDEX($E$2:$F$239,MATCH(phone[[#This Row],[Column2]],$E$2:$E$239,0),2)</f>
        <v>295</v>
      </c>
      <c r="G117" s="2" t="s">
        <v>237</v>
      </c>
      <c r="H11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N20TW: </v>
      </c>
      <c r="I117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N20TW: </v>
      </c>
      <c r="J117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N20TW: United States</v>
      </c>
      <c r="K117" s="2" t="s">
        <v>662</v>
      </c>
      <c r="L11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Atlanta</v>
      </c>
      <c r="M11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GA</v>
      </c>
      <c r="N11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17" s="3" t="s">
        <v>663</v>
      </c>
      <c r="P117" s="3" t="s">
        <v>664</v>
      </c>
      <c r="Q117" s="3" t="s">
        <v>37</v>
      </c>
      <c r="R117" s="2" t="str">
        <f>IFERROR(INDEX([1]!JETNET[#All],MATCH(,[1]!JETNET[[#All],[COMPANYNAME]],0),MATCH("COMPWEBADDRESS",[1]!JETNET[#Headers],0)),"")</f>
        <v/>
      </c>
      <c r="S117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1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17" s="8" t="str">
        <f>IFERROR(TEXT(INDEX([1]!mailing[#All],MATCH(phone[[#This Row],[Combined]],[1]!mailing[[#All],[combined]],0),MATCH("Sent",[1]!mailing[#Headers],0)),"MMM-DD-YYYY"),"")</f>
        <v>Mar-17-2022</v>
      </c>
      <c r="V117" s="2" t="str">
        <f>phone[[#This Row],[CONTACTFIRSTNAME]]&amp;"^"&amp;phone[[#This Row],[CONTACTLASTNAME]]&amp;"^"&amp;phone[[#This Row],[Column2]]</f>
        <v>Jack^Draughon^N20TW</v>
      </c>
      <c r="W117" s="2" t="str">
        <f>SUBSTITUTE(phone[[#This Row],[CONTACTFIRSTNAME]],CHAR(10),"#",2)</f>
        <v>Jack</v>
      </c>
      <c r="X117" s="2" t="str">
        <f>"Leonardo"&amp;"^"&amp;"de Vasconcelos Vieira"&amp;"^"&amp;phone[[#This Row],[Column2]]</f>
        <v>Leonardo^de Vasconcelos Vieira^N20TW</v>
      </c>
      <c r="Y11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7" s="9">
        <v>1</v>
      </c>
    </row>
    <row r="118" spans="1:30" ht="45" x14ac:dyDescent="0.25">
      <c r="A118" s="1" t="str">
        <f>IFERROR(LEFT(phone[[#This Row],[Serial Number]],SEARCH(",",phone[[#This Row],[Serial Number]])-1),phone[[#This Row],[Serial Number]])</f>
        <v>234</v>
      </c>
      <c r="B118" s="2" t="str">
        <f>phone[[#This Row],[Company]]</f>
        <v>Society Street Partners, LLC</v>
      </c>
      <c r="C118" s="1"/>
      <c r="D118" s="2" t="s">
        <v>644</v>
      </c>
      <c r="E118" s="3" t="s">
        <v>235</v>
      </c>
      <c r="F118" s="1" t="str">
        <f>INDEX($E$2:$F$239,MATCH(phone[[#This Row],[Column2]],$E$2:$E$239,0),2)</f>
        <v>234</v>
      </c>
      <c r="G118" s="2" t="s">
        <v>237</v>
      </c>
      <c r="H11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N511CT: </v>
      </c>
      <c r="I118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N511CT: </v>
      </c>
      <c r="J118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N511CT: United States</v>
      </c>
      <c r="K118" s="2" t="s">
        <v>665</v>
      </c>
      <c r="L11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Greensboro</v>
      </c>
      <c r="M11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NC</v>
      </c>
      <c r="N11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18" s="3" t="s">
        <v>666</v>
      </c>
      <c r="P118" s="3" t="s">
        <v>667</v>
      </c>
      <c r="Q118" s="3" t="s">
        <v>37</v>
      </c>
      <c r="R118" s="2" t="str">
        <f>IFERROR(INDEX([1]!JETNET[#All],MATCH(,[1]!JETNET[[#All],[COMPANYNAME]],0),MATCH("COMPWEBADDRESS",[1]!JETNET[#Headers],0)),"")</f>
        <v/>
      </c>
      <c r="S118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1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18" s="8" t="str">
        <f>IFERROR(TEXT(INDEX([1]!mailing[#All],MATCH(phone[[#This Row],[Combined]],[1]!mailing[[#All],[combined]],0),MATCH("Sent",[1]!mailing[#Headers],0)),"MMM-DD-YYYY"),"")</f>
        <v>Mar-17-2022</v>
      </c>
      <c r="V118" s="2" t="str">
        <f>phone[[#This Row],[CONTACTFIRSTNAME]]&amp;"^"&amp;phone[[#This Row],[CONTACTLASTNAME]]&amp;"^"&amp;phone[[#This Row],[Column2]]</f>
        <v>Matt^Soule^N511CT</v>
      </c>
      <c r="W118" s="2" t="str">
        <f>SUBSTITUTE(phone[[#This Row],[CONTACTFIRSTNAME]],CHAR(10),"#",2)</f>
        <v>Matt</v>
      </c>
      <c r="X118" s="2" t="str">
        <f>"Leonardo"&amp;"^"&amp;"de Vasconcelos Vieira"&amp;"^"&amp;phone[[#This Row],[Column2]]</f>
        <v>Leonardo^de Vasconcelos Vieira^N511CT</v>
      </c>
      <c r="Y11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8" s="9">
        <v>1</v>
      </c>
    </row>
    <row r="119" spans="1:30" ht="45.75" customHeight="1" x14ac:dyDescent="0.25">
      <c r="A119" s="1" t="str">
        <f>IFERROR(LEFT(phone[[#This Row],[Serial Number]],SEARCH(",",phone[[#This Row],[Serial Number]])-1),phone[[#This Row],[Serial Number]])</f>
        <v>234</v>
      </c>
      <c r="B119" s="2" t="str">
        <f>phone[[#This Row],[Company]]</f>
        <v>Waldec Foods, LLC</v>
      </c>
      <c r="C119" s="1"/>
      <c r="D119" s="2" t="s">
        <v>644</v>
      </c>
      <c r="E119" s="3" t="s">
        <v>235</v>
      </c>
      <c r="F119" s="1" t="str">
        <f>INDEX($E$2:$F$239,MATCH(phone[[#This Row],[Column2]],$E$2:$E$239,0),2)</f>
        <v>234</v>
      </c>
      <c r="G119" s="2" t="s">
        <v>237</v>
      </c>
      <c r="H11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N511CT: </v>
      </c>
      <c r="I119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N511CT: </v>
      </c>
      <c r="J119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N511CT: United States</v>
      </c>
      <c r="K119" s="2" t="s">
        <v>668</v>
      </c>
      <c r="L11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Tampa</v>
      </c>
      <c r="M11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FL</v>
      </c>
      <c r="N11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19" s="3" t="s">
        <v>669</v>
      </c>
      <c r="P119" s="3" t="s">
        <v>670</v>
      </c>
      <c r="Q119" s="3" t="s">
        <v>37</v>
      </c>
      <c r="R119" s="2" t="str">
        <f>IFERROR(INDEX([1]!JETNET[#All],MATCH(,[1]!JETNET[[#All],[COMPANYNAME]],0),MATCH("COMPWEBADDRESS",[1]!JETNET[#Headers],0)),"")</f>
        <v/>
      </c>
      <c r="S119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1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19" s="8" t="str">
        <f>IFERROR(TEXT(INDEX([1]!mailing[#All],MATCH(phone[[#This Row],[Combined]],[1]!mailing[[#All],[combined]],0),MATCH("Sent",[1]!mailing[#Headers],0)),"MMM-DD-YYYY"),"")</f>
        <v>Mar-17-2022</v>
      </c>
      <c r="V119" s="2" t="str">
        <f>phone[[#This Row],[CONTACTFIRSTNAME]]&amp;"^"&amp;phone[[#This Row],[CONTACTLASTNAME]]&amp;"^"&amp;phone[[#This Row],[Column2]]</f>
        <v>Thomas^Wallace^N511CT</v>
      </c>
      <c r="W119" s="2" t="str">
        <f>SUBSTITUTE(phone[[#This Row],[CONTACTFIRSTNAME]],CHAR(10),"#",2)</f>
        <v>Thomas</v>
      </c>
      <c r="X119" s="2" t="str">
        <f>"Leonardo"&amp;"^"&amp;"de Vasconcelos Vieira"&amp;"^"&amp;phone[[#This Row],[Column2]]</f>
        <v>Leonardo^de Vasconcelos Vieira^N511CT</v>
      </c>
      <c r="Y11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19" s="9">
        <v>1</v>
      </c>
    </row>
    <row r="120" spans="1:30" ht="31.5" hidden="1" customHeight="1" x14ac:dyDescent="0.25">
      <c r="A120" s="1">
        <v>280</v>
      </c>
      <c r="B120" s="2" t="str">
        <f>phone[[#This Row],[Company]]</f>
        <v>K-Air Charters</v>
      </c>
      <c r="C120" s="1" t="s">
        <v>671</v>
      </c>
      <c r="D120" s="2" t="s">
        <v>78</v>
      </c>
      <c r="E120" s="3" t="s">
        <v>672</v>
      </c>
      <c r="F120" s="1" t="s">
        <v>673</v>
      </c>
      <c r="G120" s="2" t="s">
        <v>420</v>
      </c>
      <c r="H12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VT-GKB: AMD</v>
      </c>
      <c r="I12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VT-GKB: </v>
      </c>
      <c r="J12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VT-GKB: India</v>
      </c>
      <c r="K120" s="2" t="s">
        <v>674</v>
      </c>
      <c r="L12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Kochi, Kerala</v>
      </c>
      <c r="M12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2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India</v>
      </c>
      <c r="O120" s="3" t="s">
        <v>675</v>
      </c>
      <c r="P120" s="3" t="s">
        <v>676</v>
      </c>
      <c r="Q120" s="3" t="s">
        <v>134</v>
      </c>
      <c r="R120" s="2" t="s">
        <v>677</v>
      </c>
      <c r="S12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2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20" s="8" t="str">
        <f>IFERROR(TEXT(INDEX([1]!mailing[#All],MATCH(phone[[#This Row],[Combined]],[1]!mailing[[#All],[combined]],0),MATCH("Sent",[1]!mailing[#Headers],0)),"MMM-DD-YYYY"),"")</f>
        <v>Mar-17-2022</v>
      </c>
      <c r="V120" s="2" t="str">
        <f>phone[[#This Row],[CONTACTFIRSTNAME]]&amp;"^"&amp;phone[[#This Row],[CONTACTLASTNAME]]&amp;"^"&amp;phone[[#This Row],[Column2]]</f>
        <v>Koshy^Varghese^VT-GKB</v>
      </c>
      <c r="Y12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0" s="2"/>
      <c r="AC120" s="2"/>
    </row>
    <row r="121" spans="1:30" ht="31.5" hidden="1" customHeight="1" x14ac:dyDescent="0.25">
      <c r="A121" s="1">
        <v>280</v>
      </c>
      <c r="B121" s="2" t="str">
        <f>phone[[#This Row],[Company]]</f>
        <v>K-Air Charters</v>
      </c>
      <c r="C121" s="1" t="s">
        <v>678</v>
      </c>
      <c r="D121" s="2" t="s">
        <v>85</v>
      </c>
      <c r="E121" s="3" t="s">
        <v>672</v>
      </c>
      <c r="F121" s="1" t="s">
        <v>673</v>
      </c>
      <c r="G121" s="2" t="s">
        <v>420</v>
      </c>
      <c r="H12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VT-GKB: AMD</v>
      </c>
      <c r="I12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VT-GKB: </v>
      </c>
      <c r="J12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VT-GKB: India</v>
      </c>
      <c r="K121" s="2" t="s">
        <v>674</v>
      </c>
      <c r="L12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Kochi, Kerala</v>
      </c>
      <c r="M12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2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India</v>
      </c>
      <c r="O121" s="3" t="s">
        <v>675</v>
      </c>
      <c r="P121" s="3" t="s">
        <v>676</v>
      </c>
      <c r="Q121" s="3" t="s">
        <v>134</v>
      </c>
      <c r="R121" s="2" t="s">
        <v>677</v>
      </c>
      <c r="S12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2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21" s="8" t="str">
        <f>IFERROR(TEXT(INDEX([1]!mailing[#All],MATCH(phone[[#This Row],[Combined]],[1]!mailing[[#All],[combined]],0),MATCH("Sent",[1]!mailing[#Headers],0)),"MMM-DD-YYYY"),"")</f>
        <v>Mar-17-2022</v>
      </c>
      <c r="V121" s="2" t="str">
        <f>phone[[#This Row],[CONTACTFIRSTNAME]]&amp;"^"&amp;phone[[#This Row],[CONTACTLASTNAME]]&amp;"^"&amp;phone[[#This Row],[Column2]]</f>
        <v>Koshy^Varghese^VT-GKB</v>
      </c>
      <c r="Y12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1" s="2"/>
      <c r="AC121" s="2"/>
    </row>
    <row r="122" spans="1:30" ht="31.5" hidden="1" customHeight="1" x14ac:dyDescent="0.25">
      <c r="A122" s="1">
        <v>281</v>
      </c>
      <c r="B122" s="2" t="str">
        <f>phone[[#This Row],[Company]]</f>
        <v>Soliq, SA de CV</v>
      </c>
      <c r="C122" s="1" t="s">
        <v>679</v>
      </c>
      <c r="D122" s="2" t="s">
        <v>242</v>
      </c>
      <c r="E122" s="3" t="s">
        <v>680</v>
      </c>
      <c r="F122" s="1" t="s">
        <v>681</v>
      </c>
      <c r="G122" s="2" t="s">
        <v>50</v>
      </c>
      <c r="H12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N57RG: NTR</v>
      </c>
      <c r="I12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N57RG: </v>
      </c>
      <c r="J12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N57RG: Mexico</v>
      </c>
      <c r="K122" s="2" t="s">
        <v>682</v>
      </c>
      <c r="L12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Mexico</v>
      </c>
      <c r="M12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2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Mexico</v>
      </c>
      <c r="O122" s="3" t="s">
        <v>683</v>
      </c>
      <c r="P122" s="3" t="s">
        <v>684</v>
      </c>
      <c r="Q122" s="3" t="s">
        <v>685</v>
      </c>
      <c r="R122" s="2" t="s">
        <v>686</v>
      </c>
      <c r="S12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2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22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122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Jorge^Siller^N57RG</v>
      </c>
      <c r="W122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Roberto^
Gonzalez Valdez^N57RG</v>
      </c>
      <c r="Y122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122" s="2"/>
      <c r="AC122" s="2"/>
    </row>
    <row r="123" spans="1:30" ht="45" hidden="1" customHeight="1" x14ac:dyDescent="0.25">
      <c r="A123" s="1">
        <v>281</v>
      </c>
      <c r="B123" s="2" t="str">
        <f>phone[[#This Row],[Company]]</f>
        <v>Soliq, SA de CV</v>
      </c>
      <c r="C123" s="1" t="s">
        <v>687</v>
      </c>
      <c r="D123" s="2" t="s">
        <v>85</v>
      </c>
      <c r="E123" s="3" t="s">
        <v>680</v>
      </c>
      <c r="F123" s="1" t="s">
        <v>681</v>
      </c>
      <c r="G123" s="2" t="s">
        <v>109</v>
      </c>
      <c r="H12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N57RG: NTR</v>
      </c>
      <c r="I12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N57RG: </v>
      </c>
      <c r="J12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N57RG: Mexico</v>
      </c>
      <c r="K123" s="2" t="s">
        <v>682</v>
      </c>
      <c r="L12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Mexico</v>
      </c>
      <c r="M12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2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Mexico</v>
      </c>
      <c r="O123" s="3" t="s">
        <v>688</v>
      </c>
      <c r="P123" s="3" t="s">
        <v>689</v>
      </c>
      <c r="Q123" s="3" t="s">
        <v>142</v>
      </c>
      <c r="R123" s="2" t="s">
        <v>686</v>
      </c>
      <c r="S12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2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23" s="8" t="str">
        <f>IFERROR(TEXT(INDEX([1]!mailing[#All],MATCH(phone[[#This Row],[Combined]],[1]!mailing[[#All],[combined]],0),MATCH("Sent",[1]!mailing[#Headers],0)),"MMM-DD-YYYY"),"")</f>
        <v>Mar-17-2022</v>
      </c>
      <c r="V123" s="2" t="str">
        <f>phone[[#This Row],[CONTACTFIRSTNAME]]&amp;"^"&amp;phone[[#This Row],[CONTACTLASTNAME]]&amp;"^"&amp;phone[[#This Row],[Column2]]</f>
        <v>Jorge^Siller^N57RG</v>
      </c>
      <c r="Y12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3" s="2"/>
      <c r="AC123" s="2"/>
    </row>
    <row r="124" spans="1:30" ht="35.25" hidden="1" customHeight="1" x14ac:dyDescent="0.25">
      <c r="A124" s="1">
        <v>281</v>
      </c>
      <c r="B124" s="2" t="str">
        <f>phone[[#This Row],[Company]]</f>
        <v>Soliq, SA de CV</v>
      </c>
      <c r="C124" s="1" t="s">
        <v>690</v>
      </c>
      <c r="D124" s="2" t="s">
        <v>85</v>
      </c>
      <c r="E124" s="3" t="s">
        <v>680</v>
      </c>
      <c r="F124" s="1" t="s">
        <v>681</v>
      </c>
      <c r="G124" s="2" t="s">
        <v>33</v>
      </c>
      <c r="H12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N57RG: NTR</v>
      </c>
      <c r="I12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N57RG: </v>
      </c>
      <c r="J12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N57RG: Mexico</v>
      </c>
      <c r="K124" s="2" t="s">
        <v>682</v>
      </c>
      <c r="L12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Mexico</v>
      </c>
      <c r="M12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2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Mexico</v>
      </c>
      <c r="O124" s="3" t="s">
        <v>691</v>
      </c>
      <c r="P124" s="3" t="s">
        <v>692</v>
      </c>
      <c r="Q124" s="3" t="s">
        <v>693</v>
      </c>
      <c r="R124" s="2" t="s">
        <v>686</v>
      </c>
      <c r="S12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>3</v>
      </c>
      <c r="T12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24" s="8" t="str">
        <f>IFERROR(TEXT(INDEX([1]!mailing[#All],MATCH(phone[[#This Row],[Combined]],[1]!mailing[[#All],[combined]],0),MATCH("Sent",[1]!mailing[#Headers],0)),"MMM-DD-YYYY"),"")</f>
        <v>Mar-17-2022</v>
      </c>
      <c r="V124" s="2" t="str">
        <f>phone[[#This Row],[CONTACTFIRSTNAME]]&amp;"^"&amp;phone[[#This Row],[CONTACTLASTNAME]]&amp;"^"&amp;phone[[#This Row],[Column2]]</f>
        <v>Roberto^Gonzalez Valdez^N57RG</v>
      </c>
      <c r="Y12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4" s="2"/>
      <c r="AC124" s="2"/>
    </row>
    <row r="125" spans="1:30" ht="45" x14ac:dyDescent="0.25">
      <c r="A125" s="1">
        <f>IFERROR(LEFT(phone[[#This Row],[Serial Number]],SEARCH(",",phone[[#This Row],[Serial Number]])-1),phone[[#This Row],[Serial Number]])</f>
        <v>279</v>
      </c>
      <c r="B125" s="2" t="str">
        <f>phone[[#This Row],[Company]]</f>
        <v>WB ATS LLC</v>
      </c>
      <c r="C125" s="1"/>
      <c r="D125" s="2" t="s">
        <v>644</v>
      </c>
      <c r="E125" s="3" t="s">
        <v>694</v>
      </c>
      <c r="F125" s="1">
        <v>279</v>
      </c>
      <c r="G125" s="2" t="s">
        <v>33</v>
      </c>
      <c r="H12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N80WB: HIO</v>
      </c>
      <c r="I125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>N80WB: OR</v>
      </c>
      <c r="J125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N80WB: United States</v>
      </c>
      <c r="K125" s="2" t="s">
        <v>695</v>
      </c>
      <c r="L12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Portland</v>
      </c>
      <c r="M12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OR</v>
      </c>
      <c r="N12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25" s="3" t="s">
        <v>660</v>
      </c>
      <c r="P125" s="3" t="s">
        <v>696</v>
      </c>
      <c r="Q125" s="3" t="s">
        <v>37</v>
      </c>
      <c r="R125" s="2" t="str">
        <f>IFERROR(INDEX([1]!JETNET[#All],MATCH(,[1]!JETNET[[#All],[COMPANYNAME]],0),MATCH("COMPWEBADDRESS",[1]!JETNET[#Headers],0)),"")</f>
        <v/>
      </c>
      <c r="S125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2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25" s="8" t="str">
        <f>IFERROR(TEXT(INDEX([1]!mailing[#All],MATCH(phone[[#This Row],[Combined]],[1]!mailing[[#All],[combined]],0),MATCH("Sent",[1]!mailing[#Headers],0)),"MMM-DD-YYYY"),"")</f>
        <v>Mar-17-2022</v>
      </c>
      <c r="V125" s="2" t="str">
        <f>phone[[#This Row],[CONTACTFIRSTNAME]]&amp;"^"&amp;phone[[#This Row],[CONTACTLASTNAME]]&amp;"^"&amp;phone[[#This Row],[Column2]]</f>
        <v>Walter^Bowen^N80WB</v>
      </c>
      <c r="W125" s="2" t="str">
        <f>SUBSTITUTE(phone[[#This Row],[CONTACTFIRSTNAME]],CHAR(10),"#",2)</f>
        <v>Walter</v>
      </c>
      <c r="X125" s="2" t="str">
        <f>"Leonardo"&amp;"^"&amp;"de Vasconcelos Vieira"&amp;"^"&amp;phone[[#This Row],[Column2]]</f>
        <v>Leonardo^de Vasconcelos Vieira^N80WB</v>
      </c>
      <c r="Y12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5" s="9">
        <v>1</v>
      </c>
    </row>
    <row r="126" spans="1:30" hidden="1" x14ac:dyDescent="0.25">
      <c r="A126" s="1">
        <v>283</v>
      </c>
      <c r="B126" s="2" t="str">
        <f>phone[[#This Row],[Company]]</f>
        <v>AMC Aviation Sp. z.o.o.</v>
      </c>
      <c r="C126" s="1" t="s">
        <v>697</v>
      </c>
      <c r="D126" s="2" t="s">
        <v>242</v>
      </c>
      <c r="E126" s="3" t="s">
        <v>698</v>
      </c>
      <c r="F126" s="1" t="s">
        <v>699</v>
      </c>
      <c r="G126" s="2" t="s">
        <v>79</v>
      </c>
      <c r="H12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SP-TBF: WRO</v>
      </c>
      <c r="I12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SP-TBF: </v>
      </c>
      <c r="J12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SP-TBF: Poland</v>
      </c>
      <c r="K126" s="2" t="s">
        <v>700</v>
      </c>
      <c r="L12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Warsaw</v>
      </c>
      <c r="M12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2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Poland</v>
      </c>
      <c r="O126" s="3" t="s">
        <v>701</v>
      </c>
      <c r="P126" s="3" t="s">
        <v>702</v>
      </c>
      <c r="Q126" s="3" t="s">
        <v>703</v>
      </c>
      <c r="R126" s="2" t="s">
        <v>704</v>
      </c>
      <c r="S12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2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26" s="8" t="str">
        <f>IFERROR(TEXT(INDEX([1]!mailing[#All],MATCH(phone[[#This Row],[Combined]],[1]!mailing[[#All],[combined]],0),MATCH("Sent",[1]!mailing[#Headers],0)),"MMM-DD-YYYY"),"")</f>
        <v>Mar-17-2022</v>
      </c>
      <c r="V126" s="2" t="str">
        <f>phone[[#This Row],[CONTACTFIRSTNAME]]&amp;"^"&amp;phone[[#This Row],[CONTACTLASTNAME]]&amp;"^"&amp;phone[[#This Row],[Column2]]</f>
        <v>Jarek^Pierzchala^SP-TBF</v>
      </c>
      <c r="Y12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6" s="2"/>
      <c r="AC126" s="2"/>
    </row>
    <row r="127" spans="1:30" hidden="1" x14ac:dyDescent="0.25">
      <c r="A127" s="1">
        <v>283</v>
      </c>
      <c r="B127" s="2" t="str">
        <f>phone[[#This Row],[Company]]</f>
        <v>AMC Aviation Sp. z.o.o.</v>
      </c>
      <c r="C127" s="1" t="s">
        <v>705</v>
      </c>
      <c r="D127" s="2" t="s">
        <v>85</v>
      </c>
      <c r="E127" s="3" t="s">
        <v>698</v>
      </c>
      <c r="F127" s="1" t="s">
        <v>699</v>
      </c>
      <c r="G127" s="2" t="s">
        <v>79</v>
      </c>
      <c r="H12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SP-TBF: WRO</v>
      </c>
      <c r="I12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SP-TBF: </v>
      </c>
      <c r="J12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SP-TBF: Poland</v>
      </c>
      <c r="K127" s="2" t="s">
        <v>700</v>
      </c>
      <c r="L12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Warsaw</v>
      </c>
      <c r="M12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2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Poland</v>
      </c>
      <c r="O127" s="3" t="s">
        <v>701</v>
      </c>
      <c r="P127" s="3" t="s">
        <v>702</v>
      </c>
      <c r="Q127" s="3" t="s">
        <v>703</v>
      </c>
      <c r="R127" s="2" t="s">
        <v>704</v>
      </c>
      <c r="S12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2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27" s="8" t="str">
        <f>IFERROR(TEXT(INDEX([1]!mailing[#All],MATCH(phone[[#This Row],[Combined]],[1]!mailing[[#All],[combined]],0),MATCH("Sent",[1]!mailing[#Headers],0)),"MMM-DD-YYYY"),"")</f>
        <v>Mar-17-2022</v>
      </c>
      <c r="V127" s="2" t="str">
        <f>phone[[#This Row],[CONTACTFIRSTNAME]]&amp;"^"&amp;phone[[#This Row],[CONTACTLASTNAME]]&amp;"^"&amp;phone[[#This Row],[Column2]]</f>
        <v>Jarek^Pierzchala^SP-TBF</v>
      </c>
      <c r="Y12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7" s="2"/>
      <c r="AC127" s="2"/>
    </row>
    <row r="128" spans="1:30" hidden="1" x14ac:dyDescent="0.25">
      <c r="A128" s="1">
        <v>283</v>
      </c>
      <c r="B128" s="2" t="str">
        <f>phone[[#This Row],[Company]]</f>
        <v>Kaczmarski Group SP z.o.o.</v>
      </c>
      <c r="C128" s="1" t="s">
        <v>706</v>
      </c>
      <c r="D128" s="2" t="s">
        <v>58</v>
      </c>
      <c r="E128" s="3" t="s">
        <v>698</v>
      </c>
      <c r="F128" s="1" t="s">
        <v>699</v>
      </c>
      <c r="G128" s="2" t="s">
        <v>33</v>
      </c>
      <c r="H12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SP-TBF: WRO</v>
      </c>
      <c r="I12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SP-TBF: </v>
      </c>
      <c r="J12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SP-TBF: Poland</v>
      </c>
      <c r="K128" s="2" t="s">
        <v>707</v>
      </c>
      <c r="L12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Wroclaw</v>
      </c>
      <c r="M12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2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Poland</v>
      </c>
      <c r="O128" s="3" t="s">
        <v>708</v>
      </c>
      <c r="P128" s="3" t="s">
        <v>709</v>
      </c>
      <c r="Q128" s="3" t="s">
        <v>710</v>
      </c>
      <c r="R128" s="2" t="s">
        <v>711</v>
      </c>
      <c r="S12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2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28" s="8" t="str">
        <f>IFERROR(TEXT(INDEX([1]!mailing[#All],MATCH(phone[[#This Row],[Combined]],[1]!mailing[[#All],[combined]],0),MATCH("Sent",[1]!mailing[#Headers],0)),"MMM-DD-YYYY"),"")</f>
        <v>Mar-17-2022</v>
      </c>
      <c r="V128" s="2" t="str">
        <f>phone[[#This Row],[CONTACTFIRSTNAME]]&amp;"^"&amp;phone[[#This Row],[CONTACTLASTNAME]]&amp;"^"&amp;phone[[#This Row],[Column2]]</f>
        <v>Martin^Kaczmarski^SP-TBF</v>
      </c>
      <c r="Y12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8" s="2"/>
      <c r="AC128" s="2"/>
    </row>
    <row r="129" spans="1:29" ht="30" hidden="1" x14ac:dyDescent="0.25">
      <c r="A129" s="1">
        <v>284</v>
      </c>
      <c r="B129" s="2" t="str">
        <f>phone[[#This Row],[Company]]</f>
        <v>BarAir</v>
      </c>
      <c r="C129" s="1" t="s">
        <v>712</v>
      </c>
      <c r="D129" s="2" t="s">
        <v>78</v>
      </c>
      <c r="E129" s="3" t="s">
        <v>713</v>
      </c>
      <c r="F129" s="1" t="s">
        <v>714</v>
      </c>
      <c r="G129" s="2" t="s">
        <v>715</v>
      </c>
      <c r="H12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TC-AEH: ISL</v>
      </c>
      <c r="I12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TC-AEH: </v>
      </c>
      <c r="J12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TC-AEH: Turkey</v>
      </c>
      <c r="K129" s="2" t="s">
        <v>716</v>
      </c>
      <c r="L12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Istanbul</v>
      </c>
      <c r="M12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2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Turkey</v>
      </c>
      <c r="O129" s="3" t="s">
        <v>717</v>
      </c>
      <c r="P129" s="3" t="s">
        <v>718</v>
      </c>
      <c r="Q129" s="3" t="s">
        <v>510</v>
      </c>
      <c r="R129" s="2"/>
      <c r="S12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2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29" s="8" t="str">
        <f>IFERROR(TEXT(INDEX([1]!mailing[#All],MATCH(phone[[#This Row],[Combined]],[1]!mailing[[#All],[combined]],0),MATCH("Sent",[1]!mailing[#Headers],0)),"MMM-DD-YYYY"),"")</f>
        <v>Mar-17-2022</v>
      </c>
      <c r="V129" s="2" t="str">
        <f>phone[[#This Row],[CONTACTFIRSTNAME]]&amp;"^"&amp;phone[[#This Row],[CONTACTLASTNAME]]&amp;"^"&amp;phone[[#This Row],[Column2]]</f>
        <v>Serdar^Ertan^TC-AEH</v>
      </c>
      <c r="Y12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29" s="2"/>
      <c r="AC129" s="2"/>
    </row>
    <row r="130" spans="1:29" ht="32.25" hidden="1" customHeight="1" x14ac:dyDescent="0.25">
      <c r="A130" s="1">
        <v>284</v>
      </c>
      <c r="B130" s="2" t="str">
        <f>phone[[#This Row],[Company]]</f>
        <v>BarAir</v>
      </c>
      <c r="C130" s="1" t="s">
        <v>719</v>
      </c>
      <c r="D130" s="2" t="s">
        <v>85</v>
      </c>
      <c r="E130" s="3" t="s">
        <v>713</v>
      </c>
      <c r="F130" s="1" t="s">
        <v>714</v>
      </c>
      <c r="G130" s="2" t="s">
        <v>715</v>
      </c>
      <c r="H13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TC-AEH: ISL</v>
      </c>
      <c r="I13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TC-AEH: </v>
      </c>
      <c r="J13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TC-AEH: Turkey</v>
      </c>
      <c r="K130" s="2" t="s">
        <v>716</v>
      </c>
      <c r="L13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Istanbul</v>
      </c>
      <c r="M13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3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Turkey</v>
      </c>
      <c r="O130" s="3" t="s">
        <v>717</v>
      </c>
      <c r="P130" s="3" t="s">
        <v>718</v>
      </c>
      <c r="Q130" s="3" t="s">
        <v>510</v>
      </c>
      <c r="R130" s="2"/>
      <c r="S13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3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30" s="8" t="str">
        <f>IFERROR(TEXT(INDEX([1]!mailing[#All],MATCH(phone[[#This Row],[Combined]],[1]!mailing[[#All],[combined]],0),MATCH("Sent",[1]!mailing[#Headers],0)),"MMM-DD-YYYY"),"")</f>
        <v>Mar-17-2022</v>
      </c>
      <c r="V130" s="2" t="str">
        <f>phone[[#This Row],[CONTACTFIRSTNAME]]&amp;"^"&amp;phone[[#This Row],[CONTACTLASTNAME]]&amp;"^"&amp;phone[[#This Row],[Column2]]</f>
        <v>Serdar^Ertan^TC-AEH</v>
      </c>
      <c r="Y13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0" s="2"/>
      <c r="AC130" s="2"/>
    </row>
    <row r="131" spans="1:29" x14ac:dyDescent="0.25">
      <c r="A131" s="1">
        <v>210</v>
      </c>
      <c r="B131" s="2" t="str">
        <f>phone[[#This Row],[Company]]</f>
        <v>Dewberry Air, LLC</v>
      </c>
      <c r="C131" s="1" t="s">
        <v>720</v>
      </c>
      <c r="D131" s="2" t="s">
        <v>58</v>
      </c>
      <c r="E131" s="3" t="s">
        <v>721</v>
      </c>
      <c r="F131" s="1" t="s">
        <v>722</v>
      </c>
      <c r="G131" s="2" t="s">
        <v>33</v>
      </c>
      <c r="H13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N428JD: PDK</v>
      </c>
      <c r="I13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N428JD: GA</v>
      </c>
      <c r="J13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N428JD: United States</v>
      </c>
      <c r="K131" s="2" t="s">
        <v>723</v>
      </c>
      <c r="L13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Atlanta</v>
      </c>
      <c r="M13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GA</v>
      </c>
      <c r="N13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31" s="3" t="s">
        <v>444</v>
      </c>
      <c r="P131" s="3" t="s">
        <v>724</v>
      </c>
      <c r="Q131" s="3" t="s">
        <v>366</v>
      </c>
      <c r="R131" s="2"/>
      <c r="S13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3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31" s="8" t="str">
        <f>IFERROR(TEXT(INDEX([1]!mailing[#All],MATCH(phone[[#This Row],[Combined]],[1]!mailing[[#All],[combined]],0),MATCH("Sent",[1]!mailing[#Headers],0)),"MMM-DD-YYYY"),"")</f>
        <v>Mar-17-2022</v>
      </c>
      <c r="V131" s="2" t="str">
        <f>phone[[#This Row],[CONTACTFIRSTNAME]]&amp;"^"&amp;phone[[#This Row],[CONTACTLASTNAME]]&amp;"^"&amp;phone[[#This Row],[Column2]]</f>
        <v>John^Dewberry^N428JD</v>
      </c>
      <c r="Y13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1" s="31">
        <v>2</v>
      </c>
    </row>
    <row r="132" spans="1:29" x14ac:dyDescent="0.25">
      <c r="A132" s="1">
        <v>220</v>
      </c>
      <c r="B132" s="2" t="str">
        <f>phone[[#This Row],[Company]]</f>
        <v>Bradley Mack Aviation, Inc.</v>
      </c>
      <c r="C132" s="1" t="s">
        <v>725</v>
      </c>
      <c r="D132" s="2" t="s">
        <v>78</v>
      </c>
      <c r="E132" s="3" t="s">
        <v>156</v>
      </c>
      <c r="F132" s="1" t="s">
        <v>157</v>
      </c>
      <c r="G132" s="2" t="s">
        <v>79</v>
      </c>
      <c r="H13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N150MT: PHX</v>
      </c>
      <c r="I13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N150MT: AZ</v>
      </c>
      <c r="J13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N150MT: United States</v>
      </c>
      <c r="K132" s="2" t="s">
        <v>726</v>
      </c>
      <c r="L13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Scottsdale</v>
      </c>
      <c r="M13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AZ</v>
      </c>
      <c r="N13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32" s="3" t="s">
        <v>727</v>
      </c>
      <c r="P132" s="3" t="s">
        <v>728</v>
      </c>
      <c r="Q132" s="3" t="s">
        <v>33</v>
      </c>
      <c r="R132" s="2"/>
      <c r="S13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3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32" s="8" t="str">
        <f>IFERROR(TEXT(INDEX([1]!mailing[#All],MATCH(phone[[#This Row],[Combined]],[1]!mailing[[#All],[combined]],0),MATCH("Sent",[1]!mailing[#Headers],0)),"MMM-DD-YYYY"),"")</f>
        <v>Mar-17-2022</v>
      </c>
      <c r="V132" s="2" t="str">
        <f>phone[[#This Row],[CONTACTFIRSTNAME]]&amp;"^"&amp;phone[[#This Row],[CONTACTLASTNAME]]&amp;"^"&amp;phone[[#This Row],[Column2]]</f>
        <v>Mary^Randolph^N150MT</v>
      </c>
      <c r="Y13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2" s="31">
        <v>2</v>
      </c>
    </row>
    <row r="133" spans="1:29" x14ac:dyDescent="0.25">
      <c r="A133" s="1">
        <v>220</v>
      </c>
      <c r="B133" s="2" t="str">
        <f>phone[[#This Row],[Company]]</f>
        <v>Bradley Mack Aviation, Inc.</v>
      </c>
      <c r="C133" s="1" t="s">
        <v>729</v>
      </c>
      <c r="D133" s="2" t="s">
        <v>85</v>
      </c>
      <c r="E133" s="3" t="s">
        <v>156</v>
      </c>
      <c r="F133" s="1" t="s">
        <v>157</v>
      </c>
      <c r="G133" s="2" t="s">
        <v>79</v>
      </c>
      <c r="H13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N150MT: PHX</v>
      </c>
      <c r="I13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N150MT: AZ</v>
      </c>
      <c r="J13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N150MT: United States</v>
      </c>
      <c r="K133" s="2" t="s">
        <v>726</v>
      </c>
      <c r="L13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Scottsdale</v>
      </c>
      <c r="M13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AZ</v>
      </c>
      <c r="N13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33" s="3" t="s">
        <v>727</v>
      </c>
      <c r="P133" s="3" t="s">
        <v>728</v>
      </c>
      <c r="Q133" s="3" t="s">
        <v>33</v>
      </c>
      <c r="R133" s="2"/>
      <c r="S13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3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33" s="8" t="str">
        <f>IFERROR(TEXT(INDEX([1]!mailing[#All],MATCH(phone[[#This Row],[Combined]],[1]!mailing[[#All],[combined]],0),MATCH("Sent",[1]!mailing[#Headers],0)),"MMM-DD-YYYY"),"")</f>
        <v>Mar-17-2022</v>
      </c>
      <c r="V133" s="2" t="str">
        <f>phone[[#This Row],[CONTACTFIRSTNAME]]&amp;"^"&amp;phone[[#This Row],[CONTACTLASTNAME]]&amp;"^"&amp;phone[[#This Row],[Column2]]</f>
        <v>Mary^Randolph^N150MT</v>
      </c>
      <c r="Y13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3" s="31">
        <v>2</v>
      </c>
    </row>
    <row r="134" spans="1:29" ht="30" x14ac:dyDescent="0.25">
      <c r="A134" s="1">
        <v>227</v>
      </c>
      <c r="B134" s="2" t="str">
        <f>phone[[#This Row],[Company]]</f>
        <v>G-150 Trust, Executive Capital Corporation</v>
      </c>
      <c r="C134" s="1" t="s">
        <v>730</v>
      </c>
      <c r="D134" s="2" t="s">
        <v>30</v>
      </c>
      <c r="E134" s="3" t="s">
        <v>731</v>
      </c>
      <c r="F134" s="1" t="s">
        <v>732</v>
      </c>
      <c r="G134" s="2" t="s">
        <v>733</v>
      </c>
      <c r="H13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N100SR: ARR</v>
      </c>
      <c r="I13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N100SR: IL</v>
      </c>
      <c r="J13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N100SR: United States</v>
      </c>
      <c r="K134" s="2" t="s">
        <v>734</v>
      </c>
      <c r="L13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Big Rock</v>
      </c>
      <c r="M13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IL</v>
      </c>
      <c r="N13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34" s="3" t="s">
        <v>735</v>
      </c>
      <c r="P134" s="3" t="s">
        <v>736</v>
      </c>
      <c r="Q134" s="3" t="s">
        <v>737</v>
      </c>
      <c r="R134" s="2"/>
      <c r="S13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3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34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134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Steven^Rayman^N100SR</v>
      </c>
      <c r="W134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David^
Bohr^N100SR</v>
      </c>
      <c r="Y134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134" s="31">
        <v>2</v>
      </c>
    </row>
    <row r="135" spans="1:29" x14ac:dyDescent="0.25">
      <c r="A135" s="1">
        <v>229</v>
      </c>
      <c r="B135" s="2" t="str">
        <f>phone[[#This Row],[Company]]</f>
        <v>Golden Eagle Management, LLC</v>
      </c>
      <c r="C135" s="1" t="s">
        <v>738</v>
      </c>
      <c r="D135" s="2" t="s">
        <v>30</v>
      </c>
      <c r="E135" s="3" t="s">
        <v>739</v>
      </c>
      <c r="F135" s="1" t="s">
        <v>740</v>
      </c>
      <c r="G135" s="2" t="s">
        <v>33</v>
      </c>
      <c r="H13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N518KH: PVU</v>
      </c>
      <c r="I13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N518KH: UT</v>
      </c>
      <c r="J13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N518KH: United States</v>
      </c>
      <c r="K135" s="2" t="s">
        <v>741</v>
      </c>
      <c r="L13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Missoula</v>
      </c>
      <c r="M13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MT</v>
      </c>
      <c r="N13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35" s="3" t="s">
        <v>742</v>
      </c>
      <c r="P135" s="3" t="s">
        <v>743</v>
      </c>
      <c r="Q135" s="3" t="s">
        <v>366</v>
      </c>
      <c r="R135" s="2"/>
      <c r="S13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3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35" s="8" t="str">
        <f>IFERROR(TEXT(INDEX([1]!mailing[#All],MATCH(phone[[#This Row],[Combined]],[1]!mailing[[#All],[combined]],0),MATCH("Sent",[1]!mailing[#Headers],0)),"MMM-DD-YYYY"),"")</f>
        <v>Mar-17-2022</v>
      </c>
      <c r="V135" s="2" t="str">
        <f>phone[[#This Row],[CONTACTFIRSTNAME]]&amp;"^"&amp;phone[[#This Row],[CONTACTLASTNAME]]&amp;"^"&amp;phone[[#This Row],[Column2]]</f>
        <v>King^Husein^N518KH</v>
      </c>
      <c r="Y13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5" s="31">
        <v>2</v>
      </c>
    </row>
    <row r="136" spans="1:29" x14ac:dyDescent="0.25">
      <c r="A136" s="1">
        <v>234</v>
      </c>
      <c r="B136" s="2" t="str">
        <f>phone[[#This Row],[Company]]</f>
        <v>430 Holdings, Inc.</v>
      </c>
      <c r="C136" s="1" t="s">
        <v>744</v>
      </c>
      <c r="D136" s="2" t="s">
        <v>58</v>
      </c>
      <c r="E136" s="3" t="s">
        <v>235</v>
      </c>
      <c r="F136" s="1" t="s">
        <v>236</v>
      </c>
      <c r="G136" s="2" t="s">
        <v>237</v>
      </c>
      <c r="H13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N511CT: </v>
      </c>
      <c r="I13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N511CT: </v>
      </c>
      <c r="J13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N511CT: United States</v>
      </c>
      <c r="K136" s="2" t="s">
        <v>745</v>
      </c>
      <c r="L13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Morrisville</v>
      </c>
      <c r="M13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NC</v>
      </c>
      <c r="N13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36" s="3" t="s">
        <v>746</v>
      </c>
      <c r="P136" s="3" t="s">
        <v>747</v>
      </c>
      <c r="Q136" s="3" t="s">
        <v>300</v>
      </c>
      <c r="R136" s="2"/>
      <c r="S13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3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36" s="8" t="str">
        <f>IFERROR(TEXT(INDEX([1]!mailing[#All],MATCH(phone[[#This Row],[Combined]],[1]!mailing[[#All],[combined]],0),MATCH("Sent",[1]!mailing[#Headers],0)),"MMM-DD-YYYY"),"")</f>
        <v>Mar-17-2022</v>
      </c>
      <c r="V136" s="2" t="str">
        <f>phone[[#This Row],[CONTACTFIRSTNAME]]&amp;"^"&amp;phone[[#This Row],[CONTACTLASTNAME]]&amp;"^"&amp;phone[[#This Row],[Column2]]</f>
        <v>Brian^DuMont^N511CT</v>
      </c>
      <c r="Y13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6" s="31">
        <v>2</v>
      </c>
    </row>
    <row r="137" spans="1:29" ht="30" x14ac:dyDescent="0.25">
      <c r="A137" s="1">
        <v>234</v>
      </c>
      <c r="B137" s="2" t="str">
        <f>phone[[#This Row],[Company]]</f>
        <v>Jet It LLC</v>
      </c>
      <c r="C137" s="1" t="s">
        <v>748</v>
      </c>
      <c r="D137" s="2" t="s">
        <v>30</v>
      </c>
      <c r="E137" s="3" t="s">
        <v>749</v>
      </c>
      <c r="F137" s="1" t="s">
        <v>750</v>
      </c>
      <c r="G137" s="2" t="s">
        <v>751</v>
      </c>
      <c r="H13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N511CT: 
N20TW: </v>
      </c>
      <c r="I13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N511CT: 
N20TW: </v>
      </c>
      <c r="J13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N511CT: United States
N20TW: United States</v>
      </c>
      <c r="K137" s="2" t="s">
        <v>752</v>
      </c>
      <c r="L13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Greensboro</v>
      </c>
      <c r="M13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NC</v>
      </c>
      <c r="N13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37" s="3" t="s">
        <v>753</v>
      </c>
      <c r="P137" s="3" t="s">
        <v>754</v>
      </c>
      <c r="Q137" s="3" t="s">
        <v>755</v>
      </c>
      <c r="R137" s="2" t="s">
        <v>756</v>
      </c>
      <c r="S13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3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37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137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Vishal^Hiremath^N511CT, N20TW</v>
      </c>
      <c r="W137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Glenn^
Gonzales^N511CT, N20TW</v>
      </c>
      <c r="Y137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137" s="31">
        <v>2</v>
      </c>
    </row>
    <row r="138" spans="1:29" x14ac:dyDescent="0.25">
      <c r="A138" s="1">
        <v>270</v>
      </c>
      <c r="B138" s="2" t="str">
        <f>phone[[#This Row],[Company]]</f>
        <v>Jimmie Johnson Racing II, Inc.</v>
      </c>
      <c r="C138" s="1" t="s">
        <v>757</v>
      </c>
      <c r="D138" s="2" t="s">
        <v>58</v>
      </c>
      <c r="E138" s="3" t="s">
        <v>758</v>
      </c>
      <c r="F138" s="1" t="s">
        <v>759</v>
      </c>
      <c r="G138" s="2" t="s">
        <v>33</v>
      </c>
      <c r="H13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N480JJ: USA</v>
      </c>
      <c r="I13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N480JJ: NC</v>
      </c>
      <c r="J13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N480JJ: United States</v>
      </c>
      <c r="K138" s="2" t="s">
        <v>760</v>
      </c>
      <c r="L13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Charlotte</v>
      </c>
      <c r="M13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NC</v>
      </c>
      <c r="N13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38" s="3" t="s">
        <v>761</v>
      </c>
      <c r="P138" s="3" t="s">
        <v>762</v>
      </c>
      <c r="Q138" s="3" t="s">
        <v>54</v>
      </c>
      <c r="R138" s="2" t="s">
        <v>763</v>
      </c>
      <c r="S13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3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38" s="8" t="str">
        <f>IFERROR(TEXT(INDEX([1]!mailing[#All],MATCH(phone[[#This Row],[Combined]],[1]!mailing[[#All],[combined]],0),MATCH("Sent",[1]!mailing[#Headers],0)),"MMM-DD-YYYY"),"")</f>
        <v>Mar-17-2022</v>
      </c>
      <c r="V138" s="2" t="str">
        <f>phone[[#This Row],[CONTACTFIRSTNAME]]&amp;"^"&amp;phone[[#This Row],[CONTACTLASTNAME]]&amp;"^"&amp;phone[[#This Row],[Column2]]</f>
        <v>Jimmie^Johnson^N480JJ</v>
      </c>
      <c r="Y13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8" s="31">
        <v>2</v>
      </c>
    </row>
    <row r="139" spans="1:29" hidden="1" x14ac:dyDescent="0.25">
      <c r="A139" s="1">
        <v>288</v>
      </c>
      <c r="B139" s="2" t="str">
        <f>phone[[#This Row],[Company]]</f>
        <v>Jetflite Oy</v>
      </c>
      <c r="C139" s="1" t="s">
        <v>764</v>
      </c>
      <c r="D139" s="2" t="s">
        <v>78</v>
      </c>
      <c r="E139" s="3" t="s">
        <v>765</v>
      </c>
      <c r="F139" s="1" t="s">
        <v>766</v>
      </c>
      <c r="G139" s="2" t="s">
        <v>420</v>
      </c>
      <c r="H13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OH-WIL: HEL</v>
      </c>
      <c r="I13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OH-WIL: </v>
      </c>
      <c r="J13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OH-WIL: Finland</v>
      </c>
      <c r="K139" s="2" t="s">
        <v>767</v>
      </c>
      <c r="L13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Vantaa-Helsinki</v>
      </c>
      <c r="M13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3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Finland</v>
      </c>
      <c r="O139" s="3" t="s">
        <v>768</v>
      </c>
      <c r="P139" s="3" t="s">
        <v>769</v>
      </c>
      <c r="Q139" s="3" t="s">
        <v>351</v>
      </c>
      <c r="R139" s="2" t="s">
        <v>770</v>
      </c>
      <c r="S13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3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39" s="8" t="str">
        <f>IFERROR(TEXT(INDEX([1]!mailing[#All],MATCH(phone[[#This Row],[Combined]],[1]!mailing[[#All],[combined]],0),MATCH("Sent",[1]!mailing[#Headers],0)),"MMM-DD-YYYY"),"")</f>
        <v>Mar-17-2022</v>
      </c>
      <c r="V139" s="2" t="str">
        <f>phone[[#This Row],[CONTACTFIRSTNAME]]&amp;"^"&amp;phone[[#This Row],[CONTACTLASTNAME]]&amp;"^"&amp;phone[[#This Row],[Column2]]</f>
        <v>Elina^Karjalainen^OH-WIL</v>
      </c>
      <c r="Y13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39" s="2"/>
      <c r="AC139" s="2"/>
    </row>
    <row r="140" spans="1:29" hidden="1" x14ac:dyDescent="0.25">
      <c r="A140" s="1">
        <v>288</v>
      </c>
      <c r="B140" s="2" t="str">
        <f>phone[[#This Row],[Company]]</f>
        <v>Jetflite Oy</v>
      </c>
      <c r="C140" s="1" t="s">
        <v>771</v>
      </c>
      <c r="D140" s="2" t="s">
        <v>85</v>
      </c>
      <c r="E140" s="3" t="s">
        <v>765</v>
      </c>
      <c r="F140" s="1" t="s">
        <v>766</v>
      </c>
      <c r="G140" s="2" t="s">
        <v>420</v>
      </c>
      <c r="H14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OH-WIL: HEL</v>
      </c>
      <c r="I14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OH-WIL: </v>
      </c>
      <c r="J14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OH-WIL: Finland</v>
      </c>
      <c r="K140" s="2" t="s">
        <v>767</v>
      </c>
      <c r="L14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Vantaa-Helsinki</v>
      </c>
      <c r="M14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4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Finland</v>
      </c>
      <c r="O140" s="3" t="s">
        <v>768</v>
      </c>
      <c r="P140" s="3" t="s">
        <v>769</v>
      </c>
      <c r="Q140" s="3" t="s">
        <v>351</v>
      </c>
      <c r="R140" s="2" t="s">
        <v>770</v>
      </c>
      <c r="S14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4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40" s="8" t="str">
        <f>IFERROR(TEXT(INDEX([1]!mailing[#All],MATCH(phone[[#This Row],[Combined]],[1]!mailing[[#All],[combined]],0),MATCH("Sent",[1]!mailing[#Headers],0)),"MMM-DD-YYYY"),"")</f>
        <v>Mar-17-2022</v>
      </c>
      <c r="V140" s="2" t="str">
        <f>phone[[#This Row],[CONTACTFIRSTNAME]]&amp;"^"&amp;phone[[#This Row],[CONTACTLASTNAME]]&amp;"^"&amp;phone[[#This Row],[Column2]]</f>
        <v>Elina^Karjalainen^OH-WIL</v>
      </c>
      <c r="Y14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0" s="2"/>
      <c r="AC140" s="2"/>
    </row>
    <row r="141" spans="1:29" hidden="1" x14ac:dyDescent="0.25">
      <c r="A141" s="1">
        <v>288</v>
      </c>
      <c r="B141" s="2" t="str">
        <f>phone[[#This Row],[Company]]</f>
        <v>Wihuri Oy</v>
      </c>
      <c r="C141" s="1" t="s">
        <v>772</v>
      </c>
      <c r="D141" s="2" t="s">
        <v>58</v>
      </c>
      <c r="E141" s="3" t="s">
        <v>765</v>
      </c>
      <c r="F141" s="1" t="s">
        <v>766</v>
      </c>
      <c r="G141" s="2" t="s">
        <v>33</v>
      </c>
      <c r="H14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OH-WIL: HEL</v>
      </c>
      <c r="I14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OH-WIL: </v>
      </c>
      <c r="J14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OH-WIL: Finland</v>
      </c>
      <c r="K141" s="2" t="s">
        <v>773</v>
      </c>
      <c r="L14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Helsinki</v>
      </c>
      <c r="M14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4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Finland</v>
      </c>
      <c r="O141" s="3" t="s">
        <v>774</v>
      </c>
      <c r="P141" s="3" t="s">
        <v>775</v>
      </c>
      <c r="Q141" s="3" t="s">
        <v>776</v>
      </c>
      <c r="R141" s="2" t="s">
        <v>777</v>
      </c>
      <c r="S14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4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41" s="8" t="str">
        <f>IFERROR(TEXT(INDEX([1]!mailing[#All],MATCH(phone[[#This Row],[Combined]],[1]!mailing[[#All],[combined]],0),MATCH("Sent",[1]!mailing[#Headers],0)),"MMM-DD-YYYY"),"")</f>
        <v>Mar-17-2022</v>
      </c>
      <c r="V141" s="2" t="str">
        <f>phone[[#This Row],[CONTACTFIRSTNAME]]&amp;"^"&amp;phone[[#This Row],[CONTACTLASTNAME]]&amp;"^"&amp;phone[[#This Row],[Column2]]</f>
        <v>Juha^Hellgren^OH-WIL</v>
      </c>
      <c r="Y14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1" s="2"/>
      <c r="AC141" s="2"/>
    </row>
    <row r="142" spans="1:29" x14ac:dyDescent="0.25">
      <c r="A142" s="1">
        <v>276</v>
      </c>
      <c r="B142" s="12" t="str">
        <f>phone[[#This Row],[Company]]</f>
        <v>Terrible Herbst, Inc.</v>
      </c>
      <c r="C142" s="1" t="s">
        <v>778</v>
      </c>
      <c r="D142" s="2" t="s">
        <v>58</v>
      </c>
      <c r="E142" s="13" t="s">
        <v>779</v>
      </c>
      <c r="F142" s="1" t="s">
        <v>780</v>
      </c>
      <c r="G142" s="2" t="s">
        <v>33</v>
      </c>
      <c r="H142" s="1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N15PV: LAS</v>
      </c>
      <c r="I14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N15PV: NV</v>
      </c>
      <c r="J14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N15PV: United States</v>
      </c>
      <c r="K142" s="2" t="s">
        <v>781</v>
      </c>
      <c r="L14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Las Vegas</v>
      </c>
      <c r="M14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NV</v>
      </c>
      <c r="N14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42" s="3" t="s">
        <v>239</v>
      </c>
      <c r="P142" s="3" t="s">
        <v>782</v>
      </c>
      <c r="Q142" s="3" t="s">
        <v>54</v>
      </c>
      <c r="R142" s="2" t="s">
        <v>783</v>
      </c>
      <c r="S14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4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42" s="8" t="str">
        <f>IFERROR(TEXT(INDEX([1]!mailing[#All],MATCH(phone[[#This Row],[Combined]],[1]!mailing[[#All],[combined]],0),MATCH("Sent",[1]!mailing[#Headers],0)),"MMM-DD-YYYY"),"")</f>
        <v>Mar-17-2022</v>
      </c>
      <c r="V142" s="2" t="str">
        <f>phone[[#This Row],[CONTACTFIRSTNAME]]&amp;"^"&amp;phone[[#This Row],[CONTACTLASTNAME]]&amp;"^"&amp;phone[[#This Row],[Column2]]</f>
        <v>Timothy^Herbst^N15PV</v>
      </c>
      <c r="Y14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2" s="31">
        <v>2</v>
      </c>
      <c r="AA142" s="12" t="s">
        <v>329</v>
      </c>
      <c r="AB142" s="12" t="s">
        <v>784</v>
      </c>
      <c r="AC142" s="15" t="s">
        <v>785</v>
      </c>
    </row>
    <row r="143" spans="1:29" x14ac:dyDescent="0.25">
      <c r="A143" s="1">
        <v>278</v>
      </c>
      <c r="B143" s="2" t="str">
        <f>phone[[#This Row],[Company]]</f>
        <v>Jet Flight, LLC</v>
      </c>
      <c r="C143" s="1" t="s">
        <v>786</v>
      </c>
      <c r="D143" s="2" t="s">
        <v>58</v>
      </c>
      <c r="E143" s="3" t="s">
        <v>656</v>
      </c>
      <c r="F143" s="1" t="s">
        <v>787</v>
      </c>
      <c r="G143" s="2" t="s">
        <v>33</v>
      </c>
      <c r="H14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N700FA: SHV</v>
      </c>
      <c r="I14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N700FA: LA</v>
      </c>
      <c r="J14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N700FA: United States</v>
      </c>
      <c r="K143" s="2" t="s">
        <v>788</v>
      </c>
      <c r="L14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Shreveport</v>
      </c>
      <c r="M14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LA</v>
      </c>
      <c r="N14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43" s="3" t="s">
        <v>789</v>
      </c>
      <c r="P143" s="3" t="s">
        <v>790</v>
      </c>
      <c r="Q143" s="3" t="s">
        <v>113</v>
      </c>
      <c r="R143" s="2"/>
      <c r="S14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4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43" s="8" t="str">
        <f>IFERROR(TEXT(INDEX([1]!mailing[#All],MATCH(phone[[#This Row],[Combined]],[1]!mailing[[#All],[combined]],0),MATCH("Sent",[1]!mailing[#Headers],0)),"MMM-DD-YYYY"),"")</f>
        <v>Mar-17-2022</v>
      </c>
      <c r="V143" s="2" t="str">
        <f>phone[[#This Row],[CONTACTFIRSTNAME]]&amp;"^"&amp;phone[[#This Row],[CONTACTLASTNAME]]&amp;"^"&amp;phone[[#This Row],[Column2]]</f>
        <v>Bobby^Jelks^N700FA</v>
      </c>
      <c r="Y14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3" s="31">
        <v>2</v>
      </c>
    </row>
    <row r="144" spans="1:29" ht="30" hidden="1" x14ac:dyDescent="0.25">
      <c r="A144" s="1">
        <v>292</v>
      </c>
      <c r="B144" s="2" t="str">
        <f>phone[[#This Row],[Company]]</f>
        <v>Gestiones Ambair, Ltd.</v>
      </c>
      <c r="C144" s="1" t="s">
        <v>791</v>
      </c>
      <c r="D144" s="2" t="s">
        <v>58</v>
      </c>
      <c r="E144" s="3" t="s">
        <v>792</v>
      </c>
      <c r="F144" s="1" t="s">
        <v>793</v>
      </c>
      <c r="G144" s="2" t="s">
        <v>50</v>
      </c>
      <c r="H14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N557GA: JBQ</v>
      </c>
      <c r="I14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N557GA: </v>
      </c>
      <c r="J14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N557GA: Dominican Republic</v>
      </c>
      <c r="K144" s="2" t="s">
        <v>794</v>
      </c>
      <c r="L14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Santo Domingo</v>
      </c>
      <c r="M14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44" s="3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Dominican Republic</v>
      </c>
      <c r="O144" s="3" t="s">
        <v>795</v>
      </c>
      <c r="P144" s="3" t="s">
        <v>796</v>
      </c>
      <c r="Q144" s="3" t="s">
        <v>797</v>
      </c>
      <c r="R144" s="2" t="s">
        <v>798</v>
      </c>
      <c r="S14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4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44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144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Robin^Pena^N557GA</v>
      </c>
      <c r="W144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Miguel^
Barletta^N557GA</v>
      </c>
      <c r="Y144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144" s="2"/>
      <c r="AC144" s="2"/>
    </row>
    <row r="145" spans="1:29" ht="30" hidden="1" x14ac:dyDescent="0.25">
      <c r="A145" s="1">
        <v>292</v>
      </c>
      <c r="B145" s="2" t="str">
        <f>phone[[#This Row],[Company]]</f>
        <v>Gestiones Ambair, Ltd.</v>
      </c>
      <c r="C145" s="1" t="s">
        <v>799</v>
      </c>
      <c r="D145" s="2" t="s">
        <v>56</v>
      </c>
      <c r="E145" s="3" t="s">
        <v>792</v>
      </c>
      <c r="F145" s="1" t="s">
        <v>793</v>
      </c>
      <c r="G145" s="2" t="s">
        <v>33</v>
      </c>
      <c r="H14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N557GA: JBQ</v>
      </c>
      <c r="I14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N557GA: </v>
      </c>
      <c r="J14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N557GA: Dominican Republic</v>
      </c>
      <c r="K145" s="2" t="s">
        <v>794</v>
      </c>
      <c r="L14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Santo Domingo</v>
      </c>
      <c r="M14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45" s="3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Dominican Republic</v>
      </c>
      <c r="O145" s="3" t="s">
        <v>800</v>
      </c>
      <c r="P145" s="3" t="s">
        <v>801</v>
      </c>
      <c r="Q145" s="3" t="s">
        <v>54</v>
      </c>
      <c r="R145" s="2" t="s">
        <v>798</v>
      </c>
      <c r="S14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4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45" s="8" t="str">
        <f>IFERROR(TEXT(INDEX([1]!mailing[#All],MATCH(phone[[#This Row],[Combined]],[1]!mailing[[#All],[combined]],0),MATCH("Sent",[1]!mailing[#Headers],0)),"MMM-DD-YYYY"),"")</f>
        <v>Mar-17-2022</v>
      </c>
      <c r="V145" s="2" t="str">
        <f>phone[[#This Row],[CONTACTFIRSTNAME]]&amp;"^"&amp;phone[[#This Row],[CONTACTLASTNAME]]&amp;"^"&amp;phone[[#This Row],[Column2]]</f>
        <v>Miguel^Barletta^N557GA</v>
      </c>
      <c r="Y14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5" s="2"/>
      <c r="AC145" s="2"/>
    </row>
    <row r="146" spans="1:29" x14ac:dyDescent="0.25">
      <c r="A146" s="1">
        <v>308</v>
      </c>
      <c r="B146" s="2" t="str">
        <f>phone[[#This Row],[Company]]</f>
        <v>The Huntington National Bank</v>
      </c>
      <c r="C146" s="1" t="s">
        <v>802</v>
      </c>
      <c r="D146" s="2" t="s">
        <v>58</v>
      </c>
      <c r="E146" s="3" t="s">
        <v>803</v>
      </c>
      <c r="F146" s="1" t="s">
        <v>804</v>
      </c>
      <c r="G146" s="2" t="s">
        <v>33</v>
      </c>
      <c r="H14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N501RP: PTK</v>
      </c>
      <c r="I14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N501RP: MI</v>
      </c>
      <c r="J14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N501RP: United States</v>
      </c>
      <c r="K146" s="2" t="s">
        <v>805</v>
      </c>
      <c r="L14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Akron</v>
      </c>
      <c r="M14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OH</v>
      </c>
      <c r="N14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46" s="3" t="s">
        <v>113</v>
      </c>
      <c r="P146" s="3" t="s">
        <v>113</v>
      </c>
      <c r="Q146" s="3" t="s">
        <v>113</v>
      </c>
      <c r="R146" s="2" t="s">
        <v>806</v>
      </c>
      <c r="S14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4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46" s="8" t="str">
        <f>IFERROR(TEXT(INDEX([1]!mailing[#All],MATCH(phone[[#This Row],[Combined]],[1]!mailing[[#All],[combined]],0),MATCH("Sent",[1]!mailing[#Headers],0)),"MMM-DD-YYYY"),"")</f>
        <v>Mar-17-2022</v>
      </c>
      <c r="V146" s="2" t="str">
        <f>phone[[#This Row],[CONTACTFIRSTNAME]]&amp;"^"&amp;phone[[#This Row],[CONTACTLASTNAME]]&amp;"^"&amp;phone[[#This Row],[Column2]]</f>
        <v>^^N501RP</v>
      </c>
      <c r="Y14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6" s="31">
        <v>2</v>
      </c>
    </row>
    <row r="147" spans="1:29" ht="30" x14ac:dyDescent="0.25">
      <c r="B147" s="2" t="str">
        <f>phone[[#This Row],[Company]]</f>
        <v>AeroCheck MRO</v>
      </c>
      <c r="C147" s="1" t="s">
        <v>807</v>
      </c>
      <c r="E147" s="3" t="s">
        <v>512</v>
      </c>
      <c r="F147" s="1"/>
      <c r="G147" s="2" t="s">
        <v>513</v>
      </c>
      <c r="J147" s="3"/>
      <c r="K147" s="2" t="s">
        <v>808</v>
      </c>
      <c r="L147" s="2" t="str">
        <f>INDEX('[1]Maintenance Facilities'!$A$1:$Q$36,MATCH(phone[[#This Row],[Phone number]],'[1]Maintenance Facilities'!$L$1:$L$36,0),MATCH("City",'[1]Maintenance Facilities'!$A$1:$Q$1,0))</f>
        <v>Phoenix</v>
      </c>
      <c r="M147" s="2" t="str">
        <f>INDEX('[1]Maintenance Facilities'!$A$1:$Q$36,MATCH(phone[[#This Row],[Phone number]],'[1]Maintenance Facilities'!$L$1:$L$36,0),MATCH("State",'[1]Maintenance Facilities'!$A$1:$Q$1,0))</f>
        <v>AZ</v>
      </c>
      <c r="N147" s="2" t="str">
        <f>INDEX('[1]Maintenance Facilities'!$A$1:$Q$36,MATCH(phone[[#This Row],[Phone number]],'[1]Maintenance Facilities'!$L$1:$L$36,0),MATCH("Country",'[1]Maintenance Facilities'!$A$1:$Q$1,0))</f>
        <v>United States</v>
      </c>
      <c r="Q147" s="3" t="s">
        <v>113</v>
      </c>
      <c r="R147" s="2" t="s">
        <v>809</v>
      </c>
      <c r="S14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4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47" s="8" t="str">
        <f>IFERROR(TEXT(INDEX([1]!mailing[#All],MATCH(phone[[#This Row],[Combined]],[1]!mailing[[#All],[combined]],0),MATCH("Sent",[1]!mailing[#Headers],0)),"MMM-DD-YYYY"),"")</f>
        <v/>
      </c>
      <c r="V147" s="2" t="str">
        <f>phone[[#This Row],[CONTACTFIRSTNAME]]&amp;"^"&amp;phone[[#This Row],[CONTACTLASTNAME]]&amp;"^"&amp;phone[[#This Row],[Column2]]</f>
        <v>^^Your G150 Clients</v>
      </c>
      <c r="Y14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7" s="31">
        <v>2</v>
      </c>
    </row>
    <row r="148" spans="1:29" ht="30" x14ac:dyDescent="0.25">
      <c r="B148" s="2" t="str">
        <f>phone[[#This Row],[Company]]</f>
        <v>ASG Aerospace</v>
      </c>
      <c r="C148" s="1" t="s">
        <v>810</v>
      </c>
      <c r="E148" s="3" t="s">
        <v>512</v>
      </c>
      <c r="F148" s="1"/>
      <c r="G148" s="2" t="s">
        <v>513</v>
      </c>
      <c r="J148" s="3"/>
      <c r="K148" s="2" t="s">
        <v>811</v>
      </c>
      <c r="L148" s="2" t="str">
        <f>INDEX('[1]Maintenance Facilities'!$A$1:$Q$36,MATCH(phone[[#This Row],[Phone number]],'[1]Maintenance Facilities'!$L$1:$L$36,0),MATCH("City",'[1]Maintenance Facilities'!$A$1:$Q$1,0))</f>
        <v>Miami</v>
      </c>
      <c r="M148" s="2" t="str">
        <f>INDEX('[1]Maintenance Facilities'!$A$1:$Q$36,MATCH(phone[[#This Row],[Phone number]],'[1]Maintenance Facilities'!$L$1:$L$36,0),MATCH("State",'[1]Maintenance Facilities'!$A$1:$Q$1,0))</f>
        <v>FL</v>
      </c>
      <c r="N148" s="2" t="str">
        <f>INDEX('[1]Maintenance Facilities'!$A$1:$Q$36,MATCH(phone[[#This Row],[Phone number]],'[1]Maintenance Facilities'!$L$1:$L$36,0),MATCH("Country",'[1]Maintenance Facilities'!$A$1:$Q$1,0))</f>
        <v>United States</v>
      </c>
      <c r="O148" s="3" t="s">
        <v>812</v>
      </c>
      <c r="P148" s="3" t="s">
        <v>813</v>
      </c>
      <c r="Q148" s="3"/>
      <c r="R148" s="2" t="s">
        <v>814</v>
      </c>
      <c r="S14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4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48" s="8" t="str">
        <f>IFERROR(TEXT(INDEX([1]!mailing[#All],MATCH(phone[[#This Row],[Combined]],[1]!mailing[[#All],[combined]],0),MATCH("Sent",[1]!mailing[#Headers],0)),"MMM-DD-YYYY"),"")</f>
        <v>Mar-24-2022</v>
      </c>
      <c r="V148" s="2" t="str">
        <f>phone[[#This Row],[CONTACTFIRSTNAME]]&amp;"^"&amp;phone[[#This Row],[CONTACTLASTNAME]]&amp;"^"&amp;phone[[#This Row],[Column2]]</f>
        <v>Art^Thompson^Your G150 Clients</v>
      </c>
      <c r="Y14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8" s="31">
        <v>2</v>
      </c>
    </row>
    <row r="149" spans="1:29" ht="30" x14ac:dyDescent="0.25">
      <c r="B149" s="2" t="str">
        <f>phone[[#This Row],[Company]]</f>
        <v>Aurora Jet Partners</v>
      </c>
      <c r="C149" s="1" t="s">
        <v>815</v>
      </c>
      <c r="E149" s="3" t="s">
        <v>512</v>
      </c>
      <c r="F149" s="1"/>
      <c r="G149" s="2" t="s">
        <v>513</v>
      </c>
      <c r="J149" s="3"/>
      <c r="K149" s="2" t="s">
        <v>816</v>
      </c>
      <c r="L149" s="2" t="str">
        <f>INDEX('[1]Maintenance Facilities'!$A$1:$Q$36,MATCH(phone[[#This Row],[Phone number]],'[1]Maintenance Facilities'!$L$1:$L$36,0),MATCH("City",'[1]Maintenance Facilities'!$A$1:$Q$1,0))</f>
        <v>Edmonton International Airport</v>
      </c>
      <c r="M149" s="2" t="str">
        <f>INDEX('[1]Maintenance Facilities'!$A$1:$Q$36,MATCH(phone[[#This Row],[Phone number]],'[1]Maintenance Facilities'!$L$1:$L$36,0),MATCH("State",'[1]Maintenance Facilities'!$A$1:$Q$1,0))</f>
        <v>AB</v>
      </c>
      <c r="N149" s="2" t="str">
        <f>INDEX('[1]Maintenance Facilities'!$A$1:$Q$36,MATCH(phone[[#This Row],[Phone number]],'[1]Maintenance Facilities'!$L$1:$L$36,0),MATCH("Country",'[1]Maintenance Facilities'!$A$1:$Q$1,0))</f>
        <v>Canada</v>
      </c>
      <c r="O149" s="3" t="s">
        <v>134</v>
      </c>
      <c r="P149" s="3" t="s">
        <v>547</v>
      </c>
      <c r="Q149" s="3"/>
      <c r="R149" s="2" t="s">
        <v>817</v>
      </c>
      <c r="S14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4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49" s="8" t="str">
        <f>IFERROR(TEXT(INDEX([1]!mailing[#All],MATCH(phone[[#This Row],[Combined]],[1]!mailing[[#All],[combined]],0),MATCH("Sent",[1]!mailing[#Headers],0)),"MMM-DD-YYYY"),"")</f>
        <v>Mar-24-2022</v>
      </c>
      <c r="V149" s="2" t="str">
        <f>phone[[#This Row],[CONTACTFIRSTNAME]]&amp;"^"&amp;phone[[#This Row],[CONTACTLASTNAME]]&amp;"^"&amp;phone[[#This Row],[Column2]]</f>
        <v>Director^of Maintenance^Your G150 Clients</v>
      </c>
      <c r="Y14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49" s="31">
        <v>2</v>
      </c>
    </row>
    <row r="150" spans="1:29" ht="30" x14ac:dyDescent="0.25">
      <c r="B150" s="2" t="str">
        <f>phone[[#This Row],[Company]]</f>
        <v>Dumont Aviation</v>
      </c>
      <c r="C150" s="1" t="s">
        <v>818</v>
      </c>
      <c r="E150" s="3" t="s">
        <v>512</v>
      </c>
      <c r="F150" s="1"/>
      <c r="G150" s="2" t="s">
        <v>513</v>
      </c>
      <c r="J150" s="3"/>
      <c r="K150" s="2" t="s">
        <v>819</v>
      </c>
      <c r="L150" s="2" t="str">
        <f>INDEX('[1]Maintenance Facilities'!$A$1:$Q$36,MATCH(phone[[#This Row],[Phone number]],'[1]Maintenance Facilities'!$L$1:$L$36,0),MATCH("City",'[1]Maintenance Facilities'!$A$1:$Q$1,0))</f>
        <v>New Castle</v>
      </c>
      <c r="M150" s="2" t="str">
        <f>INDEX('[1]Maintenance Facilities'!$A$1:$Q$36,MATCH(phone[[#This Row],[Phone number]],'[1]Maintenance Facilities'!$L$1:$L$36,0),MATCH("State",'[1]Maintenance Facilities'!$A$1:$Q$1,0))</f>
        <v>DE</v>
      </c>
      <c r="N150" s="2" t="str">
        <f>INDEX('[1]Maintenance Facilities'!$A$1:$Q$36,MATCH(phone[[#This Row],[Phone number]],'[1]Maintenance Facilities'!$L$1:$L$36,0),MATCH("Country",'[1]Maintenance Facilities'!$A$1:$Q$1,0))</f>
        <v>United States</v>
      </c>
      <c r="O150" s="3" t="s">
        <v>111</v>
      </c>
      <c r="P150" s="3" t="s">
        <v>820</v>
      </c>
      <c r="Q150" s="3"/>
      <c r="R150" s="2" t="s">
        <v>821</v>
      </c>
      <c r="S15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5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50" s="8" t="str">
        <f>IFERROR(TEXT(INDEX([1]!mailing[#All],MATCH(phone[[#This Row],[Combined]],[1]!mailing[[#All],[combined]],0),MATCH("Sent",[1]!mailing[#Headers],0)),"MMM-DD-YYYY"),"")</f>
        <v>Mar-24-2022</v>
      </c>
      <c r="V150" s="2" t="str">
        <f>phone[[#This Row],[CONTACTFIRSTNAME]]&amp;"^"&amp;phone[[#This Row],[CONTACTLASTNAME]]&amp;"^"&amp;phone[[#This Row],[Column2]]</f>
        <v>James^Moore^Your G150 Clients</v>
      </c>
      <c r="Y15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0" s="31">
        <v>2</v>
      </c>
    </row>
    <row r="151" spans="1:29" ht="30" x14ac:dyDescent="0.25">
      <c r="B151" s="2" t="str">
        <f>phone[[#This Row],[Company]]</f>
        <v>Hawthorne Global Aviation Services</v>
      </c>
      <c r="C151" s="1" t="s">
        <v>822</v>
      </c>
      <c r="E151" s="3" t="s">
        <v>512</v>
      </c>
      <c r="F151" s="1"/>
      <c r="G151" s="2" t="s">
        <v>513</v>
      </c>
      <c r="J151" s="3"/>
      <c r="K151" s="2" t="s">
        <v>823</v>
      </c>
      <c r="L151" s="2" t="str">
        <f>INDEX('[1]Maintenance Facilities'!$A$1:$Q$36,MATCH(phone[[#This Row],[Phone number]],'[1]Maintenance Facilities'!$L$1:$L$36,0),MATCH("City",'[1]Maintenance Facilities'!$A$1:$Q$1,0))</f>
        <v>North Charleston</v>
      </c>
      <c r="M151" s="2" t="str">
        <f>INDEX('[1]Maintenance Facilities'!$A$1:$Q$36,MATCH(phone[[#This Row],[Phone number]],'[1]Maintenance Facilities'!$L$1:$L$36,0),MATCH("State",'[1]Maintenance Facilities'!$A$1:$Q$1,0))</f>
        <v>SC</v>
      </c>
      <c r="N151" s="2" t="str">
        <f>INDEX('[1]Maintenance Facilities'!$A$1:$Q$36,MATCH(phone[[#This Row],[Phone number]],'[1]Maintenance Facilities'!$L$1:$L$36,0),MATCH("Country",'[1]Maintenance Facilities'!$A$1:$Q$1,0))</f>
        <v>United States</v>
      </c>
      <c r="O151" s="3" t="s">
        <v>508</v>
      </c>
      <c r="P151" s="3" t="s">
        <v>824</v>
      </c>
      <c r="Q151" s="3" t="s">
        <v>54</v>
      </c>
      <c r="R151" s="2" t="s">
        <v>825</v>
      </c>
      <c r="S15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5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51" s="8" t="str">
        <f>IFERROR(TEXT(INDEX([1]!mailing[#All],MATCH(phone[[#This Row],[Combined]],[1]!mailing[[#All],[combined]],0),MATCH("Sent",[1]!mailing[#Headers],0)),"MMM-DD-YYYY"),"")</f>
        <v>Mar-24-2022</v>
      </c>
      <c r="V151" s="2" t="str">
        <f>phone[[#This Row],[CONTACTFIRSTNAME]]&amp;"^"&amp;phone[[#This Row],[CONTACTLASTNAME]]&amp;"^"&amp;phone[[#This Row],[Column2]]</f>
        <v>Chuck^Kegley^Your G150 Clients</v>
      </c>
      <c r="Y15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1" s="31">
        <v>2</v>
      </c>
    </row>
    <row r="152" spans="1:29" ht="30" x14ac:dyDescent="0.25">
      <c r="B152" s="2" t="str">
        <f>phone[[#This Row],[Company]]</f>
        <v>Meta Special Aerospace</v>
      </c>
      <c r="C152" s="1" t="s">
        <v>826</v>
      </c>
      <c r="E152" s="3" t="s">
        <v>512</v>
      </c>
      <c r="F152" s="1"/>
      <c r="G152" s="2" t="s">
        <v>513</v>
      </c>
      <c r="J152" s="3"/>
      <c r="K152" s="2" t="s">
        <v>827</v>
      </c>
      <c r="L152" s="2" t="str">
        <f>INDEX('[1]Maintenance Facilities'!$A$1:$Q$36,MATCH(phone[[#This Row],[Phone number]],'[1]Maintenance Facilities'!$L$1:$L$36,0),MATCH("City",'[1]Maintenance Facilities'!$A$1:$Q$1,0))</f>
        <v>Oklahoma City</v>
      </c>
      <c r="M152" s="2" t="str">
        <f>INDEX('[1]Maintenance Facilities'!$A$1:$Q$36,MATCH(phone[[#This Row],[Phone number]],'[1]Maintenance Facilities'!$L$1:$L$36,0),MATCH("State",'[1]Maintenance Facilities'!$A$1:$Q$1,0))</f>
        <v>OK</v>
      </c>
      <c r="N152" s="2" t="str">
        <f>INDEX('[1]Maintenance Facilities'!$A$1:$Q$36,MATCH(phone[[#This Row],[Phone number]],'[1]Maintenance Facilities'!$L$1:$L$36,0),MATCH("Country",'[1]Maintenance Facilities'!$A$1:$Q$1,0))</f>
        <v>United States</v>
      </c>
      <c r="O152" s="3" t="s">
        <v>134</v>
      </c>
      <c r="P152" s="3" t="s">
        <v>547</v>
      </c>
      <c r="Q152" s="3" t="s">
        <v>828</v>
      </c>
      <c r="R152" s="2" t="s">
        <v>829</v>
      </c>
      <c r="S15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5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52" s="8" t="str">
        <f>IFERROR(TEXT(INDEX([1]!mailing[#All],MATCH(phone[[#This Row],[Combined]],[1]!mailing[[#All],[combined]],0),MATCH("Sent",[1]!mailing[#Headers],0)),"MMM-DD-YYYY"),"")</f>
        <v>Mar-24-2022</v>
      </c>
      <c r="V152" s="2" t="str">
        <f>phone[[#This Row],[CONTACTFIRSTNAME]]&amp;"^"&amp;phone[[#This Row],[CONTACTLASTNAME]]&amp;"^"&amp;phone[[#This Row],[Column2]]</f>
        <v>Director^of Maintenance^Your G150 Clients</v>
      </c>
      <c r="Y15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2" s="31">
        <v>2</v>
      </c>
    </row>
    <row r="153" spans="1:29" ht="30" x14ac:dyDescent="0.25">
      <c r="B153" s="2" t="str">
        <f>phone[[#This Row],[Company]]</f>
        <v>Meta Special Aerospace MRO</v>
      </c>
      <c r="C153" s="1" t="s">
        <v>830</v>
      </c>
      <c r="E153" s="3" t="s">
        <v>512</v>
      </c>
      <c r="F153" s="1"/>
      <c r="G153" s="2" t="s">
        <v>513</v>
      </c>
      <c r="J153" s="3"/>
      <c r="K153" s="2" t="s">
        <v>831</v>
      </c>
      <c r="L153" s="2" t="str">
        <f>INDEX('[1]Maintenance Facilities'!$A$1:$Q$36,MATCH(phone[[#This Row],[Phone number]],'[1]Maintenance Facilities'!$L$1:$L$36,0),MATCH("City",'[1]Maintenance Facilities'!$A$1:$Q$1,0))</f>
        <v>Oklahoma City</v>
      </c>
      <c r="M153" s="2" t="str">
        <f>INDEX('[1]Maintenance Facilities'!$A$1:$Q$36,MATCH(phone[[#This Row],[Phone number]],'[1]Maintenance Facilities'!$L$1:$L$36,0),MATCH("State",'[1]Maintenance Facilities'!$A$1:$Q$1,0))</f>
        <v>OK</v>
      </c>
      <c r="N153" s="2" t="str">
        <f>INDEX('[1]Maintenance Facilities'!$A$1:$Q$36,MATCH(phone[[#This Row],[Phone number]],'[1]Maintenance Facilities'!$L$1:$L$36,0),MATCH("Country",'[1]Maintenance Facilities'!$A$1:$Q$1,0))</f>
        <v>United States</v>
      </c>
      <c r="O153" s="3" t="s">
        <v>832</v>
      </c>
      <c r="P153" s="3" t="s">
        <v>833</v>
      </c>
      <c r="Q153" s="3" t="s">
        <v>540</v>
      </c>
      <c r="R153" s="2" t="s">
        <v>829</v>
      </c>
      <c r="S15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5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53" s="8" t="str">
        <f>IFERROR(TEXT(INDEX([1]!mailing[#All],MATCH(phone[[#This Row],[Combined]],[1]!mailing[[#All],[combined]],0),MATCH("Sent",[1]!mailing[#Headers],0)),"MMM-DD-YYYY"),"")</f>
        <v>Mar-24-2022</v>
      </c>
      <c r="V153" s="2" t="str">
        <f>phone[[#This Row],[CONTACTFIRSTNAME]]&amp;"^"&amp;phone[[#This Row],[CONTACTLASTNAME]]&amp;"^"&amp;phone[[#This Row],[Column2]]</f>
        <v>Ronald^Brown^Your G150 Clients</v>
      </c>
      <c r="Y15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3" s="31">
        <v>2</v>
      </c>
    </row>
    <row r="154" spans="1:29" ht="45" x14ac:dyDescent="0.25">
      <c r="B154" s="2" t="str">
        <f>phone[[#This Row],[Company]]</f>
        <v>Skyservice Business Aviation Services</v>
      </c>
      <c r="C154" s="1" t="s">
        <v>834</v>
      </c>
      <c r="E154" s="3" t="s">
        <v>512</v>
      </c>
      <c r="F154" s="1"/>
      <c r="G154" s="2" t="s">
        <v>513</v>
      </c>
      <c r="J154" s="3"/>
      <c r="K154" s="2" t="s">
        <v>835</v>
      </c>
      <c r="L154" s="2" t="str">
        <f>INDEX('[1]Maintenance Facilities'!$A$1:$Q$36,MATCH(phone[[#This Row],[Phone number]],'[1]Maintenance Facilities'!$L$1:$L$36,0),MATCH("City",'[1]Maintenance Facilities'!$A$1:$Q$1,0))</f>
        <v>Toronto</v>
      </c>
      <c r="M154" s="2" t="str">
        <f>INDEX('[1]Maintenance Facilities'!$A$1:$Q$36,MATCH(phone[[#This Row],[Phone number]],'[1]Maintenance Facilities'!$L$1:$L$36,0),MATCH("State",'[1]Maintenance Facilities'!$A$1:$Q$1,0))</f>
        <v>ON</v>
      </c>
      <c r="N154" s="2" t="str">
        <f>INDEX('[1]Maintenance Facilities'!$A$1:$Q$36,MATCH(phone[[#This Row],[Phone number]],'[1]Maintenance Facilities'!$L$1:$L$36,0),MATCH("Country",'[1]Maintenance Facilities'!$A$1:$Q$1,0))</f>
        <v>Canada</v>
      </c>
      <c r="O154" s="3" t="s">
        <v>298</v>
      </c>
      <c r="P154" s="3" t="s">
        <v>299</v>
      </c>
      <c r="Q154" s="3" t="s">
        <v>300</v>
      </c>
      <c r="R154" s="2" t="s">
        <v>836</v>
      </c>
      <c r="S15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5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54" s="8" t="str">
        <f>IFERROR(TEXT(INDEX([1]!mailing[#All],MATCH(phone[[#This Row],[Combined]],[1]!mailing[[#All],[combined]],0),MATCH("Sent",[1]!mailing[#Headers],0)),"MMM-DD-YYYY"),"")</f>
        <v>Mar-24-2022</v>
      </c>
      <c r="V154" s="2" t="str">
        <f>phone[[#This Row],[CONTACTFIRSTNAME]]&amp;"^"&amp;phone[[#This Row],[CONTACTLASTNAME]]&amp;"^"&amp;phone[[#This Row],[Column2]]</f>
        <v>Benjamin^Murray^Your G150 Clients</v>
      </c>
      <c r="Y15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4" s="31">
        <v>2</v>
      </c>
      <c r="AC154" s="3" t="s">
        <v>542</v>
      </c>
    </row>
    <row r="155" spans="1:29" ht="30" hidden="1" x14ac:dyDescent="0.25">
      <c r="A155" s="1">
        <v>298</v>
      </c>
      <c r="B155" s="2" t="str">
        <f>phone[[#This Row],[Company]]</f>
        <v>Continental Baking Company, Ltd.</v>
      </c>
      <c r="C155" s="1" t="s">
        <v>837</v>
      </c>
      <c r="D155" s="2" t="s">
        <v>58</v>
      </c>
      <c r="E155" s="3" t="s">
        <v>838</v>
      </c>
      <c r="F155" s="1" t="s">
        <v>839</v>
      </c>
      <c r="G155" s="2" t="s">
        <v>50</v>
      </c>
      <c r="H15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N876GH: KIN</v>
      </c>
      <c r="I15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N876GH: </v>
      </c>
      <c r="J15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N876GH: Jamaica</v>
      </c>
      <c r="K155" s="2" t="s">
        <v>840</v>
      </c>
      <c r="L15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Kingston</v>
      </c>
      <c r="M15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5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Jamaica</v>
      </c>
      <c r="O155" s="3" t="s">
        <v>841</v>
      </c>
      <c r="P155" s="3" t="s">
        <v>842</v>
      </c>
      <c r="Q155" s="3" t="s">
        <v>843</v>
      </c>
      <c r="R155" s="2" t="s">
        <v>844</v>
      </c>
      <c r="S15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5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55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155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Lesmore^Samuels^N876GH</v>
      </c>
      <c r="W155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Gary^
Hendrickson^N876GH</v>
      </c>
      <c r="Y155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155" s="2"/>
      <c r="AC155" s="2"/>
    </row>
    <row r="156" spans="1:29" hidden="1" x14ac:dyDescent="0.25">
      <c r="A156" s="1">
        <v>298</v>
      </c>
      <c r="B156" s="2" t="str">
        <f>phone[[#This Row],[Company]]</f>
        <v>Continental Baking Company, Ltd.</v>
      </c>
      <c r="C156" s="1" t="s">
        <v>845</v>
      </c>
      <c r="D156" s="2" t="s">
        <v>85</v>
      </c>
      <c r="E156" s="3" t="s">
        <v>838</v>
      </c>
      <c r="F156" s="1" t="s">
        <v>839</v>
      </c>
      <c r="G156" s="2" t="s">
        <v>109</v>
      </c>
      <c r="H15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N876GH: KIN</v>
      </c>
      <c r="I15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N876GH: </v>
      </c>
      <c r="J15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N876GH: Jamaica</v>
      </c>
      <c r="K156" s="2" t="s">
        <v>840</v>
      </c>
      <c r="L15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Kingston</v>
      </c>
      <c r="M15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5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Jamaica</v>
      </c>
      <c r="O156" s="3" t="s">
        <v>846</v>
      </c>
      <c r="P156" s="3" t="s">
        <v>847</v>
      </c>
      <c r="Q156" s="3" t="s">
        <v>142</v>
      </c>
      <c r="R156" s="2" t="s">
        <v>844</v>
      </c>
      <c r="S15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5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56" s="8" t="str">
        <f>IFERROR(TEXT(INDEX([1]!mailing[#All],MATCH(phone[[#This Row],[Combined]],[1]!mailing[[#All],[combined]],0),MATCH("Sent",[1]!mailing[#Headers],0)),"MMM-DD-YYYY"),"")</f>
        <v>Mar-17-2022</v>
      </c>
      <c r="V156" s="2" t="str">
        <f>phone[[#This Row],[CONTACTFIRSTNAME]]&amp;"^"&amp;phone[[#This Row],[CONTACTLASTNAME]]&amp;"^"&amp;phone[[#This Row],[Column2]]</f>
        <v>Lesmore^Samuels^N876GH</v>
      </c>
      <c r="Y15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6" s="2"/>
      <c r="AC156" s="2"/>
    </row>
    <row r="157" spans="1:29" ht="30" x14ac:dyDescent="0.25">
      <c r="B157" s="2" t="str">
        <f>phone[[#This Row],[Company]]</f>
        <v>Trimec Aviation</v>
      </c>
      <c r="C157" s="1" t="s">
        <v>848</v>
      </c>
      <c r="E157" s="3" t="s">
        <v>512</v>
      </c>
      <c r="F157" s="1"/>
      <c r="G157" s="2" t="s">
        <v>513</v>
      </c>
      <c r="J157" s="3"/>
      <c r="K157" s="2" t="s">
        <v>849</v>
      </c>
      <c r="L157" s="2" t="str">
        <f>INDEX('[1]Maintenance Facilities'!$A$1:$Q$36,MATCH(phone[[#This Row],[Phone number]],'[1]Maintenance Facilities'!$L$1:$L$36,0),MATCH("City",'[1]Maintenance Facilities'!$A$1:$Q$1,0))</f>
        <v>Fort Worth</v>
      </c>
      <c r="M157" s="2" t="str">
        <f>INDEX('[1]Maintenance Facilities'!$A$1:$Q$36,MATCH(phone[[#This Row],[Phone number]],'[1]Maintenance Facilities'!$L$1:$L$36,0),MATCH("State",'[1]Maintenance Facilities'!$A$1:$Q$1,0))</f>
        <v>TX</v>
      </c>
      <c r="N157" s="2" t="str">
        <f>INDEX('[1]Maintenance Facilities'!$A$1:$Q$36,MATCH(phone[[#This Row],[Phone number]],'[1]Maintenance Facilities'!$L$1:$L$36,0),MATCH("Country",'[1]Maintenance Facilities'!$A$1:$Q$1,0))</f>
        <v>United States</v>
      </c>
      <c r="O157" s="3" t="s">
        <v>184</v>
      </c>
      <c r="P157" s="3" t="s">
        <v>850</v>
      </c>
      <c r="Q157" s="3"/>
      <c r="R157" s="2" t="s">
        <v>851</v>
      </c>
      <c r="S15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5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57" s="8" t="str">
        <f>IFERROR(TEXT(INDEX([1]!mailing[#All],MATCH(phone[[#This Row],[Combined]],[1]!mailing[[#All],[combined]],0),MATCH("Sent",[1]!mailing[#Headers],0)),"MMM-DD-YYYY"),"")</f>
        <v>Mar-24-2022</v>
      </c>
      <c r="V157" s="2" t="str">
        <f>phone[[#This Row],[CONTACTFIRSTNAME]]&amp;"^"&amp;phone[[#This Row],[CONTACTLASTNAME]]&amp;"^"&amp;phone[[#This Row],[Column2]]</f>
        <v>Peter^Rabadi^Your G150 Clients</v>
      </c>
      <c r="Y15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7" s="31">
        <v>2</v>
      </c>
    </row>
    <row r="158" spans="1:29" ht="45" x14ac:dyDescent="0.25">
      <c r="A158" s="1" t="str">
        <f>IFERROR(LEFT(phone[[#This Row],[Serial Number]],SEARCH(",",phone[[#This Row],[Serial Number]])-1),phone[[#This Row],[Serial Number]])</f>
        <v>295</v>
      </c>
      <c r="B158" s="2" t="str">
        <f>phone[[#This Row],[Company]]</f>
        <v>Knysna Ventures, LLC</v>
      </c>
      <c r="C158" s="1"/>
      <c r="D158" s="2" t="s">
        <v>644</v>
      </c>
      <c r="E158" s="3" t="s">
        <v>441</v>
      </c>
      <c r="F158" s="1" t="str">
        <f>INDEX($E$2:$F$239,MATCH(phone[[#This Row],[Column2]],$E$2:$E$239,0),2)</f>
        <v>295</v>
      </c>
      <c r="G158" s="2" t="s">
        <v>237</v>
      </c>
      <c r="H15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N20TW: </v>
      </c>
      <c r="I158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N20TW: </v>
      </c>
      <c r="J158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N20TW: United States</v>
      </c>
      <c r="K158" s="2" t="s">
        <v>852</v>
      </c>
      <c r="L15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Diablo</v>
      </c>
      <c r="M15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15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58" s="3" t="s">
        <v>853</v>
      </c>
      <c r="P158" s="3" t="s">
        <v>854</v>
      </c>
      <c r="Q158" s="3" t="s">
        <v>45</v>
      </c>
      <c r="R158" s="2" t="str">
        <f>IFERROR(INDEX([1]!JETNET[#All],MATCH(,[1]!JETNET[[#All],[COMPANYNAME]],0),MATCH("COMPWEBADDRESS",[1]!JETNET[#Headers],0)),"")</f>
        <v/>
      </c>
      <c r="S158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5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58" s="8" t="str">
        <f>IFERROR(TEXT(INDEX([1]!mailing[#All],MATCH(phone[[#This Row],[Combined]],[1]!mailing[[#All],[combined]],0),MATCH("Sent",[1]!mailing[#Headers],0)),"MMM-DD-YYYY"),"")</f>
        <v>Mar-17-2022</v>
      </c>
      <c r="V158" s="2" t="str">
        <f>phone[[#This Row],[CONTACTFIRSTNAME]]&amp;"^"&amp;phone[[#This Row],[CONTACTLASTNAME]]&amp;"^"&amp;phone[[#This Row],[Column2]]</f>
        <v>Paul^McEwan^N20TW</v>
      </c>
      <c r="W158" s="2" t="str">
        <f>SUBSTITUTE(phone[[#This Row],[CONTACTFIRSTNAME]],CHAR(10),"#",2)</f>
        <v>Paul</v>
      </c>
      <c r="X158" s="2" t="str">
        <f>"Leonardo"&amp;"^"&amp;"de Vasconcelos Vieira"&amp;"^"&amp;phone[[#This Row],[Column2]]</f>
        <v>Leonardo^de Vasconcelos Vieira^N20TW</v>
      </c>
      <c r="Y15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8" s="31">
        <v>2</v>
      </c>
    </row>
    <row r="159" spans="1:29" ht="45" x14ac:dyDescent="0.25">
      <c r="A159" s="1" t="str">
        <f>IFERROR(LEFT(phone[[#This Row],[Serial Number]],SEARCH(",",phone[[#This Row],[Serial Number]])-1),phone[[#This Row],[Serial Number]])</f>
        <v>208</v>
      </c>
      <c r="B159" s="2" t="str">
        <f>phone[[#This Row],[Company]]</f>
        <v>Leon Air, LLC</v>
      </c>
      <c r="C159" s="1"/>
      <c r="D159" s="2" t="s">
        <v>644</v>
      </c>
      <c r="E159" s="3" t="s">
        <v>87</v>
      </c>
      <c r="F159" s="1" t="str">
        <f>INDEX($E$2:$F$239,MATCH(phone[[#This Row],[Column2]],$E$2:$E$239,0),2)</f>
        <v>208</v>
      </c>
      <c r="G159" s="2" t="s">
        <v>33</v>
      </c>
      <c r="H15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N150CT: MIA</v>
      </c>
      <c r="I159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>N150CT: FL</v>
      </c>
      <c r="J159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N150CT: United States</v>
      </c>
      <c r="K159" s="2" t="s">
        <v>855</v>
      </c>
      <c r="L15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Miami</v>
      </c>
      <c r="M15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FL</v>
      </c>
      <c r="N15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59" s="3" t="s">
        <v>91</v>
      </c>
      <c r="P159" s="3" t="s">
        <v>856</v>
      </c>
      <c r="Q159" s="3" t="s">
        <v>54</v>
      </c>
      <c r="R159" s="2" t="str">
        <f>IFERROR(INDEX([1]!JETNET[#All],MATCH(,[1]!JETNET[[#All],[COMPANYNAME]],0),MATCH("COMPWEBADDRESS",[1]!JETNET[#Headers],0)),"")</f>
        <v/>
      </c>
      <c r="S159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5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59" s="8" t="str">
        <f>IFERROR(TEXT(INDEX([1]!mailing[#All],MATCH(phone[[#This Row],[Combined]],[1]!mailing[[#All],[combined]],0),MATCH("Sent",[1]!mailing[#Headers],0)),"MMM-DD-YYYY"),"")</f>
        <v>Mar-17-2022</v>
      </c>
      <c r="V159" s="2" t="str">
        <f>phone[[#This Row],[CONTACTFIRSTNAME]]&amp;"^"&amp;phone[[#This Row],[CONTACTLASTNAME]]&amp;"^"&amp;phone[[#This Row],[Column2]]</f>
        <v>Ramiro^Ortiz^N150CT</v>
      </c>
      <c r="W159" s="2" t="str">
        <f>SUBSTITUTE(phone[[#This Row],[CONTACTFIRSTNAME]],CHAR(10),"#",2)</f>
        <v>Ramiro</v>
      </c>
      <c r="X159" s="2" t="str">
        <f>"Leonardo"&amp;"^"&amp;"de Vasconcelos Vieira"&amp;"^"&amp;phone[[#This Row],[Column2]]</f>
        <v>Leonardo^de Vasconcelos Vieira^N150CT</v>
      </c>
      <c r="Y15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59" s="31">
        <v>2</v>
      </c>
    </row>
    <row r="160" spans="1:29" ht="45" x14ac:dyDescent="0.25">
      <c r="A160" s="1">
        <f>IFERROR(LEFT(phone[[#This Row],[Serial Number]],SEARCH(",",phone[[#This Row],[Serial Number]])-1),phone[[#This Row],[Serial Number]])</f>
        <v>290</v>
      </c>
      <c r="B160" s="2" t="str">
        <f>phone[[#This Row],[Company]]</f>
        <v>2269514 Alberta Ltd</v>
      </c>
      <c r="C160" s="1"/>
      <c r="D160" s="2" t="s">
        <v>644</v>
      </c>
      <c r="E160" s="3" t="s">
        <v>857</v>
      </c>
      <c r="F160" s="1">
        <v>290</v>
      </c>
      <c r="G160" s="2" t="s">
        <v>33</v>
      </c>
      <c r="H16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C-FMDN: YYC</v>
      </c>
      <c r="I160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>C-FMDN: AB</v>
      </c>
      <c r="J160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C-FMDN: Canada</v>
      </c>
      <c r="K160" s="2" t="s">
        <v>858</v>
      </c>
      <c r="L16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Calgary</v>
      </c>
      <c r="M16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AB</v>
      </c>
      <c r="N16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160" s="3" t="s">
        <v>859</v>
      </c>
      <c r="P160" s="3" t="s">
        <v>364</v>
      </c>
      <c r="Q160" s="3"/>
      <c r="R160" s="2" t="str">
        <f>IFERROR(INDEX([1]!JETNET[#All],MATCH(,[1]!JETNET[[#All],[COMPANYNAME]],0),MATCH("COMPWEBADDRESS",[1]!JETNET[#Headers],0)),"")</f>
        <v/>
      </c>
      <c r="S160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16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60" s="8" t="str">
        <f>IFERROR(TEXT(INDEX([1]!mailing[#All],MATCH(phone[[#This Row],[Combined]],[1]!mailing[[#All],[combined]],0),MATCH("Sent",[1]!mailing[#Headers],0)),"MMM-DD-YYYY"),"")</f>
        <v>Mar-17-2022</v>
      </c>
      <c r="V160" s="2" t="str">
        <f>phone[[#This Row],[CONTACTFIRSTNAME]]&amp;"^"&amp;phone[[#This Row],[CONTACTLASTNAME]]&amp;"^"&amp;phone[[#This Row],[Column2]]</f>
        <v>Patrick^Daniel^C-FMDN</v>
      </c>
      <c r="W160" s="2" t="str">
        <f>SUBSTITUTE(phone[[#This Row],[CONTACTFIRSTNAME]],CHAR(10),"#",2)</f>
        <v>Patrick</v>
      </c>
      <c r="X160" s="2" t="str">
        <f>"Leonardo"&amp;"^"&amp;"de Vasconcelos Vieira"&amp;"^"&amp;phone[[#This Row],[Column2]]</f>
        <v>Leonardo^de Vasconcelos Vieira^C-FMDN</v>
      </c>
      <c r="Y16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0" s="31">
        <v>2</v>
      </c>
    </row>
    <row r="161" spans="1:29" x14ac:dyDescent="0.25">
      <c r="A161" s="1">
        <v>204</v>
      </c>
      <c r="B161" s="2" t="str">
        <f>phone[[#This Row],[Company]]</f>
        <v>Dodson International Parts, Inc.</v>
      </c>
      <c r="C161" s="1" t="s">
        <v>860</v>
      </c>
      <c r="D161" s="2" t="s">
        <v>242</v>
      </c>
      <c r="E161" s="3" t="s">
        <v>861</v>
      </c>
      <c r="F161" s="1" t="s">
        <v>862</v>
      </c>
      <c r="G161" s="2" t="s">
        <v>33</v>
      </c>
      <c r="H16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N7476C: </v>
      </c>
      <c r="I16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N7476C: KS</v>
      </c>
      <c r="J16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N7476C: United States</v>
      </c>
      <c r="K161" s="2" t="s">
        <v>863</v>
      </c>
      <c r="L16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Rantoul</v>
      </c>
      <c r="M16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KS</v>
      </c>
      <c r="N16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61" s="3" t="s">
        <v>305</v>
      </c>
      <c r="P161" s="3" t="s">
        <v>864</v>
      </c>
      <c r="Q161" s="3" t="s">
        <v>54</v>
      </c>
      <c r="R161" s="2" t="s">
        <v>865</v>
      </c>
      <c r="S16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6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61" s="8" t="str">
        <f>IFERROR(TEXT(INDEX([1]!mailing[#All],MATCH(phone[[#This Row],[Combined]],[1]!mailing[[#All],[combined]],0),MATCH("Sent",[1]!mailing[#Headers],0)),"MMM-DD-YYYY"),"")</f>
        <v>Mar-17-2022</v>
      </c>
      <c r="V161" s="2" t="str">
        <f>phone[[#This Row],[CONTACTFIRSTNAME]]&amp;"^"&amp;phone[[#This Row],[CONTACTLASTNAME]]&amp;"^"&amp;phone[[#This Row],[Column2]]</f>
        <v>Robert^(J.R.) Dodson^N7476C</v>
      </c>
      <c r="Y16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1" s="32">
        <v>3</v>
      </c>
    </row>
    <row r="162" spans="1:29" ht="45" hidden="1" x14ac:dyDescent="0.25">
      <c r="A162" s="1">
        <v>301</v>
      </c>
      <c r="B162" s="2" t="str">
        <f>phone[[#This Row],[Company]]</f>
        <v>Ultrapar Participacoes, SA</v>
      </c>
      <c r="C162" s="1" t="s">
        <v>866</v>
      </c>
      <c r="D162" s="2" t="s">
        <v>58</v>
      </c>
      <c r="E162" s="3" t="s">
        <v>867</v>
      </c>
      <c r="F162" s="1" t="s">
        <v>868</v>
      </c>
      <c r="G162" s="2" t="s">
        <v>50</v>
      </c>
      <c r="H16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PP-ESV: POA</v>
      </c>
      <c r="I16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PP-ESV: RS</v>
      </c>
      <c r="J16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PP-ESV: Brazil</v>
      </c>
      <c r="K162" s="2" t="s">
        <v>869</v>
      </c>
      <c r="L16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Sao Paulo</v>
      </c>
      <c r="M16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SP</v>
      </c>
      <c r="N16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Brazil</v>
      </c>
      <c r="O162" s="3" t="s">
        <v>870</v>
      </c>
      <c r="P162" s="3" t="s">
        <v>871</v>
      </c>
      <c r="Q162" s="3" t="s">
        <v>872</v>
      </c>
      <c r="R162" s="2" t="s">
        <v>873</v>
      </c>
      <c r="S16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6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62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162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Pedro Javier^Sole Jacques^PP-ESV</v>
      </c>
      <c r="W162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Lucio^
de Castro Andrade Filho^PP-ESV</v>
      </c>
      <c r="Y162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162" s="2"/>
      <c r="AC162" s="2"/>
    </row>
    <row r="163" spans="1:29" hidden="1" x14ac:dyDescent="0.25">
      <c r="A163" s="1">
        <v>301</v>
      </c>
      <c r="B163" s="2" t="str">
        <f>phone[[#This Row],[Company]]</f>
        <v>Ultrapar Participacoes, SA</v>
      </c>
      <c r="C163" s="1" t="s">
        <v>874</v>
      </c>
      <c r="D163" s="2" t="s">
        <v>85</v>
      </c>
      <c r="E163" s="3" t="s">
        <v>867</v>
      </c>
      <c r="F163" s="1" t="s">
        <v>868</v>
      </c>
      <c r="G163" s="2" t="s">
        <v>109</v>
      </c>
      <c r="H16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PP-ESV: POA</v>
      </c>
      <c r="I16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PP-ESV: RS</v>
      </c>
      <c r="J16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PP-ESV: Brazil</v>
      </c>
      <c r="K163" s="2" t="s">
        <v>869</v>
      </c>
      <c r="L16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Sao Paulo</v>
      </c>
      <c r="M16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SP</v>
      </c>
      <c r="N16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Brazil</v>
      </c>
      <c r="O163" s="3" t="s">
        <v>875</v>
      </c>
      <c r="P163" s="3" t="s">
        <v>876</v>
      </c>
      <c r="Q163" s="3" t="s">
        <v>142</v>
      </c>
      <c r="R163" s="2" t="s">
        <v>873</v>
      </c>
      <c r="S16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6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63" s="8" t="str">
        <f>IFERROR(TEXT(INDEX([1]!mailing[#All],MATCH(phone[[#This Row],[Combined]],[1]!mailing[[#All],[combined]],0),MATCH("Sent",[1]!mailing[#Headers],0)),"MMM-DD-YYYY"),"")</f>
        <v>Mar-17-2022</v>
      </c>
      <c r="V163" s="2" t="str">
        <f>phone[[#This Row],[CONTACTFIRSTNAME]]&amp;"^"&amp;phone[[#This Row],[CONTACTLASTNAME]]&amp;"^"&amp;phone[[#This Row],[Column2]]</f>
        <v>Pedro Javier^Sole Jacques^PP-ESV</v>
      </c>
      <c r="Y16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3" s="2"/>
      <c r="AC163" s="2"/>
    </row>
    <row r="164" spans="1:29" hidden="1" x14ac:dyDescent="0.25">
      <c r="A164" s="1">
        <v>301</v>
      </c>
      <c r="B164" s="2" t="str">
        <f>phone[[#This Row],[Company]]</f>
        <v>Ultrapar Participacoes, SA</v>
      </c>
      <c r="C164" s="1" t="s">
        <v>877</v>
      </c>
      <c r="D164" s="2" t="s">
        <v>277</v>
      </c>
      <c r="E164" s="3" t="s">
        <v>867</v>
      </c>
      <c r="F164" s="1" t="s">
        <v>868</v>
      </c>
      <c r="G164" s="2" t="s">
        <v>109</v>
      </c>
      <c r="H16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PP-ESV: POA</v>
      </c>
      <c r="I16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PP-ESV: RS</v>
      </c>
      <c r="J16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PP-ESV: Brazil</v>
      </c>
      <c r="K164" s="2" t="s">
        <v>869</v>
      </c>
      <c r="L16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Sao Paulo</v>
      </c>
      <c r="M16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SP</v>
      </c>
      <c r="N16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Brazil</v>
      </c>
      <c r="O164" s="3" t="s">
        <v>875</v>
      </c>
      <c r="P164" s="3" t="s">
        <v>876</v>
      </c>
      <c r="Q164" s="3" t="s">
        <v>142</v>
      </c>
      <c r="R164" s="2" t="s">
        <v>873</v>
      </c>
      <c r="S16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6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64" s="8" t="str">
        <f>IFERROR(TEXT(INDEX([1]!mailing[#All],MATCH(phone[[#This Row],[Combined]],[1]!mailing[[#All],[combined]],0),MATCH("Sent",[1]!mailing[#Headers],0)),"MMM-DD-YYYY"),"")</f>
        <v>Mar-17-2022</v>
      </c>
      <c r="V164" s="2" t="str">
        <f>phone[[#This Row],[CONTACTFIRSTNAME]]&amp;"^"&amp;phone[[#This Row],[CONTACTLASTNAME]]&amp;"^"&amp;phone[[#This Row],[Column2]]</f>
        <v>Pedro Javier^Sole Jacques^PP-ESV</v>
      </c>
      <c r="Y16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4" s="2"/>
      <c r="AC164" s="2"/>
    </row>
    <row r="165" spans="1:29" x14ac:dyDescent="0.25">
      <c r="A165" s="1">
        <v>204</v>
      </c>
      <c r="B165" s="2" t="str">
        <f>phone[[#This Row],[Company]]</f>
        <v>Dodson International Parts, Inc.</v>
      </c>
      <c r="C165" s="1" t="s">
        <v>878</v>
      </c>
      <c r="D165" s="2" t="s">
        <v>56</v>
      </c>
      <c r="E165" s="3" t="s">
        <v>861</v>
      </c>
      <c r="F165" s="1" t="s">
        <v>862</v>
      </c>
      <c r="G165" s="2" t="s">
        <v>33</v>
      </c>
      <c r="H16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N7476C: </v>
      </c>
      <c r="I16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N7476C: KS</v>
      </c>
      <c r="J16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N7476C: United States</v>
      </c>
      <c r="K165" s="2" t="s">
        <v>863</v>
      </c>
      <c r="L16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Rantoul</v>
      </c>
      <c r="M16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KS</v>
      </c>
      <c r="N16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65" s="3" t="s">
        <v>305</v>
      </c>
      <c r="P165" s="3" t="s">
        <v>864</v>
      </c>
      <c r="Q165" s="3" t="s">
        <v>54</v>
      </c>
      <c r="R165" s="2" t="s">
        <v>865</v>
      </c>
      <c r="S16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6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65" s="8" t="str">
        <f>IFERROR(TEXT(INDEX([1]!mailing[#All],MATCH(phone[[#This Row],[Combined]],[1]!mailing[[#All],[combined]],0),MATCH("Sent",[1]!mailing[#Headers],0)),"MMM-DD-YYYY"),"")</f>
        <v>Mar-17-2022</v>
      </c>
      <c r="V165" s="2" t="str">
        <f>phone[[#This Row],[CONTACTFIRSTNAME]]&amp;"^"&amp;phone[[#This Row],[CONTACTLASTNAME]]&amp;"^"&amp;phone[[#This Row],[Column2]]</f>
        <v>Robert^(J.R.) Dodson^N7476C</v>
      </c>
      <c r="Y16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5" s="32">
        <v>3</v>
      </c>
    </row>
    <row r="166" spans="1:29" x14ac:dyDescent="0.25">
      <c r="A166" s="1">
        <v>211</v>
      </c>
      <c r="B166" s="2" t="str">
        <f>phone[[#This Row],[Company]]</f>
        <v>Willow Fabrics and Consulting, LLC</v>
      </c>
      <c r="C166" s="1" t="s">
        <v>879</v>
      </c>
      <c r="D166" s="2" t="s">
        <v>58</v>
      </c>
      <c r="E166" s="3" t="s">
        <v>124</v>
      </c>
      <c r="F166" s="1" t="s">
        <v>125</v>
      </c>
      <c r="G166" s="2" t="s">
        <v>109</v>
      </c>
      <c r="H16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N248SL: PBC</v>
      </c>
      <c r="I16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N248SL: </v>
      </c>
      <c r="J16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N248SL: Mexico</v>
      </c>
      <c r="K166" s="2" t="s">
        <v>880</v>
      </c>
      <c r="L16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Milford</v>
      </c>
      <c r="M16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DE</v>
      </c>
      <c r="N16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66" s="3" t="s">
        <v>881</v>
      </c>
      <c r="P166" s="3" t="s">
        <v>882</v>
      </c>
      <c r="Q166" s="3" t="s">
        <v>113</v>
      </c>
      <c r="R166" s="2"/>
      <c r="S16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6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66" s="8" t="str">
        <f>IFERROR(TEXT(INDEX([1]!mailing[#All],MATCH(phone[[#This Row],[Combined]],[1]!mailing[[#All],[combined]],0),MATCH("Sent",[1]!mailing[#Headers],0)),"MMM-DD-YYYY"),"")</f>
        <v>Mar-17-2022</v>
      </c>
      <c r="V166" s="2" t="str">
        <f>phone[[#This Row],[CONTACTFIRSTNAME]]&amp;"^"&amp;phone[[#This Row],[CONTACTLASTNAME]]&amp;"^"&amp;phone[[#This Row],[Column2]]</f>
        <v>Jeffry^Wright^N248SL</v>
      </c>
      <c r="Y16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6" s="32">
        <v>3</v>
      </c>
    </row>
    <row r="167" spans="1:29" ht="30" x14ac:dyDescent="0.25">
      <c r="A167" s="1">
        <v>221</v>
      </c>
      <c r="B167" s="2" t="str">
        <f>phone[[#This Row],[Company]]</f>
        <v>Solairus Aviation</v>
      </c>
      <c r="C167" s="1" t="s">
        <v>883</v>
      </c>
      <c r="D167" s="2" t="s">
        <v>242</v>
      </c>
      <c r="E167" s="3" t="s">
        <v>168</v>
      </c>
      <c r="F167" s="1" t="s">
        <v>169</v>
      </c>
      <c r="G167" s="2" t="s">
        <v>79</v>
      </c>
      <c r="H16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N705AK: VIS</v>
      </c>
      <c r="I16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N705AK: CA</v>
      </c>
      <c r="J16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N705AK: United States</v>
      </c>
      <c r="K167" s="2" t="s">
        <v>884</v>
      </c>
      <c r="L16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Petaluma</v>
      </c>
      <c r="M16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16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67" s="3" t="s">
        <v>885</v>
      </c>
      <c r="P167" s="3" t="s">
        <v>886</v>
      </c>
      <c r="Q167" s="3" t="s">
        <v>887</v>
      </c>
      <c r="R167" s="2" t="s">
        <v>888</v>
      </c>
      <c r="S16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6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67" s="8" t="str">
        <f>IFERROR(TEXT(INDEX([1]!mailing[#All],MATCH(phone[[#This Row],[Combined]],[1]!mailing[[#All],[combined]],0),MATCH("Sent",[1]!mailing[#Headers],0)),"MMM-DD-YYYY"),"")</f>
        <v>Mar-17-2022</v>
      </c>
      <c r="V167" s="2" t="str">
        <f>phone[[#This Row],[CONTACTFIRSTNAME]]&amp;"^"&amp;phone[[#This Row],[CONTACTLASTNAME]]&amp;"^"&amp;phone[[#This Row],[Column2]]</f>
        <v>Charles^Judge^N705AK</v>
      </c>
      <c r="Y16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7" s="32">
        <v>3</v>
      </c>
    </row>
    <row r="168" spans="1:29" ht="45" hidden="1" x14ac:dyDescent="0.25">
      <c r="A168" s="1">
        <v>304</v>
      </c>
      <c r="B168" s="2" t="str">
        <f>phone[[#This Row],[Company]]</f>
        <v>Ambev, SA</v>
      </c>
      <c r="C168" s="1" t="s">
        <v>889</v>
      </c>
      <c r="D168" s="2" t="s">
        <v>58</v>
      </c>
      <c r="E168" s="3" t="s">
        <v>890</v>
      </c>
      <c r="F168" s="1" t="s">
        <v>891</v>
      </c>
      <c r="G168" s="2" t="s">
        <v>50</v>
      </c>
      <c r="H16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PR-CBA: CGH</v>
      </c>
      <c r="I16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PR-CBA: SP</v>
      </c>
      <c r="J16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PR-CBA: Brazil</v>
      </c>
      <c r="K168" s="2" t="s">
        <v>892</v>
      </c>
      <c r="L16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Sao Paulo</v>
      </c>
      <c r="M16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SP</v>
      </c>
      <c r="N16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Brazil</v>
      </c>
      <c r="O168" s="3" t="s">
        <v>893</v>
      </c>
      <c r="P168" s="3" t="s">
        <v>894</v>
      </c>
      <c r="Q168" s="3" t="s">
        <v>895</v>
      </c>
      <c r="R168" s="2"/>
      <c r="S16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 xml:space="preserve">
1</v>
      </c>
      <c r="T16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68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
Mar-17-2022</v>
      </c>
      <c r="V168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Eduardo^Eiji Horai^PR-CBA</v>
      </c>
      <c r="W168" s="2" t="s">
        <v>896</v>
      </c>
      <c r="X168" s="2" t="s">
        <v>897</v>
      </c>
      <c r="Y168" s="2">
        <f>(LEN(phone[[#This Row],[CONTACTFIRSTNAME]])+LEN(phone[[#This Row],[CONTACTLASTNAME]]))-(LEN(SUBSTITUTE(phone[[#This Row],[CONTACTFIRSTNAME]],CHAR(10),""))+LEN(SUBSTITUTE(phone[[#This Row],[CONTACTLASTNAME]],CHAR(10),"")))</f>
        <v>4</v>
      </c>
      <c r="Z168" s="2"/>
      <c r="AC168" s="2"/>
    </row>
    <row r="169" spans="1:29" ht="30" x14ac:dyDescent="0.25">
      <c r="A169" s="1">
        <v>221</v>
      </c>
      <c r="B169" s="2" t="str">
        <f>phone[[#This Row],[Company]]</f>
        <v>Solairus Aviation</v>
      </c>
      <c r="C169" s="1" t="s">
        <v>898</v>
      </c>
      <c r="D169" s="2" t="s">
        <v>85</v>
      </c>
      <c r="E169" s="3" t="s">
        <v>168</v>
      </c>
      <c r="F169" s="1" t="s">
        <v>169</v>
      </c>
      <c r="G169" s="2" t="s">
        <v>79</v>
      </c>
      <c r="H16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N705AK: VIS</v>
      </c>
      <c r="I16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N705AK: CA</v>
      </c>
      <c r="J16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N705AK: United States</v>
      </c>
      <c r="K169" s="2" t="s">
        <v>884</v>
      </c>
      <c r="L16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Petaluma</v>
      </c>
      <c r="M16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16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69" s="3" t="s">
        <v>885</v>
      </c>
      <c r="P169" s="3" t="s">
        <v>886</v>
      </c>
      <c r="Q169" s="3" t="s">
        <v>887</v>
      </c>
      <c r="R169" s="2" t="s">
        <v>888</v>
      </c>
      <c r="S16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6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69" s="8" t="str">
        <f>IFERROR(TEXT(INDEX([1]!mailing[#All],MATCH(phone[[#This Row],[Combined]],[1]!mailing[[#All],[combined]],0),MATCH("Sent",[1]!mailing[#Headers],0)),"MMM-DD-YYYY"),"")</f>
        <v>Mar-17-2022</v>
      </c>
      <c r="V169" s="2" t="str">
        <f>phone[[#This Row],[CONTACTFIRSTNAME]]&amp;"^"&amp;phone[[#This Row],[CONTACTLASTNAME]]&amp;"^"&amp;phone[[#This Row],[Column2]]</f>
        <v>Charles^Judge^N705AK</v>
      </c>
      <c r="Y16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69" s="32">
        <v>3</v>
      </c>
    </row>
    <row r="170" spans="1:29" x14ac:dyDescent="0.25">
      <c r="A170" s="1">
        <v>222</v>
      </c>
      <c r="B170" s="2" t="str">
        <f>phone[[#This Row],[Company]]</f>
        <v>6404805 Manitoba, Ltd.</v>
      </c>
      <c r="C170" s="1" t="s">
        <v>899</v>
      </c>
      <c r="D170" s="2" t="s">
        <v>58</v>
      </c>
      <c r="E170" s="3" t="s">
        <v>900</v>
      </c>
      <c r="F170" s="1" t="s">
        <v>901</v>
      </c>
      <c r="G170" s="2" t="s">
        <v>50</v>
      </c>
      <c r="H17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C-FTXX: YWG</v>
      </c>
      <c r="I17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C-FTXX: MB</v>
      </c>
      <c r="J17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C-FTXX: Canada</v>
      </c>
      <c r="K170" s="2" t="s">
        <v>902</v>
      </c>
      <c r="L17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Winnipeg</v>
      </c>
      <c r="M17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MB</v>
      </c>
      <c r="N17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170" s="3" t="s">
        <v>903</v>
      </c>
      <c r="P170" s="3" t="s">
        <v>904</v>
      </c>
      <c r="Q170" s="3" t="s">
        <v>113</v>
      </c>
      <c r="R170" s="2"/>
      <c r="S17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7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70" s="8" t="str">
        <f>IFERROR(TEXT(INDEX([1]!mailing[#All],MATCH(phone[[#This Row],[Combined]],[1]!mailing[[#All],[combined]],0),MATCH("Sent",[1]!mailing[#Headers],0)),"MMM-DD-YYYY"),"")</f>
        <v>Mar-17-2022</v>
      </c>
      <c r="V170" s="2" t="str">
        <f>phone[[#This Row],[CONTACTFIRSTNAME]]&amp;"^"&amp;phone[[#This Row],[CONTACTLASTNAME]]&amp;"^"&amp;phone[[#This Row],[Column2]]</f>
        <v>Louie^Tolaini^C-FTXX</v>
      </c>
      <c r="Y17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0" s="32">
        <v>3</v>
      </c>
    </row>
    <row r="171" spans="1:29" x14ac:dyDescent="0.25">
      <c r="A171" s="1">
        <v>223</v>
      </c>
      <c r="B171" s="2" t="str">
        <f>phone[[#This Row],[Company]]</f>
        <v>MHW Group Holdings, LLC</v>
      </c>
      <c r="C171" s="1" t="s">
        <v>905</v>
      </c>
      <c r="D171" s="2" t="s">
        <v>58</v>
      </c>
      <c r="E171" s="3" t="s">
        <v>906</v>
      </c>
      <c r="F171" s="1" t="s">
        <v>907</v>
      </c>
      <c r="G171" s="2" t="s">
        <v>50</v>
      </c>
      <c r="H17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N611NC: MTN</v>
      </c>
      <c r="I17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N611NC: MD</v>
      </c>
      <c r="J17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N611NC: United States</v>
      </c>
      <c r="K171" s="2" t="s">
        <v>908</v>
      </c>
      <c r="L17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Reisterstown</v>
      </c>
      <c r="M17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MD</v>
      </c>
      <c r="N17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71" s="3" t="s">
        <v>909</v>
      </c>
      <c r="P171" s="3" t="s">
        <v>910</v>
      </c>
      <c r="Q171" s="3" t="s">
        <v>911</v>
      </c>
      <c r="R171" s="2" t="s">
        <v>912</v>
      </c>
      <c r="S17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7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71" s="8" t="str">
        <f>IFERROR(TEXT(INDEX([1]!mailing[#All],MATCH(phone[[#This Row],[Combined]],[1]!mailing[[#All],[combined]],0),MATCH("Sent",[1]!mailing[#Headers],0)),"MMM-DD-YYYY"),"")</f>
        <v>Mar-17-2022</v>
      </c>
      <c r="V171" s="2" t="str">
        <f>phone[[#This Row],[CONTACTFIRSTNAME]]&amp;"^"&amp;phone[[#This Row],[CONTACTLASTNAME]]&amp;"^"&amp;phone[[#This Row],[Column2]]</f>
        <v>Marvin^Weiner^N611NC</v>
      </c>
      <c r="Y17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1" s="32">
        <v>3</v>
      </c>
    </row>
    <row r="172" spans="1:29" x14ac:dyDescent="0.25">
      <c r="A172" s="1">
        <v>226</v>
      </c>
      <c r="B172" s="2" t="str">
        <f>phone[[#This Row],[Company]]</f>
        <v>JVWL, LLC</v>
      </c>
      <c r="C172" s="1" t="s">
        <v>913</v>
      </c>
      <c r="D172" s="2" t="s">
        <v>58</v>
      </c>
      <c r="E172" s="3" t="s">
        <v>174</v>
      </c>
      <c r="F172" s="1" t="s">
        <v>175</v>
      </c>
      <c r="G172" s="2" t="s">
        <v>33</v>
      </c>
      <c r="H17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N8821C: FAT</v>
      </c>
      <c r="I17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N8821C: CA</v>
      </c>
      <c r="J17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N8821C: United States</v>
      </c>
      <c r="K172" s="2" t="s">
        <v>914</v>
      </c>
      <c r="L17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Hanford</v>
      </c>
      <c r="M17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17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72" s="3" t="s">
        <v>915</v>
      </c>
      <c r="P172" s="3" t="s">
        <v>916</v>
      </c>
      <c r="Q172" s="3" t="s">
        <v>366</v>
      </c>
      <c r="R172" s="2"/>
      <c r="S17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7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72" s="8" t="str">
        <f>IFERROR(TEXT(INDEX([1]!mailing[#All],MATCH(phone[[#This Row],[Combined]],[1]!mailing[[#All],[combined]],0),MATCH("Sent",[1]!mailing[#Headers],0)),"MMM-DD-YYYY"),"")</f>
        <v>Mar-17-2022</v>
      </c>
      <c r="V172" s="2" t="str">
        <f>phone[[#This Row],[CONTACTFIRSTNAME]]&amp;"^"&amp;phone[[#This Row],[CONTACTLASTNAME]]&amp;"^"&amp;phone[[#This Row],[Column2]]</f>
        <v>William^Tos^N8821C</v>
      </c>
      <c r="Y17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2" s="32">
        <v>3</v>
      </c>
    </row>
    <row r="173" spans="1:29" ht="45" x14ac:dyDescent="0.25">
      <c r="A173" s="1">
        <v>228</v>
      </c>
      <c r="B173" s="2" t="str">
        <f>phone[[#This Row],[Company]]</f>
        <v>Keystone Aviation, LLC</v>
      </c>
      <c r="C173" s="1" t="s">
        <v>917</v>
      </c>
      <c r="D173" s="2" t="s">
        <v>202</v>
      </c>
      <c r="E173" s="3" t="s">
        <v>203</v>
      </c>
      <c r="F173" s="14" t="s">
        <v>204</v>
      </c>
      <c r="G173" s="2" t="s">
        <v>79</v>
      </c>
      <c r="H17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N100GX: TAC
N928ST: SLC
N6950C: SLC</v>
      </c>
      <c r="I17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N100GX: 
N928ST: UT
N6950C: UT</v>
      </c>
      <c r="J17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N100GX: Philippines
N928ST: United States
N6950C: United States</v>
      </c>
      <c r="K173" s="2" t="s">
        <v>205</v>
      </c>
      <c r="L17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Salt Lake City</v>
      </c>
      <c r="M17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UT</v>
      </c>
      <c r="N17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73" s="3" t="s">
        <v>403</v>
      </c>
      <c r="P173" s="3" t="s">
        <v>918</v>
      </c>
      <c r="Q173" s="3" t="s">
        <v>54</v>
      </c>
      <c r="R173" s="2" t="s">
        <v>208</v>
      </c>
      <c r="S17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7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73" s="8" t="str">
        <f>IFERROR(TEXT(INDEX([1]!mailing[#All],MATCH(phone[[#This Row],[Combined]],[1]!mailing[[#All],[combined]],0),MATCH("Sent",[1]!mailing[#Headers],0)),"MMM-DD-YYYY"),"")</f>
        <v/>
      </c>
      <c r="V173" s="2" t="str">
        <f>phone[[#This Row],[CONTACTFIRSTNAME]]&amp;"^"&amp;phone[[#This Row],[CONTACTLASTNAME]]&amp;"^"&amp;phone[[#This Row],[Column2]]</f>
        <v>Aaron^Fish^N100GX, N928ST, N6950C</v>
      </c>
      <c r="Y17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3" s="32">
        <v>3</v>
      </c>
    </row>
    <row r="174" spans="1:29" ht="45" x14ac:dyDescent="0.25">
      <c r="A174" s="1">
        <v>228</v>
      </c>
      <c r="B174" s="2" t="str">
        <f>phone[[#This Row],[Company]]</f>
        <v>Keystone Aviation, LLC</v>
      </c>
      <c r="C174" s="1" t="s">
        <v>919</v>
      </c>
      <c r="D174" s="2" t="s">
        <v>202</v>
      </c>
      <c r="E174" s="3" t="s">
        <v>203</v>
      </c>
      <c r="F174" s="14" t="s">
        <v>204</v>
      </c>
      <c r="G174" s="2" t="s">
        <v>79</v>
      </c>
      <c r="H17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N100GX: TAC
N928ST: SLC
N6950C: SLC</v>
      </c>
      <c r="I17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N100GX: 
N928ST: UT
N6950C: UT</v>
      </c>
      <c r="J17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N100GX: Philippines
N928ST: United States
N6950C: United States</v>
      </c>
      <c r="K174" s="2" t="s">
        <v>205</v>
      </c>
      <c r="L17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Salt Lake City</v>
      </c>
      <c r="M17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UT</v>
      </c>
      <c r="N17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74" s="3" t="s">
        <v>920</v>
      </c>
      <c r="P174" s="3" t="s">
        <v>921</v>
      </c>
      <c r="Q174" s="3" t="s">
        <v>922</v>
      </c>
      <c r="R174" s="2" t="s">
        <v>208</v>
      </c>
      <c r="S17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7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74" s="8" t="str">
        <f>IFERROR(TEXT(INDEX([1]!mailing[#All],MATCH(phone[[#This Row],[Combined]],[1]!mailing[[#All],[combined]],0),MATCH("Sent",[1]!mailing[#Headers],0)),"MMM-DD-YYYY"),"")</f>
        <v/>
      </c>
      <c r="V174" s="2" t="str">
        <f>phone[[#This Row],[CONTACTFIRSTNAME]]&amp;"^"&amp;phone[[#This Row],[CONTACTLASTNAME]]&amp;"^"&amp;phone[[#This Row],[Column2]]</f>
        <v>Colleen^McCauley^N100GX, N928ST, N6950C</v>
      </c>
      <c r="Y17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4" s="32">
        <v>3</v>
      </c>
    </row>
    <row r="175" spans="1:29" ht="45" x14ac:dyDescent="0.25">
      <c r="A175" s="1">
        <v>228</v>
      </c>
      <c r="B175" s="2" t="str">
        <f>phone[[#This Row],[Company]]</f>
        <v>Keystone Aviation, LLC</v>
      </c>
      <c r="C175" s="1"/>
      <c r="E175" s="3" t="s">
        <v>203</v>
      </c>
      <c r="F175" s="14" t="s">
        <v>204</v>
      </c>
      <c r="G175" s="2" t="s">
        <v>79</v>
      </c>
      <c r="H17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N100GX: TAC
N928ST: SLC
N6950C: SLC</v>
      </c>
      <c r="I17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N100GX: 
N928ST: UT
N6950C: UT</v>
      </c>
      <c r="J17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N100GX: Philippines
N928ST: United States
N6950C: United States</v>
      </c>
      <c r="K175" s="2" t="s">
        <v>205</v>
      </c>
      <c r="L17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Salt Lake City</v>
      </c>
      <c r="M17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UT</v>
      </c>
      <c r="N17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75" s="3" t="s">
        <v>923</v>
      </c>
      <c r="P175" s="3" t="s">
        <v>924</v>
      </c>
      <c r="Q175" s="3" t="s">
        <v>925</v>
      </c>
      <c r="R175" s="2" t="s">
        <v>208</v>
      </c>
      <c r="S17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7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75" s="8" t="str">
        <f>IFERROR(TEXT(INDEX([1]!mailing[#All],MATCH(phone[[#This Row],[Combined]],[1]!mailing[[#All],[combined]],0),MATCH("Sent",[1]!mailing[#Headers],0)),"MMM-DD-YYYY"),"")</f>
        <v>Mar-17-2022</v>
      </c>
      <c r="V175" s="2" t="str">
        <f>phone[[#This Row],[CONTACTFIRSTNAME]]&amp;"^"&amp;phone[[#This Row],[CONTACTLASTNAME]]&amp;"^"&amp;phone[[#This Row],[Column2]]</f>
        <v>Charlie^Chamberlain^N100GX, N928ST, N6950C</v>
      </c>
      <c r="Y17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5" s="32">
        <v>3</v>
      </c>
    </row>
    <row r="176" spans="1:29" ht="30" x14ac:dyDescent="0.25">
      <c r="A176" s="1">
        <v>231</v>
      </c>
      <c r="B176" s="2" t="str">
        <f>phone[[#This Row],[Company]]</f>
        <v>Clay Lacy Aviation, Inc.</v>
      </c>
      <c r="C176" s="1" t="s">
        <v>214</v>
      </c>
      <c r="D176" s="2" t="s">
        <v>58</v>
      </c>
      <c r="E176" s="3" t="s">
        <v>215</v>
      </c>
      <c r="F176" s="1" t="s">
        <v>216</v>
      </c>
      <c r="G176" s="2" t="s">
        <v>79</v>
      </c>
      <c r="H17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N787BN: VNY</v>
      </c>
      <c r="I17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N787BN: CA</v>
      </c>
      <c r="J17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N787BN: United States</v>
      </c>
      <c r="K176" s="2" t="s">
        <v>220</v>
      </c>
      <c r="L17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Van Nuys</v>
      </c>
      <c r="M17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17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76" s="3" t="s">
        <v>926</v>
      </c>
      <c r="P176" s="3" t="s">
        <v>669</v>
      </c>
      <c r="Q176" s="3" t="s">
        <v>927</v>
      </c>
      <c r="R176" s="2" t="s">
        <v>227</v>
      </c>
      <c r="S17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7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76" s="8" t="str">
        <f>IFERROR(TEXT(INDEX([1]!mailing[#All],MATCH(phone[[#This Row],[Combined]],[1]!mailing[[#All],[combined]],0),MATCH("Sent",[1]!mailing[#Headers],0)),"MMM-DD-YYYY"),"")</f>
        <v>Mar-17-2022</v>
      </c>
      <c r="V176" s="2" t="str">
        <f>phone[[#This Row],[CONTACTFIRSTNAME]]&amp;"^"&amp;phone[[#This Row],[CONTACTLASTNAME]]&amp;"^"&amp;phone[[#This Row],[Column2]]</f>
        <v>Henry^Thomas^N787BN</v>
      </c>
      <c r="Y17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6" s="32">
        <v>3</v>
      </c>
    </row>
    <row r="177" spans="1:29" x14ac:dyDescent="0.25">
      <c r="A177" s="1">
        <v>231</v>
      </c>
      <c r="B177" s="2" t="str">
        <f>phone[[#This Row],[Company]]</f>
        <v>Omninet Capital, LLC</v>
      </c>
      <c r="C177" s="1" t="s">
        <v>928</v>
      </c>
      <c r="D177" s="2" t="s">
        <v>58</v>
      </c>
      <c r="E177" s="3" t="s">
        <v>215</v>
      </c>
      <c r="F177" s="1" t="s">
        <v>216</v>
      </c>
      <c r="G177" s="2" t="s">
        <v>33</v>
      </c>
      <c r="H17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N787BN: VNY</v>
      </c>
      <c r="I17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N787BN: CA</v>
      </c>
      <c r="J17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N787BN: United States</v>
      </c>
      <c r="K177" s="2" t="s">
        <v>929</v>
      </c>
      <c r="L17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Beverly Hills</v>
      </c>
      <c r="M17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17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77" s="3" t="s">
        <v>298</v>
      </c>
      <c r="P177" s="3" t="s">
        <v>930</v>
      </c>
      <c r="Q177" s="3" t="s">
        <v>37</v>
      </c>
      <c r="R177" s="2" t="s">
        <v>931</v>
      </c>
      <c r="S17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7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77" s="8" t="str">
        <f>IFERROR(TEXT(INDEX([1]!mailing[#All],MATCH(phone[[#This Row],[Combined]],[1]!mailing[[#All],[combined]],0),MATCH("Sent",[1]!mailing[#Headers],0)),"MMM-DD-YYYY"),"")</f>
        <v>Mar-17-2022</v>
      </c>
      <c r="V177" s="2" t="str">
        <f>phone[[#This Row],[CONTACTFIRSTNAME]]&amp;"^"&amp;phone[[#This Row],[CONTACTLASTNAME]]&amp;"^"&amp;phone[[#This Row],[Column2]]</f>
        <v>Benjamin^Nazarian^N787BN</v>
      </c>
      <c r="Y17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7" s="32">
        <v>3</v>
      </c>
    </row>
    <row r="178" spans="1:29" hidden="1" x14ac:dyDescent="0.25">
      <c r="A178" s="1">
        <v>312</v>
      </c>
      <c r="B178" s="2" t="str">
        <f>phone[[#This Row],[Company]]</f>
        <v>Aerocentro de Servicios, CA</v>
      </c>
      <c r="C178" s="1" t="s">
        <v>932</v>
      </c>
      <c r="D178" s="2" t="s">
        <v>78</v>
      </c>
      <c r="E178" s="3" t="s">
        <v>933</v>
      </c>
      <c r="F178" s="1" t="s">
        <v>934</v>
      </c>
      <c r="G178" s="2" t="s">
        <v>79</v>
      </c>
      <c r="H17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YV3119: </v>
      </c>
      <c r="I17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YV3119: </v>
      </c>
      <c r="J17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YV3119: Venezuela</v>
      </c>
      <c r="K178" s="2" t="s">
        <v>935</v>
      </c>
      <c r="L17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Chiao, Caracas</v>
      </c>
      <c r="M17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7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Venezuela</v>
      </c>
      <c r="O178" s="3" t="s">
        <v>800</v>
      </c>
      <c r="P178" s="3" t="s">
        <v>936</v>
      </c>
      <c r="Q178" s="3" t="s">
        <v>54</v>
      </c>
      <c r="R178" s="2" t="s">
        <v>937</v>
      </c>
      <c r="S17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>1</v>
      </c>
      <c r="T17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78" s="8" t="str">
        <f>IFERROR(TEXT(INDEX([1]!mailing[#All],MATCH(phone[[#This Row],[Combined]],[1]!mailing[[#All],[combined]],0),MATCH("Sent",[1]!mailing[#Headers],0)),"MMM-DD-YYYY"),"")</f>
        <v>Mar-17-2022</v>
      </c>
      <c r="V178" s="2" t="str">
        <f>phone[[#This Row],[CONTACTFIRSTNAME]]&amp;"^"&amp;phone[[#This Row],[CONTACTLASTNAME]]&amp;"^"&amp;phone[[#This Row],[Column2]]</f>
        <v>Miguel^Benatar^YV3119</v>
      </c>
      <c r="Y17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8" s="2"/>
      <c r="AC178" s="2"/>
    </row>
    <row r="179" spans="1:29" hidden="1" x14ac:dyDescent="0.25">
      <c r="A179" s="1">
        <v>312</v>
      </c>
      <c r="B179" s="2" t="str">
        <f>phone[[#This Row],[Company]]</f>
        <v>Aerocentro de Servicios, CA</v>
      </c>
      <c r="C179" s="1" t="s">
        <v>938</v>
      </c>
      <c r="D179" s="2" t="s">
        <v>85</v>
      </c>
      <c r="E179" s="3" t="s">
        <v>933</v>
      </c>
      <c r="F179" s="1" t="s">
        <v>934</v>
      </c>
      <c r="G179" s="2" t="s">
        <v>79</v>
      </c>
      <c r="H17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YV3119: </v>
      </c>
      <c r="I17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YV3119: </v>
      </c>
      <c r="J17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YV3119: Venezuela</v>
      </c>
      <c r="K179" s="2" t="s">
        <v>935</v>
      </c>
      <c r="L17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Chiao, Caracas</v>
      </c>
      <c r="M17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7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Venezuela</v>
      </c>
      <c r="O179" s="3" t="s">
        <v>800</v>
      </c>
      <c r="P179" s="3" t="s">
        <v>936</v>
      </c>
      <c r="Q179" s="3" t="s">
        <v>54</v>
      </c>
      <c r="R179" s="2" t="s">
        <v>937</v>
      </c>
      <c r="S17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>1</v>
      </c>
      <c r="T17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79" s="8" t="str">
        <f>IFERROR(TEXT(INDEX([1]!mailing[#All],MATCH(phone[[#This Row],[Combined]],[1]!mailing[[#All],[combined]],0),MATCH("Sent",[1]!mailing[#Headers],0)),"MMM-DD-YYYY"),"")</f>
        <v>Mar-17-2022</v>
      </c>
      <c r="V179" s="2" t="str">
        <f>phone[[#This Row],[CONTACTFIRSTNAME]]&amp;"^"&amp;phone[[#This Row],[CONTACTLASTNAME]]&amp;"^"&amp;phone[[#This Row],[Column2]]</f>
        <v>Miguel^Benatar^YV3119</v>
      </c>
      <c r="Y17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79" s="2"/>
      <c r="AC179" s="2"/>
    </row>
    <row r="180" spans="1:29" ht="30" hidden="1" x14ac:dyDescent="0.25">
      <c r="A180" s="1">
        <v>313</v>
      </c>
      <c r="B180" s="2" t="str">
        <f>phone[[#This Row],[Company]]</f>
        <v>Gov't of Mexico - Air Force</v>
      </c>
      <c r="C180" s="1" t="s">
        <v>939</v>
      </c>
      <c r="D180" s="2" t="s">
        <v>242</v>
      </c>
      <c r="E180" s="3" t="s">
        <v>940</v>
      </c>
      <c r="F180" s="1" t="s">
        <v>941</v>
      </c>
      <c r="G180" s="2" t="s">
        <v>50</v>
      </c>
      <c r="H18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TP-08: 
XC-LOI: </v>
      </c>
      <c r="I18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TP-08: 
XC-LOI: </v>
      </c>
      <c r="J18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TP-08: Mexico
XC-LOI: Mexico</v>
      </c>
      <c r="K180" s="2" t="s">
        <v>942</v>
      </c>
      <c r="L18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Mexico, DF</v>
      </c>
      <c r="M18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8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Mexico</v>
      </c>
      <c r="O180" s="3" t="s">
        <v>943</v>
      </c>
      <c r="P180" s="3" t="s">
        <v>944</v>
      </c>
      <c r="Q180" s="3" t="s">
        <v>945</v>
      </c>
      <c r="R180" s="2" t="s">
        <v>946</v>
      </c>
      <c r="S18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8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80" s="8" t="str">
        <f>IFERROR(TEXT(INDEX([1]!mailing[#All],MATCH(phone[[#This Row],[Combined]],[1]!mailing[[#All],[combined]],0),MATCH("Sent",[1]!mailing[#Headers],0)),"MMM-DD-YYYY"),"")</f>
        <v>Mar-17-2022</v>
      </c>
      <c r="V180" s="2" t="str">
        <f>phone[[#This Row],[CONTACTFIRSTNAME]]&amp;"^"&amp;phone[[#This Row],[CONTACTLASTNAME]]&amp;"^"&amp;phone[[#This Row],[Column2]]</f>
        <v>Carlos^Rodriguez Munguia^TP-08, XC-LOI</v>
      </c>
      <c r="Y18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80" s="2"/>
      <c r="AC180" s="2"/>
    </row>
    <row r="181" spans="1:29" ht="30" hidden="1" x14ac:dyDescent="0.25">
      <c r="A181" s="1">
        <v>313</v>
      </c>
      <c r="B181" s="2" t="str">
        <f>phone[[#This Row],[Company]]</f>
        <v>Gov't of Mexico - Air Force</v>
      </c>
      <c r="C181" s="1" t="s">
        <v>947</v>
      </c>
      <c r="D181" s="2" t="s">
        <v>56</v>
      </c>
      <c r="E181" s="3" t="s">
        <v>940</v>
      </c>
      <c r="F181" s="1" t="s">
        <v>941</v>
      </c>
      <c r="G181" s="2" t="s">
        <v>50</v>
      </c>
      <c r="H18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TP-08: 
XC-LOI: </v>
      </c>
      <c r="I18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TP-08: 
XC-LOI: </v>
      </c>
      <c r="J18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TP-08: Mexico
XC-LOI: Mexico</v>
      </c>
      <c r="K181" s="2" t="s">
        <v>942</v>
      </c>
      <c r="L18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Mexico, DF</v>
      </c>
      <c r="M18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8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Mexico</v>
      </c>
      <c r="O181" s="3" t="s">
        <v>943</v>
      </c>
      <c r="P181" s="3" t="s">
        <v>944</v>
      </c>
      <c r="Q181" s="3" t="s">
        <v>945</v>
      </c>
      <c r="R181" s="2" t="s">
        <v>946</v>
      </c>
      <c r="S18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8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81" s="8" t="str">
        <f>IFERROR(TEXT(INDEX([1]!mailing[#All],MATCH(phone[[#This Row],[Combined]],[1]!mailing[[#All],[combined]],0),MATCH("Sent",[1]!mailing[#Headers],0)),"MMM-DD-YYYY"),"")</f>
        <v>Mar-17-2022</v>
      </c>
      <c r="V181" s="2" t="str">
        <f>phone[[#This Row],[CONTACTFIRSTNAME]]&amp;"^"&amp;phone[[#This Row],[CONTACTLASTNAME]]&amp;"^"&amp;phone[[#This Row],[Column2]]</f>
        <v>Carlos^Rodriguez Munguia^TP-08, XC-LOI</v>
      </c>
      <c r="Y18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81" s="2"/>
      <c r="AC181" s="2"/>
    </row>
    <row r="182" spans="1:29" hidden="1" x14ac:dyDescent="0.25">
      <c r="A182" s="1">
        <v>316</v>
      </c>
      <c r="B182" s="2" t="str">
        <f>phone[[#This Row],[Company]]</f>
        <v>Golden Gate International Corp., LLC</v>
      </c>
      <c r="C182" s="1" t="s">
        <v>948</v>
      </c>
      <c r="D182" s="2" t="s">
        <v>56</v>
      </c>
      <c r="E182" s="3" t="s">
        <v>949</v>
      </c>
      <c r="F182" s="1" t="s">
        <v>950</v>
      </c>
      <c r="G182" s="2" t="s">
        <v>33</v>
      </c>
      <c r="H18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N963CH: BAQ</v>
      </c>
      <c r="I18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N963CH: </v>
      </c>
      <c r="J18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N963CH: Colombia</v>
      </c>
      <c r="K182" s="2" t="s">
        <v>951</v>
      </c>
      <c r="L18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Panama</v>
      </c>
      <c r="M18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8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Panama</v>
      </c>
      <c r="O182" s="3" t="s">
        <v>952</v>
      </c>
      <c r="P182" s="3" t="s">
        <v>953</v>
      </c>
      <c r="Q182" s="3" t="s">
        <v>113</v>
      </c>
      <c r="R182" s="2"/>
      <c r="S18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8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82" s="8" t="str">
        <f>IFERROR(TEXT(INDEX([1]!mailing[#All],MATCH(phone[[#This Row],[Combined]],[1]!mailing[[#All],[combined]],0),MATCH("Sent",[1]!mailing[#Headers],0)),"MMM-DD-YYYY"),"")</f>
        <v/>
      </c>
      <c r="V182" s="2" t="str">
        <f>phone[[#This Row],[CONTACTFIRSTNAME]]&amp;"^"&amp;phone[[#This Row],[CONTACTLASTNAME]]&amp;"^"&amp;phone[[#This Row],[Column2]]</f>
        <v>Jose^Carbonell^N963CH</v>
      </c>
      <c r="Y18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82" s="2"/>
      <c r="AC182" s="2"/>
    </row>
    <row r="183" spans="1:29" ht="30" hidden="1" x14ac:dyDescent="0.25">
      <c r="A183" s="1">
        <v>318</v>
      </c>
      <c r="B183" s="2" t="str">
        <f>phone[[#This Row],[Company]]</f>
        <v>King Jets Pvt. Ltd.</v>
      </c>
      <c r="C183" s="1" t="s">
        <v>954</v>
      </c>
      <c r="D183" s="2" t="s">
        <v>58</v>
      </c>
      <c r="E183" s="3" t="s">
        <v>955</v>
      </c>
      <c r="F183" s="1" t="s">
        <v>956</v>
      </c>
      <c r="G183" s="2" t="s">
        <v>50</v>
      </c>
      <c r="H18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VT-KZN: MAA</v>
      </c>
      <c r="I18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VT-KZN: </v>
      </c>
      <c r="J18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VT-KZN: India</v>
      </c>
      <c r="K183" s="2" t="s">
        <v>957</v>
      </c>
      <c r="L18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Royapettah, Chennai</v>
      </c>
      <c r="M18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8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India</v>
      </c>
      <c r="O183" s="3" t="s">
        <v>958</v>
      </c>
      <c r="P183" s="3" t="s">
        <v>959</v>
      </c>
      <c r="Q183" s="3" t="s">
        <v>134</v>
      </c>
      <c r="R183" s="2"/>
      <c r="S18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8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83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183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Ankit^Kumar Jain^VT-KZN</v>
      </c>
      <c r="W183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Sunil^
Kumar^VT-KZN</v>
      </c>
      <c r="Y183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183" s="2"/>
      <c r="AC183" s="2"/>
    </row>
    <row r="184" spans="1:29" hidden="1" x14ac:dyDescent="0.25">
      <c r="A184" s="1">
        <v>318</v>
      </c>
      <c r="B184" s="2" t="str">
        <f>phone[[#This Row],[Company]]</f>
        <v>King Jets Pvt. Ltd.</v>
      </c>
      <c r="C184" s="1" t="s">
        <v>960</v>
      </c>
      <c r="D184" s="2" t="s">
        <v>85</v>
      </c>
      <c r="E184" s="3" t="s">
        <v>955</v>
      </c>
      <c r="F184" s="1" t="s">
        <v>956</v>
      </c>
      <c r="G184" s="2" t="s">
        <v>33</v>
      </c>
      <c r="H18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VT-KZN: MAA</v>
      </c>
      <c r="I18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VT-KZN: </v>
      </c>
      <c r="J18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VT-KZN: India</v>
      </c>
      <c r="K184" s="2" t="s">
        <v>957</v>
      </c>
      <c r="L18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Royapettah, Chennai</v>
      </c>
      <c r="M18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8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India</v>
      </c>
      <c r="O184" s="3" t="s">
        <v>961</v>
      </c>
      <c r="P184" s="3" t="s">
        <v>962</v>
      </c>
      <c r="Q184" s="3" t="s">
        <v>134</v>
      </c>
      <c r="R184" s="2"/>
      <c r="S18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8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84" s="8" t="str">
        <f>IFERROR(TEXT(INDEX([1]!mailing[#All],MATCH(phone[[#This Row],[Combined]],[1]!mailing[[#All],[combined]],0),MATCH("Sent",[1]!mailing[#Headers],0)),"MMM-DD-YYYY"),"")</f>
        <v>Mar-17-2022</v>
      </c>
      <c r="V184" s="2" t="str">
        <f>phone[[#This Row],[CONTACTFIRSTNAME]]&amp;"^"&amp;phone[[#This Row],[CONTACTLASTNAME]]&amp;"^"&amp;phone[[#This Row],[Column2]]</f>
        <v>Sunil^Kumar^VT-KZN</v>
      </c>
      <c r="Y18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84" s="2"/>
      <c r="AC184" s="2"/>
    </row>
    <row r="185" spans="1:29" hidden="1" x14ac:dyDescent="0.25">
      <c r="A185" s="1">
        <v>318</v>
      </c>
      <c r="B185" s="2" t="str">
        <f>phone[[#This Row],[Company]]</f>
        <v>King Jets Pvt. Ltd.</v>
      </c>
      <c r="C185" s="1" t="s">
        <v>963</v>
      </c>
      <c r="D185" s="2" t="s">
        <v>277</v>
      </c>
      <c r="E185" s="3" t="s">
        <v>955</v>
      </c>
      <c r="F185" s="1" t="s">
        <v>956</v>
      </c>
      <c r="G185" s="2" t="s">
        <v>33</v>
      </c>
      <c r="H18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VT-KZN: MAA</v>
      </c>
      <c r="I18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VT-KZN: </v>
      </c>
      <c r="J18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VT-KZN: India</v>
      </c>
      <c r="K185" s="2" t="s">
        <v>957</v>
      </c>
      <c r="L18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Royapettah, Chennai</v>
      </c>
      <c r="M18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8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India</v>
      </c>
      <c r="O185" s="3" t="s">
        <v>961</v>
      </c>
      <c r="P185" s="3" t="s">
        <v>962</v>
      </c>
      <c r="Q185" s="3" t="s">
        <v>134</v>
      </c>
      <c r="R185" s="2"/>
      <c r="S18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8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85" s="8" t="str">
        <f>IFERROR(TEXT(INDEX([1]!mailing[#All],MATCH(phone[[#This Row],[Combined]],[1]!mailing[[#All],[combined]],0),MATCH("Sent",[1]!mailing[#Headers],0)),"MMM-DD-YYYY"),"")</f>
        <v>Mar-17-2022</v>
      </c>
      <c r="V185" s="2" t="str">
        <f>phone[[#This Row],[CONTACTFIRSTNAME]]&amp;"^"&amp;phone[[#This Row],[CONTACTLASTNAME]]&amp;"^"&amp;phone[[#This Row],[Column2]]</f>
        <v>Sunil^Kumar^VT-KZN</v>
      </c>
      <c r="Y18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85" s="2"/>
      <c r="AC185" s="2"/>
    </row>
    <row r="186" spans="1:29" x14ac:dyDescent="0.25">
      <c r="A186" s="1">
        <v>236</v>
      </c>
      <c r="B186" s="2" t="str">
        <f>phone[[#This Row],[Company]]</f>
        <v>Miller's, Inc.</v>
      </c>
      <c r="C186" s="1" t="s">
        <v>964</v>
      </c>
      <c r="D186" s="2" t="s">
        <v>30</v>
      </c>
      <c r="E186" s="3" t="s">
        <v>965</v>
      </c>
      <c r="F186" s="1" t="s">
        <v>966</v>
      </c>
      <c r="G186" s="2" t="s">
        <v>33</v>
      </c>
      <c r="H18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N77709: PTS</v>
      </c>
      <c r="I18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N77709: KS</v>
      </c>
      <c r="J18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N77709: United States</v>
      </c>
      <c r="K186" s="2" t="s">
        <v>967</v>
      </c>
      <c r="L18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Pittsburg</v>
      </c>
      <c r="M18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KS</v>
      </c>
      <c r="N18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86" s="3" t="s">
        <v>118</v>
      </c>
      <c r="P186" s="3" t="s">
        <v>968</v>
      </c>
      <c r="Q186" s="3" t="s">
        <v>113</v>
      </c>
      <c r="R186" s="2"/>
      <c r="S18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8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86" s="8" t="str">
        <f>IFERROR(TEXT(INDEX([1]!mailing[#All],MATCH(phone[[#This Row],[Combined]],[1]!mailing[[#All],[combined]],0),MATCH("Sent",[1]!mailing[#Headers],0)),"MMM-DD-YYYY"),"")</f>
        <v>Mar-17-2022</v>
      </c>
      <c r="V186" s="2" t="str">
        <f>phone[[#This Row],[CONTACTFIRSTNAME]]&amp;"^"&amp;phone[[#This Row],[CONTACTLASTNAME]]&amp;"^"&amp;phone[[#This Row],[Column2]]</f>
        <v>Richard^Miller^N77709</v>
      </c>
      <c r="Y18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86" s="32">
        <v>3</v>
      </c>
    </row>
    <row r="187" spans="1:29" ht="45" hidden="1" x14ac:dyDescent="0.25">
      <c r="A187" s="1">
        <v>321</v>
      </c>
      <c r="B187" s="2" t="str">
        <f>phone[[#This Row],[Company]]</f>
        <v>Dorado Aviation, LLC</v>
      </c>
      <c r="C187" s="1" t="s">
        <v>969</v>
      </c>
      <c r="D187" s="2" t="s">
        <v>58</v>
      </c>
      <c r="E187" s="3" t="s">
        <v>970</v>
      </c>
      <c r="F187" s="1" t="s">
        <v>971</v>
      </c>
      <c r="G187" s="2" t="s">
        <v>50</v>
      </c>
      <c r="H18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N123QU: SIG</v>
      </c>
      <c r="I18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N123QU: </v>
      </c>
      <c r="J18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N123QU: Puerto Rico</v>
      </c>
      <c r="K187" s="2" t="s">
        <v>972</v>
      </c>
      <c r="L18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Guaynabo</v>
      </c>
      <c r="M18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8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Puerto Rico</v>
      </c>
      <c r="O187" s="3" t="s">
        <v>973</v>
      </c>
      <c r="P187" s="3" t="s">
        <v>974</v>
      </c>
      <c r="Q187" s="3" t="s">
        <v>975</v>
      </c>
      <c r="R187" s="2"/>
      <c r="S18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8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87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187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Ricardo^Gonzalez^N123QU</v>
      </c>
      <c r="W187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Jose^
Quiros Jorge^N123QU</v>
      </c>
      <c r="Y187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187" s="2"/>
      <c r="AC187" s="2"/>
    </row>
    <row r="188" spans="1:29" ht="30" hidden="1" x14ac:dyDescent="0.25">
      <c r="A188" s="1">
        <v>321</v>
      </c>
      <c r="B188" s="2" t="str">
        <f>phone[[#This Row],[Company]]</f>
        <v>Dorado Aviation, LLC</v>
      </c>
      <c r="C188" s="1" t="s">
        <v>976</v>
      </c>
      <c r="D188" s="2" t="s">
        <v>85</v>
      </c>
      <c r="E188" s="3" t="s">
        <v>970</v>
      </c>
      <c r="F188" s="1" t="s">
        <v>971</v>
      </c>
      <c r="G188" s="2" t="s">
        <v>109</v>
      </c>
      <c r="H18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N123QU: SIG</v>
      </c>
      <c r="I18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N123QU: </v>
      </c>
      <c r="J18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N123QU: Puerto Rico</v>
      </c>
      <c r="K188" s="2" t="s">
        <v>972</v>
      </c>
      <c r="L18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Guaynabo</v>
      </c>
      <c r="M18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8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Puerto Rico</v>
      </c>
      <c r="O188" s="3" t="s">
        <v>977</v>
      </c>
      <c r="P188" s="3" t="s">
        <v>978</v>
      </c>
      <c r="Q188" s="3" t="s">
        <v>979</v>
      </c>
      <c r="R188" s="2"/>
      <c r="S18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8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88" s="8" t="str">
        <f>IFERROR(TEXT(INDEX([1]!mailing[#All],MATCH(phone[[#This Row],[Combined]],[1]!mailing[[#All],[combined]],0),MATCH("Sent",[1]!mailing[#Headers],0)),"MMM-DD-YYYY"),"")</f>
        <v>Mar-17-2022</v>
      </c>
      <c r="V188" s="2" t="str">
        <f>phone[[#This Row],[CONTACTFIRSTNAME]]&amp;"^"&amp;phone[[#This Row],[CONTACTLASTNAME]]&amp;"^"&amp;phone[[#This Row],[Column2]]</f>
        <v>Ricardo^Gonzalez^N123QU</v>
      </c>
      <c r="Y18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88" s="2"/>
      <c r="AC188" s="2"/>
    </row>
    <row r="189" spans="1:29" ht="30" hidden="1" x14ac:dyDescent="0.25">
      <c r="A189" s="1">
        <v>321</v>
      </c>
      <c r="B189" s="2" t="str">
        <f>phone[[#This Row],[Company]]</f>
        <v>Dorado Aviation, LLC</v>
      </c>
      <c r="C189" s="1" t="s">
        <v>980</v>
      </c>
      <c r="D189" s="2" t="s">
        <v>277</v>
      </c>
      <c r="E189" s="3" t="s">
        <v>970</v>
      </c>
      <c r="F189" s="1" t="s">
        <v>971</v>
      </c>
      <c r="G189" s="2" t="s">
        <v>109</v>
      </c>
      <c r="H18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N123QU: SIG</v>
      </c>
      <c r="I18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N123QU: </v>
      </c>
      <c r="J18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N123QU: Puerto Rico</v>
      </c>
      <c r="K189" s="2" t="s">
        <v>972</v>
      </c>
      <c r="L18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Guaynabo</v>
      </c>
      <c r="M18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8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Puerto Rico</v>
      </c>
      <c r="O189" s="3" t="s">
        <v>977</v>
      </c>
      <c r="P189" s="3" t="s">
        <v>978</v>
      </c>
      <c r="Q189" s="3" t="s">
        <v>979</v>
      </c>
      <c r="R189" s="2"/>
      <c r="S18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8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89" s="8" t="str">
        <f>IFERROR(TEXT(INDEX([1]!mailing[#All],MATCH(phone[[#This Row],[Combined]],[1]!mailing[[#All],[combined]],0),MATCH("Sent",[1]!mailing[#Headers],0)),"MMM-DD-YYYY"),"")</f>
        <v>Mar-17-2022</v>
      </c>
      <c r="V189" s="2" t="str">
        <f>phone[[#This Row],[CONTACTFIRSTNAME]]&amp;"^"&amp;phone[[#This Row],[CONTACTLASTNAME]]&amp;"^"&amp;phone[[#This Row],[Column2]]</f>
        <v>Ricardo^Gonzalez^N123QU</v>
      </c>
      <c r="Y18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89" s="2"/>
      <c r="AC189" s="2"/>
    </row>
    <row r="190" spans="1:29" x14ac:dyDescent="0.25">
      <c r="A190" s="1">
        <v>240</v>
      </c>
      <c r="B190" s="2" t="str">
        <f>phone[[#This Row],[Company]]</f>
        <v>Jet Aviation Flight Services, Inc.</v>
      </c>
      <c r="C190" s="1" t="s">
        <v>981</v>
      </c>
      <c r="D190" s="2" t="s">
        <v>78</v>
      </c>
      <c r="E190" s="3" t="s">
        <v>982</v>
      </c>
      <c r="F190" s="1" t="s">
        <v>983</v>
      </c>
      <c r="G190" s="2" t="s">
        <v>420</v>
      </c>
      <c r="H19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N360AV: BUR</v>
      </c>
      <c r="I19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N360AV: CA</v>
      </c>
      <c r="J19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N360AV: United States</v>
      </c>
      <c r="K190" s="2" t="s">
        <v>984</v>
      </c>
      <c r="L19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Teterboro</v>
      </c>
      <c r="M19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NJ</v>
      </c>
      <c r="N19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90" s="3" t="s">
        <v>985</v>
      </c>
      <c r="P190" s="3" t="s">
        <v>986</v>
      </c>
      <c r="Q190" s="3" t="s">
        <v>987</v>
      </c>
      <c r="R190" s="2" t="s">
        <v>988</v>
      </c>
      <c r="S19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9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90" s="8" t="str">
        <f>IFERROR(TEXT(INDEX([1]!mailing[#All],MATCH(phone[[#This Row],[Combined]],[1]!mailing[[#All],[combined]],0),MATCH("Sent",[1]!mailing[#Headers],0)),"MMM-DD-YYYY"),"")</f>
        <v>Mar-17-2022</v>
      </c>
      <c r="V190" s="2" t="str">
        <f>phone[[#This Row],[CONTACTFIRSTNAME]]&amp;"^"&amp;phone[[#This Row],[CONTACTLASTNAME]]&amp;"^"&amp;phone[[#This Row],[Column2]]</f>
        <v>Ansh^Singh^N360AV</v>
      </c>
      <c r="Y19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0" s="32">
        <v>3</v>
      </c>
    </row>
    <row r="191" spans="1:29" x14ac:dyDescent="0.25">
      <c r="A191" s="1">
        <v>240</v>
      </c>
      <c r="B191" s="2" t="str">
        <f>phone[[#This Row],[Company]]</f>
        <v>Jet Aviation Flight Services, Inc.</v>
      </c>
      <c r="C191" s="1" t="s">
        <v>989</v>
      </c>
      <c r="D191" s="2" t="s">
        <v>85</v>
      </c>
      <c r="E191" s="3" t="s">
        <v>982</v>
      </c>
      <c r="F191" s="1" t="s">
        <v>983</v>
      </c>
      <c r="G191" s="2" t="s">
        <v>420</v>
      </c>
      <c r="H19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N360AV: BUR</v>
      </c>
      <c r="I19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N360AV: CA</v>
      </c>
      <c r="J19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N360AV: United States</v>
      </c>
      <c r="K191" s="2" t="s">
        <v>984</v>
      </c>
      <c r="L19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Teterboro</v>
      </c>
      <c r="M19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NJ</v>
      </c>
      <c r="N19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91" s="3" t="s">
        <v>985</v>
      </c>
      <c r="P191" s="3" t="s">
        <v>986</v>
      </c>
      <c r="Q191" s="3" t="s">
        <v>987</v>
      </c>
      <c r="R191" s="2" t="s">
        <v>988</v>
      </c>
      <c r="S19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9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91" s="8" t="str">
        <f>IFERROR(TEXT(INDEX([1]!mailing[#All],MATCH(phone[[#This Row],[Combined]],[1]!mailing[[#All],[combined]],0),MATCH("Sent",[1]!mailing[#Headers],0)),"MMM-DD-YYYY"),"")</f>
        <v>Mar-17-2022</v>
      </c>
      <c r="V191" s="2" t="str">
        <f>phone[[#This Row],[CONTACTFIRSTNAME]]&amp;"^"&amp;phone[[#This Row],[CONTACTLASTNAME]]&amp;"^"&amp;phone[[#This Row],[Column2]]</f>
        <v>Ansh^Singh^N360AV</v>
      </c>
      <c r="Y19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1" s="32">
        <v>3</v>
      </c>
    </row>
    <row r="192" spans="1:29" x14ac:dyDescent="0.25">
      <c r="A192" s="1">
        <v>240</v>
      </c>
      <c r="B192" s="2" t="str">
        <f>phone[[#This Row],[Company]]</f>
        <v>M3 Industries, LLC</v>
      </c>
      <c r="C192" s="1" t="s">
        <v>990</v>
      </c>
      <c r="D192" s="2" t="s">
        <v>58</v>
      </c>
      <c r="E192" s="3" t="s">
        <v>982</v>
      </c>
      <c r="F192" s="1" t="s">
        <v>983</v>
      </c>
      <c r="G192" s="2" t="s">
        <v>33</v>
      </c>
      <c r="H19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N360AV: BUR</v>
      </c>
      <c r="I19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N360AV: CA</v>
      </c>
      <c r="J19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N360AV: United States</v>
      </c>
      <c r="K192" s="2" t="s">
        <v>991</v>
      </c>
      <c r="L19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Los Angeles</v>
      </c>
      <c r="M19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19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92" s="3" t="s">
        <v>992</v>
      </c>
      <c r="P192" s="3" t="s">
        <v>993</v>
      </c>
      <c r="Q192" s="3" t="s">
        <v>37</v>
      </c>
      <c r="R192" s="2"/>
      <c r="S19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9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92" s="8" t="str">
        <f>IFERROR(TEXT(INDEX([1]!mailing[#All],MATCH(phone[[#This Row],[Combined]],[1]!mailing[[#All],[combined]],0),MATCH("Sent",[1]!mailing[#Headers],0)),"MMM-DD-YYYY"),"")</f>
        <v>Mar-17-2022</v>
      </c>
      <c r="V192" s="2" t="str">
        <f>phone[[#This Row],[CONTACTFIRSTNAME]]&amp;"^"&amp;phone[[#This Row],[CONTACTLASTNAME]]&amp;"^"&amp;phone[[#This Row],[Column2]]</f>
        <v>Dalia^Wahab^N360AV</v>
      </c>
      <c r="Y19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2" s="32">
        <v>3</v>
      </c>
    </row>
    <row r="193" spans="1:29" x14ac:dyDescent="0.25">
      <c r="A193" s="1">
        <v>242</v>
      </c>
      <c r="B193" s="2" t="str">
        <f>phone[[#This Row],[Company]]</f>
        <v>M3 Aviation, LLC</v>
      </c>
      <c r="C193" s="1" t="s">
        <v>994</v>
      </c>
      <c r="D193" s="2" t="s">
        <v>58</v>
      </c>
      <c r="E193" s="3" t="s">
        <v>995</v>
      </c>
      <c r="F193" s="1" t="s">
        <v>996</v>
      </c>
      <c r="G193" s="2" t="s">
        <v>33</v>
      </c>
      <c r="H19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N458TB: SCF</v>
      </c>
      <c r="I19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N458TB: AZ</v>
      </c>
      <c r="J19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N458TB: United States</v>
      </c>
      <c r="K193" s="2" t="s">
        <v>997</v>
      </c>
      <c r="L19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Scottsdale</v>
      </c>
      <c r="M19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AZ</v>
      </c>
      <c r="N19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93" s="3" t="s">
        <v>915</v>
      </c>
      <c r="P193" s="3" t="s">
        <v>998</v>
      </c>
      <c r="Q193" s="3" t="s">
        <v>113</v>
      </c>
      <c r="R193" s="2"/>
      <c r="S19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9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93" s="8" t="str">
        <f>IFERROR(TEXT(INDEX([1]!mailing[#All],MATCH(phone[[#This Row],[Combined]],[1]!mailing[[#All],[combined]],0),MATCH("Sent",[1]!mailing[#Headers],0)),"MMM-DD-YYYY"),"")</f>
        <v>Mar-17-2022</v>
      </c>
      <c r="V193" s="2" t="str">
        <f>phone[[#This Row],[CONTACTFIRSTNAME]]&amp;"^"&amp;phone[[#This Row],[CONTACTLASTNAME]]&amp;"^"&amp;phone[[#This Row],[Column2]]</f>
        <v>William^Brownlee^N458TB</v>
      </c>
      <c r="Y19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3" s="32">
        <v>3</v>
      </c>
    </row>
    <row r="194" spans="1:29" x14ac:dyDescent="0.25">
      <c r="A194" s="1">
        <v>250</v>
      </c>
      <c r="B194" s="2" t="str">
        <f>phone[[#This Row],[Company]]</f>
        <v>FKM Enterprises, LLC</v>
      </c>
      <c r="C194" s="1" t="s">
        <v>999</v>
      </c>
      <c r="D194" s="2" t="s">
        <v>85</v>
      </c>
      <c r="E194" s="3" t="s">
        <v>1000</v>
      </c>
      <c r="F194" s="1" t="s">
        <v>1001</v>
      </c>
      <c r="G194" s="2" t="s">
        <v>33</v>
      </c>
      <c r="H19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N581SF: STP</v>
      </c>
      <c r="I19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N581SF: MN</v>
      </c>
      <c r="J19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N581SF: United States</v>
      </c>
      <c r="K194" s="2" t="s">
        <v>1002</v>
      </c>
      <c r="L19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St. Paul</v>
      </c>
      <c r="M19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MN</v>
      </c>
      <c r="N19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94" s="3" t="s">
        <v>1003</v>
      </c>
      <c r="P194" s="3" t="s">
        <v>708</v>
      </c>
      <c r="Q194" s="3" t="s">
        <v>45</v>
      </c>
      <c r="R194" s="2"/>
      <c r="S19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9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94" s="8" t="str">
        <f>IFERROR(TEXT(INDEX([1]!mailing[#All],MATCH(phone[[#This Row],[Combined]],[1]!mailing[[#All],[combined]],0),MATCH("Sent",[1]!mailing[#Headers],0)),"MMM-DD-YYYY"),"")</f>
        <v>Mar-17-2022</v>
      </c>
      <c r="V194" s="2" t="str">
        <f>phone[[#This Row],[CONTACTFIRSTNAME]]&amp;"^"&amp;phone[[#This Row],[CONTACTLASTNAME]]&amp;"^"&amp;phone[[#This Row],[Column2]]</f>
        <v>Frederick^Martin^N581SF</v>
      </c>
      <c r="Y19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4" s="32">
        <v>3</v>
      </c>
    </row>
    <row r="195" spans="1:29" x14ac:dyDescent="0.25">
      <c r="A195" s="1">
        <v>250</v>
      </c>
      <c r="B195" s="2" t="str">
        <f>phone[[#This Row],[Company]]</f>
        <v>FKM Enterprises, LLC</v>
      </c>
      <c r="C195" s="1" t="s">
        <v>1004</v>
      </c>
      <c r="D195" s="2" t="s">
        <v>277</v>
      </c>
      <c r="E195" s="3" t="s">
        <v>1000</v>
      </c>
      <c r="F195" s="1" t="s">
        <v>1001</v>
      </c>
      <c r="G195" s="2" t="s">
        <v>33</v>
      </c>
      <c r="H19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N581SF: STP</v>
      </c>
      <c r="I19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N581SF: MN</v>
      </c>
      <c r="J19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N581SF: United States</v>
      </c>
      <c r="K195" s="2" t="s">
        <v>1002</v>
      </c>
      <c r="L19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St. Paul</v>
      </c>
      <c r="M19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MN</v>
      </c>
      <c r="N19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95" s="3" t="s">
        <v>1003</v>
      </c>
      <c r="P195" s="3" t="s">
        <v>708</v>
      </c>
      <c r="Q195" s="3" t="s">
        <v>45</v>
      </c>
      <c r="R195" s="2"/>
      <c r="S19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9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95" s="8" t="str">
        <f>IFERROR(TEXT(INDEX([1]!mailing[#All],MATCH(phone[[#This Row],[Combined]],[1]!mailing[[#All],[combined]],0),MATCH("Sent",[1]!mailing[#Headers],0)),"MMM-DD-YYYY"),"")</f>
        <v>Mar-17-2022</v>
      </c>
      <c r="V195" s="2" t="str">
        <f>phone[[#This Row],[CONTACTFIRSTNAME]]&amp;"^"&amp;phone[[#This Row],[CONTACTLASTNAME]]&amp;"^"&amp;phone[[#This Row],[Column2]]</f>
        <v>Frederick^Martin^N581SF</v>
      </c>
      <c r="Y19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5" s="32">
        <v>3</v>
      </c>
    </row>
    <row r="196" spans="1:29" x14ac:dyDescent="0.25">
      <c r="A196" s="1">
        <v>253</v>
      </c>
      <c r="B196" s="2" t="str">
        <f>phone[[#This Row],[Company]]</f>
        <v>Jetport, Inc.</v>
      </c>
      <c r="C196" s="1" t="s">
        <v>1005</v>
      </c>
      <c r="D196" s="2" t="s">
        <v>30</v>
      </c>
      <c r="E196" s="3" t="s">
        <v>1006</v>
      </c>
      <c r="F196" s="1" t="s">
        <v>1007</v>
      </c>
      <c r="G196" s="2" t="s">
        <v>420</v>
      </c>
      <c r="H19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C-FWXR: YHM</v>
      </c>
      <c r="I19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C-FWXR: ON</v>
      </c>
      <c r="J19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C-FWXR: Canada</v>
      </c>
      <c r="K196" s="2" t="s">
        <v>1008</v>
      </c>
      <c r="L19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Mt. Hope</v>
      </c>
      <c r="M19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ON</v>
      </c>
      <c r="N19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196" s="3" t="s">
        <v>859</v>
      </c>
      <c r="P196" s="3" t="s">
        <v>1009</v>
      </c>
      <c r="Q196" s="3" t="s">
        <v>54</v>
      </c>
      <c r="R196" s="2" t="s">
        <v>1010</v>
      </c>
      <c r="S19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9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96" s="8" t="str">
        <f>IFERROR(TEXT(INDEX([1]!mailing[#All],MATCH(phone[[#This Row],[Combined]],[1]!mailing[[#All],[combined]],0),MATCH("Sent",[1]!mailing[#Headers],0)),"MMM-DD-YYYY"),"")</f>
        <v>Mar-17-2022</v>
      </c>
      <c r="V196" s="2" t="str">
        <f>phone[[#This Row],[CONTACTFIRSTNAME]]&amp;"^"&amp;phone[[#This Row],[CONTACTLASTNAME]]&amp;"^"&amp;phone[[#This Row],[Column2]]</f>
        <v>Patrick^Bouvry^C-FWXR</v>
      </c>
      <c r="Y19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6" s="32">
        <v>3</v>
      </c>
    </row>
    <row r="197" spans="1:29" ht="30" x14ac:dyDescent="0.25">
      <c r="A197" s="1">
        <v>254</v>
      </c>
      <c r="B197" s="2" t="str">
        <f>phone[[#This Row],[Company]]</f>
        <v>Ardenbrook, Inc., Two Star Maritime, LLC</v>
      </c>
      <c r="C197" s="1" t="s">
        <v>1011</v>
      </c>
      <c r="D197" s="2" t="s">
        <v>30</v>
      </c>
      <c r="E197" s="3" t="s">
        <v>1012</v>
      </c>
      <c r="F197" s="1" t="s">
        <v>1013</v>
      </c>
      <c r="G197" s="2" t="s">
        <v>1014</v>
      </c>
      <c r="H19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N901SS: OAK</v>
      </c>
      <c r="I19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N901SS: CA</v>
      </c>
      <c r="J19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N901SS: United States</v>
      </c>
      <c r="K197" s="2" t="s">
        <v>1015</v>
      </c>
      <c r="L19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Fremont</v>
      </c>
      <c r="M19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19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197" s="3" t="s">
        <v>666</v>
      </c>
      <c r="P197" s="3" t="s">
        <v>1016</v>
      </c>
      <c r="Q197" s="3" t="s">
        <v>1017</v>
      </c>
      <c r="R197" s="2" t="s">
        <v>1018</v>
      </c>
      <c r="S19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9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97" s="8" t="str">
        <f>IFERROR(TEXT(INDEX([1]!mailing[#All],MATCH(phone[[#This Row],[Combined]],[1]!mailing[[#All],[combined]],0),MATCH("Sent",[1]!mailing[#Headers],0)),"MMM-DD-YYYY"),"")</f>
        <v>Mar-17-2022</v>
      </c>
      <c r="V197" s="2" t="str">
        <f>phone[[#This Row],[CONTACTFIRSTNAME]]&amp;"^"&amp;phone[[#This Row],[CONTACTLASTNAME]]&amp;"^"&amp;phone[[#This Row],[Column2]]</f>
        <v>Matt^Brooks^N901SS</v>
      </c>
      <c r="Y19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7" s="32">
        <v>3</v>
      </c>
    </row>
    <row r="198" spans="1:29" hidden="1" x14ac:dyDescent="0.25">
      <c r="A198" s="1">
        <v>326</v>
      </c>
      <c r="B198" s="2" t="str">
        <f>phone[[#This Row],[Company]]</f>
        <v>AC-Terra International, Ltd.</v>
      </c>
      <c r="C198" s="1" t="s">
        <v>1019</v>
      </c>
      <c r="D198" s="2" t="s">
        <v>78</v>
      </c>
      <c r="E198" s="3" t="s">
        <v>1020</v>
      </c>
      <c r="F198" s="1" t="s">
        <v>1021</v>
      </c>
      <c r="G198" s="2" t="s">
        <v>33</v>
      </c>
      <c r="H19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T7-DSD: IEV</v>
      </c>
      <c r="I19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T7-DSD: </v>
      </c>
      <c r="J19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T7-DSD: Ukraine</v>
      </c>
      <c r="K198" s="2" t="s">
        <v>1022</v>
      </c>
      <c r="L19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/>
      </c>
      <c r="M19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9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Ukraine</v>
      </c>
      <c r="O198" s="3" t="s">
        <v>1023</v>
      </c>
      <c r="P198" s="3" t="s">
        <v>1024</v>
      </c>
      <c r="Q198" s="3" t="s">
        <v>113</v>
      </c>
      <c r="R198" s="2" t="s">
        <v>1025</v>
      </c>
      <c r="S19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9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98" s="8" t="str">
        <f>IFERROR(TEXT(INDEX([1]!mailing[#All],MATCH(phone[[#This Row],[Combined]],[1]!mailing[[#All],[combined]],0),MATCH("Sent",[1]!mailing[#Headers],0)),"MMM-DD-YYYY"),"")</f>
        <v/>
      </c>
      <c r="V198" s="2" t="str">
        <f>phone[[#This Row],[CONTACTFIRSTNAME]]&amp;"^"&amp;phone[[#This Row],[CONTACTLASTNAME]]&amp;"^"&amp;phone[[#This Row],[Column2]]</f>
        <v>Zlata^Golovii^T7-DSD</v>
      </c>
      <c r="Y19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8" s="2"/>
      <c r="AC198" s="2"/>
    </row>
    <row r="199" spans="1:29" hidden="1" x14ac:dyDescent="0.25">
      <c r="A199" s="1">
        <v>326</v>
      </c>
      <c r="B199" s="2" t="str">
        <f>phone[[#This Row],[Company]]</f>
        <v>AC-Terra International, Ltd.</v>
      </c>
      <c r="C199" s="1" t="s">
        <v>1026</v>
      </c>
      <c r="D199" s="2" t="s">
        <v>85</v>
      </c>
      <c r="E199" s="3" t="s">
        <v>1020</v>
      </c>
      <c r="F199" s="1" t="s">
        <v>1021</v>
      </c>
      <c r="G199" s="2" t="s">
        <v>33</v>
      </c>
      <c r="H19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T7-DSD: IEV</v>
      </c>
      <c r="I19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T7-DSD: </v>
      </c>
      <c r="J19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T7-DSD: Ukraine</v>
      </c>
      <c r="K199" s="2" t="s">
        <v>1022</v>
      </c>
      <c r="L19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/>
      </c>
      <c r="M19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19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Ukraine</v>
      </c>
      <c r="O199" s="3" t="s">
        <v>1023</v>
      </c>
      <c r="P199" s="3" t="s">
        <v>1024</v>
      </c>
      <c r="Q199" s="3" t="s">
        <v>113</v>
      </c>
      <c r="R199" s="2" t="s">
        <v>1025</v>
      </c>
      <c r="S19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19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199" s="8" t="str">
        <f>IFERROR(TEXT(INDEX([1]!mailing[#All],MATCH(phone[[#This Row],[Combined]],[1]!mailing[[#All],[combined]],0),MATCH("Sent",[1]!mailing[#Headers],0)),"MMM-DD-YYYY"),"")</f>
        <v/>
      </c>
      <c r="V199" s="2" t="str">
        <f>phone[[#This Row],[CONTACTFIRSTNAME]]&amp;"^"&amp;phone[[#This Row],[CONTACTLASTNAME]]&amp;"^"&amp;phone[[#This Row],[Column2]]</f>
        <v>Zlata^Golovii^T7-DSD</v>
      </c>
      <c r="Y19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199" s="2"/>
      <c r="AC199" s="2"/>
    </row>
    <row r="200" spans="1:29" hidden="1" x14ac:dyDescent="0.25">
      <c r="A200" s="1">
        <v>326</v>
      </c>
      <c r="B200" s="2" t="str">
        <f>phone[[#This Row],[Company]]</f>
        <v>ICS Aero, Ltd.</v>
      </c>
      <c r="C200" s="1" t="s">
        <v>1027</v>
      </c>
      <c r="D200" s="2" t="s">
        <v>58</v>
      </c>
      <c r="E200" s="3" t="s">
        <v>1020</v>
      </c>
      <c r="F200" s="1" t="s">
        <v>1021</v>
      </c>
      <c r="G200" s="2" t="s">
        <v>420</v>
      </c>
      <c r="H20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T7-DSD: IEV</v>
      </c>
      <c r="I20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T7-DSD: </v>
      </c>
      <c r="J20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T7-DSD: Ukraine</v>
      </c>
      <c r="K200" s="2" t="s">
        <v>1028</v>
      </c>
      <c r="L20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Kiev</v>
      </c>
      <c r="M20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20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Ukraine</v>
      </c>
      <c r="O200" s="3" t="s">
        <v>1029</v>
      </c>
      <c r="P200" s="3" t="s">
        <v>1030</v>
      </c>
      <c r="Q200" s="3" t="s">
        <v>134</v>
      </c>
      <c r="R200" s="2" t="s">
        <v>1031</v>
      </c>
      <c r="S20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0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00" s="8" t="str">
        <f>IFERROR(TEXT(INDEX([1]!mailing[#All],MATCH(phone[[#This Row],[Combined]],[1]!mailing[[#All],[combined]],0),MATCH("Sent",[1]!mailing[#Headers],0)),"MMM-DD-YYYY"),"")</f>
        <v>Held</v>
      </c>
      <c r="V200" s="2" t="str">
        <f>phone[[#This Row],[CONTACTFIRSTNAME]]&amp;"^"&amp;phone[[#This Row],[CONTACTLASTNAME]]&amp;"^"&amp;phone[[#This Row],[Column2]]</f>
        <v>Dmitriy^Avanesov^T7-DSD</v>
      </c>
      <c r="Y20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0" s="2"/>
      <c r="AC200" s="2"/>
    </row>
    <row r="201" spans="1:29" x14ac:dyDescent="0.25">
      <c r="A201" s="1">
        <v>256</v>
      </c>
      <c r="B201" s="2" t="str">
        <f>phone[[#This Row],[Company]]</f>
        <v>Excel Group Services, Inc.</v>
      </c>
      <c r="C201" s="1" t="s">
        <v>1032</v>
      </c>
      <c r="D201" s="2" t="s">
        <v>58</v>
      </c>
      <c r="E201" s="3" t="s">
        <v>1033</v>
      </c>
      <c r="F201" s="1" t="s">
        <v>1034</v>
      </c>
      <c r="G201" s="2" t="s">
        <v>89</v>
      </c>
      <c r="H20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N546MM: BTR</v>
      </c>
      <c r="I20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N546MM: LA</v>
      </c>
      <c r="J20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N546MM: United States</v>
      </c>
      <c r="K201" s="2" t="s">
        <v>1035</v>
      </c>
      <c r="L20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Baton Rouge</v>
      </c>
      <c r="M20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LA</v>
      </c>
      <c r="N20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01" s="3" t="s">
        <v>153</v>
      </c>
      <c r="P201" s="3" t="s">
        <v>1036</v>
      </c>
      <c r="Q201" s="3" t="s">
        <v>54</v>
      </c>
      <c r="R201" s="2" t="s">
        <v>1037</v>
      </c>
      <c r="S20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0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01" s="8" t="str">
        <f>IFERROR(TEXT(INDEX([1]!mailing[#All],MATCH(phone[[#This Row],[Combined]],[1]!mailing[[#All],[combined]],0),MATCH("Sent",[1]!mailing[#Headers],0)),"MMM-DD-YYYY"),"")</f>
        <v>Mar-17-2022</v>
      </c>
      <c r="V201" s="2" t="str">
        <f>phone[[#This Row],[CONTACTFIRSTNAME]]&amp;"^"&amp;phone[[#This Row],[CONTACTLASTNAME]]&amp;"^"&amp;phone[[#This Row],[Column2]]</f>
        <v>David^Roberts^N546MM</v>
      </c>
      <c r="Y20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1" s="32">
        <v>3</v>
      </c>
    </row>
    <row r="202" spans="1:29" ht="30" hidden="1" x14ac:dyDescent="0.25">
      <c r="B202" s="2" t="str">
        <f>phone[[#This Row],[Company]]</f>
        <v>ANTAIR, S.A. de C.V.</v>
      </c>
      <c r="C202" s="1" t="s">
        <v>1038</v>
      </c>
      <c r="E202" s="3" t="s">
        <v>512</v>
      </c>
      <c r="F202" s="1"/>
      <c r="G202" s="2" t="s">
        <v>513</v>
      </c>
      <c r="J202" s="3"/>
      <c r="K202" s="2" t="s">
        <v>1039</v>
      </c>
      <c r="L202" s="2" t="str">
        <f>INDEX('[1]Maintenance Facilities'!$A$1:$Q$36,MATCH(phone[[#This Row],[Phone number]],'[1]Maintenance Facilities'!$L$1:$L$36,0),MATCH("City",'[1]Maintenance Facilities'!$A$1:$Q$1,0))</f>
        <v>Frontera Centro</v>
      </c>
      <c r="M202" s="2" t="str">
        <f>INDEX('[1]Maintenance Facilities'!$A$1:$Q$36,MATCH(phone[[#This Row],[Phone number]],'[1]Maintenance Facilities'!$L$1:$L$36,0),MATCH("State",'[1]Maintenance Facilities'!$A$1:$Q$1,0))</f>
        <v>COAH</v>
      </c>
      <c r="N202" s="2" t="str">
        <f>INDEX('[1]Maintenance Facilities'!$A$1:$Q$36,MATCH(phone[[#This Row],[Phone number]],'[1]Maintenance Facilities'!$L$1:$L$36,0),MATCH("Country",'[1]Maintenance Facilities'!$A$1:$Q$1,0))</f>
        <v>Mexico</v>
      </c>
      <c r="O202" s="3" t="s">
        <v>132</v>
      </c>
      <c r="P202" s="3" t="s">
        <v>1040</v>
      </c>
      <c r="Q202" s="3" t="s">
        <v>1041</v>
      </c>
      <c r="R202" s="2" t="s">
        <v>1042</v>
      </c>
      <c r="S20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0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02" s="8" t="str">
        <f>IFERROR(TEXT(INDEX([1]!mailing[#All],MATCH(phone[[#This Row],[Combined]],[1]!mailing[[#All],[combined]],0),MATCH("Sent",[1]!mailing[#Headers],0)),"MMM-DD-YYYY"),"")</f>
        <v>Mar-24-2022</v>
      </c>
      <c r="V202" s="2" t="str">
        <f>phone[[#This Row],[CONTACTFIRSTNAME]]&amp;"^"&amp;phone[[#This Row],[CONTACTLASTNAME]]&amp;"^"&amp;phone[[#This Row],[Column2]]</f>
        <v>Eduardo^Salgado Cruz^Your G150 Clients</v>
      </c>
      <c r="Y20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2" s="2"/>
      <c r="AC202" s="2"/>
    </row>
    <row r="203" spans="1:29" x14ac:dyDescent="0.25">
      <c r="A203" s="1">
        <v>256</v>
      </c>
      <c r="B203" s="2" t="str">
        <f>phone[[#This Row],[Company]]</f>
        <v>IES Leasing, LLC</v>
      </c>
      <c r="C203" s="1" t="s">
        <v>1043</v>
      </c>
      <c r="D203" s="2" t="s">
        <v>58</v>
      </c>
      <c r="E203" s="3" t="s">
        <v>1033</v>
      </c>
      <c r="F203" s="1" t="s">
        <v>1034</v>
      </c>
      <c r="G203" s="2" t="s">
        <v>33</v>
      </c>
      <c r="H20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N546MM: BTR</v>
      </c>
      <c r="I20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N546MM: LA</v>
      </c>
      <c r="J20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N546MM: United States</v>
      </c>
      <c r="K203" s="2" t="s">
        <v>1044</v>
      </c>
      <c r="L20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Baton Rouge</v>
      </c>
      <c r="M20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LA</v>
      </c>
      <c r="N20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03" s="3" t="s">
        <v>153</v>
      </c>
      <c r="P203" s="3" t="s">
        <v>1036</v>
      </c>
      <c r="Q203" s="3" t="s">
        <v>45</v>
      </c>
      <c r="R203" s="2"/>
      <c r="S20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0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03" s="8" t="str">
        <f>IFERROR(TEXT(INDEX([1]!mailing[#All],MATCH(phone[[#This Row],[Combined]],[1]!mailing[[#All],[combined]],0),MATCH("Sent",[1]!mailing[#Headers],0)),"MMM-DD-YYYY"),"")</f>
        <v>Mar-17-2022</v>
      </c>
      <c r="V203" s="2" t="str">
        <f>phone[[#This Row],[CONTACTFIRSTNAME]]&amp;"^"&amp;phone[[#This Row],[CONTACTLASTNAME]]&amp;"^"&amp;phone[[#This Row],[Column2]]</f>
        <v>David^Roberts^N546MM</v>
      </c>
      <c r="Y20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3" s="32">
        <v>3</v>
      </c>
    </row>
    <row r="204" spans="1:29" ht="30" hidden="1" x14ac:dyDescent="0.25">
      <c r="B204" s="2" t="str">
        <f>phone[[#This Row],[Company]]</f>
        <v>Atlas Air Service</v>
      </c>
      <c r="C204" s="1" t="s">
        <v>1045</v>
      </c>
      <c r="E204" s="3" t="s">
        <v>512</v>
      </c>
      <c r="F204" s="1"/>
      <c r="G204" s="2" t="s">
        <v>513</v>
      </c>
      <c r="J204" s="3"/>
      <c r="K204" s="2" t="s">
        <v>1046</v>
      </c>
      <c r="L204" s="2" t="str">
        <f>INDEX('[1]Maintenance Facilities'!$A$1:$Q$36,MATCH(phone[[#This Row],[Phone number]],'[1]Maintenance Facilities'!$L$1:$L$36,0),MATCH("City",'[1]Maintenance Facilities'!$A$1:$Q$1,0))</f>
        <v>Thal</v>
      </c>
      <c r="M204" s="2">
        <f>INDEX('[1]Maintenance Facilities'!$A$1:$Q$36,MATCH(phone[[#This Row],[Phone number]],'[1]Maintenance Facilities'!$L$1:$L$36,0),MATCH("State",'[1]Maintenance Facilities'!$A$1:$Q$1,0))</f>
        <v>0</v>
      </c>
      <c r="N204" s="2" t="str">
        <f>INDEX('[1]Maintenance Facilities'!$A$1:$Q$36,MATCH(phone[[#This Row],[Phone number]],'[1]Maintenance Facilities'!$L$1:$L$36,0),MATCH("Country",'[1]Maintenance Facilities'!$A$1:$Q$1,0))</f>
        <v>Switzerland</v>
      </c>
      <c r="O204" s="3" t="s">
        <v>134</v>
      </c>
      <c r="P204" s="3" t="s">
        <v>547</v>
      </c>
      <c r="Q204" s="3"/>
      <c r="R204" s="2" t="s">
        <v>1047</v>
      </c>
      <c r="S20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0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04" s="8" t="str">
        <f>IFERROR(TEXT(INDEX([1]!mailing[#All],MATCH(phone[[#This Row],[Combined]],[1]!mailing[[#All],[combined]],0),MATCH("Sent",[1]!mailing[#Headers],0)),"MMM-DD-YYYY"),"")</f>
        <v>Mar-24-2022</v>
      </c>
      <c r="V204" s="2" t="str">
        <f>phone[[#This Row],[CONTACTFIRSTNAME]]&amp;"^"&amp;phone[[#This Row],[CONTACTLASTNAME]]&amp;"^"&amp;phone[[#This Row],[Column2]]</f>
        <v>Director^of Maintenance^Your G150 Clients</v>
      </c>
      <c r="Y20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4" s="2"/>
      <c r="AC204" s="2"/>
    </row>
    <row r="205" spans="1:29" x14ac:dyDescent="0.25">
      <c r="A205" s="1">
        <v>258</v>
      </c>
      <c r="B205" s="2" t="str">
        <f>phone[[#This Row],[Company]]</f>
        <v>The Peregrine Leasing Trust</v>
      </c>
      <c r="C205" s="1" t="s">
        <v>1048</v>
      </c>
      <c r="D205" s="2" t="s">
        <v>58</v>
      </c>
      <c r="E205" s="3" t="s">
        <v>1049</v>
      </c>
      <c r="F205" s="1" t="s">
        <v>1050</v>
      </c>
      <c r="G205" s="2" t="s">
        <v>33</v>
      </c>
      <c r="H20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N10RZ: BOI</v>
      </c>
      <c r="I20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N10RZ: ID</v>
      </c>
      <c r="J20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N10RZ: United States</v>
      </c>
      <c r="K205" s="2" t="s">
        <v>1051</v>
      </c>
      <c r="L20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Centennial</v>
      </c>
      <c r="M20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CO</v>
      </c>
      <c r="N20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05" s="3" t="s">
        <v>1052</v>
      </c>
      <c r="P205" s="3" t="s">
        <v>1053</v>
      </c>
      <c r="Q205" s="3" t="s">
        <v>113</v>
      </c>
      <c r="R205" s="2"/>
      <c r="S20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0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05" s="8" t="str">
        <f>IFERROR(TEXT(INDEX([1]!mailing[#All],MATCH(phone[[#This Row],[Combined]],[1]!mailing[[#All],[combined]],0),MATCH("Sent",[1]!mailing[#Headers],0)),"MMM-DD-YYYY"),"")</f>
        <v>Mar-17-2022</v>
      </c>
      <c r="V205" s="2" t="str">
        <f>phone[[#This Row],[CONTACTFIRSTNAME]]&amp;"^"&amp;phone[[#This Row],[CONTACTLASTNAME]]&amp;"^"&amp;phone[[#This Row],[Column2]]</f>
        <v>Dan^DeKeyrel^N10RZ</v>
      </c>
      <c r="Y20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5" s="32">
        <v>3</v>
      </c>
    </row>
    <row r="206" spans="1:29" x14ac:dyDescent="0.25">
      <c r="A206" s="1">
        <v>260</v>
      </c>
      <c r="B206" s="2" t="str">
        <f>phone[[#This Row],[Company]]</f>
        <v>Merlone Geier Management, LLC</v>
      </c>
      <c r="C206" s="1" t="s">
        <v>1054</v>
      </c>
      <c r="D206" s="2" t="s">
        <v>58</v>
      </c>
      <c r="E206" s="3" t="s">
        <v>1055</v>
      </c>
      <c r="F206" s="1" t="s">
        <v>1056</v>
      </c>
      <c r="G206" s="2" t="s">
        <v>33</v>
      </c>
      <c r="H20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N175MG: OAK</v>
      </c>
      <c r="I20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N175MG: CA</v>
      </c>
      <c r="J20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N175MG: United States</v>
      </c>
      <c r="K206" s="2" t="s">
        <v>1057</v>
      </c>
      <c r="L20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San Francisco</v>
      </c>
      <c r="M20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CA</v>
      </c>
      <c r="N20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06" s="3" t="s">
        <v>184</v>
      </c>
      <c r="P206" s="3" t="s">
        <v>1058</v>
      </c>
      <c r="Q206" s="3" t="s">
        <v>54</v>
      </c>
      <c r="R206" s="2" t="s">
        <v>1059</v>
      </c>
      <c r="S20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0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06" s="8" t="str">
        <f>IFERROR(TEXT(INDEX([1]!mailing[#All],MATCH(phone[[#This Row],[Combined]],[1]!mailing[[#All],[combined]],0),MATCH("Sent",[1]!mailing[#Headers],0)),"MMM-DD-YYYY"),"")</f>
        <v>Mar-17-2022</v>
      </c>
      <c r="V206" s="2" t="str">
        <f>phone[[#This Row],[CONTACTFIRSTNAME]]&amp;"^"&amp;phone[[#This Row],[CONTACTLASTNAME]]&amp;"^"&amp;phone[[#This Row],[Column2]]</f>
        <v>Peter^Merlone^N175MG</v>
      </c>
      <c r="Y20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6" s="32">
        <v>3</v>
      </c>
    </row>
    <row r="207" spans="1:29" x14ac:dyDescent="0.25">
      <c r="A207" s="1">
        <v>265</v>
      </c>
      <c r="B207" s="2" t="str">
        <f>phone[[#This Row],[Company]]</f>
        <v>SFG Equipment Leasing Corporation I</v>
      </c>
      <c r="C207" s="1" t="s">
        <v>1060</v>
      </c>
      <c r="D207" s="2" t="s">
        <v>58</v>
      </c>
      <c r="E207" s="3" t="s">
        <v>582</v>
      </c>
      <c r="F207" s="1" t="s">
        <v>583</v>
      </c>
      <c r="G207" s="2" t="s">
        <v>33</v>
      </c>
      <c r="H20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XA-CHY: TLC</v>
      </c>
      <c r="I20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XA-CHY: </v>
      </c>
      <c r="J20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XA-CHY: Mexico</v>
      </c>
      <c r="K207" s="2" t="s">
        <v>1061</v>
      </c>
      <c r="L20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South Bend</v>
      </c>
      <c r="M20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IN</v>
      </c>
      <c r="N20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07" s="3" t="s">
        <v>1062</v>
      </c>
      <c r="P207" s="3" t="s">
        <v>1063</v>
      </c>
      <c r="Q207" s="3" t="s">
        <v>54</v>
      </c>
      <c r="R207" s="2"/>
      <c r="S20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0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07" s="8" t="str">
        <f>IFERROR(TEXT(INDEX([1]!mailing[#All],MATCH(phone[[#This Row],[Combined]],[1]!mailing[[#All],[combined]],0),MATCH("Sent",[1]!mailing[#Headers],0)),"MMM-DD-YYYY"),"")</f>
        <v>Mar-17-2022</v>
      </c>
      <c r="V207" s="2" t="str">
        <f>phone[[#This Row],[CONTACTFIRSTNAME]]&amp;"^"&amp;phone[[#This Row],[CONTACTLASTNAME]]&amp;"^"&amp;phone[[#This Row],[Column2]]</f>
        <v>Jeff^Buhr^XA-CHY</v>
      </c>
      <c r="Y20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7" s="32">
        <v>3</v>
      </c>
    </row>
    <row r="208" spans="1:29" x14ac:dyDescent="0.25">
      <c r="A208" s="1">
        <v>268</v>
      </c>
      <c r="B208" s="2" t="str">
        <f>phone[[#This Row],[Company]]</f>
        <v>GAINSCO, Inc.</v>
      </c>
      <c r="C208" s="1" t="s">
        <v>1064</v>
      </c>
      <c r="D208" s="2" t="s">
        <v>85</v>
      </c>
      <c r="E208" s="3" t="s">
        <v>302</v>
      </c>
      <c r="F208" s="1" t="s">
        <v>303</v>
      </c>
      <c r="G208" s="2" t="s">
        <v>109</v>
      </c>
      <c r="H20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N365SS: DAL</v>
      </c>
      <c r="I20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N365SS: TX</v>
      </c>
      <c r="J20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N365SS: United States</v>
      </c>
      <c r="K208" s="2" t="s">
        <v>1065</v>
      </c>
      <c r="L20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Dallas</v>
      </c>
      <c r="M20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TX</v>
      </c>
      <c r="N20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08" s="3" t="s">
        <v>1066</v>
      </c>
      <c r="P208" s="3" t="s">
        <v>1067</v>
      </c>
      <c r="Q208" s="3" t="s">
        <v>142</v>
      </c>
      <c r="R208" s="2"/>
      <c r="S20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0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08" s="8" t="str">
        <f>IFERROR(TEXT(INDEX([1]!mailing[#All],MATCH(phone[[#This Row],[Combined]],[1]!mailing[[#All],[combined]],0),MATCH("Sent",[1]!mailing[#Headers],0)),"MMM-DD-YYYY"),"")</f>
        <v>Mar-17-2022</v>
      </c>
      <c r="V208" s="2" t="str">
        <f>phone[[#This Row],[CONTACTFIRSTNAME]]&amp;"^"&amp;phone[[#This Row],[CONTACTLASTNAME]]&amp;"^"&amp;phone[[#This Row],[Column2]]</f>
        <v>Roman^Fleysher^N365SS</v>
      </c>
      <c r="Y20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8" s="32">
        <v>3</v>
      </c>
    </row>
    <row r="209" spans="1:29" ht="30.75" thickBot="1" x14ac:dyDescent="0.3">
      <c r="A209" s="1">
        <v>273</v>
      </c>
      <c r="B209" s="2" t="str">
        <f>phone[[#This Row],[Company]]</f>
        <v>Sunwest Aviation, Ltd.</v>
      </c>
      <c r="C209" s="1" t="s">
        <v>1068</v>
      </c>
      <c r="D209" s="2" t="s">
        <v>85</v>
      </c>
      <c r="E209" s="3" t="s">
        <v>1069</v>
      </c>
      <c r="F209" s="1" t="s">
        <v>1070</v>
      </c>
      <c r="G209" s="2" t="s">
        <v>715</v>
      </c>
      <c r="H20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C-GZCZ: YYC</v>
      </c>
      <c r="I20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C-GZCZ: AB</v>
      </c>
      <c r="J20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C-GZCZ: Canada</v>
      </c>
      <c r="K209" s="2" t="s">
        <v>340</v>
      </c>
      <c r="L20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Calgary</v>
      </c>
      <c r="M20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AB</v>
      </c>
      <c r="N20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209" s="3" t="s">
        <v>1071</v>
      </c>
      <c r="P209" s="3" t="s">
        <v>1072</v>
      </c>
      <c r="Q209" s="3" t="s">
        <v>1073</v>
      </c>
      <c r="R209" s="2" t="s">
        <v>344</v>
      </c>
      <c r="S20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0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09" s="8" t="str">
        <f>IFERROR(TEXT(INDEX([1]!mailing[#All],MATCH(phone[[#This Row],[Combined]],[1]!mailing[[#All],[combined]],0),MATCH("Sent",[1]!mailing[#Headers],0)),"MMM-DD-YYYY"),"")</f>
        <v/>
      </c>
      <c r="V209" s="2" t="str">
        <f>phone[[#This Row],[CONTACTFIRSTNAME]]&amp;"^"&amp;phone[[#This Row],[CONTACTLASTNAME]]&amp;"^"&amp;phone[[#This Row],[Column2]]</f>
        <v>Ian^Darnley^C-GZCZ</v>
      </c>
      <c r="Y20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09" s="32">
        <v>3</v>
      </c>
    </row>
    <row r="210" spans="1:29" x14ac:dyDescent="0.25">
      <c r="A210" s="1">
        <v>286</v>
      </c>
      <c r="B210" s="54" t="str">
        <f>phone[[#This Row],[Company]]</f>
        <v>A. Duie Pyle, Inc.</v>
      </c>
      <c r="C210" s="55" t="s">
        <v>1074</v>
      </c>
      <c r="D210" s="54" t="s">
        <v>242</v>
      </c>
      <c r="E210" s="56" t="s">
        <v>1075</v>
      </c>
      <c r="F210" s="55" t="s">
        <v>1076</v>
      </c>
      <c r="G210" s="54" t="s">
        <v>109</v>
      </c>
      <c r="H210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N1924D: ILG</v>
      </c>
      <c r="I210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N1924D: DE</v>
      </c>
      <c r="J210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N1924D: United States</v>
      </c>
      <c r="K210" s="54" t="s">
        <v>1077</v>
      </c>
      <c r="L210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West Chester</v>
      </c>
      <c r="M210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PA</v>
      </c>
      <c r="N210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10" s="56" t="s">
        <v>52</v>
      </c>
      <c r="P210" s="56" t="s">
        <v>1078</v>
      </c>
      <c r="Q210" s="56" t="s">
        <v>142</v>
      </c>
      <c r="R210" s="54" t="s">
        <v>1079</v>
      </c>
      <c r="S210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1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10" s="8" t="str">
        <f>IFERROR(TEXT(INDEX([1]!mailing[#All],MATCH(phone[[#This Row],[Combined]],[1]!mailing[[#All],[combined]],0),MATCH("Sent",[1]!mailing[#Headers],0)),"MMM-DD-YYYY"),"")</f>
        <v>Mar-17-2022</v>
      </c>
      <c r="V210" s="2" t="str">
        <f>phone[[#This Row],[CONTACTFIRSTNAME]]&amp;"^"&amp;phone[[#This Row],[CONTACTLASTNAME]]&amp;"^"&amp;phone[[#This Row],[Column2]]</f>
        <v>Kevin^Komisor^N1924D</v>
      </c>
      <c r="Y21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0" s="33">
        <v>3</v>
      </c>
      <c r="AA210" s="10"/>
      <c r="AB210" s="10"/>
      <c r="AC210" s="27"/>
    </row>
    <row r="211" spans="1:29" x14ac:dyDescent="0.25">
      <c r="A211" s="1">
        <v>286</v>
      </c>
      <c r="B211" s="54" t="str">
        <f>phone[[#This Row],[Company]]</f>
        <v>A. Duie Pyle, Inc.</v>
      </c>
      <c r="C211" s="55" t="s">
        <v>1080</v>
      </c>
      <c r="D211" s="54" t="s">
        <v>56</v>
      </c>
      <c r="E211" s="56" t="s">
        <v>1075</v>
      </c>
      <c r="F211" s="55" t="s">
        <v>1076</v>
      </c>
      <c r="G211" s="54" t="s">
        <v>109</v>
      </c>
      <c r="H211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N1924D: ILG</v>
      </c>
      <c r="I211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N1924D: DE</v>
      </c>
      <c r="J211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N1924D: United States</v>
      </c>
      <c r="K211" s="54" t="s">
        <v>1077</v>
      </c>
      <c r="L211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West Chester</v>
      </c>
      <c r="M211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PA</v>
      </c>
      <c r="N211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11" s="56" t="s">
        <v>52</v>
      </c>
      <c r="P211" s="56" t="s">
        <v>1078</v>
      </c>
      <c r="Q211" s="56" t="s">
        <v>142</v>
      </c>
      <c r="R211" s="54" t="s">
        <v>1079</v>
      </c>
      <c r="S211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1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11" s="8" t="str">
        <f>IFERROR(TEXT(INDEX([1]!mailing[#All],MATCH(phone[[#This Row],[Combined]],[1]!mailing[[#All],[combined]],0),MATCH("Sent",[1]!mailing[#Headers],0)),"MMM-DD-YYYY"),"")</f>
        <v>Mar-17-2022</v>
      </c>
      <c r="V211" s="2" t="str">
        <f>phone[[#This Row],[CONTACTFIRSTNAME]]&amp;"^"&amp;phone[[#This Row],[CONTACTLASTNAME]]&amp;"^"&amp;phone[[#This Row],[Column2]]</f>
        <v>Kevin^Komisor^N1924D</v>
      </c>
      <c r="Y21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1" s="34">
        <v>3</v>
      </c>
      <c r="AC211" s="28"/>
    </row>
    <row r="212" spans="1:29" ht="30.75" thickBot="1" x14ac:dyDescent="0.3">
      <c r="A212" s="1">
        <v>286</v>
      </c>
      <c r="B212" s="54" t="str">
        <f>phone[[#This Row],[Company]]</f>
        <v>N995DP, LLC</v>
      </c>
      <c r="C212" s="55" t="s">
        <v>1081</v>
      </c>
      <c r="D212" s="54" t="s">
        <v>242</v>
      </c>
      <c r="E212" s="56" t="s">
        <v>1075</v>
      </c>
      <c r="F212" s="55" t="s">
        <v>1076</v>
      </c>
      <c r="G212" s="54" t="s">
        <v>33</v>
      </c>
      <c r="H212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N1924D: ILG</v>
      </c>
      <c r="I212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N1924D: DE</v>
      </c>
      <c r="J212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N1924D: United States</v>
      </c>
      <c r="K212" s="54" t="s">
        <v>1082</v>
      </c>
      <c r="L212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New Castle</v>
      </c>
      <c r="M212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DE</v>
      </c>
      <c r="N212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12" s="56" t="s">
        <v>184</v>
      </c>
      <c r="P212" s="56" t="s">
        <v>1083</v>
      </c>
      <c r="Q212" s="56" t="s">
        <v>1084</v>
      </c>
      <c r="R212" s="54"/>
      <c r="S212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1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12" s="8" t="str">
        <f>IFERROR(TEXT(INDEX([1]!mailing[#All],MATCH(phone[[#This Row],[Combined]],[1]!mailing[[#All],[combined]],0),MATCH("Sent",[1]!mailing[#Headers],0)),"MMM-DD-YYYY"),"")</f>
        <v>Mar-17-2022</v>
      </c>
      <c r="V212" s="2" t="str">
        <f>phone[[#This Row],[CONTACTFIRSTNAME]]&amp;"^"&amp;phone[[#This Row],[CONTACTLASTNAME]]&amp;"^"&amp;phone[[#This Row],[Column2]]</f>
        <v>Peter^Latta^N1924D</v>
      </c>
      <c r="Y21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2" s="35">
        <v>3</v>
      </c>
      <c r="AA212" s="11"/>
      <c r="AB212" s="11"/>
      <c r="AC212" s="29"/>
    </row>
    <row r="213" spans="1:29" ht="30" x14ac:dyDescent="0.25">
      <c r="A213" s="1">
        <v>286</v>
      </c>
      <c r="B213" s="54" t="str">
        <f>phone[[#This Row],[Company]]</f>
        <v>N995DP, LLC</v>
      </c>
      <c r="C213" s="55" t="s">
        <v>1085</v>
      </c>
      <c r="D213" s="54" t="s">
        <v>85</v>
      </c>
      <c r="E213" s="56" t="s">
        <v>1075</v>
      </c>
      <c r="F213" s="55" t="s">
        <v>1076</v>
      </c>
      <c r="G213" s="54" t="s">
        <v>33</v>
      </c>
      <c r="H213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N1924D: ILG</v>
      </c>
      <c r="I213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N1924D: DE</v>
      </c>
      <c r="J213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N1924D: United States</v>
      </c>
      <c r="K213" s="54" t="s">
        <v>1082</v>
      </c>
      <c r="L213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New Castle</v>
      </c>
      <c r="M213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DE</v>
      </c>
      <c r="N213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13" s="56" t="s">
        <v>184</v>
      </c>
      <c r="P213" s="56" t="s">
        <v>1083</v>
      </c>
      <c r="Q213" s="56" t="s">
        <v>1084</v>
      </c>
      <c r="R213" s="54"/>
      <c r="S213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1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13" s="8" t="str">
        <f>IFERROR(TEXT(INDEX([1]!mailing[#All],MATCH(phone[[#This Row],[Combined]],[1]!mailing[[#All],[combined]],0),MATCH("Sent",[1]!mailing[#Headers],0)),"MMM-DD-YYYY"),"")</f>
        <v>Mar-17-2022</v>
      </c>
      <c r="V213" s="2" t="str">
        <f>phone[[#This Row],[CONTACTFIRSTNAME]]&amp;"^"&amp;phone[[#This Row],[CONTACTLASTNAME]]&amp;"^"&amp;phone[[#This Row],[Column2]]</f>
        <v>Peter^Latta^N1924D</v>
      </c>
      <c r="Y21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3" s="32">
        <v>3</v>
      </c>
      <c r="AC213" s="27"/>
    </row>
    <row r="214" spans="1:29" ht="30" x14ac:dyDescent="0.25">
      <c r="A214" s="1">
        <v>286</v>
      </c>
      <c r="B214" s="54" t="str">
        <f>phone[[#This Row],[Company]]</f>
        <v>N995DP, LLC</v>
      </c>
      <c r="C214" s="55" t="s">
        <v>1086</v>
      </c>
      <c r="D214" s="54" t="s">
        <v>277</v>
      </c>
      <c r="E214" s="56" t="s">
        <v>1075</v>
      </c>
      <c r="F214" s="55" t="s">
        <v>1076</v>
      </c>
      <c r="G214" s="54" t="s">
        <v>33</v>
      </c>
      <c r="H214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N1924D: ILG</v>
      </c>
      <c r="I214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N1924D: DE</v>
      </c>
      <c r="J214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N1924D: United States</v>
      </c>
      <c r="K214" s="54" t="s">
        <v>1082</v>
      </c>
      <c r="L214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New Castle</v>
      </c>
      <c r="M214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DE</v>
      </c>
      <c r="N214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14" s="56" t="s">
        <v>184</v>
      </c>
      <c r="P214" s="56" t="s">
        <v>1083</v>
      </c>
      <c r="Q214" s="56" t="s">
        <v>1084</v>
      </c>
      <c r="R214" s="54"/>
      <c r="S214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1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14" s="8" t="str">
        <f>IFERROR(TEXT(INDEX([1]!mailing[#All],MATCH(phone[[#This Row],[Combined]],[1]!mailing[[#All],[combined]],0),MATCH("Sent",[1]!mailing[#Headers],0)),"MMM-DD-YYYY"),"")</f>
        <v>Mar-17-2022</v>
      </c>
      <c r="V214" s="2" t="str">
        <f>phone[[#This Row],[CONTACTFIRSTNAME]]&amp;"^"&amp;phone[[#This Row],[CONTACTLASTNAME]]&amp;"^"&amp;phone[[#This Row],[Column2]]</f>
        <v>Peter^Latta^N1924D</v>
      </c>
      <c r="Y21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4" s="32">
        <v>3</v>
      </c>
    </row>
    <row r="215" spans="1:29" x14ac:dyDescent="0.25">
      <c r="A215" s="1">
        <v>287</v>
      </c>
      <c r="B215" s="54" t="str">
        <f>phone[[#This Row],[Company]]</f>
        <v>MMTH Air, LLC</v>
      </c>
      <c r="C215" s="55" t="s">
        <v>1087</v>
      </c>
      <c r="D215" s="54" t="s">
        <v>58</v>
      </c>
      <c r="E215" s="56" t="s">
        <v>1088</v>
      </c>
      <c r="F215" s="55" t="s">
        <v>1089</v>
      </c>
      <c r="G215" s="54" t="s">
        <v>33</v>
      </c>
      <c r="H215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N318KS: </v>
      </c>
      <c r="I215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N318KS: KS</v>
      </c>
      <c r="J215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N318KS: United States</v>
      </c>
      <c r="K215" s="54" t="s">
        <v>1090</v>
      </c>
      <c r="L215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Meriden</v>
      </c>
      <c r="M215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KS</v>
      </c>
      <c r="N215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15" s="56" t="s">
        <v>1091</v>
      </c>
      <c r="P215" s="56" t="s">
        <v>1092</v>
      </c>
      <c r="Q215" s="56" t="s">
        <v>366</v>
      </c>
      <c r="R215" s="54"/>
      <c r="S215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1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15" s="8" t="str">
        <f>IFERROR(TEXT(INDEX([1]!mailing[#All],MATCH(phone[[#This Row],[Combined]],[1]!mailing[[#All],[combined]],0),MATCH("Sent",[1]!mailing[#Headers],0)),"MMM-DD-YYYY"),"")</f>
        <v>Mar-17-2022</v>
      </c>
      <c r="V215" s="2" t="str">
        <f>phone[[#This Row],[CONTACTFIRSTNAME]]&amp;"^"&amp;phone[[#This Row],[CONTACTLASTNAME]]&amp;"^"&amp;phone[[#This Row],[Column2]]</f>
        <v>Jacob^Farrant^N318KS</v>
      </c>
      <c r="Y21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5" s="32">
        <v>3</v>
      </c>
    </row>
    <row r="216" spans="1:29" x14ac:dyDescent="0.25">
      <c r="A216" s="1">
        <v>291</v>
      </c>
      <c r="B216" s="54" t="str">
        <f>phone[[#This Row],[Company]]</f>
        <v>3 KB Investments, LLC</v>
      </c>
      <c r="C216" s="55" t="s">
        <v>1093</v>
      </c>
      <c r="D216" s="54" t="s">
        <v>78</v>
      </c>
      <c r="E216" s="56" t="s">
        <v>1094</v>
      </c>
      <c r="F216" s="55" t="s">
        <v>1095</v>
      </c>
      <c r="G216" s="54" t="s">
        <v>33</v>
      </c>
      <c r="H216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N27KB: SBY</v>
      </c>
      <c r="I216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N27KB: MD</v>
      </c>
      <c r="J216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N27KB: United States</v>
      </c>
      <c r="K216" s="54" t="s">
        <v>1096</v>
      </c>
      <c r="L216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Jacksboro</v>
      </c>
      <c r="M216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TX</v>
      </c>
      <c r="N216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16" s="56" t="s">
        <v>70</v>
      </c>
      <c r="P216" s="56" t="s">
        <v>1097</v>
      </c>
      <c r="Q216" s="56" t="s">
        <v>37</v>
      </c>
      <c r="R216" s="54"/>
      <c r="S216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1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16" s="8" t="str">
        <f>IFERROR(TEXT(INDEX([1]!mailing[#All],MATCH(phone[[#This Row],[Combined]],[1]!mailing[[#All],[combined]],0),MATCH("Sent",[1]!mailing[#Headers],0)),"MMM-DD-YYYY"),"")</f>
        <v>Mar-17-2022</v>
      </c>
      <c r="V216" s="2" t="str">
        <f>phone[[#This Row],[CONTACTFIRSTNAME]]&amp;"^"&amp;phone[[#This Row],[CONTACTLASTNAME]]&amp;"^"&amp;phone[[#This Row],[Column2]]</f>
        <v>Kenneth^Swan^N27KB</v>
      </c>
      <c r="Y21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6" s="32">
        <v>3</v>
      </c>
    </row>
    <row r="217" spans="1:29" x14ac:dyDescent="0.25">
      <c r="A217" s="1">
        <v>291</v>
      </c>
      <c r="B217" s="54" t="str">
        <f>phone[[#This Row],[Company]]</f>
        <v>3 KB Investments, LLC</v>
      </c>
      <c r="C217" s="55" t="s">
        <v>1098</v>
      </c>
      <c r="D217" s="54" t="s">
        <v>85</v>
      </c>
      <c r="E217" s="56" t="s">
        <v>1094</v>
      </c>
      <c r="F217" s="55" t="s">
        <v>1095</v>
      </c>
      <c r="G217" s="54" t="s">
        <v>33</v>
      </c>
      <c r="H217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N27KB: SBY</v>
      </c>
      <c r="I217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N27KB: MD</v>
      </c>
      <c r="J217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N27KB: United States</v>
      </c>
      <c r="K217" s="54" t="s">
        <v>1096</v>
      </c>
      <c r="L217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Jacksboro</v>
      </c>
      <c r="M217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TX</v>
      </c>
      <c r="N217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17" s="56" t="s">
        <v>70</v>
      </c>
      <c r="P217" s="56" t="s">
        <v>1097</v>
      </c>
      <c r="Q217" s="56" t="s">
        <v>37</v>
      </c>
      <c r="R217" s="54"/>
      <c r="S217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1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17" s="8" t="str">
        <f>IFERROR(TEXT(INDEX([1]!mailing[#All],MATCH(phone[[#This Row],[Combined]],[1]!mailing[[#All],[combined]],0),MATCH("Sent",[1]!mailing[#Headers],0)),"MMM-DD-YYYY"),"")</f>
        <v>Mar-17-2022</v>
      </c>
      <c r="V217" s="2" t="str">
        <f>phone[[#This Row],[CONTACTFIRSTNAME]]&amp;"^"&amp;phone[[#This Row],[CONTACTLASTNAME]]&amp;"^"&amp;phone[[#This Row],[Column2]]</f>
        <v>Kenneth^Swan^N27KB</v>
      </c>
      <c r="Y21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7" s="32">
        <v>3</v>
      </c>
    </row>
    <row r="218" spans="1:29" x14ac:dyDescent="0.25">
      <c r="A218" s="1">
        <v>293</v>
      </c>
      <c r="B218" s="54" t="str">
        <f>phone[[#This Row],[Company]]</f>
        <v>Schneider National, Inc.</v>
      </c>
      <c r="C218" s="55" t="s">
        <v>1099</v>
      </c>
      <c r="D218" s="54" t="s">
        <v>30</v>
      </c>
      <c r="E218" s="56" t="s">
        <v>1100</v>
      </c>
      <c r="F218" s="55" t="s">
        <v>1101</v>
      </c>
      <c r="G218" s="54" t="s">
        <v>33</v>
      </c>
      <c r="H218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N935GB: GRB</v>
      </c>
      <c r="I218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N935GB: WI</v>
      </c>
      <c r="J218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N935GB: United States</v>
      </c>
      <c r="K218" s="54" t="s">
        <v>1102</v>
      </c>
      <c r="L218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Green Bay</v>
      </c>
      <c r="M218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WI</v>
      </c>
      <c r="N218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18" s="56" t="s">
        <v>1103</v>
      </c>
      <c r="P218" s="56" t="s">
        <v>1104</v>
      </c>
      <c r="Q218" s="56" t="s">
        <v>776</v>
      </c>
      <c r="R218" s="54" t="s">
        <v>1105</v>
      </c>
      <c r="S218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1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18" s="8" t="str">
        <f>IFERROR(TEXT(INDEX([1]!mailing[#All],MATCH(phone[[#This Row],[Combined]],[1]!mailing[[#All],[combined]],0),MATCH("Sent",[1]!mailing[#Headers],0)),"MMM-DD-YYYY"),"")</f>
        <v>Mar-17-2022</v>
      </c>
      <c r="V218" s="2" t="str">
        <f>phone[[#This Row],[CONTACTFIRSTNAME]]&amp;"^"&amp;phone[[#This Row],[CONTACTLASTNAME]]&amp;"^"&amp;phone[[#This Row],[Column2]]</f>
        <v>Mark^Rourke^N935GB</v>
      </c>
      <c r="Y21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18" s="32">
        <v>3</v>
      </c>
    </row>
    <row r="219" spans="1:29" ht="30" x14ac:dyDescent="0.25">
      <c r="A219" s="1">
        <v>294</v>
      </c>
      <c r="B219" s="54" t="str">
        <f>phone[[#This Row],[Company]]</f>
        <v>Fast Air, Ltd.</v>
      </c>
      <c r="C219" s="55" t="s">
        <v>1106</v>
      </c>
      <c r="D219" s="54" t="s">
        <v>58</v>
      </c>
      <c r="E219" s="56" t="s">
        <v>1107</v>
      </c>
      <c r="F219" s="55" t="s">
        <v>1108</v>
      </c>
      <c r="G219" s="54" t="s">
        <v>109</v>
      </c>
      <c r="H219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C-GPRN: YWG
C-FREE: YWG</v>
      </c>
      <c r="I219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C-GPRN: MB
C-FREE: MB</v>
      </c>
      <c r="J219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C-GPRN: Canada
C-FREE: Canada</v>
      </c>
      <c r="K219" s="54" t="s">
        <v>1109</v>
      </c>
      <c r="L219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Winnipeg</v>
      </c>
      <c r="M219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MB</v>
      </c>
      <c r="N219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219" s="56" t="s">
        <v>1110</v>
      </c>
      <c r="P219" s="56" t="s">
        <v>1111</v>
      </c>
      <c r="Q219" s="56" t="s">
        <v>1112</v>
      </c>
      <c r="R219" s="54" t="s">
        <v>1113</v>
      </c>
      <c r="S219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1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19" s="8" t="str">
        <f>IFERROR(TEXT(INDEX([1]!mailing[#All],MATCH(phone[[#This Row],[Combined]],[1]!mailing[[#All],[combined]],0),MATCH("Sent",[1]!mailing[#Headers],0)),"MMM-DD-YYYY"),"")&amp;IFERROR(CHAR(10)&amp;TEXT(INDEX([1]!mailing[#All],MATCH(phone[[#This Row],[Combined 2]],[1]!mailing[[#All],[combined]],0),MATCH("Sent",[1]!mailing[#Headers],0)),"MMM-DD-YYYY"),"")&amp;IFERROR(CHAR(10)&amp;TEXT(INDEX([1]!mailing[#All],MATCH(phone[[#This Row],[Combined 3]],[1]!mailing[[#All],[combined]],0),MATCH("Sent",[1]!mailing[#Headers],0)),"MMM-DD-YYYY"),"")</f>
        <v>Mar-17-2022</v>
      </c>
      <c r="V219" s="2" t="str">
        <f>LEFT(phone[[#This Row],[CONTACTFIRSTNAME]],SEARCH(CHAR(10),phone[[#This Row],[CONTACTFIRSTNAME]])-1)&amp;"^"&amp;LEFT(phone[[#This Row],[CONTACTLASTNAME]],SEARCH(CHAR(10),phone[[#This Row],[CONTACTLASTNAME]])-1)&amp;"^"&amp;phone[[#This Row],[Column2]]</f>
        <v>Dylan^Fast^C-GPRN, C-FREE</v>
      </c>
      <c r="W219" s="2" t="str">
        <f>MID(phone[[#This Row],[CONTACTFIRSTNAME]],SEARCH(CHAR(10),phone[[#This Row],[CONTACTFIRSTNAME]]),LEN(phone[[#This Row],[CONTACTFIRSTNAME]])-SEARCH(CHAR(10),phone[[#This Row],[CONTACTFIRSTNAME]])+1)&amp;"^"&amp;MID(phone[[#This Row],[CONTACTLASTNAME]],SEARCH(CHAR(10),phone[[#This Row],[CONTACTLASTNAME]]),LEN(phone[[#This Row],[CONTACTLASTNAME]])-SEARCH(CHAR(10),phone[[#This Row],[CONTACTLASTNAME]])+1)&amp;"^"&amp;phone[[#This Row],[Column2]]</f>
        <v xml:space="preserve">
Cecily^
Kennedy^C-GPRN, C-FREE</v>
      </c>
      <c r="Y219" s="2">
        <f>(LEN(phone[[#This Row],[CONTACTFIRSTNAME]])+LEN(phone[[#This Row],[CONTACTLASTNAME]]))-(LEN(SUBSTITUTE(phone[[#This Row],[CONTACTFIRSTNAME]],CHAR(10),""))+LEN(SUBSTITUTE(phone[[#This Row],[CONTACTLASTNAME]],CHAR(10),"")))</f>
        <v>2</v>
      </c>
      <c r="Z219" s="32">
        <v>3</v>
      </c>
    </row>
    <row r="220" spans="1:29" x14ac:dyDescent="0.25">
      <c r="A220" s="1">
        <v>295</v>
      </c>
      <c r="B220" s="2" t="str">
        <f>phone[[#This Row],[Company]]</f>
        <v>GML Development, Inc.</v>
      </c>
      <c r="C220" s="1" t="s">
        <v>1114</v>
      </c>
      <c r="D220" s="2" t="s">
        <v>56</v>
      </c>
      <c r="E220" s="3" t="s">
        <v>441</v>
      </c>
      <c r="F220" s="1" t="s">
        <v>442</v>
      </c>
      <c r="G220" s="2" t="s">
        <v>237</v>
      </c>
      <c r="H22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N20TW: </v>
      </c>
      <c r="I22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N20TW: </v>
      </c>
      <c r="J22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N20TW: United States</v>
      </c>
      <c r="K220" s="2" t="s">
        <v>1115</v>
      </c>
      <c r="L22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Wendell</v>
      </c>
      <c r="M22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NC</v>
      </c>
      <c r="N22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20" s="3" t="s">
        <v>859</v>
      </c>
      <c r="P220" s="3" t="s">
        <v>1116</v>
      </c>
      <c r="Q220" s="3" t="s">
        <v>54</v>
      </c>
      <c r="R220" s="2"/>
      <c r="S22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2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20" s="8" t="str">
        <f>IFERROR(TEXT(INDEX([1]!mailing[#All],MATCH(phone[[#This Row],[Combined]],[1]!mailing[[#All],[combined]],0),MATCH("Sent",[1]!mailing[#Headers],0)),"MMM-DD-YYYY"),"")</f>
        <v>Mar-17-2022</v>
      </c>
      <c r="V220" s="2" t="str">
        <f>phone[[#This Row],[CONTACTFIRSTNAME]]&amp;"^"&amp;phone[[#This Row],[CONTACTLASTNAME]]&amp;"^"&amp;phone[[#This Row],[Column2]]</f>
        <v>Patrick^McKee^N20TW</v>
      </c>
      <c r="Y22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0" s="32">
        <v>3</v>
      </c>
    </row>
    <row r="221" spans="1:29" x14ac:dyDescent="0.25">
      <c r="A221" s="1">
        <v>296</v>
      </c>
      <c r="B221" s="2" t="str">
        <f>phone[[#This Row],[Company]]</f>
        <v>888676 Alberta, Inc.</v>
      </c>
      <c r="C221" s="1" t="s">
        <v>1117</v>
      </c>
      <c r="D221" s="2" t="s">
        <v>242</v>
      </c>
      <c r="E221" s="3" t="s">
        <v>1118</v>
      </c>
      <c r="F221" s="1" t="s">
        <v>1119</v>
      </c>
      <c r="G221" s="2" t="s">
        <v>33</v>
      </c>
      <c r="H22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C-FREE: YWG</v>
      </c>
      <c r="I22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C-FREE: MB</v>
      </c>
      <c r="J22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C-FREE: Canada</v>
      </c>
      <c r="K221" s="2" t="s">
        <v>1120</v>
      </c>
      <c r="L22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Rocky View County</v>
      </c>
      <c r="M22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AB</v>
      </c>
      <c r="N22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221" s="3" t="s">
        <v>1121</v>
      </c>
      <c r="P221" s="3" t="s">
        <v>1122</v>
      </c>
      <c r="Q221" s="3" t="s">
        <v>37</v>
      </c>
      <c r="R221" s="2"/>
      <c r="S22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2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21" s="8" t="str">
        <f>IFERROR(TEXT(INDEX([1]!mailing[#All],MATCH(phone[[#This Row],[Combined]],[1]!mailing[[#All],[combined]],0),MATCH("Sent",[1]!mailing[#Headers],0)),"MMM-DD-YYYY"),"")</f>
        <v>Mar-17-2022</v>
      </c>
      <c r="V221" s="2" t="str">
        <f>phone[[#This Row],[CONTACTFIRSTNAME]]&amp;"^"&amp;phone[[#This Row],[CONTACTLASTNAME]]&amp;"^"&amp;phone[[#This Row],[Column2]]</f>
        <v>Rob^Croteau^C-FREE</v>
      </c>
      <c r="Y22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1" s="32">
        <v>3</v>
      </c>
    </row>
    <row r="222" spans="1:29" x14ac:dyDescent="0.25">
      <c r="A222" s="1">
        <v>296</v>
      </c>
      <c r="B222" s="2" t="str">
        <f>phone[[#This Row],[Company]]</f>
        <v>888676 Alberta, Inc.</v>
      </c>
      <c r="C222" s="1" t="s">
        <v>1123</v>
      </c>
      <c r="D222" s="2" t="s">
        <v>85</v>
      </c>
      <c r="E222" s="3" t="s">
        <v>1118</v>
      </c>
      <c r="F222" s="1" t="s">
        <v>1119</v>
      </c>
      <c r="G222" s="2" t="s">
        <v>33</v>
      </c>
      <c r="H22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C-FREE: YWG</v>
      </c>
      <c r="I22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C-FREE: MB</v>
      </c>
      <c r="J22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C-FREE: Canada</v>
      </c>
      <c r="K222" s="2" t="s">
        <v>1120</v>
      </c>
      <c r="L22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Rocky View County</v>
      </c>
      <c r="M22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AB</v>
      </c>
      <c r="N22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222" s="3" t="s">
        <v>1121</v>
      </c>
      <c r="P222" s="3" t="s">
        <v>1122</v>
      </c>
      <c r="Q222" s="3" t="s">
        <v>37</v>
      </c>
      <c r="R222" s="2"/>
      <c r="S22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2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22" s="8" t="str">
        <f>IFERROR(TEXT(INDEX([1]!mailing[#All],MATCH(phone[[#This Row],[Combined]],[1]!mailing[[#All],[combined]],0),MATCH("Sent",[1]!mailing[#Headers],0)),"MMM-DD-YYYY"),"")</f>
        <v>Mar-17-2022</v>
      </c>
      <c r="V222" s="2" t="str">
        <f>phone[[#This Row],[CONTACTFIRSTNAME]]&amp;"^"&amp;phone[[#This Row],[CONTACTLASTNAME]]&amp;"^"&amp;phone[[#This Row],[Column2]]</f>
        <v>Rob^Croteau^C-FREE</v>
      </c>
      <c r="Y22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2" s="32">
        <v>3</v>
      </c>
    </row>
    <row r="223" spans="1:29" x14ac:dyDescent="0.25">
      <c r="A223" s="1">
        <v>299</v>
      </c>
      <c r="B223" s="2" t="str">
        <f>phone[[#This Row],[Company]]</f>
        <v>Capital Holdings 210, LLC</v>
      </c>
      <c r="C223" s="1" t="s">
        <v>1124</v>
      </c>
      <c r="D223" s="2" t="s">
        <v>58</v>
      </c>
      <c r="E223" s="3" t="s">
        <v>1125</v>
      </c>
      <c r="F223" s="1" t="s">
        <v>1126</v>
      </c>
      <c r="G223" s="2" t="s">
        <v>33</v>
      </c>
      <c r="H22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N922LR: PDK</v>
      </c>
      <c r="I22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N922LR: GA</v>
      </c>
      <c r="J22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N922LR: United States</v>
      </c>
      <c r="K223" s="2" t="s">
        <v>1127</v>
      </c>
      <c r="L22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Atlanta</v>
      </c>
      <c r="M22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GA</v>
      </c>
      <c r="N22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23" s="3" t="s">
        <v>1128</v>
      </c>
      <c r="P223" s="3" t="s">
        <v>1129</v>
      </c>
      <c r="Q223" s="3" t="s">
        <v>366</v>
      </c>
      <c r="R223" s="2"/>
      <c r="S22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2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23" s="8" t="str">
        <f>IFERROR(TEXT(INDEX([1]!mailing[#All],MATCH(phone[[#This Row],[Combined]],[1]!mailing[[#All],[combined]],0),MATCH("Sent",[1]!mailing[#Headers],0)),"MMM-DD-YYYY"),"")</f>
        <v>Mar-17-2022</v>
      </c>
      <c r="V223" s="2" t="str">
        <f>phone[[#This Row],[CONTACTFIRSTNAME]]&amp;"^"&amp;phone[[#This Row],[CONTACTLASTNAME]]&amp;"^"&amp;phone[[#This Row],[Column2]]</f>
        <v>Saher^Rizk^N922LR</v>
      </c>
      <c r="Y22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3" s="32">
        <v>3</v>
      </c>
    </row>
    <row r="224" spans="1:29" x14ac:dyDescent="0.25">
      <c r="A224" s="1">
        <v>299</v>
      </c>
      <c r="B224" s="2" t="str">
        <f>phone[[#This Row],[Company]]</f>
        <v>Jet Linx Aviation, LLC</v>
      </c>
      <c r="C224" s="1" t="s">
        <v>1130</v>
      </c>
      <c r="D224" s="2" t="s">
        <v>242</v>
      </c>
      <c r="E224" s="3" t="s">
        <v>1125</v>
      </c>
      <c r="F224" s="1" t="s">
        <v>1126</v>
      </c>
      <c r="G224" s="2" t="s">
        <v>79</v>
      </c>
      <c r="H22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N922LR: PDK</v>
      </c>
      <c r="I22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N922LR: GA</v>
      </c>
      <c r="J22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N922LR: United States</v>
      </c>
      <c r="K224" s="2" t="s">
        <v>1131</v>
      </c>
      <c r="L22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Omaha</v>
      </c>
      <c r="M22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NE</v>
      </c>
      <c r="N22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24" s="3" t="s">
        <v>1132</v>
      </c>
      <c r="P224" s="3" t="s">
        <v>1133</v>
      </c>
      <c r="Q224" s="3" t="s">
        <v>1134</v>
      </c>
      <c r="R224" s="2" t="s">
        <v>1135</v>
      </c>
      <c r="S22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2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24" s="8" t="str">
        <f>IFERROR(TEXT(INDEX([1]!mailing[#All],MATCH(phone[[#This Row],[Combined]],[1]!mailing[[#All],[combined]],0),MATCH("Sent",[1]!mailing[#Headers],0)),"MMM-DD-YYYY"),"")</f>
        <v>Mar-17-2022</v>
      </c>
      <c r="V224" s="2" t="str">
        <f>phone[[#This Row],[CONTACTFIRSTNAME]]&amp;"^"&amp;phone[[#This Row],[CONTACTLASTNAME]]&amp;"^"&amp;phone[[#This Row],[Column2]]</f>
        <v>Jay^Vidlak^N922LR</v>
      </c>
      <c r="Y22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4" s="32">
        <v>3</v>
      </c>
    </row>
    <row r="225" spans="1:31" x14ac:dyDescent="0.25">
      <c r="A225" s="1">
        <v>299</v>
      </c>
      <c r="B225" s="2" t="str">
        <f>phone[[#This Row],[Company]]</f>
        <v>Jet Linx Aviation, LLC</v>
      </c>
      <c r="C225" s="1" t="s">
        <v>1136</v>
      </c>
      <c r="D225" s="2" t="s">
        <v>85</v>
      </c>
      <c r="E225" s="3" t="s">
        <v>1125</v>
      </c>
      <c r="F225" s="1" t="s">
        <v>1126</v>
      </c>
      <c r="G225" s="2" t="s">
        <v>79</v>
      </c>
      <c r="H22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N922LR: PDK</v>
      </c>
      <c r="I22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N922LR: GA</v>
      </c>
      <c r="J22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N922LR: United States</v>
      </c>
      <c r="K225" s="2" t="s">
        <v>1131</v>
      </c>
      <c r="L22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Omaha</v>
      </c>
      <c r="M22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NE</v>
      </c>
      <c r="N22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25" s="3" t="s">
        <v>1132</v>
      </c>
      <c r="P225" s="3" t="s">
        <v>1133</v>
      </c>
      <c r="Q225" s="3" t="s">
        <v>1134</v>
      </c>
      <c r="R225" s="2" t="s">
        <v>1135</v>
      </c>
      <c r="S22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2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25" s="8" t="str">
        <f>IFERROR(TEXT(INDEX([1]!mailing[#All],MATCH(phone[[#This Row],[Combined]],[1]!mailing[[#All],[combined]],0),MATCH("Sent",[1]!mailing[#Headers],0)),"MMM-DD-YYYY"),"")</f>
        <v>Mar-17-2022</v>
      </c>
      <c r="V225" s="2" t="str">
        <f>phone[[#This Row],[CONTACTFIRSTNAME]]&amp;"^"&amp;phone[[#This Row],[CONTACTLASTNAME]]&amp;"^"&amp;phone[[#This Row],[Column2]]</f>
        <v>Jay^Vidlak^N922LR</v>
      </c>
      <c r="Y22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5" s="32">
        <v>3</v>
      </c>
    </row>
    <row r="226" spans="1:31" x14ac:dyDescent="0.25">
      <c r="A226" s="1">
        <v>299</v>
      </c>
      <c r="B226" s="2" t="str">
        <f>phone[[#This Row],[Company]]</f>
        <v>Jet Linx Aviation, LLC</v>
      </c>
      <c r="C226" s="1" t="s">
        <v>1137</v>
      </c>
      <c r="D226" s="2" t="s">
        <v>277</v>
      </c>
      <c r="E226" s="3" t="s">
        <v>1125</v>
      </c>
      <c r="F226" s="1" t="s">
        <v>1126</v>
      </c>
      <c r="G226" s="2" t="s">
        <v>79</v>
      </c>
      <c r="H22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N922LR: PDK</v>
      </c>
      <c r="I22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N922LR: GA</v>
      </c>
      <c r="J22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N922LR: United States</v>
      </c>
      <c r="K226" s="2" t="s">
        <v>1131</v>
      </c>
      <c r="L22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Omaha</v>
      </c>
      <c r="M22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NE</v>
      </c>
      <c r="N22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26" s="3" t="s">
        <v>1132</v>
      </c>
      <c r="P226" s="3" t="s">
        <v>1133</v>
      </c>
      <c r="Q226" s="3" t="s">
        <v>1134</v>
      </c>
      <c r="R226" s="2" t="s">
        <v>1135</v>
      </c>
      <c r="S226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2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26" s="8" t="str">
        <f>IFERROR(TEXT(INDEX([1]!mailing[#All],MATCH(phone[[#This Row],[Combined]],[1]!mailing[[#All],[combined]],0),MATCH("Sent",[1]!mailing[#Headers],0)),"MMM-DD-YYYY"),"")</f>
        <v>Mar-17-2022</v>
      </c>
      <c r="V226" s="2" t="str">
        <f>phone[[#This Row],[CONTACTFIRSTNAME]]&amp;"^"&amp;phone[[#This Row],[CONTACTLASTNAME]]&amp;"^"&amp;phone[[#This Row],[Column2]]</f>
        <v>Jay^Vidlak^N922LR</v>
      </c>
      <c r="Y22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6" s="32">
        <v>3</v>
      </c>
    </row>
    <row r="227" spans="1:31" ht="30" x14ac:dyDescent="0.25">
      <c r="A227" s="1">
        <v>302</v>
      </c>
      <c r="B227" s="2" t="str">
        <f>phone[[#This Row],[Company]]</f>
        <v>BTI Aviation, LLC, Snowy Range Aviation, LLC</v>
      </c>
      <c r="C227" s="1" t="s">
        <v>1138</v>
      </c>
      <c r="D227" s="2" t="s">
        <v>242</v>
      </c>
      <c r="E227" s="3" t="s">
        <v>1139</v>
      </c>
      <c r="F227" s="1" t="s">
        <v>1140</v>
      </c>
      <c r="G227" s="2" t="s">
        <v>126</v>
      </c>
      <c r="H22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N730GA: APA</v>
      </c>
      <c r="I22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N730GA: CO</v>
      </c>
      <c r="J22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N730GA: United States</v>
      </c>
      <c r="K227" s="3" t="s">
        <v>1141</v>
      </c>
      <c r="L22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Colorado Springs</v>
      </c>
      <c r="M22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CO</v>
      </c>
      <c r="N22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27" s="3" t="s">
        <v>832</v>
      </c>
      <c r="P227" s="3" t="s">
        <v>762</v>
      </c>
      <c r="Q227" s="3" t="s">
        <v>1142</v>
      </c>
      <c r="R227" s="2"/>
      <c r="S22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2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27" s="8" t="str">
        <f>IFERROR(TEXT(INDEX([1]!mailing[#All],MATCH(phone[[#This Row],[Combined]],[1]!mailing[[#All],[combined]],0),MATCH("Sent",[1]!mailing[#Headers],0)),"MMM-DD-YYYY"),"")</f>
        <v>Mar-17-2022</v>
      </c>
      <c r="V227" s="2" t="str">
        <f>phone[[#This Row],[CONTACTFIRSTNAME]]&amp;"^"&amp;phone[[#This Row],[CONTACTLASTNAME]]&amp;"^"&amp;phone[[#This Row],[Column2]]</f>
        <v>Ronald^Johnson^N730GA</v>
      </c>
      <c r="Y22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7" s="32">
        <v>3</v>
      </c>
    </row>
    <row r="228" spans="1:31" ht="30" x14ac:dyDescent="0.25">
      <c r="A228" s="1">
        <v>302</v>
      </c>
      <c r="B228" s="2" t="str">
        <f>phone[[#This Row],[Company]]</f>
        <v>BTI Aviation, LLC, Snowy Range Aviation, LLC</v>
      </c>
      <c r="C228" s="1" t="s">
        <v>1143</v>
      </c>
      <c r="D228" s="2" t="s">
        <v>56</v>
      </c>
      <c r="E228" s="3" t="s">
        <v>1139</v>
      </c>
      <c r="F228" s="1" t="s">
        <v>1140</v>
      </c>
      <c r="G228" s="2" t="s">
        <v>126</v>
      </c>
      <c r="H22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N730GA: APA</v>
      </c>
      <c r="I22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N730GA: CO</v>
      </c>
      <c r="J22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N730GA: United States</v>
      </c>
      <c r="K228" s="3" t="s">
        <v>1141</v>
      </c>
      <c r="L22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Colorado Springs</v>
      </c>
      <c r="M22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CO</v>
      </c>
      <c r="N22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28" s="3" t="s">
        <v>832</v>
      </c>
      <c r="P228" s="3" t="s">
        <v>762</v>
      </c>
      <c r="Q228" s="3" t="s">
        <v>1142</v>
      </c>
      <c r="R228" s="2"/>
      <c r="S228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2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28" s="8" t="str">
        <f>IFERROR(TEXT(INDEX([1]!mailing[#All],MATCH(phone[[#This Row],[Combined]],[1]!mailing[[#All],[combined]],0),MATCH("Sent",[1]!mailing[#Headers],0)),"MMM-DD-YYYY"),"")</f>
        <v>Mar-17-2022</v>
      </c>
      <c r="V228" s="2" t="str">
        <f>phone[[#This Row],[CONTACTFIRSTNAME]]&amp;"^"&amp;phone[[#This Row],[CONTACTLASTNAME]]&amp;"^"&amp;phone[[#This Row],[Column2]]</f>
        <v>Ronald^Johnson^N730GA</v>
      </c>
      <c r="Y22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8" s="32">
        <v>3</v>
      </c>
    </row>
    <row r="229" spans="1:31" x14ac:dyDescent="0.25">
      <c r="A229" s="1">
        <v>303</v>
      </c>
      <c r="B229" s="2" t="str">
        <f>phone[[#This Row],[Company]]</f>
        <v>Truist Equipment Finance Corp.</v>
      </c>
      <c r="C229" s="1" t="s">
        <v>1144</v>
      </c>
      <c r="D229" s="2" t="s">
        <v>58</v>
      </c>
      <c r="E229" s="3" t="s">
        <v>1145</v>
      </c>
      <c r="F229" s="1" t="s">
        <v>1146</v>
      </c>
      <c r="G229" s="2" t="s">
        <v>33</v>
      </c>
      <c r="H22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N13WF: TVI</v>
      </c>
      <c r="I22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N13WF: GA</v>
      </c>
      <c r="J22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N13WF: United States</v>
      </c>
      <c r="K229" s="2" t="s">
        <v>1147</v>
      </c>
      <c r="L22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Atlanta</v>
      </c>
      <c r="M22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GA</v>
      </c>
      <c r="N22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29" s="3" t="s">
        <v>1148</v>
      </c>
      <c r="P229" s="3" t="s">
        <v>1149</v>
      </c>
      <c r="Q229" s="3" t="s">
        <v>1150</v>
      </c>
      <c r="R229" s="2" t="s">
        <v>1151</v>
      </c>
      <c r="S22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2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29" s="8" t="str">
        <f>IFERROR(TEXT(INDEX([1]!mailing[#All],MATCH(phone[[#This Row],[Combined]],[1]!mailing[[#All],[combined]],0),MATCH("Sent",[1]!mailing[#Headers],0)),"MMM-DD-YYYY"),"")</f>
        <v>Mar-17-2022</v>
      </c>
      <c r="V229" s="2" t="str">
        <f>phone[[#This Row],[CONTACTFIRSTNAME]]&amp;"^"&amp;phone[[#This Row],[CONTACTLASTNAME]]&amp;"^"&amp;phone[[#This Row],[Column2]]</f>
        <v>Lawrence^Cooper^N13WF</v>
      </c>
      <c r="Y22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29" s="32">
        <v>3</v>
      </c>
    </row>
    <row r="230" spans="1:31" x14ac:dyDescent="0.25">
      <c r="A230" s="1">
        <v>305</v>
      </c>
      <c r="B230" s="2" t="str">
        <f>phone[[#This Row],[Company]]</f>
        <v>Knight Air, LLC</v>
      </c>
      <c r="C230" s="1" t="s">
        <v>1152</v>
      </c>
      <c r="D230" s="2" t="s">
        <v>58</v>
      </c>
      <c r="E230" s="3" t="s">
        <v>1153</v>
      </c>
      <c r="F230" s="1" t="s">
        <v>1154</v>
      </c>
      <c r="G230" s="2" t="s">
        <v>33</v>
      </c>
      <c r="H23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N390KX: SCF</v>
      </c>
      <c r="I23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N390KX: AZ</v>
      </c>
      <c r="J23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N390KX: United States</v>
      </c>
      <c r="K230" s="2" t="s">
        <v>1155</v>
      </c>
      <c r="L23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Phoenix</v>
      </c>
      <c r="M23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AZ</v>
      </c>
      <c r="N23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30" s="3" t="s">
        <v>1156</v>
      </c>
      <c r="P230" s="3" t="s">
        <v>1157</v>
      </c>
      <c r="Q230" s="3" t="s">
        <v>113</v>
      </c>
      <c r="R230" s="2"/>
      <c r="S23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3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30" s="8" t="str">
        <f>IFERROR(TEXT(INDEX([1]!mailing[#All],MATCH(phone[[#This Row],[Combined]],[1]!mailing[[#All],[combined]],0),MATCH("Sent",[1]!mailing[#Headers],0)),"MMM-DD-YYYY"),"")</f>
        <v>Mar-17-2022</v>
      </c>
      <c r="V230" s="2" t="str">
        <f>phone[[#This Row],[CONTACTFIRSTNAME]]&amp;"^"&amp;phone[[#This Row],[CONTACTLASTNAME]]&amp;"^"&amp;phone[[#This Row],[Column2]]</f>
        <v>Todd^Carlson^N390KX</v>
      </c>
      <c r="Y23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0" s="32">
        <v>3</v>
      </c>
    </row>
    <row r="231" spans="1:31" x14ac:dyDescent="0.25">
      <c r="A231" s="1">
        <v>306</v>
      </c>
      <c r="B231" s="54" t="str">
        <f>phone[[#This Row],[Company]]</f>
        <v>Silver Point Capital, LP</v>
      </c>
      <c r="C231" s="55" t="s">
        <v>1158</v>
      </c>
      <c r="D231" s="54" t="s">
        <v>242</v>
      </c>
      <c r="E231" s="56" t="s">
        <v>1159</v>
      </c>
      <c r="F231" s="55" t="s">
        <v>1160</v>
      </c>
      <c r="G231" s="54" t="s">
        <v>50</v>
      </c>
      <c r="H231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N508RP: </v>
      </c>
      <c r="I231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N508RP: CT</v>
      </c>
      <c r="J231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N508RP: United States</v>
      </c>
      <c r="K231" s="54" t="s">
        <v>1161</v>
      </c>
      <c r="L231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Greenwich</v>
      </c>
      <c r="M231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CT</v>
      </c>
      <c r="N231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31" s="56" t="s">
        <v>1162</v>
      </c>
      <c r="P231" s="56" t="s">
        <v>1163</v>
      </c>
      <c r="Q231" s="56" t="s">
        <v>703</v>
      </c>
      <c r="R231" s="54" t="s">
        <v>1164</v>
      </c>
      <c r="S231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31" s="59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31" s="60" t="str">
        <f>IFERROR(TEXT(INDEX([1]!mailing[#All],MATCH(phone[[#This Row],[Combined]],[1]!mailing[[#All],[combined]],0),MATCH("Sent",[1]!mailing[#Headers],0)),"MMM-DD-YYYY"),"")</f>
        <v>Mar-17-2022</v>
      </c>
      <c r="V231" s="2" t="str">
        <f>phone[[#This Row],[CONTACTFIRSTNAME]]&amp;"^"&amp;phone[[#This Row],[CONTACTLASTNAME]]&amp;"^"&amp;phone[[#This Row],[Column2]]</f>
        <v>Stacey^Hatch^N508RP</v>
      </c>
      <c r="Y23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1" s="62">
        <v>3</v>
      </c>
      <c r="AA231" s="54"/>
      <c r="AB231" s="54"/>
      <c r="AC231" s="56"/>
      <c r="AD231" s="54"/>
      <c r="AE231" s="54"/>
    </row>
    <row r="232" spans="1:31" x14ac:dyDescent="0.25">
      <c r="A232" s="1">
        <v>306</v>
      </c>
      <c r="B232" s="54" t="str">
        <f>phone[[#This Row],[Company]]</f>
        <v>Silver Point Capital, LP</v>
      </c>
      <c r="C232" s="55" t="s">
        <v>1165</v>
      </c>
      <c r="D232" s="54" t="s">
        <v>85</v>
      </c>
      <c r="E232" s="56" t="s">
        <v>1159</v>
      </c>
      <c r="F232" s="55" t="s">
        <v>1160</v>
      </c>
      <c r="G232" s="54" t="s">
        <v>50</v>
      </c>
      <c r="H232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N508RP: </v>
      </c>
      <c r="I232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N508RP: CT</v>
      </c>
      <c r="J232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N508RP: United States</v>
      </c>
      <c r="K232" s="54" t="s">
        <v>1161</v>
      </c>
      <c r="L232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Greenwich</v>
      </c>
      <c r="M232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CT</v>
      </c>
      <c r="N232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32" s="56" t="s">
        <v>1162</v>
      </c>
      <c r="P232" s="56" t="s">
        <v>1163</v>
      </c>
      <c r="Q232" s="56" t="s">
        <v>703</v>
      </c>
      <c r="R232" s="54" t="s">
        <v>1164</v>
      </c>
      <c r="S232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32" s="59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32" s="60" t="str">
        <f>IFERROR(TEXT(INDEX([1]!mailing[#All],MATCH(phone[[#This Row],[Combined]],[1]!mailing[[#All],[combined]],0),MATCH("Sent",[1]!mailing[#Headers],0)),"MMM-DD-YYYY"),"")</f>
        <v>Mar-17-2022</v>
      </c>
      <c r="V232" s="2" t="str">
        <f>phone[[#This Row],[CONTACTFIRSTNAME]]&amp;"^"&amp;phone[[#This Row],[CONTACTLASTNAME]]&amp;"^"&amp;phone[[#This Row],[Column2]]</f>
        <v>Stacey^Hatch^N508RP</v>
      </c>
      <c r="Y23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2" s="62">
        <v>3</v>
      </c>
      <c r="AA232" s="54"/>
      <c r="AB232" s="54"/>
      <c r="AC232" s="56"/>
      <c r="AD232" s="54"/>
      <c r="AE232" s="54"/>
    </row>
    <row r="233" spans="1:31" x14ac:dyDescent="0.25">
      <c r="A233" s="1">
        <v>311</v>
      </c>
      <c r="B233" s="54" t="str">
        <f>phone[[#This Row],[Company]]</f>
        <v>The Craig Evan Corporation</v>
      </c>
      <c r="C233" s="55" t="s">
        <v>1166</v>
      </c>
      <c r="D233" s="54" t="s">
        <v>58</v>
      </c>
      <c r="E233" s="56" t="s">
        <v>1167</v>
      </c>
      <c r="F233" s="55" t="s">
        <v>1168</v>
      </c>
      <c r="G233" s="54" t="s">
        <v>79</v>
      </c>
      <c r="H233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 xml:space="preserve">C-GGGT: </v>
      </c>
      <c r="I233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 xml:space="preserve">C-GGGT: </v>
      </c>
      <c r="J233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C-GGGT: Canada</v>
      </c>
      <c r="K233" s="54" t="s">
        <v>1169</v>
      </c>
      <c r="L233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London</v>
      </c>
      <c r="M233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ON</v>
      </c>
      <c r="N233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233" s="56" t="s">
        <v>1170</v>
      </c>
      <c r="P233" s="56" t="s">
        <v>1171</v>
      </c>
      <c r="Q233" s="56" t="s">
        <v>300</v>
      </c>
      <c r="R233" s="54" t="s">
        <v>1172</v>
      </c>
      <c r="S233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33" s="59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33" s="60" t="str">
        <f>IFERROR(TEXT(INDEX([1]!mailing[#All],MATCH(phone[[#This Row],[Combined]],[1]!mailing[[#All],[combined]],0),MATCH("Sent",[1]!mailing[#Headers],0)),"MMM-DD-YYYY"),"")</f>
        <v>Mar-17-2022</v>
      </c>
      <c r="V233" s="2" t="str">
        <f>phone[[#This Row],[CONTACTFIRSTNAME]]&amp;"^"&amp;phone[[#This Row],[CONTACTLASTNAME]]&amp;"^"&amp;phone[[#This Row],[Column2]]</f>
        <v>Nickolaus^Erb^C-GGGT</v>
      </c>
      <c r="Y23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3" s="62">
        <v>3</v>
      </c>
      <c r="AA233" s="54"/>
      <c r="AB233" s="54"/>
      <c r="AC233" s="56"/>
      <c r="AD233" s="54"/>
      <c r="AE233" s="54"/>
    </row>
    <row r="234" spans="1:31" x14ac:dyDescent="0.25">
      <c r="A234" s="1">
        <v>320</v>
      </c>
      <c r="B234" s="54" t="str">
        <f>phone[[#This Row],[Company]]</f>
        <v>Encore Wire Corporation</v>
      </c>
      <c r="C234" s="55" t="s">
        <v>1173</v>
      </c>
      <c r="D234" s="54" t="s">
        <v>30</v>
      </c>
      <c r="E234" s="56" t="s">
        <v>1174</v>
      </c>
      <c r="F234" s="55" t="s">
        <v>1175</v>
      </c>
      <c r="G234" s="54" t="s">
        <v>33</v>
      </c>
      <c r="H234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N23EW: TKI</v>
      </c>
      <c r="I234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N23EW: TX</v>
      </c>
      <c r="J234" s="56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N23EW: United States</v>
      </c>
      <c r="K234" s="54" t="s">
        <v>1176</v>
      </c>
      <c r="L234" s="54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McKinney</v>
      </c>
      <c r="M234" s="54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TX</v>
      </c>
      <c r="N234" s="54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34" s="56" t="s">
        <v>364</v>
      </c>
      <c r="P234" s="56" t="s">
        <v>658</v>
      </c>
      <c r="Q234" s="56" t="s">
        <v>54</v>
      </c>
      <c r="R234" s="54" t="s">
        <v>1177</v>
      </c>
      <c r="S234" s="59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34" s="59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34" s="60" t="str">
        <f>IFERROR(TEXT(INDEX([1]!mailing[#All],MATCH(phone[[#This Row],[Combined]],[1]!mailing[[#All],[combined]],0),MATCH("Sent",[1]!mailing[#Headers],0)),"MMM-DD-YYYY"),"")</f>
        <v>Mar-17-2022</v>
      </c>
      <c r="V234" s="2" t="str">
        <f>phone[[#This Row],[CONTACTFIRSTNAME]]&amp;"^"&amp;phone[[#This Row],[CONTACTLASTNAME]]&amp;"^"&amp;phone[[#This Row],[Column2]]</f>
        <v>Daniel^Jones^N23EW</v>
      </c>
      <c r="Y23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4" s="62">
        <v>3</v>
      </c>
      <c r="AA234" s="54"/>
      <c r="AB234" s="54"/>
      <c r="AC234" s="56"/>
      <c r="AD234" s="54"/>
      <c r="AE234" s="54"/>
    </row>
    <row r="235" spans="1:31" ht="45" hidden="1" x14ac:dyDescent="0.25">
      <c r="A235" s="1" t="str">
        <f>IFERROR(LEFT(phone[[#This Row],[Serial Number]],SEARCH(",",phone[[#This Row],[Serial Number]])-1),phone[[#This Row],[Serial Number]])</f>
        <v>259</v>
      </c>
      <c r="B235" s="2" t="str">
        <f>phone[[#This Row],[Company]]</f>
        <v>Philippine Airlines, Inc.</v>
      </c>
      <c r="C235" s="1"/>
      <c r="D235" s="2" t="s">
        <v>1178</v>
      </c>
      <c r="E235" s="3" t="s">
        <v>1179</v>
      </c>
      <c r="F235" s="1" t="s">
        <v>1180</v>
      </c>
      <c r="G235" s="2" t="s">
        <v>33</v>
      </c>
      <c r="H235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RP-C5168: MNL</v>
      </c>
      <c r="I235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RP-C5168: </v>
      </c>
      <c r="J235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RP-C5168: Philippines</v>
      </c>
      <c r="K235" s="2" t="s">
        <v>1181</v>
      </c>
      <c r="L23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Pasay City, Metro Manila</v>
      </c>
      <c r="M23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23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Philippines</v>
      </c>
      <c r="O235" s="2" t="s">
        <v>113</v>
      </c>
      <c r="P235" s="2" t="s">
        <v>113</v>
      </c>
      <c r="Q235" s="2" t="s">
        <v>113</v>
      </c>
      <c r="R235" s="2" t="str">
        <f>IFERROR(INDEX([1]!JETNET[#All],MATCH(,[1]!JETNET[[#All],[COMPANYNAME]],0),MATCH("COMPWEBADDRESS",[1]!JETNET[#Headers],0)),"")</f>
        <v/>
      </c>
      <c r="S235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23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35" s="8" t="str">
        <f>IFERROR(TEXT(INDEX([1]!mailing[#All],MATCH(phone[[#This Row],[Combined]],[1]!mailing[[#All],[combined]],0),MATCH("Sent",[1]!mailing[#Headers],0)),"MMM-DD-YYYY"),"")</f>
        <v/>
      </c>
      <c r="V235" s="2" t="str">
        <f>phone[[#This Row],[CONTACTFIRSTNAME]]&amp;"^"&amp;phone[[#This Row],[CONTACTLASTNAME]]&amp;"^"&amp;phone[[#This Row],[Column2]]</f>
        <v>^^RP-C5168</v>
      </c>
      <c r="Y23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5" s="2"/>
      <c r="AC235" s="2"/>
    </row>
    <row r="236" spans="1:31" ht="45" hidden="1" x14ac:dyDescent="0.25">
      <c r="A236" s="1" t="str">
        <f>IFERROR(LEFT(phone[[#This Row],[Serial Number]],SEARCH(",",phone[[#This Row],[Serial Number]])-1),phone[[#This Row],[Serial Number]])</f>
        <v>259</v>
      </c>
      <c r="B236" s="2" t="str">
        <f>phone[[#This Row],[Company]]</f>
        <v>Philippine Airlines, Inc.</v>
      </c>
      <c r="C236" s="1"/>
      <c r="D236" s="2" t="s">
        <v>1182</v>
      </c>
      <c r="E236" s="3" t="s">
        <v>1179</v>
      </c>
      <c r="F236" s="1" t="s">
        <v>1180</v>
      </c>
      <c r="G236" s="2" t="s">
        <v>33</v>
      </c>
      <c r="H23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RP-C5168: MNL</v>
      </c>
      <c r="I236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RP-C5168: </v>
      </c>
      <c r="J236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RP-C5168: Philippines</v>
      </c>
      <c r="K236" s="2" t="s">
        <v>1181</v>
      </c>
      <c r="L23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Pasay City, Metro Manila</v>
      </c>
      <c r="M23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23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Philippines</v>
      </c>
      <c r="O236" s="2" t="s">
        <v>1183</v>
      </c>
      <c r="P236" s="2" t="s">
        <v>1184</v>
      </c>
      <c r="Q236" s="2" t="s">
        <v>1185</v>
      </c>
      <c r="R236" s="2" t="str">
        <f>IFERROR(INDEX([1]!JETNET[#All],MATCH(,[1]!JETNET[[#All],[COMPANYNAME]],0),MATCH("COMPWEBADDRESS",[1]!JETNET[#Headers],0)),"")</f>
        <v/>
      </c>
      <c r="S236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23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36" s="8" t="str">
        <f>IFERROR(TEXT(INDEX([1]!mailing[#All],MATCH(phone[[#This Row],[Combined]],[1]!mailing[[#All],[combined]],0),MATCH("Sent",[1]!mailing[#Headers],0)),"MMM-DD-YYYY"),"")</f>
        <v>Mar-17-2022</v>
      </c>
      <c r="V236" s="2" t="str">
        <f>phone[[#This Row],[CONTACTFIRSTNAME]]&amp;"^"&amp;phone[[#This Row],[CONTACTLASTNAME]]&amp;"^"&amp;phone[[#This Row],[Column2]]</f>
        <v>Lucio^Tan^RP-C5168</v>
      </c>
      <c r="Y23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6" s="2"/>
      <c r="AC236" s="2"/>
    </row>
    <row r="237" spans="1:31" x14ac:dyDescent="0.25">
      <c r="A237" s="1">
        <v>322</v>
      </c>
      <c r="B237" s="2" t="str">
        <f>phone[[#This Row],[Company]]</f>
        <v>Milloaks, LLC</v>
      </c>
      <c r="C237" s="1" t="s">
        <v>1186</v>
      </c>
      <c r="D237" s="2" t="s">
        <v>58</v>
      </c>
      <c r="E237" s="3" t="s">
        <v>1187</v>
      </c>
      <c r="F237" s="1" t="s">
        <v>1188</v>
      </c>
      <c r="G237" s="2" t="s">
        <v>33</v>
      </c>
      <c r="H23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N6950C: SLC</v>
      </c>
      <c r="I23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N6950C: UT</v>
      </c>
      <c r="J23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N6950C: United States</v>
      </c>
      <c r="K237" s="2" t="s">
        <v>1189</v>
      </c>
      <c r="L23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Salt Lake City</v>
      </c>
      <c r="M23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UT</v>
      </c>
      <c r="N23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37" s="3" t="s">
        <v>455</v>
      </c>
      <c r="P237" s="3" t="s">
        <v>1190</v>
      </c>
      <c r="Q237" s="3" t="s">
        <v>113</v>
      </c>
      <c r="R237" s="2"/>
      <c r="S237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3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37" s="8" t="str">
        <f>IFERROR(TEXT(INDEX([1]!mailing[#All],MATCH(phone[[#This Row],[Combined]],[1]!mailing[[#All],[combined]],0),MATCH("Sent",[1]!mailing[#Headers],0)),"MMM-DD-YYYY"),"")</f>
        <v>Mar-17-2022</v>
      </c>
      <c r="V237" s="2" t="str">
        <f>phone[[#This Row],[CONTACTFIRSTNAME]]&amp;"^"&amp;phone[[#This Row],[CONTACTLASTNAME]]&amp;"^"&amp;phone[[#This Row],[Column2]]</f>
        <v>Randy^Okland^N6950C</v>
      </c>
      <c r="Y23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7" s="32">
        <v>3</v>
      </c>
    </row>
    <row r="238" spans="1:31" ht="45" hidden="1" x14ac:dyDescent="0.25">
      <c r="A238" s="1" t="str">
        <f>IFERROR(LEFT(phone[[#This Row],[Serial Number]],SEARCH(",",phone[[#This Row],[Serial Number]])-1),phone[[#This Row],[Serial Number]])</f>
        <v>315</v>
      </c>
      <c r="B238" s="2" t="str">
        <f>phone[[#This Row],[Company]]</f>
        <v>Asian Aerospace Corporation</v>
      </c>
      <c r="C238" s="1"/>
      <c r="D238" s="2" t="s">
        <v>1191</v>
      </c>
      <c r="E238" s="3" t="s">
        <v>1192</v>
      </c>
      <c r="F238" s="1" t="s">
        <v>1193</v>
      </c>
      <c r="G238" s="2" t="s">
        <v>1194</v>
      </c>
      <c r="H23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RP-C8150: MNL</v>
      </c>
      <c r="I238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RP-C8150: </v>
      </c>
      <c r="J238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RP-C8150: Philippines</v>
      </c>
      <c r="K238" s="2" t="s">
        <v>1195</v>
      </c>
      <c r="L23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Pasay City</v>
      </c>
      <c r="M23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23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Philippines</v>
      </c>
      <c r="O238" s="2" t="s">
        <v>113</v>
      </c>
      <c r="P238" s="2" t="s">
        <v>113</v>
      </c>
      <c r="Q238" s="2" t="s">
        <v>113</v>
      </c>
      <c r="R238" s="2" t="str">
        <f>IFERROR(INDEX([1]!JETNET[#All],MATCH(,[1]!JETNET[[#All],[COMPANYNAME]],0),MATCH("COMPWEBADDRESS",[1]!JETNET[#Headers],0)),"")</f>
        <v/>
      </c>
      <c r="S238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23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38" s="8" t="str">
        <f>IFERROR(TEXT(INDEX([1]!mailing[#All],MATCH(phone[[#This Row],[Combined]],[1]!mailing[[#All],[combined]],0),MATCH("Sent",[1]!mailing[#Headers],0)),"MMM-DD-YYYY"),"")</f>
        <v/>
      </c>
      <c r="V238" s="2" t="str">
        <f>phone[[#This Row],[CONTACTFIRSTNAME]]&amp;"^"&amp;phone[[#This Row],[CONTACTLASTNAME]]&amp;"^"&amp;phone[[#This Row],[Column2]]</f>
        <v>^^RP-C8150</v>
      </c>
      <c r="Y23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8" s="2"/>
      <c r="AC238" s="2"/>
    </row>
    <row r="239" spans="1:31" ht="45" hidden="1" x14ac:dyDescent="0.25">
      <c r="A239" s="1" t="str">
        <f>IFERROR(LEFT(phone[[#This Row],[Serial Number]],SEARCH(",",phone[[#This Row],[Serial Number]])-1),phone[[#This Row],[Serial Number]])</f>
        <v>315</v>
      </c>
      <c r="B239" s="2" t="str">
        <f>phone[[#This Row],[Company]]</f>
        <v>Asian Aerospace Corporation</v>
      </c>
      <c r="C239" s="1"/>
      <c r="D239" s="2" t="s">
        <v>1196</v>
      </c>
      <c r="E239" s="3" t="s">
        <v>1192</v>
      </c>
      <c r="F239" s="1" t="s">
        <v>1193</v>
      </c>
      <c r="G239" s="2" t="s">
        <v>1197</v>
      </c>
      <c r="H23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RP-C8150: MNL</v>
      </c>
      <c r="I239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RP-C8150: </v>
      </c>
      <c r="J239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RP-C8150: Philippines</v>
      </c>
      <c r="K239" s="2" t="s">
        <v>1195</v>
      </c>
      <c r="L23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Pasay City</v>
      </c>
      <c r="M23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23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Philippines</v>
      </c>
      <c r="O239" s="2" t="s">
        <v>184</v>
      </c>
      <c r="P239" s="2" t="s">
        <v>1198</v>
      </c>
      <c r="Q239" s="2" t="s">
        <v>300</v>
      </c>
      <c r="R239" s="2" t="str">
        <f>IFERROR(INDEX([1]!JETNET[#All],MATCH(,[1]!JETNET[[#All],[COMPANYNAME]],0),MATCH("COMPWEBADDRESS",[1]!JETNET[#Headers],0)),"")</f>
        <v/>
      </c>
      <c r="S239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1
</v>
      </c>
      <c r="T23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39" s="8" t="str">
        <f>IFERROR(TEXT(INDEX([1]!mailing[#All],MATCH(phone[[#This Row],[Combined]],[1]!mailing[[#All],[combined]],0),MATCH("Sent",[1]!mailing[#Headers],0)),"MMM-DD-YYYY"),"")</f>
        <v>Mar-17-2022</v>
      </c>
      <c r="V239" s="2" t="str">
        <f>phone[[#This Row],[CONTACTFIRSTNAME]]&amp;"^"&amp;phone[[#This Row],[CONTACTLASTNAME]]&amp;"^"&amp;phone[[#This Row],[Column2]]</f>
        <v>Peter^Rodriguez^RP-C8150</v>
      </c>
      <c r="Y23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39" s="2"/>
      <c r="AC239" s="2"/>
    </row>
    <row r="240" spans="1:31" x14ac:dyDescent="0.25">
      <c r="A240" s="1">
        <v>323</v>
      </c>
      <c r="B240" s="2" t="str">
        <f>phone[[#This Row],[Company]]</f>
        <v>PNC Equipment Finance, LLC</v>
      </c>
      <c r="C240" s="1" t="s">
        <v>1199</v>
      </c>
      <c r="D240" s="2" t="s">
        <v>242</v>
      </c>
      <c r="E240" s="3" t="s">
        <v>1200</v>
      </c>
      <c r="F240" s="1" t="s">
        <v>1201</v>
      </c>
      <c r="G240" s="2" t="s">
        <v>33</v>
      </c>
      <c r="H24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N12WF: TVI</v>
      </c>
      <c r="I24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N12WF: GA</v>
      </c>
      <c r="J24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N12WF: United States</v>
      </c>
      <c r="K240" s="2" t="s">
        <v>1202</v>
      </c>
      <c r="L24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Boise</v>
      </c>
      <c r="M24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ID</v>
      </c>
      <c r="N24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40" s="3" t="s">
        <v>1203</v>
      </c>
      <c r="P240" s="3" t="s">
        <v>762</v>
      </c>
      <c r="Q240" s="3" t="s">
        <v>1134</v>
      </c>
      <c r="R240" s="2" t="s">
        <v>1204</v>
      </c>
      <c r="S24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4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40" s="8" t="str">
        <f>IFERROR(TEXT(INDEX([1]!mailing[#All],MATCH(phone[[#This Row],[Combined]],[1]!mailing[[#All],[combined]],0),MATCH("Sent",[1]!mailing[#Headers],0)),"MMM-DD-YYYY"),"")</f>
        <v>Mar-17-2022</v>
      </c>
      <c r="V240" s="2" t="str">
        <f>phone[[#This Row],[CONTACTFIRSTNAME]]&amp;"^"&amp;phone[[#This Row],[CONTACTLASTNAME]]&amp;"^"&amp;phone[[#This Row],[Column2]]</f>
        <v>Luci^Johnson^N12WF</v>
      </c>
      <c r="Y24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0" s="32">
        <v>3</v>
      </c>
    </row>
    <row r="241" spans="1:29" x14ac:dyDescent="0.25">
      <c r="A241" s="1">
        <v>323</v>
      </c>
      <c r="B241" s="2" t="str">
        <f>phone[[#This Row],[Company]]</f>
        <v>PNC Equipment Finance, LLC</v>
      </c>
      <c r="C241" s="1" t="s">
        <v>1205</v>
      </c>
      <c r="D241" s="2" t="s">
        <v>56</v>
      </c>
      <c r="E241" s="3" t="s">
        <v>1200</v>
      </c>
      <c r="F241" s="1" t="s">
        <v>1201</v>
      </c>
      <c r="G241" s="2" t="s">
        <v>33</v>
      </c>
      <c r="H24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N12WF: TVI</v>
      </c>
      <c r="I24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N12WF: GA</v>
      </c>
      <c r="J24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N12WF: United States</v>
      </c>
      <c r="K241" s="2" t="s">
        <v>1202</v>
      </c>
      <c r="L24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Boise</v>
      </c>
      <c r="M24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ID</v>
      </c>
      <c r="N24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41" s="3" t="s">
        <v>1203</v>
      </c>
      <c r="P241" s="3" t="s">
        <v>762</v>
      </c>
      <c r="Q241" s="3" t="s">
        <v>1134</v>
      </c>
      <c r="R241" s="2" t="s">
        <v>1204</v>
      </c>
      <c r="S241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4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41" s="8" t="str">
        <f>IFERROR(TEXT(INDEX([1]!mailing[#All],MATCH(phone[[#This Row],[Combined]],[1]!mailing[[#All],[combined]],0),MATCH("Sent",[1]!mailing[#Headers],0)),"MMM-DD-YYYY"),"")</f>
        <v>Mar-17-2022</v>
      </c>
      <c r="V241" s="2" t="str">
        <f>phone[[#This Row],[CONTACTFIRSTNAME]]&amp;"^"&amp;phone[[#This Row],[CONTACTLASTNAME]]&amp;"^"&amp;phone[[#This Row],[Column2]]</f>
        <v>Luci^Johnson^N12WF</v>
      </c>
      <c r="Y24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1" s="32">
        <v>3</v>
      </c>
    </row>
    <row r="242" spans="1:29" x14ac:dyDescent="0.25">
      <c r="A242" s="1">
        <v>325</v>
      </c>
      <c r="B242" s="2" t="str">
        <f>phone[[#This Row],[Company]]</f>
        <v>2106701 Ontario, Inc.</v>
      </c>
      <c r="C242" s="1" t="s">
        <v>1206</v>
      </c>
      <c r="D242" s="2" t="s">
        <v>78</v>
      </c>
      <c r="E242" s="3" t="s">
        <v>1207</v>
      </c>
      <c r="F242" s="1" t="s">
        <v>1208</v>
      </c>
      <c r="G242" s="2" t="s">
        <v>79</v>
      </c>
      <c r="H24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C-GWQM: YQG</v>
      </c>
      <c r="I24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C-GWQM: ON</v>
      </c>
      <c r="J24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C-GWQM: Canada</v>
      </c>
      <c r="K242" s="2" t="s">
        <v>1209</v>
      </c>
      <c r="L24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Mississauga</v>
      </c>
      <c r="M24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ON</v>
      </c>
      <c r="N24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242" s="3" t="s">
        <v>1210</v>
      </c>
      <c r="P242" s="3" t="s">
        <v>1211</v>
      </c>
      <c r="Q242" s="3" t="s">
        <v>300</v>
      </c>
      <c r="R242" s="2" t="s">
        <v>1212</v>
      </c>
      <c r="S24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4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42" s="8" t="str">
        <f>IFERROR(TEXT(INDEX([1]!mailing[#All],MATCH(phone[[#This Row],[Combined]],[1]!mailing[[#All],[combined]],0),MATCH("Sent",[1]!mailing[#Headers],0)),"MMM-DD-YYYY"),"")</f>
        <v>Mar-17-2022</v>
      </c>
      <c r="V242" s="2" t="str">
        <f>phone[[#This Row],[CONTACTFIRSTNAME]]&amp;"^"&amp;phone[[#This Row],[CONTACTLASTNAME]]&amp;"^"&amp;phone[[#This Row],[Column2]]</f>
        <v>Philip^Babbitt^C-GWQM</v>
      </c>
      <c r="Y24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2" s="32">
        <v>3</v>
      </c>
    </row>
    <row r="243" spans="1:29" x14ac:dyDescent="0.25">
      <c r="A243" s="1">
        <v>325</v>
      </c>
      <c r="B243" s="2" t="str">
        <f>phone[[#This Row],[Company]]</f>
        <v>2106701 Ontario, Inc.</v>
      </c>
      <c r="C243" s="1" t="s">
        <v>1213</v>
      </c>
      <c r="D243" s="2" t="s">
        <v>85</v>
      </c>
      <c r="E243" s="3" t="s">
        <v>1207</v>
      </c>
      <c r="F243" s="1" t="s">
        <v>1208</v>
      </c>
      <c r="G243" s="2" t="s">
        <v>79</v>
      </c>
      <c r="H24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C-GWQM: YQG</v>
      </c>
      <c r="I24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C-GWQM: ON</v>
      </c>
      <c r="J243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C-GWQM: Canada</v>
      </c>
      <c r="K243" s="2" t="s">
        <v>1209</v>
      </c>
      <c r="L243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Mississauga</v>
      </c>
      <c r="M243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ON</v>
      </c>
      <c r="N243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243" s="3" t="s">
        <v>1210</v>
      </c>
      <c r="P243" s="3" t="s">
        <v>1211</v>
      </c>
      <c r="Q243" s="3" t="s">
        <v>300</v>
      </c>
      <c r="R243" s="2" t="s">
        <v>1212</v>
      </c>
      <c r="S243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4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43" s="8" t="str">
        <f>IFERROR(TEXT(INDEX([1]!mailing[#All],MATCH(phone[[#This Row],[Combined]],[1]!mailing[[#All],[combined]],0),MATCH("Sent",[1]!mailing[#Headers],0)),"MMM-DD-YYYY"),"")</f>
        <v>Mar-17-2022</v>
      </c>
      <c r="V243" s="2" t="str">
        <f>phone[[#This Row],[CONTACTFIRSTNAME]]&amp;"^"&amp;phone[[#This Row],[CONTACTLASTNAME]]&amp;"^"&amp;phone[[#This Row],[Column2]]</f>
        <v>Philip^Babbitt^C-GWQM</v>
      </c>
      <c r="Y24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3" s="32">
        <v>3</v>
      </c>
    </row>
    <row r="244" spans="1:29" x14ac:dyDescent="0.25">
      <c r="A244" s="1">
        <v>325</v>
      </c>
      <c r="B244" s="2" t="str">
        <f>phone[[#This Row],[Company]]</f>
        <v>QM Holding Corporation</v>
      </c>
      <c r="C244" s="1" t="s">
        <v>1214</v>
      </c>
      <c r="D244" s="2" t="s">
        <v>58</v>
      </c>
      <c r="E244" s="3" t="s">
        <v>1207</v>
      </c>
      <c r="F244" s="1" t="s">
        <v>1208</v>
      </c>
      <c r="G244" s="2" t="s">
        <v>33</v>
      </c>
      <c r="H24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C-GWQM: YQG</v>
      </c>
      <c r="I24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C-GWQM: ON</v>
      </c>
      <c r="J244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C-GWQM: Canada</v>
      </c>
      <c r="K244" s="2" t="s">
        <v>1215</v>
      </c>
      <c r="L244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Melvindale</v>
      </c>
      <c r="M244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MI</v>
      </c>
      <c r="N244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44" s="3" t="s">
        <v>915</v>
      </c>
      <c r="P244" s="3" t="s">
        <v>1216</v>
      </c>
      <c r="Q244" s="3" t="s">
        <v>54</v>
      </c>
      <c r="R244" s="2"/>
      <c r="S24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4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44" s="8" t="str">
        <f>IFERROR(TEXT(INDEX([1]!mailing[#All],MATCH(phone[[#This Row],[Combined]],[1]!mailing[[#All],[combined]],0),MATCH("Sent",[1]!mailing[#Headers],0)),"MMM-DD-YYYY"),"")</f>
        <v>Mar-17-2022</v>
      </c>
      <c r="V244" s="2" t="str">
        <f>phone[[#This Row],[CONTACTFIRSTNAME]]&amp;"^"&amp;phone[[#This Row],[CONTACTLASTNAME]]&amp;"^"&amp;phone[[#This Row],[Column2]]</f>
        <v>William^Szekesy^C-GWQM</v>
      </c>
      <c r="Y24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4" s="32">
        <v>3</v>
      </c>
    </row>
    <row r="245" spans="1:29" ht="45" x14ac:dyDescent="0.25">
      <c r="B245" s="2" t="str">
        <f>phone[[#This Row],[Company]]</f>
        <v>Napa Jet Center</v>
      </c>
      <c r="C245" s="1" t="s">
        <v>1217</v>
      </c>
      <c r="E245" s="3" t="s">
        <v>512</v>
      </c>
      <c r="F245" s="1"/>
      <c r="G245" s="2" t="s">
        <v>513</v>
      </c>
      <c r="J245" s="3"/>
      <c r="K245" s="2" t="s">
        <v>1218</v>
      </c>
      <c r="L245" s="2" t="str">
        <f>INDEX('[1]Maintenance Facilities'!$A$1:$Q$36,MATCH(phone[[#This Row],[Phone number]],'[1]Maintenance Facilities'!$L$1:$L$36,0),MATCH("City",'[1]Maintenance Facilities'!$A$1:$Q$1,0))</f>
        <v>Napa</v>
      </c>
      <c r="M245" s="2" t="str">
        <f>INDEX('[1]Maintenance Facilities'!$A$1:$Q$36,MATCH(phone[[#This Row],[Phone number]],'[1]Maintenance Facilities'!$L$1:$L$36,0),MATCH("State",'[1]Maintenance Facilities'!$A$1:$Q$1,0))</f>
        <v>CA</v>
      </c>
      <c r="N245" s="2" t="str">
        <f>INDEX('[1]Maintenance Facilities'!$A$1:$Q$36,MATCH(phone[[#This Row],[Phone number]],'[1]Maintenance Facilities'!$L$1:$L$36,0),MATCH("Country",'[1]Maintenance Facilities'!$A$1:$Q$1,0))</f>
        <v>United States</v>
      </c>
      <c r="O245" s="3" t="s">
        <v>266</v>
      </c>
      <c r="P245" s="3" t="s">
        <v>1219</v>
      </c>
      <c r="Q245" s="3"/>
      <c r="R245" s="2" t="s">
        <v>1220</v>
      </c>
      <c r="S245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4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45" s="8" t="str">
        <f>IFERROR(TEXT(INDEX([1]!mailing[#All],MATCH(phone[[#This Row],[Combined]],[1]!mailing[[#All],[combined]],0),MATCH("Sent",[1]!mailing[#Headers],0)),"MMM-DD-YYYY"),"")</f>
        <v>Mar-24-2022</v>
      </c>
      <c r="V245" s="2" t="str">
        <f>phone[[#This Row],[CONTACTFIRSTNAME]]&amp;"^"&amp;phone[[#This Row],[CONTACTLASTNAME]]&amp;"^"&amp;phone[[#This Row],[Column2]]</f>
        <v>Michael^Acosta^Your G150 Clients</v>
      </c>
      <c r="Y24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5" s="32">
        <v>3</v>
      </c>
      <c r="AC245" s="3" t="s">
        <v>542</v>
      </c>
    </row>
    <row r="246" spans="1:29" ht="45" x14ac:dyDescent="0.25">
      <c r="A246" s="1" t="str">
        <f>IFERROR(LEFT(phone[[#This Row],[Serial Number]],SEARCH(",",phone[[#This Row],[Serial Number]])-1),phone[[#This Row],[Serial Number]])</f>
        <v>282</v>
      </c>
      <c r="B246" s="2" t="str">
        <f>phone[[#This Row],[Company]]</f>
        <v>Goodyear Flight Department</v>
      </c>
      <c r="C246" s="1"/>
      <c r="D246" s="2" t="s">
        <v>1221</v>
      </c>
      <c r="E246" s="3" t="s">
        <v>375</v>
      </c>
      <c r="F246" s="1" t="s">
        <v>376</v>
      </c>
      <c r="G246" s="2" t="s">
        <v>109</v>
      </c>
      <c r="H24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N22G: CAK
N24G: CAK</v>
      </c>
      <c r="I246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>N22G: OH
N24G: OH</v>
      </c>
      <c r="J246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N22G: United States
N24G: United States</v>
      </c>
      <c r="K246" s="2" t="s">
        <v>1222</v>
      </c>
      <c r="L24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North Canton</v>
      </c>
      <c r="M24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OH</v>
      </c>
      <c r="N24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46" s="2" t="s">
        <v>206</v>
      </c>
      <c r="P246" s="2" t="s">
        <v>1223</v>
      </c>
      <c r="Q246" s="2" t="s">
        <v>134</v>
      </c>
      <c r="R246" s="2" t="str">
        <f>IFERROR(INDEX([1]!JETNET[#All],MATCH(,[1]!JETNET[[#All],[COMPANYNAME]],0),MATCH("COMPWEBADDRESS",[1]!JETNET[#Headers],0)),"")</f>
        <v/>
      </c>
      <c r="S246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24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46" s="8" t="str">
        <f>IFERROR(TEXT(INDEX([1]!mailing[#All],MATCH(phone[[#This Row],[Combined]],[1]!mailing[[#All],[combined]],0),MATCH("Sent",[1]!mailing[#Headers],0)),"MMM-DD-YYYY"),"")</f>
        <v>Mar-17-2022</v>
      </c>
      <c r="V246" s="2" t="str">
        <f>phone[[#This Row],[CONTACTFIRSTNAME]]&amp;"^"&amp;phone[[#This Row],[CONTACTLASTNAME]]&amp;"^"&amp;phone[[#This Row],[Column2]]</f>
        <v>Chris^Kostiuk^N22G, N24G</v>
      </c>
      <c r="Y24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6" s="32">
        <v>3</v>
      </c>
    </row>
    <row r="247" spans="1:29" ht="45" x14ac:dyDescent="0.25">
      <c r="A247" s="1" t="str">
        <f>IFERROR(LEFT(phone[[#This Row],[Serial Number]],SEARCH(",",phone[[#This Row],[Serial Number]])-1),phone[[#This Row],[Serial Number]])</f>
        <v>253</v>
      </c>
      <c r="B247" s="2" t="str">
        <f>phone[[#This Row],[Company]]</f>
        <v>2828520 Ontario, Inc.</v>
      </c>
      <c r="C247" s="1"/>
      <c r="D247" s="2" t="s">
        <v>1224</v>
      </c>
      <c r="E247" s="3" t="s">
        <v>1006</v>
      </c>
      <c r="F247" s="1" t="str">
        <f>INDEX($E$2:$F$239,MATCH(phone[[#This Row],[Column2]],$E$2:$E$239,0),2)</f>
        <v>253</v>
      </c>
      <c r="G247" s="2" t="s">
        <v>33</v>
      </c>
      <c r="H24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C-FWXR: YHM</v>
      </c>
      <c r="I247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>C-FWXR: ON</v>
      </c>
      <c r="J247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C-FWXR: Canada</v>
      </c>
      <c r="K247" s="2" t="s">
        <v>1225</v>
      </c>
      <c r="L24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Burlington</v>
      </c>
      <c r="M24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ON</v>
      </c>
      <c r="N24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Q247" s="3"/>
      <c r="R247" s="2" t="str">
        <f>IFERROR(INDEX([1]!JETNET[#All],MATCH(,[1]!JETNET[[#All],[COMPANYNAME]],0),MATCH("COMPWEBADDRESS",[1]!JETNET[#Headers],0)),"")</f>
        <v/>
      </c>
      <c r="S247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24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47" s="8" t="str">
        <f>IFERROR(TEXT(INDEX([1]!mailing[#All],MATCH(phone[[#This Row],[Combined]],[1]!mailing[[#All],[combined]],0),MATCH("Sent",[1]!mailing[#Headers],0)),"MMM-DD-YYYY"),"")</f>
        <v>Mar-17-2022</v>
      </c>
      <c r="V247" s="2" t="str">
        <f>phone[[#This Row],[CONTACTFIRSTNAME]]&amp;"^"&amp;phone[[#This Row],[CONTACTLASTNAME]]&amp;"^"&amp;phone[[#This Row],[Column2]]</f>
        <v>^^C-FWXR</v>
      </c>
      <c r="W247" s="2" t="str">
        <f>SUBSTITUTE(phone[[#This Row],[CONTACTFIRSTNAME]],CHAR(10),"#",2)</f>
        <v/>
      </c>
      <c r="X247" s="2" t="str">
        <f>"Leonardo"&amp;"^"&amp;"de Vasconcelos Vieira"&amp;"^"&amp;phone[[#This Row],[Column2]]</f>
        <v>Leonardo^de Vasconcelos Vieira^C-FWXR</v>
      </c>
      <c r="Y24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7" s="32">
        <v>3</v>
      </c>
    </row>
    <row r="248" spans="1:29" ht="45" x14ac:dyDescent="0.25">
      <c r="A248" s="1">
        <f>IFERROR(LEFT(phone[[#This Row],[Serial Number]],SEARCH(",",phone[[#This Row],[Serial Number]])-1),phone[[#This Row],[Serial Number]])</f>
        <v>294</v>
      </c>
      <c r="B248" s="2" t="str">
        <f>phone[[#This Row],[Company]]</f>
        <v>Princess Aviation, Ltd.</v>
      </c>
      <c r="C248" s="1"/>
      <c r="D248" s="2" t="s">
        <v>644</v>
      </c>
      <c r="E248" s="3" t="s">
        <v>1226</v>
      </c>
      <c r="F248" s="1">
        <v>294</v>
      </c>
      <c r="G248" s="2" t="s">
        <v>33</v>
      </c>
      <c r="H248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C-GPRN: YWG</v>
      </c>
      <c r="I248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>C-GPRN: MB</v>
      </c>
      <c r="J248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C-GPRN: Canada</v>
      </c>
      <c r="K248" s="2" t="s">
        <v>1227</v>
      </c>
      <c r="L248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Winnipeg</v>
      </c>
      <c r="M248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MB</v>
      </c>
      <c r="N248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Q248" s="3"/>
      <c r="R248" s="2" t="str">
        <f>IFERROR(INDEX([1]!JETNET[#All],MATCH(,[1]!JETNET[[#All],[COMPANYNAME]],0),MATCH("COMPWEBADDRESS",[1]!JETNET[#Headers],0)),"")</f>
        <v/>
      </c>
      <c r="S248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248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48" s="8" t="str">
        <f>IFERROR(TEXT(INDEX([1]!mailing[#All],MATCH(phone[[#This Row],[Combined]],[1]!mailing[[#All],[combined]],0),MATCH("Sent",[1]!mailing[#Headers],0)),"MMM-DD-YYYY"),"")</f>
        <v>Mar-17-2022</v>
      </c>
      <c r="V248" s="2" t="str">
        <f>phone[[#This Row],[CONTACTFIRSTNAME]]&amp;"^"&amp;phone[[#This Row],[CONTACTLASTNAME]]&amp;"^"&amp;phone[[#This Row],[Column2]]</f>
        <v>^^C-GPRN</v>
      </c>
      <c r="W248" s="2" t="str">
        <f>SUBSTITUTE(phone[[#This Row],[CONTACTFIRSTNAME]],CHAR(10),"#",2)</f>
        <v/>
      </c>
      <c r="X248" s="2" t="str">
        <f>"Leonardo"&amp;"^"&amp;"de Vasconcelos Vieira"&amp;"^"&amp;phone[[#This Row],[Column2]]</f>
        <v>Leonardo^de Vasconcelos Vieira^C-GPRN</v>
      </c>
      <c r="Y248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8" s="32">
        <v>3</v>
      </c>
    </row>
    <row r="249" spans="1:29" x14ac:dyDescent="0.25">
      <c r="A249" s="1">
        <v>224</v>
      </c>
      <c r="B249" s="2" t="str">
        <f>phone[[#This Row],[Company]]</f>
        <v>Gator Tracks, LLC</v>
      </c>
      <c r="C249" s="1" t="s">
        <v>1228</v>
      </c>
      <c r="D249" s="2" t="s">
        <v>85</v>
      </c>
      <c r="E249" s="3" t="s">
        <v>1229</v>
      </c>
      <c r="F249" s="1" t="s">
        <v>1230</v>
      </c>
      <c r="G249" s="2" t="s">
        <v>33</v>
      </c>
      <c r="H24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N224GG: DSI</v>
      </c>
      <c r="I24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N224GG: FL</v>
      </c>
      <c r="J249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N224GG: United States</v>
      </c>
      <c r="K249" s="2" t="s">
        <v>1231</v>
      </c>
      <c r="L249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Ft. Walton Beach</v>
      </c>
      <c r="M249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FL</v>
      </c>
      <c r="N249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49" s="3" t="s">
        <v>1232</v>
      </c>
      <c r="P249" s="3" t="s">
        <v>1233</v>
      </c>
      <c r="Q249" s="3" t="s">
        <v>37</v>
      </c>
      <c r="R249" s="2"/>
      <c r="S249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49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49" s="8" t="str">
        <f>IFERROR(TEXT(INDEX([1]!mailing[#All],MATCH(phone[[#This Row],[Combined]],[1]!mailing[[#All],[combined]],0),MATCH("Sent",[1]!mailing[#Headers],0)),"MMM-DD-YYYY"),"")</f>
        <v>returned</v>
      </c>
      <c r="V249" s="2" t="str">
        <f>phone[[#This Row],[CONTACTFIRSTNAME]]&amp;"^"&amp;phone[[#This Row],[CONTACTLASTNAME]]&amp;"^"&amp;phone[[#This Row],[Column2]]</f>
        <v>Les^Rose^N224GG</v>
      </c>
      <c r="Y249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49" s="36">
        <v>4</v>
      </c>
    </row>
    <row r="250" spans="1:29" x14ac:dyDescent="0.25">
      <c r="A250" s="1">
        <v>246</v>
      </c>
      <c r="B250" s="2" t="str">
        <f>phone[[#This Row],[Company]]</f>
        <v>Altair Advanced Industries, Inc.</v>
      </c>
      <c r="C250" s="1" t="s">
        <v>1234</v>
      </c>
      <c r="D250" s="2" t="s">
        <v>30</v>
      </c>
      <c r="E250" s="3" t="s">
        <v>1235</v>
      </c>
      <c r="F250" s="1" t="s">
        <v>1236</v>
      </c>
      <c r="G250" s="2" t="s">
        <v>33</v>
      </c>
      <c r="H25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N96AD: BLI</v>
      </c>
      <c r="I25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N96AD: WA</v>
      </c>
      <c r="J250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N96AD: United States</v>
      </c>
      <c r="K250" s="2" t="s">
        <v>1237</v>
      </c>
      <c r="L250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Bellingham</v>
      </c>
      <c r="M250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WA</v>
      </c>
      <c r="N250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50" s="3" t="s">
        <v>1238</v>
      </c>
      <c r="P250" s="3" t="s">
        <v>1239</v>
      </c>
      <c r="Q250" s="3" t="s">
        <v>1185</v>
      </c>
      <c r="R250" s="2" t="s">
        <v>1240</v>
      </c>
      <c r="S250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50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50" s="8" t="str">
        <f>IFERROR(TEXT(INDEX([1]!mailing[#All],MATCH(phone[[#This Row],[Combined]],[1]!mailing[[#All],[combined]],0),MATCH("Sent",[1]!mailing[#Headers],0)),"MMM-DD-YYYY"),"")</f>
        <v>Mar-17-2022</v>
      </c>
      <c r="V250" s="2" t="str">
        <f>phone[[#This Row],[CONTACTFIRSTNAME]]&amp;"^"&amp;phone[[#This Row],[CONTACTLASTNAME]]&amp;"^"&amp;phone[[#This Row],[Column2]]</f>
        <v>Grace^Borsari^N96AD</v>
      </c>
      <c r="Y250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0" s="36">
        <v>4</v>
      </c>
    </row>
    <row r="251" spans="1:29" ht="45" hidden="1" x14ac:dyDescent="0.25">
      <c r="A251" s="1">
        <f>IFERROR(LEFT(phone[[#This Row],[Serial Number]],SEARCH(",",phone[[#This Row],[Serial Number]])-1),phone[[#This Row],[Serial Number]])</f>
        <v>243</v>
      </c>
      <c r="B251" s="2" t="str">
        <f>phone[[#This Row],[Company]]</f>
        <v>G-150 Aeronautics, Ltd.</v>
      </c>
      <c r="C251" s="1"/>
      <c r="D251" s="2" t="s">
        <v>644</v>
      </c>
      <c r="E251" s="3" t="s">
        <v>1241</v>
      </c>
      <c r="F251" s="1">
        <v>243</v>
      </c>
      <c r="G251" s="2" t="s">
        <v>1242</v>
      </c>
      <c r="H251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M-FAST: JBQ</v>
      </c>
      <c r="I251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M-FAST: </v>
      </c>
      <c r="J251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M-FAST: Dominican Republic</v>
      </c>
      <c r="K251" s="2" t="s">
        <v>1243</v>
      </c>
      <c r="L251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Road Town, Tortola</v>
      </c>
      <c r="M251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251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Virgin Islands (British)</v>
      </c>
      <c r="Q251" s="3"/>
      <c r="R251" s="2" t="str">
        <f>IFERROR(INDEX([1]!JETNET[#All],MATCH(,[1]!JETNET[[#All],[COMPANYNAME]],0),MATCH("COMPWEBADDRESS",[1]!JETNET[#Headers],0)),"")</f>
        <v/>
      </c>
      <c r="S251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251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51" s="8" t="str">
        <f>IFERROR(TEXT(INDEX([1]!mailing[#All],MATCH(phone[[#This Row],[Combined]],[1]!mailing[[#All],[combined]],0),MATCH("Sent",[1]!mailing[#Headers],0)),"MMM-DD-YYYY"),"")</f>
        <v>Mar-17-2022</v>
      </c>
      <c r="V251" s="2" t="str">
        <f>phone[[#This Row],[CONTACTFIRSTNAME]]&amp;"^"&amp;phone[[#This Row],[CONTACTLASTNAME]]&amp;"^"&amp;phone[[#This Row],[Column2]]</f>
        <v>^^M-FAST</v>
      </c>
      <c r="W251" s="2" t="str">
        <f>SUBSTITUTE(phone[[#This Row],[CONTACTFIRSTNAME]],CHAR(10),"#",2)</f>
        <v/>
      </c>
      <c r="X251" s="2" t="str">
        <f>"Leonardo"&amp;"^"&amp;"de Vasconcelos Vieira"&amp;"^"&amp;phone[[#This Row],[Column2]]</f>
        <v>Leonardo^de Vasconcelos Vieira^M-FAST</v>
      </c>
      <c r="Y251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1" s="2"/>
      <c r="AC251" s="2"/>
    </row>
    <row r="252" spans="1:29" ht="30" x14ac:dyDescent="0.25">
      <c r="A252" s="1">
        <v>300</v>
      </c>
      <c r="B252" s="2" t="str">
        <f>phone[[#This Row],[Company]]</f>
        <v>Conrad Point LP</v>
      </c>
      <c r="C252" s="1" t="s">
        <v>1244</v>
      </c>
      <c r="D252" s="2" t="s">
        <v>58</v>
      </c>
      <c r="E252" s="3" t="s">
        <v>1245</v>
      </c>
      <c r="F252" s="1" t="s">
        <v>1246</v>
      </c>
      <c r="G252" s="2" t="s">
        <v>33</v>
      </c>
      <c r="H25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C-FKAI: YYC</v>
      </c>
      <c r="I25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C-FKAI: AB</v>
      </c>
      <c r="J252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C-FKAI: Canada</v>
      </c>
      <c r="K252" s="2" t="s">
        <v>1247</v>
      </c>
      <c r="L252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Calgary</v>
      </c>
      <c r="M252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AB</v>
      </c>
      <c r="N252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Canada</v>
      </c>
      <c r="O252" s="3" t="s">
        <v>104</v>
      </c>
      <c r="P252" s="3" t="s">
        <v>1248</v>
      </c>
      <c r="Q252" s="3" t="s">
        <v>1249</v>
      </c>
      <c r="R252" s="2"/>
      <c r="S252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52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52" s="8" t="str">
        <f>IFERROR(TEXT(INDEX([1]!mailing[#All],MATCH(phone[[#This Row],[Combined]],[1]!mailing[[#All],[combined]],0),MATCH("Sent",[1]!mailing[#Headers],0)),"MMM-DD-YYYY"),"")</f>
        <v>Mar-17-2022</v>
      </c>
      <c r="V252" s="2" t="str">
        <f>phone[[#This Row],[CONTACTFIRSTNAME]]&amp;"^"&amp;phone[[#This Row],[CONTACTLASTNAME]]&amp;"^"&amp;phone[[#This Row],[Column2]]</f>
        <v>Scott^Stevenson^C-FKAI</v>
      </c>
      <c r="Y252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2" s="36">
        <v>4</v>
      </c>
    </row>
    <row r="253" spans="1:29" ht="45" x14ac:dyDescent="0.25">
      <c r="A253" s="1" t="s">
        <v>1250</v>
      </c>
      <c r="B253" s="2" t="str">
        <f>phone[[#This Row],[Company]]</f>
        <v>ALPHA BRAVO AVIATION LLC</v>
      </c>
      <c r="C253" s="37"/>
      <c r="D253" s="2" t="s">
        <v>644</v>
      </c>
      <c r="E253" s="3" t="s">
        <v>1251</v>
      </c>
      <c r="F253" s="1" t="s">
        <v>1250</v>
      </c>
      <c r="G253" s="3" t="s">
        <v>33</v>
      </c>
      <c r="I253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N375AB: </v>
      </c>
      <c r="J253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 xml:space="preserve">N375AB: </v>
      </c>
      <c r="K253" s="2" t="s">
        <v>1252</v>
      </c>
      <c r="L253" s="2" t="s">
        <v>1253</v>
      </c>
      <c r="M253" s="2" t="s">
        <v>1254</v>
      </c>
      <c r="N253" s="2" t="s">
        <v>223</v>
      </c>
      <c r="Q253" s="3"/>
      <c r="R253" s="2"/>
      <c r="S253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253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53" s="8" t="str">
        <f>IFERROR(TEXT(INDEX([1]!mailing[#All],MATCH(phone[[#This Row],[Combined]],[1]!mailing[[#All],[combined]],0),MATCH("Sent",[1]!mailing[#Headers],0)),"MMM-DD-YYYY"),"")</f>
        <v/>
      </c>
      <c r="V253" s="2" t="str">
        <f>phone[[#This Row],[CONTACTFIRSTNAME]]&amp;"^"&amp;phone[[#This Row],[CONTACTLASTNAME]]&amp;"^"&amp;phone[[#This Row],[Column2]]</f>
        <v>^^N375AB</v>
      </c>
      <c r="W253" s="2" t="str">
        <f>SUBSTITUTE(phone[[#This Row],[CONTACTFIRSTNAME]],CHAR(10),"#",2)</f>
        <v/>
      </c>
      <c r="X253" s="2" t="str">
        <f>"Leonardo"&amp;"^"&amp;"de Vasconcelos Vieira"&amp;"^"&amp;phone[[#This Row],[Column2]]</f>
        <v>Leonardo^de Vasconcelos Vieira^N375AB</v>
      </c>
      <c r="Y253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3" s="38">
        <v>4</v>
      </c>
    </row>
    <row r="254" spans="1:29" ht="30" x14ac:dyDescent="0.25">
      <c r="B254" s="12" t="str">
        <f>phone[[#This Row],[Company]]</f>
        <v>Straight Flight</v>
      </c>
      <c r="C254" s="1" t="s">
        <v>1255</v>
      </c>
      <c r="E254" s="3" t="s">
        <v>512</v>
      </c>
      <c r="F254" s="1"/>
      <c r="G254" s="2" t="s">
        <v>513</v>
      </c>
      <c r="J254" s="3"/>
      <c r="K254" s="2" t="s">
        <v>1256</v>
      </c>
      <c r="L254" s="2" t="str">
        <f>INDEX('[1]Maintenance Facilities'!$A$1:$Q$36,MATCH(phone[[#This Row],[Phone number]],'[1]Maintenance Facilities'!$L$1:$L$36,0),MATCH("City",'[1]Maintenance Facilities'!$A$1:$Q$1,0))</f>
        <v>Centennial</v>
      </c>
      <c r="M254" s="2" t="str">
        <f>INDEX('[1]Maintenance Facilities'!$A$1:$Q$36,MATCH(phone[[#This Row],[Phone number]],'[1]Maintenance Facilities'!$L$1:$L$36,0),MATCH("State",'[1]Maintenance Facilities'!$A$1:$Q$1,0))</f>
        <v>CO</v>
      </c>
      <c r="N254" s="2" t="str">
        <f>INDEX('[1]Maintenance Facilities'!$A$1:$Q$36,MATCH(phone[[#This Row],[Phone number]],'[1]Maintenance Facilities'!$L$1:$L$36,0),MATCH("Country",'[1]Maintenance Facilities'!$A$1:$Q$1,0))</f>
        <v>United States</v>
      </c>
      <c r="O254" s="3" t="s">
        <v>305</v>
      </c>
      <c r="P254" s="3" t="s">
        <v>1257</v>
      </c>
      <c r="Q254" s="3"/>
      <c r="R254" s="2" t="s">
        <v>1258</v>
      </c>
      <c r="S254" s="7" t="str">
        <f>IFERROR(INDEX([1]!Clicks[#All],MATCH(phone[[#This Row],[Combined]],[1]!Clicks[[#All],[combine]],0),MATCH("Clicks",[1]!Clicks[#Headers],0)),"")&amp;IFERROR(CHAR(10)&amp;INDEX([1]!Clicks[#All],MATCH(phone[[#This Row],[Combined 2]],[1]!Clicks[[#All],[combine]],0),MATCH("Clicks",[1]!Clicks[#Headers],0)),"")&amp;IFERROR(CHAR(10)&amp;INDEX([1]!Clicks[#All],MATCH(phone[[#This Row],[Combined 3]],[1]!Clicks[[#All],[combine]],0),MATCH("Clicks",[1]!Clicks[#Headers],0)),"")</f>
        <v/>
      </c>
      <c r="T254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54" s="8" t="str">
        <f>IFERROR(TEXT(INDEX([1]!mailing[#All],MATCH(phone[[#This Row],[Combined]],[1]!mailing[[#All],[combined]],0),MATCH("Sent",[1]!mailing[#Headers],0)),"MMM-DD-YYYY"),"")</f>
        <v>Mar-24-2022</v>
      </c>
      <c r="V254" s="2" t="str">
        <f>phone[[#This Row],[CONTACTFIRSTNAME]]&amp;"^"&amp;phone[[#This Row],[CONTACTLASTNAME]]&amp;"^"&amp;phone[[#This Row],[Column2]]</f>
        <v>Robert^Lane^Your G150 Clients</v>
      </c>
      <c r="Y254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4" s="39" t="s">
        <v>1259</v>
      </c>
      <c r="AC254" s="15" t="s">
        <v>1260</v>
      </c>
    </row>
    <row r="255" spans="1:29" ht="45" hidden="1" x14ac:dyDescent="0.25">
      <c r="A255" s="1">
        <f>IFERROR(LEFT(phone[[#This Row],[Serial Number]],SEARCH(",",phone[[#This Row],[Serial Number]])-1),phone[[#This Row],[Serial Number]])</f>
        <v>0</v>
      </c>
      <c r="B255" s="2" t="str">
        <f>phone[[#This Row],[Company]]</f>
        <v>Quantum Aviation</v>
      </c>
      <c r="C255" s="1"/>
      <c r="D255" s="2" t="s">
        <v>644</v>
      </c>
      <c r="E255" s="3" t="s">
        <v>1261</v>
      </c>
      <c r="F255" s="1"/>
      <c r="G255" s="2"/>
      <c r="J255" s="3"/>
      <c r="K255" s="2" t="s">
        <v>1262</v>
      </c>
      <c r="L255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/>
      </c>
      <c r="M255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255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/>
      </c>
      <c r="O255" s="3" t="s">
        <v>134</v>
      </c>
      <c r="P255" s="3" t="s">
        <v>547</v>
      </c>
      <c r="Q255" s="3"/>
      <c r="R255" s="2" t="str">
        <f>IFERROR(INDEX([1]!JETNET[#All],MATCH(,[1]!JETNET[[#All],[COMPANYNAME]],0),MATCH("COMPWEBADDRESS",[1]!JETNET[#Headers],0)),"")</f>
        <v/>
      </c>
      <c r="S255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255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55" s="8" t="str">
        <f>IFERROR(TEXT(INDEX([1]!mailing[#All],MATCH(phone[[#This Row],[Combined]],[1]!mailing[[#All],[combined]],0),MATCH("Sent",[1]!mailing[#Headers],0)),"MMM-DD-YYYY"),"")</f>
        <v>Mar-24-2022</v>
      </c>
      <c r="V255" s="2" t="str">
        <f>phone[[#This Row],[CONTACTFIRSTNAME]]&amp;"^"&amp;phone[[#This Row],[CONTACTLASTNAME]]&amp;"^"&amp;phone[[#This Row],[Column2]]</f>
        <v>Director^of Maintenance^Your G150 clients</v>
      </c>
      <c r="W255" s="2" t="str">
        <f>SUBSTITUTE(phone[[#This Row],[CONTACTFIRSTNAME]],CHAR(10),"#",2)</f>
        <v>Director</v>
      </c>
      <c r="X255" s="2" t="str">
        <f>"Leonardo"&amp;"^"&amp;"de Vasconcelos Vieira"&amp;"^"&amp;phone[[#This Row],[Column2]]</f>
        <v>Leonardo^de Vasconcelos Vieira^Your G150 clients</v>
      </c>
      <c r="Y255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5" s="2"/>
      <c r="AC255" s="2"/>
    </row>
    <row r="256" spans="1:29" ht="45" x14ac:dyDescent="0.25">
      <c r="A256" s="1">
        <v>201</v>
      </c>
      <c r="B256" s="40" t="str">
        <f>phone[[#This Row],[Company]]</f>
        <v>Gulfstream Leasing, LLC</v>
      </c>
      <c r="C256" s="1" t="s">
        <v>1263</v>
      </c>
      <c r="D256" s="2" t="s">
        <v>58</v>
      </c>
      <c r="E256" s="13" t="s">
        <v>1264</v>
      </c>
      <c r="F256" s="14" t="s">
        <v>1265</v>
      </c>
      <c r="G256" s="2" t="s">
        <v>33</v>
      </c>
      <c r="H256" s="1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N150GV: SAV
N365GA: SAV
N150GA: SAV</v>
      </c>
      <c r="I25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Row],[Column2]]))),[1]!JETNET[[#All],[REGNBR]],0),MATCH(phone[[#Headers],[ACBASESTATE]],[1]!JETNET[#Headers],0)),"")</f>
        <v>N150GV: GA
N365GA: GA
N150GA: GA</v>
      </c>
      <c r="J256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Row],[Column2]]))),[1]!JETNET[[#All],[REGNBR]],0),MATCH(phone[[#Headers],[ACBASECOUNTRY]],[1]!JETNET[#Headers],0)),"")</f>
        <v>N150GV: United States
N365GA: United States
N150GA: United States</v>
      </c>
      <c r="K256" s="2" t="s">
        <v>1266</v>
      </c>
      <c r="L256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>Savannah</v>
      </c>
      <c r="M256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>GA</v>
      </c>
      <c r="N256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United States</v>
      </c>
      <c r="O256" s="3" t="s">
        <v>118</v>
      </c>
      <c r="P256" s="3" t="s">
        <v>119</v>
      </c>
      <c r="Q256" s="3" t="s">
        <v>366</v>
      </c>
      <c r="R256" s="2"/>
      <c r="S256" s="7" t="str">
        <f>IFERROR(INDEX([1]!Clicks[#All],MATCH(phone[[#This Row],[Combined]],[1]!Clicks[[#All],[combine]],0),MATCH("Clicks",[1]!Clicks[#Headers],0)),IF(LEN(phone[[#This Row],[Combined 2]])&gt;0,CHAR(10),""))
&amp;IFERROR(CHAR(10)&amp;INDEX([1]!Clicks[#All],MATCH(phone[[#This Row],[Combined 2]],[1]!Clicks[[#All],[combine]],0),MATCH("Clicks",[1]!Clicks[#Headers],0)),IF(LEN(phone[[#This Row],[Combined 3]])&gt;0,CHAR(10),""))
&amp;IFERROR(CHAR(10)&amp;INDEX([1]!Clicks[#All],MATCH(phone[[#This Row],[Combined 3]],[1]!Clicks[[#All],[combine]],0),MATCH("Clicks",[1]!Clicks[#Headers],0)),"")</f>
        <v/>
      </c>
      <c r="T256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56" s="8" t="str">
        <f>IFERROR(TEXT(INDEX([1]!mailing[#All],MATCH(phone[[#This Row],[Combined]],[1]!mailing[[#All],[combined]],0),MATCH("Sent",[1]!mailing[#Headers],0)),"MMM-DD-YYYY"),"")</f>
        <v>Held</v>
      </c>
      <c r="V256" s="2" t="str">
        <f>phone[[#This Row],[CONTACTFIRSTNAME]]&amp;"^"&amp;phone[[#This Row],[CONTACTLASTNAME]]&amp;"^"&amp;phone[[#This Row],[Column2]]</f>
        <v>Richard^Chiariello^N150GV, N365GA, N150GA</v>
      </c>
      <c r="Y256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AC256" s="15" t="s">
        <v>122</v>
      </c>
    </row>
    <row r="257" spans="1:29" ht="45" hidden="1" x14ac:dyDescent="0.25">
      <c r="A257" s="1" t="s">
        <v>1267</v>
      </c>
      <c r="B257" s="2" t="str">
        <f>phone[[#This Row],[Company]]</f>
        <v>Impulsive Marine Investments, Inc.</v>
      </c>
      <c r="C257" s="1"/>
      <c r="D257" s="2" t="s">
        <v>644</v>
      </c>
      <c r="E257" s="3" t="s">
        <v>1268</v>
      </c>
      <c r="F257" s="1">
        <v>266</v>
      </c>
      <c r="G257" s="3" t="s">
        <v>33</v>
      </c>
      <c r="H257" s="3" t="str">
        <f>IF(LEN(phone[[#This Row],[Column2]])=LEN(SUBSTITUTE(phone[[#This Row],[Column2]],",","")),phone[[#This Row],[Column2]]
        &amp;": "&amp;INDEX([1]!JETNET[#All],MATCH(phone[[#This Row],[Column2]],[1]!JETNET[[#All],[REGNBR]],0),MATCH(phone[[#Headers],[ACBASEIATA]],[1]!JETNET[#Headers],0)),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Row],[Column2]]))),[1]!JETNET[[#All],[REGNBR]],0),MATCH(phone[[#Headers],[ACBASEIATA]],[1]!JETNET[#Headers],0))&amp;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Row],[Column2]]))),[1]!JETNET[[#All],[REGNBR]],0),MATCH(phone[[#Headers],[ACBASEIATA]],[1]!JETNET[#Headers],0)))&amp;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Row],[Column2]]))),[1]!JETNET[[#All],[REGNBR]],0),MATCH(phone[[#Headers],[ACBASEIATA]],[1]!JETNET[#Headers],0)),"")</f>
        <v>XA-JCZ: MID</v>
      </c>
      <c r="I257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Row],[Column2]],[1]!JETNET[[#All],[REGNBR]],0),MATCH([1]!JETNET[[#Headers],[ACBASESTATE]],[1]!JETNET[#Headers],0)),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Row],[Column2]]))),[1]!JETNET[[#All],[REGNBR]],0),MATCH([1]!JETNET[[#Headers],[ACBASESTATE]],[1]!JETNET[#Headers],0))&amp;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Row],[Column2]]))),[1]!JETNET[[#All],[REGNBR]],0),MATCH([1]!JETNET[[#Headers],[ACBASESTATE]],[1]!JETNET[#Headers],0)))&amp;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Row],[Column2]]))),[1]!JETNET[[#All],[REGNBR]],0),MATCH([1]!JETNET[[#Headers],[ACBASESTATE]],[1]!JETNET[#Headers],0)),"")</f>
        <v xml:space="preserve">XA-JCZ: </v>
      </c>
      <c r="J257" s="3" t="str">
        <f>IF(LEN(phone[[#This Row],[Column2]])=LEN(SUBSTITUTE(phone[[#This Row],[Column2]],",","")),phone[[#This Row],[Column2]]
        &amp;": "&amp;INDEX([1]!JETNET[#All],MATCH(phone[[#This Row],[Column2]],[1]!JETNET[[#All],[REGNBR]],0),MATCH([1]!JETNET[[#Headers],[ACBASECOUNTRY]],[1]!JETNET[#Headers],0)),
IF(LEN(phone[[#This Row],[Column2]])-LEN(SUBSTITUTE(phone[[#This Row],[Column2]],",",""))&gt;=1,
   TRIM(MID(SUBSTITUTE(phone[[#This Row],[Column2]],",",REPT(" ",LEN(phone[[#This Row],[Column2]]))),(1-1)*LEN(phone[[#This Row],[Column2]])+1,LEN(phone[[#This Row],[Column2]])))
        &amp;": "&amp;INDEX([1]!JETNET[#All],MATCH(TRIM(MID(SUBSTITUTE(phone[[#This Row],[Column2]],",",REPT(" ",LEN(phone[[#This Row],[Column2]]))),(1-1)*LEN(phone[[#This Row],[Column2]])+1,LEN(phone[[#This Row],[Column2]]))),[1]!JETNET[[#All],[REGNBR]],0),MATCH([1]!JETNET[[#Headers],[ACBASECOUNTRY]],[1]!JETNET[#Headers],0))&amp;
   CHAR(10)&amp;
   TRIM(MID(SUBSTITUTE(phone[[#This Row],[Column2]],",",REPT(" ",LEN(phone[[#This Row],[Column2]]))),(2-1)*LEN(phone[[#This Row],[Column2]])+1,LEN(phone[[#This Row],[Column2]]))),"")
        &amp;": "&amp;INDEX([1]!JETNET[#All],MATCH(TRIM(MID(SUBSTITUTE(phone[[#This Row],[Column2]],",",REPT(" ",LEN(phone[[#This Row],[Column2]]))),(2-1)*LEN(phone[[#This Row],[Column2]])+1,LEN(phone[[#This Row],[Column2]]))),[1]!JETNET[[#All],[REGNBR]],0),MATCH([1]!JETNET[[#Headers],[ACBASECOUNTRY]],[1]!JETNET[#Headers],0)))&amp;
IF(LEN(phone[[#This Row],[Column2]])-LEN(SUBSTITUTE(phone[[#This Row],[Column2]],",",""))&gt;=2,
   CHAR(10)&amp;
   TRIM(MID(SUBSTITUTE(phone[[#This Row],[Column2]],",",REPT(" ",LEN(phone[[#This Row],[Column2]]))),(3-1)*LEN(phone[[#This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Row],[Column2]]))),[1]!JETNET[[#All],[REGNBR]],0),MATCH([1]!JETNET[[#Headers],[ACBASECOUNTRY]],[1]!JETNET[#Headers],0)),"")&amp;
IF(LEN(phone[[#This Row],[Column2]])-LEN(SUBSTITUTE(phone[[#This Row],[Column2]],",",""))&gt;=3,
CHAR(10)&amp;
   TRIM(MID(SUBSTITUTE(phone[[#This Row],[Column2]],",",REPT(" ",LEN(phone[[#This Row],[Column2]]))),(4-1)*LEN(phone[[#This Row],[Column2]])+1,LEN(phone[[#This Row],[Column2]])))
        &amp;": "&amp;INDEX([1]!JETNET[#All],MATCH(TRIM(MID(SUBSTITUTE(phone[[#This Row],[Column2]],",",REPT(" ",LEN(phone[[#This Row],[Column2]]))),(3-1)*LEN(phone[[#This Row],[Column2]])+1,LEN(phone[[#This Row],[Column2]]))),[1]!JETNET[[#All],[REGNBR]],0),MATCH([1]!JETNET[[#Headers],[ACBASECOUNTRY]],[1]!JETNET[#Headers],0)),"")</f>
        <v>XA-JCZ: Mexico</v>
      </c>
      <c r="K257" s="2" t="s">
        <v>1269</v>
      </c>
      <c r="L257" s="2" t="str">
        <f>IFERROR(IF(INDEX([1]!JETNET[#All],MATCH(IFERROR(LEFT(phone[[#This Row],[Company]],SEARCH(",",phone[[#This Row],[Company]])-1)&amp;"*",phone[[#This Row],[Company]]),[1]!JETNET[[#All],[COMPANYNAME]],0),MATCH(phone[[#Headers],[COMPCITY]],[1]!JETNET[#Headers],0))=0,"",INDEX([1]!JETNET[#All],MATCH(IFERROR(LEFT(phone[[#This Row],[Company]],SEARCH(",",phone[[#This Row],[Company]])-1)&amp;"*",phone[[#This Row],[Company]]),[1]!JETNET[[#All],[COMPANYNAME]],0),MATCH(phone[[#Headers],[COMPCITY]],[1]!JETNET[#Headers],0))),"")</f>
        <v/>
      </c>
      <c r="M257" s="2" t="str">
        <f>IFERROR(IF(INDEX([1]!JETNET[#All],MATCH(IFERROR(LEFT(phone[[#This Row],[Company]],SEARCH(",",phone[[#This Row],[Company]])-1)&amp;"*",phone[[#This Row],[Company]]),[1]!JETNET[[#All],[COMPANYNAME]],0),MATCH(phone[[#Headers],[COMPSTATE]],[1]!JETNET[#Headers],0))=0,"",INDEX([1]!JETNET[#All],MATCH(IFERROR(LEFT(phone[[#This Row],[Company]],SEARCH(",",phone[[#This Row],[Company]])-1)&amp;"*",phone[[#This Row],[Company]]),[1]!JETNET[[#All],[COMPANYNAME]],0),MATCH(phone[[#Headers],[COMPSTATE]],[1]!JETNET[#Headers],0))),"")</f>
        <v/>
      </c>
      <c r="N257" s="2" t="str">
        <f>IFERROR(IF(INDEX([1]!JETNET[#All],MATCH(IFERROR(LEFT(phone[[#This Row],[Company]],SEARCH(",",phone[[#This Row],[Company]])-1)&amp;"*",phone[[#This Row],[Company]]),[1]!JETNET[[#All],[COMPANYNAME]],0),MATCH(phone[[#Headers],[COMPCOUNTRY]],[1]!JETNET[#Headers],0))=0,"",INDEX([1]!JETNET[#All],MATCH(IFERROR(LEFT(phone[[#This Row],[Company]],SEARCH(",",phone[[#This Row],[Company]])-1)&amp;"*",phone[[#This Row],[Company]]),[1]!JETNET[[#All],[COMPANYNAME]],0),MATCH(phone[[#Headers],[COMPCOUNTRY]],[1]!JETNET[#Headers],0))),"")</f>
        <v>Mexico</v>
      </c>
      <c r="Q257" s="3"/>
      <c r="R257" s="2"/>
      <c r="S257" s="7" t="str">
        <f>IFERROR(INDEX([1]!Clicks[#All],MATCH(phone[[#This Row],[Combined]],[1]!Clicks[[#All],[combine]],0),MATCH("Clicks",[1]!Clicks[#Headers],0)),"")&amp;CHAR(10)&amp;IFERROR(INDEX([1]!Clicks[#All],MATCH(phone[[#This Row],[Combined 2]],[1]!Clicks[[#All],[combine]],0),MATCH("Clicks",[1]!Clicks[#Headers],0)),"")&amp;CHAR(10)&amp;IFERROR(INDEX([1]!Clicks[#All],MATCH(phone[[#This Row],[Combined 3]],[1]!Clicks[[#All],[combine]],0),MATCH("Clicks",[1]!Clicks[#Headers],0)),"")</f>
        <v xml:space="preserve">
</v>
      </c>
      <c r="T257" s="7" t="str">
        <f>IFERROR(INDEX([1]!email[#All],MATCH(phone[[#This Row],[Combined]],[1]!email[[#All],[combine]],0),MATCH("Results",[1]!email[#Headers],0)),"")&amp;IFERROR(CHAR(10)&amp;INDEX([1]!email[#All],MATCH(phone[[#This Row],[Combined 2]],[1]!email[[#All],[combine]],0),MATCH("Results",[1]!email[#Headers],0)),"")&amp;IFERROR(CHAR(10)&amp;INDEX([1]!email[#All],MATCH(phone[[#This Row],[Combined 3]],[1]!email[[#All],[combine]],0),MATCH("Results",[1]!email[#Headers],0)),"")</f>
        <v/>
      </c>
      <c r="U257" s="8" t="str">
        <f>IFERROR(TEXT(INDEX([1]!mailing[#All],MATCH(phone[[#This Row],[Combined]],[1]!mailing[[#All],[combined]],0),MATCH("Sent",[1]!mailing[#Headers],0)),"MMM-DD-YYYY"),"")</f>
        <v/>
      </c>
      <c r="V257" s="2" t="str">
        <f>phone[[#This Row],[CONTACTFIRSTNAME]]&amp;"^"&amp;phone[[#This Row],[CONTACTLASTNAME]]&amp;"^"&amp;phone[[#This Row],[Column2]]</f>
        <v>^^XA-JCZ</v>
      </c>
      <c r="W257" s="2" t="str">
        <f>SUBSTITUTE(phone[[#This Row],[CONTACTFIRSTNAME]],CHAR(10),"#",2)</f>
        <v/>
      </c>
      <c r="X257" s="2" t="str">
        <f>"Leonardo"&amp;"^"&amp;"de Vasconcelos Vieira"&amp;"^"&amp;phone[[#This Row],[Column2]]</f>
        <v>Leonardo^de Vasconcelos Vieira^XA-JCZ</v>
      </c>
      <c r="Y257" s="2">
        <f>(LEN(phone[[#This Row],[CONTACTFIRSTNAME]])+LEN(phone[[#This Row],[CONTACTLASTNAME]]))-(LEN(SUBSTITUTE(phone[[#This Row],[CONTACTFIRSTNAME]],CHAR(10),""))+LEN(SUBSTITUTE(phone[[#This Row],[CONTACTLASTNAME]],CHAR(10),"")))</f>
        <v>0</v>
      </c>
      <c r="Z257" s="2"/>
      <c r="AC257" s="2"/>
    </row>
    <row r="258" spans="1:29" ht="15.75" thickBot="1" x14ac:dyDescent="0.3"/>
    <row r="259" spans="1:29" ht="16.5" thickBot="1" x14ac:dyDescent="0.3">
      <c r="B259" s="41" t="s">
        <v>1270</v>
      </c>
      <c r="AA259" s="42" t="s">
        <v>1271</v>
      </c>
    </row>
    <row r="260" spans="1:29" ht="15.75" x14ac:dyDescent="0.25">
      <c r="B260" s="43" t="s">
        <v>1272</v>
      </c>
      <c r="AA260" s="44" t="s">
        <v>1273</v>
      </c>
    </row>
    <row r="261" spans="1:29" ht="15.75" x14ac:dyDescent="0.25">
      <c r="B261" s="45" t="s">
        <v>1274</v>
      </c>
      <c r="AA261" s="46" t="s">
        <v>1275</v>
      </c>
    </row>
    <row r="262" spans="1:29" ht="15.75" x14ac:dyDescent="0.25">
      <c r="B262" s="47" t="s">
        <v>1276</v>
      </c>
      <c r="AA262" s="48" t="s">
        <v>1277</v>
      </c>
    </row>
    <row r="263" spans="1:29" ht="16.5" thickBot="1" x14ac:dyDescent="0.3">
      <c r="B263" s="49" t="s">
        <v>1278</v>
      </c>
      <c r="AA263" s="50" t="s">
        <v>1279</v>
      </c>
    </row>
    <row r="264" spans="1:29" ht="15.75" x14ac:dyDescent="0.25">
      <c r="B264" s="51" t="s">
        <v>1280</v>
      </c>
    </row>
    <row r="265" spans="1:29" ht="15.75" x14ac:dyDescent="0.25">
      <c r="B265" s="52" t="s">
        <v>1280</v>
      </c>
    </row>
    <row r="266" spans="1:29" ht="15.75" thickBot="1" x14ac:dyDescent="0.3">
      <c r="B266" s="53" t="s">
        <v>1281</v>
      </c>
    </row>
  </sheetData>
  <hyperlinks>
    <hyperlink ref="R113" r:id="rId1" xr:uid="{2D25137E-A3E4-464D-A6C4-A18A44B4E156}"/>
  </hyperlinks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Phone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Hal Adams</cp:lastModifiedBy>
  <dcterms:created xsi:type="dcterms:W3CDTF">2022-03-24T21:39:22Z</dcterms:created>
  <dcterms:modified xsi:type="dcterms:W3CDTF">2022-03-24T22:55:50Z</dcterms:modified>
</cp:coreProperties>
</file>