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$ AviaGlobalGroup\AGG Client Info\Peregrine\G150 STC CnC\G150 Campaign\"/>
    </mc:Choice>
  </mc:AlternateContent>
  <xr:revisionPtr revIDLastSave="0" documentId="13_ncr:1_{0F826F96-5E63-4D25-865A-251BFE2C216E}" xr6:coauthVersionLast="47" xr6:coauthVersionMax="47" xr10:uidLastSave="{00000000-0000-0000-0000-000000000000}"/>
  <bookViews>
    <workbookView xWindow="-120" yWindow="-120" windowWidth="19440" windowHeight="15150" firstSheet="3" activeTab="3" xr2:uid="{F2A3DE7E-89B6-48CE-8BAA-74B4D74BAD6C}"/>
  </bookViews>
  <sheets>
    <sheet name="Names" sheetId="4" r:id="rId1"/>
    <sheet name="Sheet5" sheetId="6" r:id="rId2"/>
    <sheet name="By serial number" sheetId="1" r:id="rId3"/>
    <sheet name="7043_DJones_1_export_excel_2_9_" sheetId="3" r:id="rId4"/>
    <sheet name="Planelogger" sheetId="9" r:id="rId5"/>
    <sheet name="Zerobounce" sheetId="8" r:id="rId6"/>
    <sheet name="Sheet6" sheetId="7" r:id="rId7"/>
    <sheet name="Contact Points" sheetId="5" r:id="rId8"/>
  </sheets>
  <definedNames>
    <definedName name="_2106701_Ontario__Inc.">'Contact Points'!$B$2:$S$2</definedName>
    <definedName name="_2269514_Alberta_Ltd">'Contact Points'!$B$3:$S$3</definedName>
    <definedName name="_2828520_Ontario__Inc.">'Contact Points'!$B$4:$S$4</definedName>
    <definedName name="_3_KB_Investments__LLC">'Contact Points'!$B$5:$S$5</definedName>
    <definedName name="_4_Love_of_Flight__LLC">'Contact Points'!$B$6:$S$6</definedName>
    <definedName name="_430_Holdings__Inc.">'Contact Points'!$B$7:$S$7</definedName>
    <definedName name="_6404805_Manitoba__Ltd.">'Contact Points'!$B$8:$S$8</definedName>
    <definedName name="_888676_Alberta__Inc.">'Contact Points'!$B$9:$S$9</definedName>
    <definedName name="_xlnm._FilterDatabase" localSheetId="2" hidden="1">'By serial number'!$A$1:$N$125</definedName>
    <definedName name="_xlnm._FilterDatabase" localSheetId="4" hidden="1">Planelogger!$A$1:$E$228</definedName>
    <definedName name="A._Duie_Pyle__Inc.">'Contact Points'!$B$10:$S$10</definedName>
    <definedName name="A4_Air__LLC">'Contact Points'!$B$11:$S$11</definedName>
    <definedName name="AC_Terra_International__Ltd.">'Contact Points'!$B$12:$S$12</definedName>
    <definedName name="ADRO_Servicios_Aereos__SA">'Contact Points'!$B$14:$S$14</definedName>
    <definedName name="Aerocardal__Ltda.">'Contact Points'!$B$16:$S$16</definedName>
    <definedName name="Aerocentro_de_Servicios__CA">'Contact Points'!$B$17:$S$17</definedName>
    <definedName name="Aerolineas_Ejecutivas__SA_de_CV">'Contact Points'!$B$18:$S$18</definedName>
    <definedName name="Agnes__LLC">'Contact Points'!$B$19:$S$19</definedName>
    <definedName name="Altair_Advanced_Industries__Inc.">'Contact Points'!$B$20:$S$20</definedName>
    <definedName name="Ambev__SA">'Contact Points'!$B$22:$S$22</definedName>
    <definedName name="AMC_Aviation_Sp._z.o.o.">'Contact Points'!$B$23:$S$23</definedName>
    <definedName name="Anderson__Glenn_W.">'Contact Points'!$B$24:$S$24</definedName>
    <definedName name="Ardenbrook__Inc.">'Contact Points'!$B$25:$S$25</definedName>
    <definedName name="Asian_Aerospace_Corporation">'Contact Points'!$B$27:$S$27</definedName>
    <definedName name="ATG_Aviation__LLC">'Contact Points'!$B$28:$S$28</definedName>
    <definedName name="Awaiting_Documentation">'Contact Points'!$B$31:$S$31</definedName>
    <definedName name="BarAir">'Contact Points'!$B$32:$S$32</definedName>
    <definedName name="Benson_Legacy__LLC">'Contact Points'!$B$33:$S$33</definedName>
    <definedName name="Blue_Flag_Two__Ltd.">'Contact Points'!$B$34:$S$34</definedName>
    <definedName name="Blue_Star_Management__LLC">'Contact Points'!$B$35:$S$35</definedName>
    <definedName name="Bradley_Mack_Aviation__Inc.">'Contact Points'!$B$36:$S$36</definedName>
    <definedName name="Bravo_Zulu_G150__LLC">'Contact Points'!$B$37:$S$37</definedName>
    <definedName name="Brulecreek_Aviation__LLC">'Contact Points'!$B$38:$S$38</definedName>
    <definedName name="BTI_Aviation__LLC">'Contact Points'!$B$39:$S$39</definedName>
    <definedName name="CAF__LLC">'Contact Points'!$B$40:$S$40</definedName>
    <definedName name="Capital_Holdings_210__LLC">'Contact Points'!$B$41:$S$41</definedName>
    <definedName name="Cardal_AG">'Contact Points'!$B$42:$S$42</definedName>
    <definedName name="CareFlight_Limited">'Contact Points'!$B$44:$S$44</definedName>
    <definedName name="Clay_Lacy_Aviation__Inc.">'Contact Points'!$B$45:$S$45</definedName>
    <definedName name="Conquest_Air__LLC">'Contact Points'!$B$46:$S$46</definedName>
    <definedName name="Conrad_Point_LP">'Contact Points'!$B$47:$S$47</definedName>
    <definedName name="Continental_Baking_Company__Ltd.">'Contact Points'!$B$49:$S$49</definedName>
    <definedName name="Corwin_Brothers__LLC">'Contact Points'!$B$50:$S$50</definedName>
    <definedName name="CSM_Aviation">'Contact Points'!$B$51:$S$51</definedName>
    <definedName name="D_I_Transportation__LLC">'Contact Points'!$B$52:$S$52</definedName>
    <definedName name="DBCT__LLC">'Contact Points'!$B$53:$S$53</definedName>
    <definedName name="DDMR__LLC">'Contact Points'!$B$54:$S$54</definedName>
    <definedName name="DeBartolo_Corporation">'Contact Points'!$B$55:$S$55</definedName>
    <definedName name="Dewberry_Air__LLC">'Contact Points'!$B$56:$S$56</definedName>
    <definedName name="Dodson_International_Parts__Inc.">'Contact Points'!$B$57:$S$57</definedName>
    <definedName name="Dorado_Aviation__LLC">'Contact Points'!$B$59:$S$59</definedName>
    <definedName name="Dos_Mares_Guia_Neto__Walfrido_Silvido">'Contact Points'!$B$60:$S$60</definedName>
    <definedName name="Drury_Development_Corporation">'Contact Points'!$B$62:$S$62</definedName>
    <definedName name="EF_Investimentos_e_Participacoes__Ltda.">'Contact Points'!$B$63:$S$63</definedName>
    <definedName name="Encore_Wire_Corporation">'Contact Points'!$B$64:$S$64</definedName>
    <definedName name="Excel_Group_Services__Inc.">'Contact Points'!$B$65:$S$65</definedName>
    <definedName name="Executive_Capital_Corporation">'Contact Points'!$B$66:$S$66</definedName>
    <definedName name="ExternalData_1" localSheetId="3" hidden="1">'7043_DJones_1_export_excel_2_9_'!$A$1:$AB$228</definedName>
    <definedName name="Family_Tree_Farms_Aviation__LLC">'Contact Points'!$B$67:$S$67</definedName>
    <definedName name="Fast_Air__Ltd.">'Contact Points'!$B$69:$S$69</definedName>
    <definedName name="FKM_Enterprises__LLC">'Contact Points'!$B$70:$S$70</definedName>
    <definedName name="Flight_Solutions_Srl">'Contact Points'!$B$71:$S$71</definedName>
    <definedName name="Flowers_Foods__Inc.">'Contact Points'!$B$72:$S$72</definedName>
    <definedName name="Flying_Bar_B__LLC">'Contact Points'!$B$73:$S$73</definedName>
    <definedName name="Frank_s_Management_Company__LLC">'Contact Points'!$B$75:$S$75</definedName>
    <definedName name="Franklin_Transportation_Group__LLC">'Contact Points'!$B$74:$S$74</definedName>
    <definedName name="Full_Send_Aviation__LLC">'Contact Points'!$B$76:$S$76</definedName>
    <definedName name="G_150_Aeronautics__Ltd.">'Contact Points'!$B$77:$S$77</definedName>
    <definedName name="G_150_Trust">'Contact Points'!$B$78:$S$78</definedName>
    <definedName name="GAINSCO__Inc.">'Contact Points'!$B$79:$S$79</definedName>
    <definedName name="Gama_Aviation__LLC">'Contact Points'!$B$80:$S$80</definedName>
    <definedName name="Gator_One_Air__LLC">'Contact Points'!$B$81:$S$81</definedName>
    <definedName name="Gator_Tracks__LLC">'Contact Points'!$B$82:$S$82</definedName>
    <definedName name="Gestiones_Ambair__Ltd.">'Contact Points'!$B$84:$S$84</definedName>
    <definedName name="GH_Consulting_Services__LLC">'Contact Points'!$B$85:$S$85</definedName>
    <definedName name="GJK__LLC">'Contact Points'!$B$86:$S$86</definedName>
    <definedName name="GML_Development__Inc.">'Contact Points'!$B$87:$S$87</definedName>
    <definedName name="Golden_Eagle_Management__LLC">'Contact Points'!$B$88:$S$88</definedName>
    <definedName name="Golden_Gate_International_Corp.__LLC">'Contact Points'!$B$89:$S$89</definedName>
    <definedName name="Goodyear_Flight_Department">'Contact Points'!$B$90:$S$90</definedName>
    <definedName name="Goodyear_Tire___Rubber_Company">'Contact Points'!$B$91:$S$91</definedName>
    <definedName name="Gov_t_of_Mexico___Air_Force">'Contact Points'!$B$92:$S$92</definedName>
    <definedName name="GS_150_217__LLC">'Contact Points'!$B$93:$S$93</definedName>
    <definedName name="Gulfstream_Aerospace_Corporation">'Contact Points'!$B$94:$S$94</definedName>
    <definedName name="Gulfstream_Leasing__LLC">'Contact Points'!$B$95:$S$95</definedName>
    <definedName name="ICS_Aero__Ltd.">'Contact Points'!$B$96:$S$96</definedName>
    <definedName name="IES_Leasing__LLC">'Contact Points'!$B$97:$S$97</definedName>
    <definedName name="Impulsive_Marine_Investments__Inc.">'Contact Points'!$B$98:$S$98</definedName>
    <definedName name="Jet_Aviation_Flight_Services__Inc.">'Contact Points'!$B$99:$S$99</definedName>
    <definedName name="Jet_Flight__LLC">'Contact Points'!$B$100:$S$100</definedName>
    <definedName name="Jet_It_LLC">'Contact Points'!$B$102:$S$102</definedName>
    <definedName name="Jet_Linx_Aviation__LLC">'Contact Points'!$B$103:$S$103</definedName>
    <definedName name="Jetflite_Oy">'Contact Points'!$B$104:$S$104</definedName>
    <definedName name="Jetport__Inc.">'Contact Points'!$B$105:$S$105</definedName>
    <definedName name="Jimmie_Johnson_Racing_II__Inc.">'Contact Points'!$B$106:$S$106</definedName>
    <definedName name="JS_Aviation__LLC">'Contact Points'!$B$107:$S$107</definedName>
    <definedName name="JVWL__LLC">'Contact Points'!$B$108:$S$108</definedName>
    <definedName name="K_Air_Charters">'Contact Points'!$B$110:$S$110</definedName>
    <definedName name="Kaczmarski_Group_SP_z.o.o.">'Contact Points'!$B$109:$S$109</definedName>
    <definedName name="Keystone_Aviation__LLC">'Contact Points'!$B$111:$S$111</definedName>
    <definedName name="King_Jets_Pvt._Ltd.">'Contact Points'!$B$113:$S$113</definedName>
    <definedName name="Knight_Air__LLC">'Contact Points'!$B$114:$S$114</definedName>
    <definedName name="Knysna_Ventures__LLC">'Contact Points'!$B$115:$S$115</definedName>
    <definedName name="Koselig__LLC">'Contact Points'!$B$116:$S$116</definedName>
    <definedName name="Leon_Air__LLC">'Contact Points'!$B$117:$S$117</definedName>
    <definedName name="Lovo_Holdings__LLC">'Contact Points'!$B$118:$S$118</definedName>
    <definedName name="LuxWing__Ltd.">'Contact Points'!$B$119:$S$119</definedName>
    <definedName name="M___N_Aviation__Inc.">'Contact Points'!$B$120:$S$120</definedName>
    <definedName name="M3_Aviation__LLC">'Contact Points'!$B$121:$S$121</definedName>
    <definedName name="M3_Industries__LLC">'Contact Points'!$B$122:$S$122</definedName>
    <definedName name="Marivest_Support_Services__LLC">'Contact Points'!$B$123:$S$123</definedName>
    <definedName name="Martis_Holdings__LLC">'Contact Points'!$B$124:$S$124</definedName>
    <definedName name="Merlone_Geier_Management__LLC">'Contact Points'!$B$125:$S$125</definedName>
    <definedName name="MHW_Group_Holdings__LLC">'Contact Points'!$B$126:$S$126</definedName>
    <definedName name="Miller_s__Inc.">'Contact Points'!$B$127:$S$127</definedName>
    <definedName name="Milloaks__LLC">'Contact Points'!$B$128:$S$128</definedName>
    <definedName name="MMTH_Air__LLC">'Contact Points'!$B$129:$S$129</definedName>
    <definedName name="Morales__Edgar">'Contact Points'!$B$130:$S$130</definedName>
    <definedName name="N553CB__LLC">'Contact Points'!$B$131:$S$131</definedName>
    <definedName name="N819AM__LLC">'Contact Points'!$B$132:$S$132</definedName>
    <definedName name="N995DP__LLC">'Contact Points'!$B$133:$S$133</definedName>
    <definedName name="NAC_Flight_Service__LLC">'Contact Points'!$B$134:$S$134</definedName>
    <definedName name="Nick_Chapman_Consulting__LLC">'Contact Points'!$B$135:$S$135</definedName>
    <definedName name="North_Houston_Pole_Line">'Contact Points'!$B$137:$S$137</definedName>
    <definedName name="Northern_Jet_Management">'Contact Points'!$B$138:$S$138</definedName>
    <definedName name="NWVP__Gl50__Inc.">'Contact Points'!$B$139:$S$139</definedName>
    <definedName name="Omicron_Transportation__Inc.">'Contact Points'!$B$140:$S$140</definedName>
    <definedName name="Omninet_Capital__LLC">'Contact Points'!$B$141:$S$141</definedName>
    <definedName name="Oosthuizen__Lodewicus_Theodorus">'Contact Points'!$B$142:$S$142</definedName>
    <definedName name="Pacific_Flight_Services__Pty._Ltd.">'Contact Points'!$B$143:$S$143</definedName>
    <definedName name="Penske_Jet__Inc.">'Contact Points'!$B$144:$S$144</definedName>
    <definedName name="PFC_Holdings__LLC">'Contact Points'!$B$145:$S$145</definedName>
    <definedName name="Philippine_Airlines__Inc.">'Contact Points'!$B$146:$S$146</definedName>
    <definedName name="Pinnacle_Aviation__Inc.">'Contact Points'!$B$147:$S$147</definedName>
    <definedName name="PNC_Equipment_Finance__LLC">'Contact Points'!$B$148:$S$148</definedName>
    <definedName name="Princess_Aviation__Ltd.">'Contact Points'!$B$149:$S$149</definedName>
    <definedName name="Promerica_Financial_Corporation">'Contact Points'!$B$150:$S$150</definedName>
    <definedName name="QM_Holding_Corporation">'Contact Points'!$B$151:$S$151</definedName>
    <definedName name="Reis__James_R.">'Contact Points'!$B$152:$S$152</definedName>
    <definedName name="Rio_Sul_SA_de_CV">'Contact Points'!$B$153:$S$153</definedName>
    <definedName name="Sage_Air__LLC">'Contact Points'!$B$154:$S$154</definedName>
    <definedName name="Samos_Participacoes__Ltda.">'Contact Points'!$B$156:$S$156</definedName>
    <definedName name="Sanderson_Farms__Inc.">'Contact Points'!$B$158:$S$158</definedName>
    <definedName name="Schneider_National__Inc.">'Contact Points'!$B$159:$S$159</definedName>
    <definedName name="Schussboomer_Systems__Inc.">'Contact Points'!$B$160:$S$160</definedName>
    <definedName name="Sewanee_Ventures__LLC">'Contact Points'!$B$161:$S$161</definedName>
    <definedName name="SFG_Equipment_Leasing_Corporation_I">'Contact Points'!$B$162:$S$162</definedName>
    <definedName name="Silver_Point_Capital__LP">'Contact Points'!$B$163:$S$163</definedName>
    <definedName name="SJ_Aviation__LLC">'Contact Points'!$B$164:$S$164</definedName>
    <definedName name="Skyservice_Business_Aviation__Inc.">'Contact Points'!$B$165:$S$165</definedName>
    <definedName name="Snowy_Range_Aviation__LLC">'Contact Points'!$B$166:$S$166</definedName>
    <definedName name="Sociedade_de_Taxi_Aereo_Do_Nordeste__Ltda.">'Contact Points'!$B$167:$S$167</definedName>
    <definedName name="Society_Street_Partners__LLC">'Contact Points'!$B$168:$S$168</definedName>
    <definedName name="Solairus_Aviation">'Contact Points'!$B$169:$S$169</definedName>
    <definedName name="Soliq__SA_de_CV">'Contact Points'!$B$171:$S$171</definedName>
    <definedName name="ST_Aerospace_Engineering_Pte._Ltd.">'Contact Points'!$B$172:$S$172</definedName>
    <definedName name="ST_Aerospace_Services_Co._Pte._Ltd.">'Contact Points'!$B$173:$S$173</definedName>
    <definedName name="Stallings__Robert_W.">'Contact Points'!$B$174:$S$174</definedName>
    <definedName name="Sunwest_Aviation__Ltd.">'Contact Points'!$B$176:$S$176</definedName>
    <definedName name="Talon_Tactical_Management__LLC">'Contact Points'!$B$177:$S$177</definedName>
    <definedName name="Teall_Capital_Partners__LLC">'Contact Points'!$B$178:$S$178</definedName>
    <definedName name="Terrible_Herbst__Inc.">'Contact Points'!$B$179:$S$179</definedName>
    <definedName name="Testa_Patrimonial_Eireli">'Contact Points'!$B$181:$S$181</definedName>
    <definedName name="The_Craig_Evan_Corporation">'Contact Points'!$B$182:$S$182</definedName>
    <definedName name="The_Goodyear_Tire___Rubber_Company">'Contact Points'!$B$183:$S$183</definedName>
    <definedName name="The_Huntington_National_Bank">'Contact Points'!$B$184:$S$184</definedName>
    <definedName name="The_Peregrine_Leasing_Trust">'Contact Points'!$B$185:$S$185</definedName>
    <definedName name="TransCanada_USA_Pipeline_Services__LLC">'Contact Points'!$B$186:$S$186</definedName>
    <definedName name="Truist_Equipment_Finance_Corp.">'Contact Points'!$B$187:$S$187</definedName>
    <definedName name="Two_Star_Maritime__LLC">'Contact Points'!$B$188:$S$188</definedName>
    <definedName name="Ultrapar_Participacoes__SA">'Contact Points'!$B$190:$S$190</definedName>
    <definedName name="Vanny___RP__LLC">'Contact Points'!$B$191:$S$191</definedName>
    <definedName name="Waldec_Foods__LLC">'Contact Points'!$B$192:$S$192</definedName>
    <definedName name="Warren__James_D.">'Contact Points'!$B$193:$S$193</definedName>
    <definedName name="WB_ATS_LLC">'Contact Points'!$B$194:$S$194</definedName>
    <definedName name="Wihuri_Oy">'Contact Points'!$B$195:$S$195</definedName>
    <definedName name="Willow_Fabrics_and_Consulting__LLC">'Contact Points'!$B$196:$S$196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9" l="1"/>
  <c r="C3" i="9"/>
  <c r="D3" i="9"/>
  <c r="E3" i="9"/>
  <c r="B4" i="9"/>
  <c r="C4" i="9"/>
  <c r="D4" i="9"/>
  <c r="E4" i="9"/>
  <c r="B5" i="9"/>
  <c r="C5" i="9"/>
  <c r="D5" i="9"/>
  <c r="E5" i="9"/>
  <c r="B6" i="9"/>
  <c r="C6" i="9"/>
  <c r="D6" i="9"/>
  <c r="E6" i="9"/>
  <c r="B7" i="9"/>
  <c r="C7" i="9"/>
  <c r="D7" i="9"/>
  <c r="E7" i="9"/>
  <c r="B8" i="9"/>
  <c r="C8" i="9"/>
  <c r="D8" i="9"/>
  <c r="E8" i="9"/>
  <c r="B9" i="9"/>
  <c r="C9" i="9"/>
  <c r="D9" i="9"/>
  <c r="E9" i="9"/>
  <c r="B10" i="9"/>
  <c r="C10" i="9"/>
  <c r="D10" i="9"/>
  <c r="E10" i="9"/>
  <c r="B11" i="9"/>
  <c r="C11" i="9"/>
  <c r="D11" i="9"/>
  <c r="E11" i="9"/>
  <c r="B12" i="9"/>
  <c r="C12" i="9"/>
  <c r="D12" i="9"/>
  <c r="E12" i="9"/>
  <c r="B13" i="9"/>
  <c r="C13" i="9"/>
  <c r="D13" i="9"/>
  <c r="E13" i="9"/>
  <c r="B14" i="9"/>
  <c r="C14" i="9"/>
  <c r="D14" i="9"/>
  <c r="E14" i="9"/>
  <c r="B15" i="9"/>
  <c r="C15" i="9"/>
  <c r="D15" i="9"/>
  <c r="E15" i="9"/>
  <c r="B16" i="9"/>
  <c r="C16" i="9"/>
  <c r="D16" i="9"/>
  <c r="E16" i="9"/>
  <c r="B17" i="9"/>
  <c r="C17" i="9"/>
  <c r="D17" i="9"/>
  <c r="E17" i="9"/>
  <c r="B18" i="9"/>
  <c r="C18" i="9"/>
  <c r="D18" i="9"/>
  <c r="E18" i="9"/>
  <c r="B19" i="9"/>
  <c r="C19" i="9"/>
  <c r="D19" i="9"/>
  <c r="E19" i="9"/>
  <c r="B20" i="9"/>
  <c r="C20" i="9"/>
  <c r="D20" i="9"/>
  <c r="E20" i="9"/>
  <c r="B21" i="9"/>
  <c r="C21" i="9"/>
  <c r="D21" i="9"/>
  <c r="E21" i="9"/>
  <c r="B22" i="9"/>
  <c r="C22" i="9"/>
  <c r="D22" i="9"/>
  <c r="E22" i="9"/>
  <c r="B23" i="9"/>
  <c r="C23" i="9"/>
  <c r="D23" i="9"/>
  <c r="E23" i="9"/>
  <c r="B24" i="9"/>
  <c r="C24" i="9"/>
  <c r="D24" i="9"/>
  <c r="E24" i="9"/>
  <c r="B25" i="9"/>
  <c r="C25" i="9"/>
  <c r="D25" i="9"/>
  <c r="E25" i="9"/>
  <c r="B26" i="9"/>
  <c r="C26" i="9"/>
  <c r="D26" i="9"/>
  <c r="E26" i="9"/>
  <c r="B27" i="9"/>
  <c r="C27" i="9"/>
  <c r="D27" i="9"/>
  <c r="E27" i="9"/>
  <c r="B28" i="9"/>
  <c r="C28" i="9"/>
  <c r="D28" i="9"/>
  <c r="E28" i="9"/>
  <c r="B29" i="9"/>
  <c r="C29" i="9"/>
  <c r="D29" i="9"/>
  <c r="E29" i="9"/>
  <c r="B30" i="9"/>
  <c r="C30" i="9"/>
  <c r="D30" i="9"/>
  <c r="E30" i="9"/>
  <c r="B31" i="9"/>
  <c r="C31" i="9"/>
  <c r="D31" i="9"/>
  <c r="E31" i="9"/>
  <c r="B32" i="9"/>
  <c r="C32" i="9"/>
  <c r="D32" i="9"/>
  <c r="E32" i="9"/>
  <c r="B33" i="9"/>
  <c r="C33" i="9"/>
  <c r="D33" i="9"/>
  <c r="E33" i="9"/>
  <c r="B34" i="9"/>
  <c r="C34" i="9"/>
  <c r="D34" i="9"/>
  <c r="E34" i="9"/>
  <c r="B35" i="9"/>
  <c r="C35" i="9"/>
  <c r="D35" i="9"/>
  <c r="E35" i="9"/>
  <c r="B36" i="9"/>
  <c r="C36" i="9"/>
  <c r="D36" i="9"/>
  <c r="E36" i="9"/>
  <c r="B37" i="9"/>
  <c r="C37" i="9"/>
  <c r="D37" i="9"/>
  <c r="E37" i="9"/>
  <c r="B38" i="9"/>
  <c r="C38" i="9"/>
  <c r="D38" i="9"/>
  <c r="E38" i="9"/>
  <c r="B39" i="9"/>
  <c r="C39" i="9"/>
  <c r="D39" i="9"/>
  <c r="E39" i="9"/>
  <c r="B40" i="9"/>
  <c r="C40" i="9"/>
  <c r="D40" i="9"/>
  <c r="E40" i="9"/>
  <c r="B41" i="9"/>
  <c r="C41" i="9"/>
  <c r="D41" i="9"/>
  <c r="E41" i="9"/>
  <c r="B42" i="9"/>
  <c r="C42" i="9"/>
  <c r="D42" i="9"/>
  <c r="E42" i="9"/>
  <c r="B43" i="9"/>
  <c r="C43" i="9"/>
  <c r="D43" i="9"/>
  <c r="E43" i="9"/>
  <c r="B44" i="9"/>
  <c r="C44" i="9"/>
  <c r="D44" i="9"/>
  <c r="E44" i="9"/>
  <c r="B45" i="9"/>
  <c r="C45" i="9"/>
  <c r="D45" i="9"/>
  <c r="E45" i="9"/>
  <c r="B46" i="9"/>
  <c r="C46" i="9"/>
  <c r="D46" i="9"/>
  <c r="E46" i="9"/>
  <c r="B47" i="9"/>
  <c r="C47" i="9"/>
  <c r="D47" i="9"/>
  <c r="E47" i="9"/>
  <c r="B48" i="9"/>
  <c r="C48" i="9"/>
  <c r="D48" i="9"/>
  <c r="E48" i="9"/>
  <c r="B49" i="9"/>
  <c r="C49" i="9"/>
  <c r="D49" i="9"/>
  <c r="E49" i="9"/>
  <c r="B50" i="9"/>
  <c r="C50" i="9"/>
  <c r="D50" i="9"/>
  <c r="E50" i="9"/>
  <c r="B51" i="9"/>
  <c r="C51" i="9"/>
  <c r="D51" i="9"/>
  <c r="E51" i="9"/>
  <c r="B52" i="9"/>
  <c r="C52" i="9"/>
  <c r="D52" i="9"/>
  <c r="E52" i="9"/>
  <c r="B53" i="9"/>
  <c r="C53" i="9"/>
  <c r="D53" i="9"/>
  <c r="E53" i="9"/>
  <c r="B54" i="9"/>
  <c r="C54" i="9"/>
  <c r="D54" i="9"/>
  <c r="E54" i="9"/>
  <c r="B55" i="9"/>
  <c r="C55" i="9"/>
  <c r="D55" i="9"/>
  <c r="E55" i="9"/>
  <c r="B56" i="9"/>
  <c r="C56" i="9"/>
  <c r="D56" i="9"/>
  <c r="E56" i="9"/>
  <c r="B57" i="9"/>
  <c r="C57" i="9"/>
  <c r="D57" i="9"/>
  <c r="E57" i="9"/>
  <c r="B58" i="9"/>
  <c r="C58" i="9"/>
  <c r="D58" i="9"/>
  <c r="E58" i="9"/>
  <c r="B59" i="9"/>
  <c r="C59" i="9"/>
  <c r="D59" i="9"/>
  <c r="E59" i="9"/>
  <c r="B60" i="9"/>
  <c r="C60" i="9"/>
  <c r="D60" i="9"/>
  <c r="E60" i="9"/>
  <c r="B61" i="9"/>
  <c r="C61" i="9"/>
  <c r="D61" i="9"/>
  <c r="E61" i="9"/>
  <c r="B62" i="9"/>
  <c r="C62" i="9"/>
  <c r="D62" i="9"/>
  <c r="E62" i="9"/>
  <c r="B63" i="9"/>
  <c r="C63" i="9"/>
  <c r="D63" i="9"/>
  <c r="E63" i="9"/>
  <c r="B64" i="9"/>
  <c r="C64" i="9"/>
  <c r="D64" i="9"/>
  <c r="E64" i="9"/>
  <c r="B65" i="9"/>
  <c r="C65" i="9"/>
  <c r="D65" i="9"/>
  <c r="E65" i="9"/>
  <c r="B66" i="9"/>
  <c r="C66" i="9"/>
  <c r="D66" i="9"/>
  <c r="E66" i="9"/>
  <c r="B67" i="9"/>
  <c r="C67" i="9"/>
  <c r="D67" i="9"/>
  <c r="E67" i="9"/>
  <c r="B68" i="9"/>
  <c r="C68" i="9"/>
  <c r="D68" i="9"/>
  <c r="E68" i="9"/>
  <c r="B69" i="9"/>
  <c r="C69" i="9"/>
  <c r="D69" i="9"/>
  <c r="E69" i="9"/>
  <c r="B70" i="9"/>
  <c r="C70" i="9"/>
  <c r="D70" i="9"/>
  <c r="E70" i="9"/>
  <c r="B71" i="9"/>
  <c r="C71" i="9"/>
  <c r="D71" i="9"/>
  <c r="E71" i="9"/>
  <c r="B72" i="9"/>
  <c r="C72" i="9"/>
  <c r="D72" i="9"/>
  <c r="E72" i="9"/>
  <c r="B73" i="9"/>
  <c r="C73" i="9"/>
  <c r="D73" i="9"/>
  <c r="E73" i="9"/>
  <c r="B74" i="9"/>
  <c r="C74" i="9"/>
  <c r="D74" i="9"/>
  <c r="E74" i="9"/>
  <c r="B75" i="9"/>
  <c r="C75" i="9"/>
  <c r="D75" i="9"/>
  <c r="E75" i="9"/>
  <c r="B76" i="9"/>
  <c r="C76" i="9"/>
  <c r="D76" i="9"/>
  <c r="E76" i="9"/>
  <c r="B77" i="9"/>
  <c r="C77" i="9"/>
  <c r="D77" i="9"/>
  <c r="E77" i="9"/>
  <c r="B78" i="9"/>
  <c r="C78" i="9"/>
  <c r="D78" i="9"/>
  <c r="E78" i="9"/>
  <c r="B79" i="9"/>
  <c r="C79" i="9"/>
  <c r="D79" i="9"/>
  <c r="E79" i="9"/>
  <c r="B80" i="9"/>
  <c r="C80" i="9"/>
  <c r="D80" i="9"/>
  <c r="E80" i="9"/>
  <c r="B81" i="9"/>
  <c r="C81" i="9"/>
  <c r="D81" i="9"/>
  <c r="E81" i="9"/>
  <c r="B82" i="9"/>
  <c r="C82" i="9"/>
  <c r="D82" i="9"/>
  <c r="E82" i="9"/>
  <c r="B83" i="9"/>
  <c r="C83" i="9"/>
  <c r="D83" i="9"/>
  <c r="E83" i="9"/>
  <c r="B84" i="9"/>
  <c r="C84" i="9"/>
  <c r="D84" i="9"/>
  <c r="E84" i="9"/>
  <c r="B85" i="9"/>
  <c r="C85" i="9"/>
  <c r="D85" i="9"/>
  <c r="E85" i="9"/>
  <c r="B86" i="9"/>
  <c r="C86" i="9"/>
  <c r="D86" i="9"/>
  <c r="E86" i="9"/>
  <c r="B87" i="9"/>
  <c r="C87" i="9"/>
  <c r="D87" i="9"/>
  <c r="E87" i="9"/>
  <c r="B88" i="9"/>
  <c r="C88" i="9"/>
  <c r="D88" i="9"/>
  <c r="E88" i="9"/>
  <c r="B89" i="9"/>
  <c r="C89" i="9"/>
  <c r="D89" i="9"/>
  <c r="E89" i="9"/>
  <c r="B90" i="9"/>
  <c r="C90" i="9"/>
  <c r="D90" i="9"/>
  <c r="E90" i="9"/>
  <c r="B91" i="9"/>
  <c r="C91" i="9"/>
  <c r="D91" i="9"/>
  <c r="E91" i="9"/>
  <c r="B92" i="9"/>
  <c r="C92" i="9"/>
  <c r="D92" i="9"/>
  <c r="E92" i="9"/>
  <c r="B93" i="9"/>
  <c r="C93" i="9"/>
  <c r="D93" i="9"/>
  <c r="E93" i="9"/>
  <c r="B94" i="9"/>
  <c r="C94" i="9"/>
  <c r="D94" i="9"/>
  <c r="E94" i="9"/>
  <c r="B95" i="9"/>
  <c r="C95" i="9"/>
  <c r="D95" i="9"/>
  <c r="E95" i="9"/>
  <c r="B96" i="9"/>
  <c r="C96" i="9"/>
  <c r="D96" i="9"/>
  <c r="E96" i="9"/>
  <c r="B97" i="9"/>
  <c r="C97" i="9"/>
  <c r="D97" i="9"/>
  <c r="E97" i="9"/>
  <c r="B98" i="9"/>
  <c r="C98" i="9"/>
  <c r="D98" i="9"/>
  <c r="E98" i="9"/>
  <c r="B99" i="9"/>
  <c r="C99" i="9"/>
  <c r="D99" i="9"/>
  <c r="E99" i="9"/>
  <c r="B100" i="9"/>
  <c r="C100" i="9"/>
  <c r="D100" i="9"/>
  <c r="E100" i="9"/>
  <c r="B101" i="9"/>
  <c r="C101" i="9"/>
  <c r="D101" i="9"/>
  <c r="E101" i="9"/>
  <c r="B102" i="9"/>
  <c r="C102" i="9"/>
  <c r="D102" i="9"/>
  <c r="E102" i="9"/>
  <c r="B103" i="9"/>
  <c r="C103" i="9"/>
  <c r="D103" i="9"/>
  <c r="E103" i="9"/>
  <c r="B104" i="9"/>
  <c r="C104" i="9"/>
  <c r="D104" i="9"/>
  <c r="E104" i="9"/>
  <c r="B105" i="9"/>
  <c r="C105" i="9"/>
  <c r="D105" i="9"/>
  <c r="E105" i="9"/>
  <c r="B106" i="9"/>
  <c r="C106" i="9"/>
  <c r="D106" i="9"/>
  <c r="E106" i="9"/>
  <c r="B107" i="9"/>
  <c r="C107" i="9"/>
  <c r="D107" i="9"/>
  <c r="E107" i="9"/>
  <c r="B108" i="9"/>
  <c r="C108" i="9"/>
  <c r="D108" i="9"/>
  <c r="E108" i="9"/>
  <c r="B109" i="9"/>
  <c r="C109" i="9"/>
  <c r="D109" i="9"/>
  <c r="E109" i="9"/>
  <c r="B110" i="9"/>
  <c r="C110" i="9"/>
  <c r="D110" i="9"/>
  <c r="E110" i="9"/>
  <c r="B111" i="9"/>
  <c r="C111" i="9"/>
  <c r="D111" i="9"/>
  <c r="E111" i="9"/>
  <c r="B112" i="9"/>
  <c r="C112" i="9"/>
  <c r="D112" i="9"/>
  <c r="E112" i="9"/>
  <c r="B113" i="9"/>
  <c r="C113" i="9"/>
  <c r="D113" i="9"/>
  <c r="E113" i="9"/>
  <c r="B114" i="9"/>
  <c r="C114" i="9"/>
  <c r="D114" i="9"/>
  <c r="E114" i="9"/>
  <c r="B115" i="9"/>
  <c r="C115" i="9"/>
  <c r="D115" i="9"/>
  <c r="E115" i="9"/>
  <c r="B116" i="9"/>
  <c r="C116" i="9"/>
  <c r="D116" i="9"/>
  <c r="E116" i="9"/>
  <c r="B117" i="9"/>
  <c r="C117" i="9"/>
  <c r="D117" i="9"/>
  <c r="E117" i="9"/>
  <c r="B118" i="9"/>
  <c r="C118" i="9"/>
  <c r="D118" i="9"/>
  <c r="E118" i="9"/>
  <c r="B119" i="9"/>
  <c r="C119" i="9"/>
  <c r="D119" i="9"/>
  <c r="E119" i="9"/>
  <c r="B120" i="9"/>
  <c r="C120" i="9"/>
  <c r="D120" i="9"/>
  <c r="E120" i="9"/>
  <c r="B121" i="9"/>
  <c r="C121" i="9"/>
  <c r="D121" i="9"/>
  <c r="E121" i="9"/>
  <c r="B122" i="9"/>
  <c r="C122" i="9"/>
  <c r="D122" i="9"/>
  <c r="E122" i="9"/>
  <c r="B123" i="9"/>
  <c r="C123" i="9"/>
  <c r="D123" i="9"/>
  <c r="E123" i="9"/>
  <c r="B124" i="9"/>
  <c r="C124" i="9"/>
  <c r="D124" i="9"/>
  <c r="E124" i="9"/>
  <c r="B125" i="9"/>
  <c r="C125" i="9"/>
  <c r="D125" i="9"/>
  <c r="E125" i="9"/>
  <c r="B126" i="9"/>
  <c r="C126" i="9"/>
  <c r="D126" i="9"/>
  <c r="E126" i="9"/>
  <c r="B127" i="9"/>
  <c r="C127" i="9"/>
  <c r="D127" i="9"/>
  <c r="E127" i="9"/>
  <c r="B128" i="9"/>
  <c r="C128" i="9"/>
  <c r="D128" i="9"/>
  <c r="E128" i="9"/>
  <c r="B129" i="9"/>
  <c r="C129" i="9"/>
  <c r="D129" i="9"/>
  <c r="E129" i="9"/>
  <c r="B130" i="9"/>
  <c r="C130" i="9"/>
  <c r="D130" i="9"/>
  <c r="E130" i="9"/>
  <c r="B131" i="9"/>
  <c r="C131" i="9"/>
  <c r="D131" i="9"/>
  <c r="E131" i="9"/>
  <c r="B132" i="9"/>
  <c r="C132" i="9"/>
  <c r="D132" i="9"/>
  <c r="E132" i="9"/>
  <c r="B133" i="9"/>
  <c r="C133" i="9"/>
  <c r="D133" i="9"/>
  <c r="E133" i="9"/>
  <c r="B134" i="9"/>
  <c r="C134" i="9"/>
  <c r="D134" i="9"/>
  <c r="E134" i="9"/>
  <c r="B135" i="9"/>
  <c r="C135" i="9"/>
  <c r="D135" i="9"/>
  <c r="E135" i="9"/>
  <c r="B136" i="9"/>
  <c r="C136" i="9"/>
  <c r="D136" i="9"/>
  <c r="E136" i="9"/>
  <c r="B137" i="9"/>
  <c r="C137" i="9"/>
  <c r="D137" i="9"/>
  <c r="E137" i="9"/>
  <c r="B138" i="9"/>
  <c r="C138" i="9"/>
  <c r="D138" i="9"/>
  <c r="E138" i="9"/>
  <c r="B139" i="9"/>
  <c r="C139" i="9"/>
  <c r="D139" i="9"/>
  <c r="E139" i="9"/>
  <c r="B140" i="9"/>
  <c r="C140" i="9"/>
  <c r="D140" i="9"/>
  <c r="E140" i="9"/>
  <c r="B141" i="9"/>
  <c r="C141" i="9"/>
  <c r="D141" i="9"/>
  <c r="E141" i="9"/>
  <c r="B142" i="9"/>
  <c r="C142" i="9"/>
  <c r="D142" i="9"/>
  <c r="E142" i="9"/>
  <c r="B143" i="9"/>
  <c r="C143" i="9"/>
  <c r="D143" i="9"/>
  <c r="E143" i="9"/>
  <c r="B144" i="9"/>
  <c r="C144" i="9"/>
  <c r="D144" i="9"/>
  <c r="E144" i="9"/>
  <c r="B145" i="9"/>
  <c r="C145" i="9"/>
  <c r="D145" i="9"/>
  <c r="E145" i="9"/>
  <c r="B146" i="9"/>
  <c r="C146" i="9"/>
  <c r="D146" i="9"/>
  <c r="E146" i="9"/>
  <c r="B147" i="9"/>
  <c r="C147" i="9"/>
  <c r="D147" i="9"/>
  <c r="E147" i="9"/>
  <c r="B148" i="9"/>
  <c r="C148" i="9"/>
  <c r="D148" i="9"/>
  <c r="E148" i="9"/>
  <c r="B149" i="9"/>
  <c r="C149" i="9"/>
  <c r="D149" i="9"/>
  <c r="E149" i="9"/>
  <c r="B150" i="9"/>
  <c r="C150" i="9"/>
  <c r="D150" i="9"/>
  <c r="E150" i="9"/>
  <c r="B151" i="9"/>
  <c r="C151" i="9"/>
  <c r="D151" i="9"/>
  <c r="E151" i="9"/>
  <c r="B152" i="9"/>
  <c r="C152" i="9"/>
  <c r="D152" i="9"/>
  <c r="E152" i="9"/>
  <c r="B153" i="9"/>
  <c r="C153" i="9"/>
  <c r="D153" i="9"/>
  <c r="E153" i="9"/>
  <c r="B154" i="9"/>
  <c r="C154" i="9"/>
  <c r="D154" i="9"/>
  <c r="E154" i="9"/>
  <c r="B155" i="9"/>
  <c r="C155" i="9"/>
  <c r="D155" i="9"/>
  <c r="E155" i="9"/>
  <c r="B156" i="9"/>
  <c r="C156" i="9"/>
  <c r="D156" i="9"/>
  <c r="E156" i="9"/>
  <c r="B157" i="9"/>
  <c r="C157" i="9"/>
  <c r="D157" i="9"/>
  <c r="E157" i="9"/>
  <c r="B158" i="9"/>
  <c r="C158" i="9"/>
  <c r="D158" i="9"/>
  <c r="E158" i="9"/>
  <c r="B159" i="9"/>
  <c r="C159" i="9"/>
  <c r="D159" i="9"/>
  <c r="E159" i="9"/>
  <c r="B160" i="9"/>
  <c r="C160" i="9"/>
  <c r="D160" i="9"/>
  <c r="E160" i="9"/>
  <c r="B161" i="9"/>
  <c r="C161" i="9"/>
  <c r="D161" i="9"/>
  <c r="E161" i="9"/>
  <c r="B162" i="9"/>
  <c r="C162" i="9"/>
  <c r="D162" i="9"/>
  <c r="E162" i="9"/>
  <c r="B163" i="9"/>
  <c r="C163" i="9"/>
  <c r="D163" i="9"/>
  <c r="E163" i="9"/>
  <c r="B164" i="9"/>
  <c r="C164" i="9"/>
  <c r="D164" i="9"/>
  <c r="E164" i="9"/>
  <c r="B165" i="9"/>
  <c r="C165" i="9"/>
  <c r="D165" i="9"/>
  <c r="E165" i="9"/>
  <c r="B166" i="9"/>
  <c r="C166" i="9"/>
  <c r="D166" i="9"/>
  <c r="E166" i="9"/>
  <c r="B167" i="9"/>
  <c r="C167" i="9"/>
  <c r="D167" i="9"/>
  <c r="E167" i="9"/>
  <c r="B168" i="9"/>
  <c r="C168" i="9"/>
  <c r="D168" i="9"/>
  <c r="E168" i="9"/>
  <c r="B169" i="9"/>
  <c r="C169" i="9"/>
  <c r="D169" i="9"/>
  <c r="E169" i="9"/>
  <c r="B170" i="9"/>
  <c r="C170" i="9"/>
  <c r="D170" i="9"/>
  <c r="E170" i="9"/>
  <c r="B171" i="9"/>
  <c r="C171" i="9"/>
  <c r="D171" i="9"/>
  <c r="E171" i="9"/>
  <c r="B172" i="9"/>
  <c r="C172" i="9"/>
  <c r="D172" i="9"/>
  <c r="E172" i="9"/>
  <c r="B173" i="9"/>
  <c r="C173" i="9"/>
  <c r="D173" i="9"/>
  <c r="E173" i="9"/>
  <c r="B174" i="9"/>
  <c r="C174" i="9"/>
  <c r="D174" i="9"/>
  <c r="E174" i="9"/>
  <c r="B175" i="9"/>
  <c r="C175" i="9"/>
  <c r="D175" i="9"/>
  <c r="E175" i="9"/>
  <c r="B176" i="9"/>
  <c r="C176" i="9"/>
  <c r="D176" i="9"/>
  <c r="E176" i="9"/>
  <c r="B177" i="9"/>
  <c r="C177" i="9"/>
  <c r="D177" i="9"/>
  <c r="E177" i="9"/>
  <c r="B178" i="9"/>
  <c r="C178" i="9"/>
  <c r="D178" i="9"/>
  <c r="E178" i="9"/>
  <c r="B179" i="9"/>
  <c r="C179" i="9"/>
  <c r="D179" i="9"/>
  <c r="E179" i="9"/>
  <c r="B180" i="9"/>
  <c r="C180" i="9"/>
  <c r="D180" i="9"/>
  <c r="E180" i="9"/>
  <c r="B181" i="9"/>
  <c r="C181" i="9"/>
  <c r="D181" i="9"/>
  <c r="E181" i="9"/>
  <c r="B182" i="9"/>
  <c r="C182" i="9"/>
  <c r="D182" i="9"/>
  <c r="E182" i="9"/>
  <c r="B183" i="9"/>
  <c r="C183" i="9"/>
  <c r="D183" i="9"/>
  <c r="E183" i="9"/>
  <c r="B184" i="9"/>
  <c r="C184" i="9"/>
  <c r="D184" i="9"/>
  <c r="E184" i="9"/>
  <c r="B185" i="9"/>
  <c r="C185" i="9"/>
  <c r="D185" i="9"/>
  <c r="E185" i="9"/>
  <c r="B186" i="9"/>
  <c r="C186" i="9"/>
  <c r="D186" i="9"/>
  <c r="E186" i="9"/>
  <c r="B187" i="9"/>
  <c r="C187" i="9"/>
  <c r="D187" i="9"/>
  <c r="E187" i="9"/>
  <c r="B188" i="9"/>
  <c r="C188" i="9"/>
  <c r="D188" i="9"/>
  <c r="E188" i="9"/>
  <c r="B189" i="9"/>
  <c r="C189" i="9"/>
  <c r="D189" i="9"/>
  <c r="E189" i="9"/>
  <c r="B190" i="9"/>
  <c r="C190" i="9"/>
  <c r="D190" i="9"/>
  <c r="E190" i="9"/>
  <c r="B191" i="9"/>
  <c r="C191" i="9"/>
  <c r="D191" i="9"/>
  <c r="E191" i="9"/>
  <c r="B192" i="9"/>
  <c r="C192" i="9"/>
  <c r="D192" i="9"/>
  <c r="E192" i="9"/>
  <c r="B193" i="9"/>
  <c r="C193" i="9"/>
  <c r="D193" i="9"/>
  <c r="E193" i="9"/>
  <c r="B194" i="9"/>
  <c r="C194" i="9"/>
  <c r="D194" i="9"/>
  <c r="E194" i="9"/>
  <c r="B195" i="9"/>
  <c r="C195" i="9"/>
  <c r="D195" i="9"/>
  <c r="E195" i="9"/>
  <c r="B196" i="9"/>
  <c r="C196" i="9"/>
  <c r="D196" i="9"/>
  <c r="E196" i="9"/>
  <c r="B197" i="9"/>
  <c r="C197" i="9"/>
  <c r="D197" i="9"/>
  <c r="E197" i="9"/>
  <c r="B198" i="9"/>
  <c r="C198" i="9"/>
  <c r="D198" i="9"/>
  <c r="E198" i="9"/>
  <c r="B199" i="9"/>
  <c r="C199" i="9"/>
  <c r="D199" i="9"/>
  <c r="E199" i="9"/>
  <c r="B200" i="9"/>
  <c r="C200" i="9"/>
  <c r="D200" i="9"/>
  <c r="E200" i="9"/>
  <c r="B201" i="9"/>
  <c r="C201" i="9"/>
  <c r="D201" i="9"/>
  <c r="E201" i="9"/>
  <c r="B202" i="9"/>
  <c r="C202" i="9"/>
  <c r="D202" i="9"/>
  <c r="E202" i="9"/>
  <c r="B203" i="9"/>
  <c r="C203" i="9"/>
  <c r="D203" i="9"/>
  <c r="E203" i="9"/>
  <c r="B204" i="9"/>
  <c r="C204" i="9"/>
  <c r="D204" i="9"/>
  <c r="E204" i="9"/>
  <c r="B205" i="9"/>
  <c r="C205" i="9"/>
  <c r="D205" i="9"/>
  <c r="E205" i="9"/>
  <c r="B206" i="9"/>
  <c r="C206" i="9"/>
  <c r="D206" i="9"/>
  <c r="E206" i="9"/>
  <c r="B207" i="9"/>
  <c r="C207" i="9"/>
  <c r="D207" i="9"/>
  <c r="E207" i="9"/>
  <c r="B208" i="9"/>
  <c r="C208" i="9"/>
  <c r="D208" i="9"/>
  <c r="E208" i="9"/>
  <c r="B209" i="9"/>
  <c r="C209" i="9"/>
  <c r="D209" i="9"/>
  <c r="E209" i="9"/>
  <c r="B210" i="9"/>
  <c r="C210" i="9"/>
  <c r="D210" i="9"/>
  <c r="E210" i="9"/>
  <c r="B211" i="9"/>
  <c r="C211" i="9"/>
  <c r="D211" i="9"/>
  <c r="E211" i="9"/>
  <c r="B212" i="9"/>
  <c r="C212" i="9"/>
  <c r="D212" i="9"/>
  <c r="E212" i="9"/>
  <c r="B213" i="9"/>
  <c r="C213" i="9"/>
  <c r="D213" i="9"/>
  <c r="E213" i="9"/>
  <c r="B214" i="9"/>
  <c r="C214" i="9"/>
  <c r="D214" i="9"/>
  <c r="E214" i="9"/>
  <c r="B215" i="9"/>
  <c r="C215" i="9"/>
  <c r="D215" i="9"/>
  <c r="E215" i="9"/>
  <c r="B216" i="9"/>
  <c r="C216" i="9"/>
  <c r="D216" i="9"/>
  <c r="E216" i="9"/>
  <c r="B217" i="9"/>
  <c r="C217" i="9"/>
  <c r="D217" i="9"/>
  <c r="E217" i="9"/>
  <c r="B218" i="9"/>
  <c r="C218" i="9"/>
  <c r="D218" i="9"/>
  <c r="E218" i="9"/>
  <c r="B219" i="9"/>
  <c r="C219" i="9"/>
  <c r="D219" i="9"/>
  <c r="E219" i="9"/>
  <c r="B220" i="9"/>
  <c r="C220" i="9"/>
  <c r="D220" i="9"/>
  <c r="E220" i="9"/>
  <c r="B221" i="9"/>
  <c r="C221" i="9"/>
  <c r="D221" i="9"/>
  <c r="E221" i="9"/>
  <c r="B222" i="9"/>
  <c r="C222" i="9"/>
  <c r="D222" i="9"/>
  <c r="E222" i="9"/>
  <c r="B223" i="9"/>
  <c r="C223" i="9"/>
  <c r="D223" i="9"/>
  <c r="E223" i="9"/>
  <c r="B224" i="9"/>
  <c r="C224" i="9"/>
  <c r="D224" i="9"/>
  <c r="E224" i="9"/>
  <c r="B225" i="9"/>
  <c r="C225" i="9"/>
  <c r="D225" i="9"/>
  <c r="E225" i="9"/>
  <c r="B226" i="9"/>
  <c r="C226" i="9"/>
  <c r="D226" i="9"/>
  <c r="E226" i="9"/>
  <c r="B227" i="9"/>
  <c r="C227" i="9"/>
  <c r="D227" i="9"/>
  <c r="E227" i="9"/>
  <c r="B228" i="9"/>
  <c r="C228" i="9"/>
  <c r="D228" i="9"/>
  <c r="E228" i="9"/>
  <c r="B2" i="9"/>
  <c r="E2" i="9"/>
  <c r="D2" i="9"/>
  <c r="C2" i="9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E225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6" i="3"/>
  <c r="E227" i="3"/>
  <c r="E228" i="3"/>
  <c r="BV2" i="3"/>
  <c r="BV3" i="3"/>
  <c r="BV4" i="3"/>
  <c r="BV5" i="3"/>
  <c r="BV6" i="3"/>
  <c r="BV7" i="3"/>
  <c r="BV8" i="3"/>
  <c r="BV9" i="3"/>
  <c r="BV10" i="3"/>
  <c r="BV11" i="3"/>
  <c r="BV12" i="3"/>
  <c r="BV13" i="3"/>
  <c r="BV14" i="3"/>
  <c r="BV15" i="3"/>
  <c r="BV16" i="3"/>
  <c r="BV17" i="3"/>
  <c r="BV18" i="3"/>
  <c r="BV19" i="3"/>
  <c r="BV20" i="3"/>
  <c r="BV21" i="3"/>
  <c r="BV22" i="3"/>
  <c r="BV23" i="3"/>
  <c r="BV24" i="3"/>
  <c r="BV25" i="3"/>
  <c r="BV26" i="3"/>
  <c r="BV27" i="3"/>
  <c r="BV28" i="3"/>
  <c r="BV29" i="3"/>
  <c r="BV30" i="3"/>
  <c r="BV31" i="3"/>
  <c r="BV32" i="3"/>
  <c r="BV33" i="3"/>
  <c r="BV34" i="3"/>
  <c r="BV35" i="3"/>
  <c r="BV36" i="3"/>
  <c r="BV37" i="3"/>
  <c r="BV38" i="3"/>
  <c r="BV39" i="3"/>
  <c r="BV40" i="3"/>
  <c r="BV41" i="3"/>
  <c r="BV42" i="3"/>
  <c r="BV43" i="3"/>
  <c r="BV44" i="3"/>
  <c r="BV45" i="3"/>
  <c r="BV46" i="3"/>
  <c r="BV47" i="3"/>
  <c r="BV48" i="3"/>
  <c r="BV49" i="3"/>
  <c r="BV50" i="3"/>
  <c r="BV51" i="3"/>
  <c r="BV52" i="3"/>
  <c r="BV53" i="3"/>
  <c r="BV54" i="3"/>
  <c r="BV55" i="3"/>
  <c r="BV56" i="3"/>
  <c r="BV57" i="3"/>
  <c r="BV58" i="3"/>
  <c r="BV59" i="3"/>
  <c r="BV60" i="3"/>
  <c r="BV61" i="3"/>
  <c r="BV62" i="3"/>
  <c r="BV63" i="3"/>
  <c r="BV64" i="3"/>
  <c r="BV65" i="3"/>
  <c r="BV66" i="3"/>
  <c r="BV67" i="3"/>
  <c r="BV68" i="3"/>
  <c r="BV69" i="3"/>
  <c r="BV70" i="3"/>
  <c r="BV71" i="3"/>
  <c r="BV72" i="3"/>
  <c r="BV73" i="3"/>
  <c r="BV74" i="3"/>
  <c r="BV75" i="3"/>
  <c r="BV76" i="3"/>
  <c r="BV77" i="3"/>
  <c r="BV78" i="3"/>
  <c r="BV79" i="3"/>
  <c r="BV80" i="3"/>
  <c r="BV81" i="3"/>
  <c r="BV82" i="3"/>
  <c r="BV83" i="3"/>
  <c r="BV84" i="3"/>
  <c r="BV85" i="3"/>
  <c r="BV86" i="3"/>
  <c r="BV87" i="3"/>
  <c r="BV88" i="3"/>
  <c r="BV89" i="3"/>
  <c r="BV90" i="3"/>
  <c r="BV91" i="3"/>
  <c r="BV92" i="3"/>
  <c r="BV93" i="3"/>
  <c r="BV94" i="3"/>
  <c r="BV95" i="3"/>
  <c r="BV96" i="3"/>
  <c r="BV97" i="3"/>
  <c r="BV98" i="3"/>
  <c r="BV99" i="3"/>
  <c r="BV100" i="3"/>
  <c r="BV101" i="3"/>
  <c r="BV102" i="3"/>
  <c r="BV103" i="3"/>
  <c r="BV104" i="3"/>
  <c r="BV105" i="3"/>
  <c r="BV106" i="3"/>
  <c r="BV107" i="3"/>
  <c r="BV108" i="3"/>
  <c r="BV109" i="3"/>
  <c r="BV110" i="3"/>
  <c r="BV111" i="3"/>
  <c r="BV112" i="3"/>
  <c r="BV113" i="3"/>
  <c r="BV114" i="3"/>
  <c r="BV115" i="3"/>
  <c r="BV116" i="3"/>
  <c r="BV117" i="3"/>
  <c r="BV118" i="3"/>
  <c r="BV119" i="3"/>
  <c r="BV120" i="3"/>
  <c r="BV121" i="3"/>
  <c r="BV122" i="3"/>
  <c r="BV123" i="3"/>
  <c r="BV124" i="3"/>
  <c r="BV125" i="3"/>
  <c r="BV126" i="3"/>
  <c r="BV127" i="3"/>
  <c r="BV128" i="3"/>
  <c r="BV129" i="3"/>
  <c r="BV130" i="3"/>
  <c r="BV131" i="3"/>
  <c r="BV132" i="3"/>
  <c r="BV133" i="3"/>
  <c r="BV134" i="3"/>
  <c r="BV135" i="3"/>
  <c r="BV136" i="3"/>
  <c r="BV137" i="3"/>
  <c r="BV138" i="3"/>
  <c r="BV139" i="3"/>
  <c r="BV140" i="3"/>
  <c r="BV141" i="3"/>
  <c r="BV142" i="3"/>
  <c r="BV143" i="3"/>
  <c r="BV144" i="3"/>
  <c r="BV145" i="3"/>
  <c r="BV146" i="3"/>
  <c r="BV147" i="3"/>
  <c r="BV148" i="3"/>
  <c r="BV149" i="3"/>
  <c r="BV150" i="3"/>
  <c r="BV151" i="3"/>
  <c r="BV152" i="3"/>
  <c r="BV153" i="3"/>
  <c r="BV154" i="3"/>
  <c r="BV155" i="3"/>
  <c r="BV156" i="3"/>
  <c r="BV157" i="3"/>
  <c r="BV158" i="3"/>
  <c r="BV159" i="3"/>
  <c r="BV160" i="3"/>
  <c r="BV161" i="3"/>
  <c r="BV162" i="3"/>
  <c r="BV163" i="3"/>
  <c r="BV164" i="3"/>
  <c r="BV165" i="3"/>
  <c r="BV166" i="3"/>
  <c r="BV167" i="3"/>
  <c r="BV168" i="3"/>
  <c r="BV169" i="3"/>
  <c r="BV170" i="3"/>
  <c r="BV171" i="3"/>
  <c r="BV172" i="3"/>
  <c r="BV173" i="3"/>
  <c r="BV174" i="3"/>
  <c r="BV175" i="3"/>
  <c r="BV176" i="3"/>
  <c r="BV177" i="3"/>
  <c r="BV178" i="3"/>
  <c r="BV179" i="3"/>
  <c r="BV180" i="3"/>
  <c r="BV181" i="3"/>
  <c r="BV182" i="3"/>
  <c r="BV183" i="3"/>
  <c r="BV184" i="3"/>
  <c r="BV185" i="3"/>
  <c r="BV186" i="3"/>
  <c r="BV187" i="3"/>
  <c r="BV188" i="3"/>
  <c r="BV189" i="3"/>
  <c r="BV190" i="3"/>
  <c r="BV191" i="3"/>
  <c r="BV192" i="3"/>
  <c r="BV193" i="3"/>
  <c r="BV194" i="3"/>
  <c r="BV195" i="3"/>
  <c r="BV196" i="3"/>
  <c r="BV197" i="3"/>
  <c r="BV198" i="3"/>
  <c r="BV199" i="3"/>
  <c r="BV200" i="3"/>
  <c r="BV201" i="3"/>
  <c r="BV202" i="3"/>
  <c r="BV203" i="3"/>
  <c r="BV204" i="3"/>
  <c r="BV205" i="3"/>
  <c r="BV206" i="3"/>
  <c r="BV207" i="3"/>
  <c r="BV208" i="3"/>
  <c r="BV209" i="3"/>
  <c r="BV210" i="3"/>
  <c r="BV211" i="3"/>
  <c r="BV212" i="3"/>
  <c r="BV213" i="3"/>
  <c r="BV214" i="3"/>
  <c r="BV215" i="3"/>
  <c r="BV216" i="3"/>
  <c r="BV217" i="3"/>
  <c r="BV218" i="3"/>
  <c r="BV219" i="3"/>
  <c r="BV220" i="3"/>
  <c r="BV221" i="3"/>
  <c r="BV222" i="3"/>
  <c r="BV223" i="3"/>
  <c r="BV224" i="3"/>
  <c r="BV225" i="3"/>
  <c r="BV226" i="3"/>
  <c r="BV227" i="3"/>
  <c r="BV228" i="3"/>
  <c r="BU2" i="3"/>
  <c r="BU3" i="3"/>
  <c r="BU4" i="3"/>
  <c r="BU5" i="3"/>
  <c r="BU6" i="3"/>
  <c r="BU7" i="3"/>
  <c r="BU8" i="3"/>
  <c r="BU9" i="3"/>
  <c r="BU10" i="3"/>
  <c r="BU11" i="3"/>
  <c r="BU12" i="3"/>
  <c r="BU13" i="3"/>
  <c r="BU14" i="3"/>
  <c r="BU15" i="3"/>
  <c r="BU16" i="3"/>
  <c r="BU17" i="3"/>
  <c r="BU18" i="3"/>
  <c r="BU19" i="3"/>
  <c r="BU20" i="3"/>
  <c r="BU21" i="3"/>
  <c r="BU22" i="3"/>
  <c r="BU23" i="3"/>
  <c r="BU24" i="3"/>
  <c r="BU25" i="3"/>
  <c r="BU26" i="3"/>
  <c r="BU27" i="3"/>
  <c r="BU28" i="3"/>
  <c r="BU29" i="3"/>
  <c r="BU30" i="3"/>
  <c r="BU31" i="3"/>
  <c r="BU32" i="3"/>
  <c r="BU33" i="3"/>
  <c r="BU34" i="3"/>
  <c r="BU35" i="3"/>
  <c r="BU36" i="3"/>
  <c r="BU37" i="3"/>
  <c r="BU38" i="3"/>
  <c r="BU39" i="3"/>
  <c r="BU40" i="3"/>
  <c r="BU41" i="3"/>
  <c r="BU42" i="3"/>
  <c r="BU43" i="3"/>
  <c r="BU44" i="3"/>
  <c r="BU45" i="3"/>
  <c r="BU46" i="3"/>
  <c r="BU47" i="3"/>
  <c r="BU48" i="3"/>
  <c r="BU49" i="3"/>
  <c r="BU50" i="3"/>
  <c r="BU51" i="3"/>
  <c r="BU52" i="3"/>
  <c r="BU53" i="3"/>
  <c r="BU54" i="3"/>
  <c r="BU55" i="3"/>
  <c r="BU56" i="3"/>
  <c r="BU57" i="3"/>
  <c r="BU58" i="3"/>
  <c r="BU59" i="3"/>
  <c r="BU60" i="3"/>
  <c r="BU61" i="3"/>
  <c r="BU62" i="3"/>
  <c r="BU63" i="3"/>
  <c r="BU64" i="3"/>
  <c r="BU65" i="3"/>
  <c r="BU66" i="3"/>
  <c r="BU67" i="3"/>
  <c r="BU68" i="3"/>
  <c r="BU69" i="3"/>
  <c r="BU70" i="3"/>
  <c r="BU71" i="3"/>
  <c r="BU72" i="3"/>
  <c r="BU73" i="3"/>
  <c r="BU74" i="3"/>
  <c r="BU75" i="3"/>
  <c r="BU76" i="3"/>
  <c r="BU77" i="3"/>
  <c r="BU78" i="3"/>
  <c r="BU79" i="3"/>
  <c r="BU80" i="3"/>
  <c r="BU81" i="3"/>
  <c r="BU82" i="3"/>
  <c r="BU83" i="3"/>
  <c r="BU84" i="3"/>
  <c r="BU85" i="3"/>
  <c r="BU86" i="3"/>
  <c r="BU87" i="3"/>
  <c r="BU88" i="3"/>
  <c r="BU89" i="3"/>
  <c r="BU90" i="3"/>
  <c r="BU91" i="3"/>
  <c r="BU92" i="3"/>
  <c r="BU93" i="3"/>
  <c r="BU94" i="3"/>
  <c r="BU95" i="3"/>
  <c r="BU96" i="3"/>
  <c r="BU97" i="3"/>
  <c r="BU98" i="3"/>
  <c r="BU99" i="3"/>
  <c r="BU100" i="3"/>
  <c r="BU101" i="3"/>
  <c r="BU102" i="3"/>
  <c r="BU103" i="3"/>
  <c r="BU104" i="3"/>
  <c r="BU105" i="3"/>
  <c r="BU106" i="3"/>
  <c r="BU107" i="3"/>
  <c r="BU108" i="3"/>
  <c r="BU109" i="3"/>
  <c r="BU110" i="3"/>
  <c r="BU111" i="3"/>
  <c r="BU112" i="3"/>
  <c r="BU113" i="3"/>
  <c r="BU114" i="3"/>
  <c r="BU115" i="3"/>
  <c r="BU116" i="3"/>
  <c r="BU117" i="3"/>
  <c r="BU118" i="3"/>
  <c r="BU119" i="3"/>
  <c r="BU120" i="3"/>
  <c r="BU121" i="3"/>
  <c r="BU122" i="3"/>
  <c r="BU123" i="3"/>
  <c r="BU124" i="3"/>
  <c r="BU125" i="3"/>
  <c r="BU126" i="3"/>
  <c r="BU127" i="3"/>
  <c r="BU128" i="3"/>
  <c r="BU129" i="3"/>
  <c r="BU130" i="3"/>
  <c r="BU131" i="3"/>
  <c r="BU132" i="3"/>
  <c r="BU133" i="3"/>
  <c r="BU134" i="3"/>
  <c r="BU135" i="3"/>
  <c r="BU136" i="3"/>
  <c r="BU137" i="3"/>
  <c r="BU138" i="3"/>
  <c r="BU139" i="3"/>
  <c r="BU140" i="3"/>
  <c r="BU141" i="3"/>
  <c r="BU142" i="3"/>
  <c r="BU143" i="3"/>
  <c r="BU144" i="3"/>
  <c r="BU145" i="3"/>
  <c r="BU146" i="3"/>
  <c r="BU147" i="3"/>
  <c r="BU148" i="3"/>
  <c r="BU149" i="3"/>
  <c r="BU150" i="3"/>
  <c r="BU151" i="3"/>
  <c r="BU152" i="3"/>
  <c r="BU153" i="3"/>
  <c r="BU154" i="3"/>
  <c r="BU155" i="3"/>
  <c r="BU156" i="3"/>
  <c r="BU157" i="3"/>
  <c r="BU158" i="3"/>
  <c r="BU159" i="3"/>
  <c r="BU160" i="3"/>
  <c r="BU161" i="3"/>
  <c r="BU162" i="3"/>
  <c r="BU163" i="3"/>
  <c r="BU164" i="3"/>
  <c r="BU165" i="3"/>
  <c r="BU166" i="3"/>
  <c r="BU167" i="3"/>
  <c r="BU168" i="3"/>
  <c r="BU169" i="3"/>
  <c r="BU170" i="3"/>
  <c r="BU171" i="3"/>
  <c r="BU172" i="3"/>
  <c r="BU173" i="3"/>
  <c r="BU174" i="3"/>
  <c r="BU175" i="3"/>
  <c r="BU176" i="3"/>
  <c r="BU177" i="3"/>
  <c r="BU178" i="3"/>
  <c r="BU179" i="3"/>
  <c r="BU180" i="3"/>
  <c r="BU181" i="3"/>
  <c r="BU182" i="3"/>
  <c r="BU183" i="3"/>
  <c r="BU184" i="3"/>
  <c r="BU185" i="3"/>
  <c r="BU186" i="3"/>
  <c r="BU187" i="3"/>
  <c r="BU188" i="3"/>
  <c r="BU189" i="3"/>
  <c r="BU190" i="3"/>
  <c r="BU191" i="3"/>
  <c r="BU192" i="3"/>
  <c r="BU193" i="3"/>
  <c r="BU194" i="3"/>
  <c r="BU195" i="3"/>
  <c r="BU196" i="3"/>
  <c r="BU197" i="3"/>
  <c r="BU198" i="3"/>
  <c r="BU199" i="3"/>
  <c r="BU200" i="3"/>
  <c r="BU201" i="3"/>
  <c r="BU202" i="3"/>
  <c r="BU203" i="3"/>
  <c r="BU204" i="3"/>
  <c r="BU205" i="3"/>
  <c r="BU206" i="3"/>
  <c r="BU207" i="3"/>
  <c r="BU208" i="3"/>
  <c r="BU209" i="3"/>
  <c r="BU210" i="3"/>
  <c r="BU211" i="3"/>
  <c r="BU212" i="3"/>
  <c r="BU213" i="3"/>
  <c r="BU214" i="3"/>
  <c r="BU215" i="3"/>
  <c r="BU216" i="3"/>
  <c r="BU217" i="3"/>
  <c r="BU218" i="3"/>
  <c r="BU219" i="3"/>
  <c r="BU220" i="3"/>
  <c r="BU221" i="3"/>
  <c r="BU222" i="3"/>
  <c r="BU223" i="3"/>
  <c r="BU224" i="3"/>
  <c r="BU225" i="3"/>
  <c r="BU226" i="3"/>
  <c r="BU227" i="3"/>
  <c r="BU228" i="3"/>
  <c r="I3" i="4" a="1"/>
  <c r="I3" i="4" s="1"/>
  <c r="I4" i="4" a="1"/>
  <c r="I4" i="4" s="1"/>
  <c r="I5" i="4" a="1"/>
  <c r="I5" i="4" s="1"/>
  <c r="I6" i="4" a="1"/>
  <c r="I6" i="4" s="1"/>
  <c r="I7" i="4" a="1"/>
  <c r="I7" i="4" s="1"/>
  <c r="I8" i="4" a="1"/>
  <c r="I8" i="4" s="1"/>
  <c r="I9" i="4" a="1"/>
  <c r="I9" i="4" s="1"/>
  <c r="I10" i="4" a="1"/>
  <c r="I10" i="4" s="1"/>
  <c r="I11" i="4" a="1"/>
  <c r="I11" i="4" s="1"/>
  <c r="I12" i="4" a="1"/>
  <c r="I12" i="4" s="1"/>
  <c r="I13" i="4" a="1"/>
  <c r="I13" i="4" s="1"/>
  <c r="I14" i="4" a="1"/>
  <c r="I14" i="4" s="1"/>
  <c r="I15" i="4" a="1"/>
  <c r="I15" i="4" s="1"/>
  <c r="I16" i="4" a="1"/>
  <c r="I16" i="4" s="1"/>
  <c r="I17" i="4" a="1"/>
  <c r="I17" i="4" s="1"/>
  <c r="I18" i="4" a="1"/>
  <c r="I18" i="4" s="1"/>
  <c r="I19" i="4" a="1"/>
  <c r="I19" i="4" s="1"/>
  <c r="I20" i="4" a="1"/>
  <c r="I20" i="4" s="1"/>
  <c r="I21" i="4" a="1"/>
  <c r="I21" i="4" s="1"/>
  <c r="I22" i="4" a="1"/>
  <c r="I22" i="4" s="1"/>
  <c r="I23" i="4" a="1"/>
  <c r="I23" i="4" s="1"/>
  <c r="I24" i="4" a="1"/>
  <c r="I24" i="4" s="1"/>
  <c r="I25" i="4" a="1"/>
  <c r="I25" i="4" s="1"/>
  <c r="I26" i="4" a="1"/>
  <c r="I26" i="4" s="1"/>
  <c r="I27" i="4" a="1"/>
  <c r="I27" i="4" s="1"/>
  <c r="I28" i="4" a="1"/>
  <c r="I28" i="4" s="1"/>
  <c r="I29" i="4" a="1"/>
  <c r="I29" i="4" s="1"/>
  <c r="I30" i="4" a="1"/>
  <c r="I30" i="4" s="1"/>
  <c r="I31" i="4" a="1"/>
  <c r="I31" i="4" s="1"/>
  <c r="I32" i="4" a="1"/>
  <c r="I32" i="4" s="1"/>
  <c r="I33" i="4" a="1"/>
  <c r="I33" i="4" s="1"/>
  <c r="I34" i="4" a="1"/>
  <c r="I34" i="4" s="1"/>
  <c r="I35" i="4" a="1"/>
  <c r="I35" i="4" s="1"/>
  <c r="I36" i="4" a="1"/>
  <c r="I36" i="4" s="1"/>
  <c r="I37" i="4" a="1"/>
  <c r="I37" i="4" s="1"/>
  <c r="I38" i="4" a="1"/>
  <c r="I38" i="4" s="1"/>
  <c r="I39" i="4" a="1"/>
  <c r="I39" i="4" s="1"/>
  <c r="I40" i="4" a="1"/>
  <c r="I40" i="4" s="1"/>
  <c r="I41" i="4" a="1"/>
  <c r="I41" i="4" s="1"/>
  <c r="I42" i="4" a="1"/>
  <c r="I42" i="4" s="1"/>
  <c r="I43" i="4" a="1"/>
  <c r="I43" i="4" s="1"/>
  <c r="I44" i="4" a="1"/>
  <c r="I44" i="4" s="1"/>
  <c r="I45" i="4" a="1"/>
  <c r="I45" i="4" s="1"/>
  <c r="I46" i="4" a="1"/>
  <c r="I46" i="4" s="1"/>
  <c r="I47" i="4" a="1"/>
  <c r="I47" i="4" s="1"/>
  <c r="I48" i="4" a="1"/>
  <c r="I48" i="4" s="1"/>
  <c r="I49" i="4" a="1"/>
  <c r="I49" i="4" s="1"/>
  <c r="I50" i="4" a="1"/>
  <c r="I50" i="4" s="1"/>
  <c r="I51" i="4" a="1"/>
  <c r="I51" i="4" s="1"/>
  <c r="I52" i="4" a="1"/>
  <c r="I52" i="4" s="1"/>
  <c r="I53" i="4" a="1"/>
  <c r="I53" i="4" s="1"/>
  <c r="I54" i="4" a="1"/>
  <c r="I54" i="4" s="1"/>
  <c r="I55" i="4" a="1"/>
  <c r="I55" i="4" s="1"/>
  <c r="I56" i="4" a="1"/>
  <c r="I56" i="4" s="1"/>
  <c r="I57" i="4" a="1"/>
  <c r="I57" i="4" s="1"/>
  <c r="I58" i="4" a="1"/>
  <c r="I58" i="4" s="1"/>
  <c r="I59" i="4" a="1"/>
  <c r="I59" i="4" s="1"/>
  <c r="I60" i="4" a="1"/>
  <c r="I60" i="4" s="1"/>
  <c r="I61" i="4" a="1"/>
  <c r="I61" i="4" s="1"/>
  <c r="I62" i="4" a="1"/>
  <c r="I62" i="4" s="1"/>
  <c r="I63" i="4" a="1"/>
  <c r="I63" i="4" s="1"/>
  <c r="I64" i="4" a="1"/>
  <c r="I64" i="4" s="1"/>
  <c r="I65" i="4" a="1"/>
  <c r="I65" i="4" s="1"/>
  <c r="I66" i="4" a="1"/>
  <c r="I66" i="4" s="1"/>
  <c r="I67" i="4" a="1"/>
  <c r="I67" i="4" s="1"/>
  <c r="I68" i="4" a="1"/>
  <c r="I68" i="4" s="1"/>
  <c r="I69" i="4" a="1"/>
  <c r="I69" i="4" s="1"/>
  <c r="I70" i="4" a="1"/>
  <c r="I70" i="4" s="1"/>
  <c r="I71" i="4" a="1"/>
  <c r="I71" i="4" s="1"/>
  <c r="I72" i="4" a="1"/>
  <c r="I72" i="4" s="1"/>
  <c r="I73" i="4" a="1"/>
  <c r="I73" i="4" s="1"/>
  <c r="I74" i="4" a="1"/>
  <c r="I74" i="4" s="1"/>
  <c r="I75" i="4" a="1"/>
  <c r="I75" i="4" s="1"/>
  <c r="I76" i="4" a="1"/>
  <c r="I76" i="4" s="1"/>
  <c r="I77" i="4" a="1"/>
  <c r="I77" i="4" s="1"/>
  <c r="I78" i="4" a="1"/>
  <c r="I78" i="4" s="1"/>
  <c r="I79" i="4" a="1"/>
  <c r="I79" i="4" s="1"/>
  <c r="I80" i="4" a="1"/>
  <c r="I80" i="4" s="1"/>
  <c r="I81" i="4" a="1"/>
  <c r="I81" i="4" s="1"/>
  <c r="I82" i="4" a="1"/>
  <c r="I82" i="4" s="1"/>
  <c r="I83" i="4" a="1"/>
  <c r="I83" i="4" s="1"/>
  <c r="I84" i="4" a="1"/>
  <c r="I84" i="4" s="1"/>
  <c r="I85" i="4" a="1"/>
  <c r="I85" i="4" s="1"/>
  <c r="I86" i="4" a="1"/>
  <c r="I86" i="4" s="1"/>
  <c r="I87" i="4" a="1"/>
  <c r="I87" i="4" s="1"/>
  <c r="I88" i="4" a="1"/>
  <c r="I88" i="4" s="1"/>
  <c r="I89" i="4" a="1"/>
  <c r="I89" i="4" s="1"/>
  <c r="I90" i="4" a="1"/>
  <c r="I90" i="4" s="1"/>
  <c r="I91" i="4" a="1"/>
  <c r="I91" i="4" s="1"/>
  <c r="I92" i="4" a="1"/>
  <c r="I92" i="4" s="1"/>
  <c r="I93" i="4" a="1"/>
  <c r="I93" i="4" s="1"/>
  <c r="I94" i="4" a="1"/>
  <c r="I94" i="4" s="1"/>
  <c r="I95" i="4" a="1"/>
  <c r="I95" i="4" s="1"/>
  <c r="I96" i="4" a="1"/>
  <c r="I96" i="4" s="1"/>
  <c r="I97" i="4" a="1"/>
  <c r="I97" i="4" s="1"/>
  <c r="I98" i="4" a="1"/>
  <c r="I98" i="4" s="1"/>
  <c r="I99" i="4" a="1"/>
  <c r="I99" i="4" s="1"/>
  <c r="I100" i="4" a="1"/>
  <c r="I100" i="4" s="1"/>
  <c r="I101" i="4" a="1"/>
  <c r="I101" i="4" s="1"/>
  <c r="I102" i="4" a="1"/>
  <c r="I102" i="4" s="1"/>
  <c r="I103" i="4" a="1"/>
  <c r="I103" i="4" s="1"/>
  <c r="I104" i="4" a="1"/>
  <c r="I104" i="4" s="1"/>
  <c r="I105" i="4" a="1"/>
  <c r="I105" i="4" s="1"/>
  <c r="I106" i="4" a="1"/>
  <c r="I106" i="4" s="1"/>
  <c r="I107" i="4" a="1"/>
  <c r="I107" i="4" s="1"/>
  <c r="I108" i="4" a="1"/>
  <c r="I108" i="4" s="1"/>
  <c r="I109" i="4" a="1"/>
  <c r="I109" i="4" s="1"/>
  <c r="I110" i="4" a="1"/>
  <c r="I110" i="4" s="1"/>
  <c r="I111" i="4" a="1"/>
  <c r="I111" i="4" s="1"/>
  <c r="I112" i="4" a="1"/>
  <c r="I112" i="4" s="1"/>
  <c r="I113" i="4" a="1"/>
  <c r="I113" i="4" s="1"/>
  <c r="I114" i="4" a="1"/>
  <c r="I114" i="4" s="1"/>
  <c r="I115" i="4" a="1"/>
  <c r="I115" i="4" s="1"/>
  <c r="I116" i="4" a="1"/>
  <c r="I116" i="4" s="1"/>
  <c r="I117" i="4" a="1"/>
  <c r="I117" i="4" s="1"/>
  <c r="I118" i="4" a="1"/>
  <c r="I118" i="4" s="1"/>
  <c r="I119" i="4" a="1"/>
  <c r="I119" i="4" s="1"/>
  <c r="I120" i="4" a="1"/>
  <c r="I120" i="4" s="1"/>
  <c r="I121" i="4" a="1"/>
  <c r="I121" i="4" s="1"/>
  <c r="I122" i="4" a="1"/>
  <c r="I122" i="4" s="1"/>
  <c r="I123" i="4" a="1"/>
  <c r="I123" i="4" s="1"/>
  <c r="I124" i="4" a="1"/>
  <c r="I124" i="4" s="1"/>
  <c r="I125" i="4" a="1"/>
  <c r="I125" i="4" s="1"/>
  <c r="I126" i="4" a="1"/>
  <c r="I126" i="4" s="1"/>
  <c r="H3" i="4" a="1"/>
  <c r="H3" i="4" s="1"/>
  <c r="H4" i="4" a="1"/>
  <c r="H4" i="4" s="1"/>
  <c r="H5" i="4" a="1"/>
  <c r="H5" i="4" s="1"/>
  <c r="H6" i="4" a="1"/>
  <c r="H6" i="4" s="1"/>
  <c r="H7" i="4" a="1"/>
  <c r="H7" i="4" s="1"/>
  <c r="H8" i="4" a="1"/>
  <c r="H8" i="4" s="1"/>
  <c r="H9" i="4" a="1"/>
  <c r="H9" i="4" s="1"/>
  <c r="H10" i="4" a="1"/>
  <c r="H10" i="4" s="1"/>
  <c r="H11" i="4" a="1"/>
  <c r="H11" i="4" s="1"/>
  <c r="H12" i="4" a="1"/>
  <c r="H12" i="4" s="1"/>
  <c r="H13" i="4" a="1"/>
  <c r="H13" i="4" s="1"/>
  <c r="H14" i="4" a="1"/>
  <c r="H14" i="4" s="1"/>
  <c r="H15" i="4" a="1"/>
  <c r="H15" i="4" s="1"/>
  <c r="H16" i="4" a="1"/>
  <c r="H16" i="4" s="1"/>
  <c r="H17" i="4" a="1"/>
  <c r="H17" i="4" s="1"/>
  <c r="H18" i="4" a="1"/>
  <c r="H18" i="4" s="1"/>
  <c r="H19" i="4" a="1"/>
  <c r="H19" i="4" s="1"/>
  <c r="H20" i="4" a="1"/>
  <c r="H20" i="4" s="1"/>
  <c r="H21" i="4" a="1"/>
  <c r="H21" i="4" s="1"/>
  <c r="H22" i="4" a="1"/>
  <c r="H22" i="4" s="1"/>
  <c r="H23" i="4" a="1"/>
  <c r="H23" i="4" s="1"/>
  <c r="H24" i="4" a="1"/>
  <c r="H24" i="4" s="1"/>
  <c r="H25" i="4" a="1"/>
  <c r="H25" i="4" s="1"/>
  <c r="H26" i="4" a="1"/>
  <c r="H26" i="4" s="1"/>
  <c r="H27" i="4" a="1"/>
  <c r="H27" i="4" s="1"/>
  <c r="H28" i="4" a="1"/>
  <c r="H28" i="4" s="1"/>
  <c r="H29" i="4" a="1"/>
  <c r="H29" i="4" s="1"/>
  <c r="H30" i="4" a="1"/>
  <c r="H30" i="4" s="1"/>
  <c r="H31" i="4" a="1"/>
  <c r="H31" i="4" s="1"/>
  <c r="H32" i="4" a="1"/>
  <c r="H32" i="4" s="1"/>
  <c r="H33" i="4" a="1"/>
  <c r="H33" i="4" s="1"/>
  <c r="H34" i="4" a="1"/>
  <c r="H34" i="4" s="1"/>
  <c r="H35" i="4" a="1"/>
  <c r="H35" i="4" s="1"/>
  <c r="H36" i="4" a="1"/>
  <c r="H36" i="4" s="1"/>
  <c r="H37" i="4" a="1"/>
  <c r="H37" i="4" s="1"/>
  <c r="H38" i="4" a="1"/>
  <c r="H38" i="4" s="1"/>
  <c r="H39" i="4" a="1"/>
  <c r="H39" i="4" s="1"/>
  <c r="H40" i="4" a="1"/>
  <c r="H40" i="4" s="1"/>
  <c r="H41" i="4" a="1"/>
  <c r="H41" i="4" s="1"/>
  <c r="H42" i="4" a="1"/>
  <c r="H42" i="4" s="1"/>
  <c r="H43" i="4" a="1"/>
  <c r="H43" i="4" s="1"/>
  <c r="H44" i="4" a="1"/>
  <c r="H44" i="4" s="1"/>
  <c r="H45" i="4" a="1"/>
  <c r="H45" i="4" s="1"/>
  <c r="H46" i="4" a="1"/>
  <c r="H46" i="4" s="1"/>
  <c r="H47" i="4" a="1"/>
  <c r="H47" i="4" s="1"/>
  <c r="H48" i="4" a="1"/>
  <c r="H48" i="4" s="1"/>
  <c r="H49" i="4" a="1"/>
  <c r="H49" i="4" s="1"/>
  <c r="H50" i="4" a="1"/>
  <c r="H50" i="4" s="1"/>
  <c r="H51" i="4" a="1"/>
  <c r="H51" i="4" s="1"/>
  <c r="H52" i="4" a="1"/>
  <c r="H52" i="4" s="1"/>
  <c r="H53" i="4" a="1"/>
  <c r="H53" i="4" s="1"/>
  <c r="H54" i="4" a="1"/>
  <c r="H54" i="4" s="1"/>
  <c r="H55" i="4" a="1"/>
  <c r="H55" i="4" s="1"/>
  <c r="H56" i="4" a="1"/>
  <c r="H56" i="4" s="1"/>
  <c r="H57" i="4" a="1"/>
  <c r="H57" i="4" s="1"/>
  <c r="H58" i="4" a="1"/>
  <c r="H58" i="4" s="1"/>
  <c r="H59" i="4" a="1"/>
  <c r="H59" i="4" s="1"/>
  <c r="H60" i="4" a="1"/>
  <c r="H60" i="4" s="1"/>
  <c r="H61" i="4" a="1"/>
  <c r="H61" i="4" s="1"/>
  <c r="H62" i="4" a="1"/>
  <c r="H62" i="4" s="1"/>
  <c r="H63" i="4" a="1"/>
  <c r="H63" i="4" s="1"/>
  <c r="H64" i="4" a="1"/>
  <c r="H64" i="4" s="1"/>
  <c r="H65" i="4" a="1"/>
  <c r="H65" i="4" s="1"/>
  <c r="H66" i="4" a="1"/>
  <c r="H66" i="4" s="1"/>
  <c r="H67" i="4" a="1"/>
  <c r="H67" i="4" s="1"/>
  <c r="H68" i="4" a="1"/>
  <c r="H68" i="4" s="1"/>
  <c r="H69" i="4" a="1"/>
  <c r="H69" i="4" s="1"/>
  <c r="H70" i="4" a="1"/>
  <c r="H70" i="4" s="1"/>
  <c r="H71" i="4" a="1"/>
  <c r="H71" i="4" s="1"/>
  <c r="H72" i="4" a="1"/>
  <c r="H72" i="4" s="1"/>
  <c r="H73" i="4" a="1"/>
  <c r="H73" i="4" s="1"/>
  <c r="H74" i="4" a="1"/>
  <c r="H74" i="4" s="1"/>
  <c r="H75" i="4" a="1"/>
  <c r="H75" i="4" s="1"/>
  <c r="H76" i="4" a="1"/>
  <c r="H76" i="4" s="1"/>
  <c r="H77" i="4" a="1"/>
  <c r="H77" i="4" s="1"/>
  <c r="H78" i="4" a="1"/>
  <c r="H78" i="4" s="1"/>
  <c r="H79" i="4" a="1"/>
  <c r="H79" i="4" s="1"/>
  <c r="H80" i="4" a="1"/>
  <c r="H80" i="4" s="1"/>
  <c r="H81" i="4" a="1"/>
  <c r="H81" i="4" s="1"/>
  <c r="H82" i="4" a="1"/>
  <c r="H82" i="4" s="1"/>
  <c r="H83" i="4" a="1"/>
  <c r="H83" i="4" s="1"/>
  <c r="H84" i="4" a="1"/>
  <c r="H84" i="4" s="1"/>
  <c r="H85" i="4" a="1"/>
  <c r="H85" i="4" s="1"/>
  <c r="H86" i="4" a="1"/>
  <c r="H86" i="4" s="1"/>
  <c r="H87" i="4" a="1"/>
  <c r="H87" i="4" s="1"/>
  <c r="H88" i="4" a="1"/>
  <c r="H88" i="4" s="1"/>
  <c r="H89" i="4" a="1"/>
  <c r="H89" i="4" s="1"/>
  <c r="H90" i="4" a="1"/>
  <c r="H90" i="4" s="1"/>
  <c r="H91" i="4" a="1"/>
  <c r="H91" i="4" s="1"/>
  <c r="H92" i="4" a="1"/>
  <c r="H92" i="4" s="1"/>
  <c r="H93" i="4" a="1"/>
  <c r="H93" i="4" s="1"/>
  <c r="H94" i="4" a="1"/>
  <c r="H94" i="4" s="1"/>
  <c r="H95" i="4" a="1"/>
  <c r="H95" i="4" s="1"/>
  <c r="H96" i="4" a="1"/>
  <c r="H96" i="4" s="1"/>
  <c r="H97" i="4" a="1"/>
  <c r="H97" i="4" s="1"/>
  <c r="H98" i="4" a="1"/>
  <c r="H98" i="4" s="1"/>
  <c r="H99" i="4" a="1"/>
  <c r="H99" i="4" s="1"/>
  <c r="H100" i="4" a="1"/>
  <c r="H100" i="4" s="1"/>
  <c r="H101" i="4" a="1"/>
  <c r="H101" i="4" s="1"/>
  <c r="H102" i="4" a="1"/>
  <c r="H102" i="4" s="1"/>
  <c r="H103" i="4" a="1"/>
  <c r="H103" i="4" s="1"/>
  <c r="H104" i="4" a="1"/>
  <c r="H104" i="4" s="1"/>
  <c r="H105" i="4" a="1"/>
  <c r="H105" i="4" s="1"/>
  <c r="H106" i="4" a="1"/>
  <c r="H106" i="4" s="1"/>
  <c r="H107" i="4" a="1"/>
  <c r="H107" i="4" s="1"/>
  <c r="H108" i="4" a="1"/>
  <c r="H108" i="4" s="1"/>
  <c r="H109" i="4" a="1"/>
  <c r="H109" i="4" s="1"/>
  <c r="H110" i="4" a="1"/>
  <c r="H110" i="4" s="1"/>
  <c r="H111" i="4" a="1"/>
  <c r="H111" i="4" s="1"/>
  <c r="H112" i="4" a="1"/>
  <c r="H112" i="4" s="1"/>
  <c r="H113" i="4" a="1"/>
  <c r="H113" i="4" s="1"/>
  <c r="H114" i="4" a="1"/>
  <c r="H114" i="4" s="1"/>
  <c r="H115" i="4" a="1"/>
  <c r="H115" i="4" s="1"/>
  <c r="H116" i="4" a="1"/>
  <c r="H116" i="4" s="1"/>
  <c r="H117" i="4" a="1"/>
  <c r="H117" i="4" s="1"/>
  <c r="H118" i="4" a="1"/>
  <c r="H118" i="4" s="1"/>
  <c r="H119" i="4" a="1"/>
  <c r="H119" i="4" s="1"/>
  <c r="H120" i="4" a="1"/>
  <c r="H120" i="4" s="1"/>
  <c r="H121" i="4" a="1"/>
  <c r="H121" i="4" s="1"/>
  <c r="H122" i="4" a="1"/>
  <c r="H122" i="4" s="1"/>
  <c r="H123" i="4" a="1"/>
  <c r="H123" i="4" s="1"/>
  <c r="H124" i="4" a="1"/>
  <c r="H124" i="4" s="1"/>
  <c r="H125" i="4" a="1"/>
  <c r="H125" i="4" s="1"/>
  <c r="H126" i="4" a="1"/>
  <c r="H126" i="4" s="1"/>
  <c r="G3" i="4" a="1"/>
  <c r="G3" i="4" s="1"/>
  <c r="G4" i="4" a="1"/>
  <c r="G4" i="4" s="1"/>
  <c r="G5" i="4" a="1"/>
  <c r="G5" i="4" s="1"/>
  <c r="G6" i="4" a="1"/>
  <c r="G6" i="4" s="1"/>
  <c r="G7" i="4" a="1"/>
  <c r="G7" i="4" s="1"/>
  <c r="G8" i="4" a="1"/>
  <c r="G8" i="4" s="1"/>
  <c r="G9" i="4" a="1"/>
  <c r="G9" i="4" s="1"/>
  <c r="G10" i="4" a="1"/>
  <c r="G10" i="4" s="1"/>
  <c r="G11" i="4" a="1"/>
  <c r="G11" i="4" s="1"/>
  <c r="G12" i="4" a="1"/>
  <c r="G12" i="4" s="1"/>
  <c r="G13" i="4" a="1"/>
  <c r="G13" i="4" s="1"/>
  <c r="G14" i="4" a="1"/>
  <c r="G14" i="4" s="1"/>
  <c r="G15" i="4" a="1"/>
  <c r="G15" i="4" s="1"/>
  <c r="G16" i="4" a="1"/>
  <c r="G16" i="4" s="1"/>
  <c r="G17" i="4" a="1"/>
  <c r="G17" i="4" s="1"/>
  <c r="G18" i="4" a="1"/>
  <c r="G18" i="4" s="1"/>
  <c r="G19" i="4" a="1"/>
  <c r="G19" i="4" s="1"/>
  <c r="G20" i="4" a="1"/>
  <c r="G20" i="4" s="1"/>
  <c r="G21" i="4" a="1"/>
  <c r="G21" i="4" s="1"/>
  <c r="G22" i="4" a="1"/>
  <c r="G22" i="4" s="1"/>
  <c r="G23" i="4" a="1"/>
  <c r="G23" i="4" s="1"/>
  <c r="G24" i="4" a="1"/>
  <c r="G24" i="4" s="1"/>
  <c r="G25" i="4" a="1"/>
  <c r="G25" i="4" s="1"/>
  <c r="G26" i="4" a="1"/>
  <c r="G26" i="4" s="1"/>
  <c r="G27" i="4" a="1"/>
  <c r="G27" i="4" s="1"/>
  <c r="G28" i="4" a="1"/>
  <c r="G28" i="4" s="1"/>
  <c r="G29" i="4" a="1"/>
  <c r="G29" i="4" s="1"/>
  <c r="G30" i="4" a="1"/>
  <c r="G30" i="4" s="1"/>
  <c r="G31" i="4" a="1"/>
  <c r="G31" i="4" s="1"/>
  <c r="G32" i="4" a="1"/>
  <c r="G32" i="4" s="1"/>
  <c r="G33" i="4" a="1"/>
  <c r="G33" i="4" s="1"/>
  <c r="G34" i="4" a="1"/>
  <c r="G34" i="4" s="1"/>
  <c r="G35" i="4" a="1"/>
  <c r="G35" i="4" s="1"/>
  <c r="G36" i="4" a="1"/>
  <c r="G36" i="4" s="1"/>
  <c r="G37" i="4" a="1"/>
  <c r="G37" i="4" s="1"/>
  <c r="G38" i="4" a="1"/>
  <c r="G38" i="4" s="1"/>
  <c r="G39" i="4" a="1"/>
  <c r="G39" i="4" s="1"/>
  <c r="G40" i="4" a="1"/>
  <c r="G40" i="4" s="1"/>
  <c r="G41" i="4" a="1"/>
  <c r="G41" i="4" s="1"/>
  <c r="G42" i="4" a="1"/>
  <c r="G42" i="4" s="1"/>
  <c r="G43" i="4" a="1"/>
  <c r="G43" i="4" s="1"/>
  <c r="G44" i="4" a="1"/>
  <c r="G44" i="4" s="1"/>
  <c r="G45" i="4" a="1"/>
  <c r="G45" i="4" s="1"/>
  <c r="G46" i="4" a="1"/>
  <c r="G46" i="4" s="1"/>
  <c r="G47" i="4" a="1"/>
  <c r="G47" i="4" s="1"/>
  <c r="G48" i="4" a="1"/>
  <c r="G48" i="4" s="1"/>
  <c r="G49" i="4" a="1"/>
  <c r="G49" i="4" s="1"/>
  <c r="G50" i="4" a="1"/>
  <c r="G50" i="4" s="1"/>
  <c r="G51" i="4" a="1"/>
  <c r="G51" i="4" s="1"/>
  <c r="G52" i="4" a="1"/>
  <c r="G52" i="4" s="1"/>
  <c r="G53" i="4" a="1"/>
  <c r="G53" i="4" s="1"/>
  <c r="G54" i="4" a="1"/>
  <c r="G54" i="4" s="1"/>
  <c r="G55" i="4" a="1"/>
  <c r="G55" i="4" s="1"/>
  <c r="G56" i="4" a="1"/>
  <c r="G56" i="4" s="1"/>
  <c r="G57" i="4" a="1"/>
  <c r="G57" i="4" s="1"/>
  <c r="G58" i="4" a="1"/>
  <c r="G58" i="4" s="1"/>
  <c r="G59" i="4" a="1"/>
  <c r="G59" i="4" s="1"/>
  <c r="G60" i="4" a="1"/>
  <c r="G60" i="4" s="1"/>
  <c r="G61" i="4" a="1"/>
  <c r="G61" i="4" s="1"/>
  <c r="G62" i="4" a="1"/>
  <c r="G62" i="4" s="1"/>
  <c r="G63" i="4" a="1"/>
  <c r="G63" i="4" s="1"/>
  <c r="G64" i="4" a="1"/>
  <c r="G64" i="4" s="1"/>
  <c r="G65" i="4" a="1"/>
  <c r="G65" i="4" s="1"/>
  <c r="G66" i="4" a="1"/>
  <c r="G66" i="4" s="1"/>
  <c r="G67" i="4" a="1"/>
  <c r="G67" i="4" s="1"/>
  <c r="G68" i="4" a="1"/>
  <c r="G68" i="4" s="1"/>
  <c r="G69" i="4" a="1"/>
  <c r="G69" i="4" s="1"/>
  <c r="G70" i="4" a="1"/>
  <c r="G70" i="4" s="1"/>
  <c r="G71" i="4" a="1"/>
  <c r="G71" i="4" s="1"/>
  <c r="G72" i="4" a="1"/>
  <c r="G72" i="4" s="1"/>
  <c r="G73" i="4" a="1"/>
  <c r="G73" i="4" s="1"/>
  <c r="G74" i="4" a="1"/>
  <c r="G74" i="4" s="1"/>
  <c r="G75" i="4" a="1"/>
  <c r="G75" i="4" s="1"/>
  <c r="G76" i="4" a="1"/>
  <c r="G76" i="4" s="1"/>
  <c r="G77" i="4" a="1"/>
  <c r="G77" i="4" s="1"/>
  <c r="G78" i="4" a="1"/>
  <c r="G78" i="4" s="1"/>
  <c r="G79" i="4" a="1"/>
  <c r="G79" i="4" s="1"/>
  <c r="G80" i="4" a="1"/>
  <c r="G80" i="4" s="1"/>
  <c r="G81" i="4" a="1"/>
  <c r="G81" i="4" s="1"/>
  <c r="G82" i="4" a="1"/>
  <c r="G82" i="4" s="1"/>
  <c r="G83" i="4" a="1"/>
  <c r="G83" i="4" s="1"/>
  <c r="G84" i="4" a="1"/>
  <c r="G84" i="4" s="1"/>
  <c r="G85" i="4" a="1"/>
  <c r="G85" i="4" s="1"/>
  <c r="G86" i="4" a="1"/>
  <c r="G86" i="4" s="1"/>
  <c r="G87" i="4" a="1"/>
  <c r="G87" i="4" s="1"/>
  <c r="G88" i="4" a="1"/>
  <c r="G88" i="4" s="1"/>
  <c r="G89" i="4" a="1"/>
  <c r="G89" i="4" s="1"/>
  <c r="G90" i="4" a="1"/>
  <c r="G90" i="4" s="1"/>
  <c r="G91" i="4" a="1"/>
  <c r="G91" i="4" s="1"/>
  <c r="G92" i="4" a="1"/>
  <c r="G92" i="4" s="1"/>
  <c r="G93" i="4" a="1"/>
  <c r="G93" i="4" s="1"/>
  <c r="G94" i="4" a="1"/>
  <c r="G94" i="4" s="1"/>
  <c r="G95" i="4" a="1"/>
  <c r="G95" i="4" s="1"/>
  <c r="G96" i="4" a="1"/>
  <c r="G96" i="4" s="1"/>
  <c r="G97" i="4" a="1"/>
  <c r="G97" i="4" s="1"/>
  <c r="G98" i="4" a="1"/>
  <c r="G98" i="4" s="1"/>
  <c r="G99" i="4" a="1"/>
  <c r="G99" i="4" s="1"/>
  <c r="G100" i="4" a="1"/>
  <c r="G100" i="4" s="1"/>
  <c r="G101" i="4" a="1"/>
  <c r="G101" i="4" s="1"/>
  <c r="G102" i="4" a="1"/>
  <c r="G102" i="4" s="1"/>
  <c r="G103" i="4" a="1"/>
  <c r="G103" i="4" s="1"/>
  <c r="G104" i="4" a="1"/>
  <c r="G104" i="4" s="1"/>
  <c r="G105" i="4" a="1"/>
  <c r="G105" i="4" s="1"/>
  <c r="G106" i="4" a="1"/>
  <c r="G106" i="4" s="1"/>
  <c r="G107" i="4" a="1"/>
  <c r="G107" i="4" s="1"/>
  <c r="G108" i="4" a="1"/>
  <c r="G108" i="4" s="1"/>
  <c r="G109" i="4" a="1"/>
  <c r="G109" i="4" s="1"/>
  <c r="G110" i="4" a="1"/>
  <c r="G110" i="4" s="1"/>
  <c r="G111" i="4" a="1"/>
  <c r="G111" i="4" s="1"/>
  <c r="G112" i="4" a="1"/>
  <c r="G112" i="4" s="1"/>
  <c r="G113" i="4" a="1"/>
  <c r="G113" i="4" s="1"/>
  <c r="G114" i="4" a="1"/>
  <c r="G114" i="4" s="1"/>
  <c r="G115" i="4" a="1"/>
  <c r="G115" i="4" s="1"/>
  <c r="G116" i="4" a="1"/>
  <c r="G116" i="4" s="1"/>
  <c r="G117" i="4" a="1"/>
  <c r="G117" i="4" s="1"/>
  <c r="G118" i="4" a="1"/>
  <c r="G118" i="4" s="1"/>
  <c r="G119" i="4" a="1"/>
  <c r="G119" i="4" s="1"/>
  <c r="G120" i="4" a="1"/>
  <c r="G120" i="4" s="1"/>
  <c r="G121" i="4" a="1"/>
  <c r="G121" i="4" s="1"/>
  <c r="G122" i="4" a="1"/>
  <c r="G122" i="4" s="1"/>
  <c r="G123" i="4" a="1"/>
  <c r="G123" i="4" s="1"/>
  <c r="G124" i="4" a="1"/>
  <c r="G124" i="4" s="1"/>
  <c r="G125" i="4" a="1"/>
  <c r="G125" i="4" s="1"/>
  <c r="G126" i="4" a="1"/>
  <c r="G126" i="4" s="1"/>
  <c r="L3" i="4" a="1"/>
  <c r="L3" i="4" s="1"/>
  <c r="L4" i="4" a="1"/>
  <c r="L4" i="4" s="1"/>
  <c r="L5" i="4" a="1"/>
  <c r="L5" i="4" s="1"/>
  <c r="L6" i="4" a="1"/>
  <c r="L6" i="4" s="1"/>
  <c r="L7" i="4" a="1"/>
  <c r="L7" i="4" s="1"/>
  <c r="L8" i="4" a="1"/>
  <c r="L8" i="4" s="1"/>
  <c r="L9" i="4" a="1"/>
  <c r="L9" i="4" s="1"/>
  <c r="L10" i="4" a="1"/>
  <c r="L10" i="4" s="1"/>
  <c r="L11" i="4" a="1"/>
  <c r="L11" i="4" s="1"/>
  <c r="L12" i="4" a="1"/>
  <c r="L12" i="4" s="1"/>
  <c r="L13" i="4" a="1"/>
  <c r="L13" i="4" s="1"/>
  <c r="L14" i="4" a="1"/>
  <c r="L14" i="4" s="1"/>
  <c r="L15" i="4" a="1"/>
  <c r="L15" i="4" s="1"/>
  <c r="L16" i="4" a="1"/>
  <c r="L16" i="4" s="1"/>
  <c r="L17" i="4" a="1"/>
  <c r="L17" i="4" s="1"/>
  <c r="L18" i="4" a="1"/>
  <c r="L18" i="4" s="1"/>
  <c r="L19" i="4" a="1"/>
  <c r="L19" i="4" s="1"/>
  <c r="L20" i="4" a="1"/>
  <c r="L20" i="4" s="1"/>
  <c r="L21" i="4" a="1"/>
  <c r="L21" i="4" s="1"/>
  <c r="L22" i="4" a="1"/>
  <c r="L22" i="4" s="1"/>
  <c r="L23" i="4" a="1"/>
  <c r="L23" i="4" s="1"/>
  <c r="L24" i="4" a="1"/>
  <c r="L24" i="4" s="1"/>
  <c r="L25" i="4" a="1"/>
  <c r="L25" i="4" s="1"/>
  <c r="L26" i="4" a="1"/>
  <c r="L26" i="4" s="1"/>
  <c r="L27" i="4" a="1"/>
  <c r="L27" i="4" s="1"/>
  <c r="L28" i="4" a="1"/>
  <c r="L28" i="4" s="1"/>
  <c r="L29" i="4" a="1"/>
  <c r="L29" i="4" s="1"/>
  <c r="L30" i="4" a="1"/>
  <c r="L30" i="4" s="1"/>
  <c r="L31" i="4" a="1"/>
  <c r="L31" i="4" s="1"/>
  <c r="L32" i="4" a="1"/>
  <c r="L32" i="4" s="1"/>
  <c r="L33" i="4" a="1"/>
  <c r="L33" i="4" s="1"/>
  <c r="L34" i="4" a="1"/>
  <c r="L34" i="4" s="1"/>
  <c r="L35" i="4" a="1"/>
  <c r="L35" i="4" s="1"/>
  <c r="L36" i="4" a="1"/>
  <c r="L36" i="4" s="1"/>
  <c r="L37" i="4" a="1"/>
  <c r="L37" i="4" s="1"/>
  <c r="L38" i="4" a="1"/>
  <c r="L38" i="4" s="1"/>
  <c r="L39" i="4" a="1"/>
  <c r="L39" i="4" s="1"/>
  <c r="L40" i="4" a="1"/>
  <c r="L40" i="4" s="1"/>
  <c r="L41" i="4" a="1"/>
  <c r="L41" i="4" s="1"/>
  <c r="L42" i="4" a="1"/>
  <c r="L42" i="4" s="1"/>
  <c r="L43" i="4" a="1"/>
  <c r="L43" i="4" s="1"/>
  <c r="L44" i="4" a="1"/>
  <c r="L44" i="4" s="1"/>
  <c r="L45" i="4" a="1"/>
  <c r="L45" i="4" s="1"/>
  <c r="L46" i="4" a="1"/>
  <c r="L46" i="4" s="1"/>
  <c r="L47" i="4" a="1"/>
  <c r="L47" i="4" s="1"/>
  <c r="L48" i="4" a="1"/>
  <c r="L48" i="4" s="1"/>
  <c r="L49" i="4" a="1"/>
  <c r="L49" i="4" s="1"/>
  <c r="L50" i="4" a="1"/>
  <c r="L50" i="4" s="1"/>
  <c r="L51" i="4" a="1"/>
  <c r="L51" i="4" s="1"/>
  <c r="L52" i="4" a="1"/>
  <c r="L52" i="4" s="1"/>
  <c r="L53" i="4" a="1"/>
  <c r="L53" i="4" s="1"/>
  <c r="L54" i="4" a="1"/>
  <c r="L54" i="4" s="1"/>
  <c r="L55" i="4" a="1"/>
  <c r="L55" i="4" s="1"/>
  <c r="L56" i="4" a="1"/>
  <c r="L56" i="4" s="1"/>
  <c r="L57" i="4" a="1"/>
  <c r="L57" i="4" s="1"/>
  <c r="L58" i="4" a="1"/>
  <c r="L58" i="4" s="1"/>
  <c r="L59" i="4" a="1"/>
  <c r="L59" i="4" s="1"/>
  <c r="L60" i="4" a="1"/>
  <c r="L60" i="4" s="1"/>
  <c r="L61" i="4" a="1"/>
  <c r="L61" i="4" s="1"/>
  <c r="L62" i="4" a="1"/>
  <c r="L62" i="4" s="1"/>
  <c r="L63" i="4" a="1"/>
  <c r="L63" i="4" s="1"/>
  <c r="L64" i="4" a="1"/>
  <c r="L64" i="4" s="1"/>
  <c r="L65" i="4" a="1"/>
  <c r="L65" i="4" s="1"/>
  <c r="L66" i="4" a="1"/>
  <c r="L66" i="4" s="1"/>
  <c r="L67" i="4" a="1"/>
  <c r="L67" i="4" s="1"/>
  <c r="L68" i="4" a="1"/>
  <c r="L68" i="4" s="1"/>
  <c r="L69" i="4" a="1"/>
  <c r="L69" i="4" s="1"/>
  <c r="L70" i="4" a="1"/>
  <c r="L70" i="4" s="1"/>
  <c r="L71" i="4" a="1"/>
  <c r="L71" i="4" s="1"/>
  <c r="L72" i="4" a="1"/>
  <c r="L72" i="4" s="1"/>
  <c r="L73" i="4" a="1"/>
  <c r="L73" i="4" s="1"/>
  <c r="L74" i="4" a="1"/>
  <c r="L74" i="4" s="1"/>
  <c r="L75" i="4" a="1"/>
  <c r="L75" i="4" s="1"/>
  <c r="L76" i="4" a="1"/>
  <c r="L76" i="4" s="1"/>
  <c r="L77" i="4" a="1"/>
  <c r="L77" i="4" s="1"/>
  <c r="L78" i="4" a="1"/>
  <c r="L78" i="4" s="1"/>
  <c r="L79" i="4" a="1"/>
  <c r="L79" i="4" s="1"/>
  <c r="L80" i="4" a="1"/>
  <c r="L80" i="4" s="1"/>
  <c r="L81" i="4" a="1"/>
  <c r="L81" i="4" s="1"/>
  <c r="L82" i="4" a="1"/>
  <c r="L82" i="4" s="1"/>
  <c r="L83" i="4" a="1"/>
  <c r="L83" i="4" s="1"/>
  <c r="L84" i="4" a="1"/>
  <c r="L84" i="4" s="1"/>
  <c r="L85" i="4" a="1"/>
  <c r="L85" i="4" s="1"/>
  <c r="L86" i="4" a="1"/>
  <c r="L86" i="4" s="1"/>
  <c r="L87" i="4" a="1"/>
  <c r="L87" i="4" s="1"/>
  <c r="L88" i="4" a="1"/>
  <c r="L88" i="4" s="1"/>
  <c r="L89" i="4" a="1"/>
  <c r="L89" i="4" s="1"/>
  <c r="L90" i="4" a="1"/>
  <c r="L90" i="4" s="1"/>
  <c r="L91" i="4" a="1"/>
  <c r="L91" i="4" s="1"/>
  <c r="L92" i="4" a="1"/>
  <c r="L92" i="4" s="1"/>
  <c r="L93" i="4" a="1"/>
  <c r="L93" i="4" s="1"/>
  <c r="L94" i="4" a="1"/>
  <c r="L94" i="4" s="1"/>
  <c r="L95" i="4" a="1"/>
  <c r="L95" i="4" s="1"/>
  <c r="L96" i="4" a="1"/>
  <c r="L96" i="4" s="1"/>
  <c r="L97" i="4" a="1"/>
  <c r="L97" i="4" s="1"/>
  <c r="L98" i="4" a="1"/>
  <c r="L98" i="4" s="1"/>
  <c r="L99" i="4" a="1"/>
  <c r="L99" i="4" s="1"/>
  <c r="L100" i="4" a="1"/>
  <c r="L100" i="4" s="1"/>
  <c r="L101" i="4" a="1"/>
  <c r="L101" i="4" s="1"/>
  <c r="L102" i="4" a="1"/>
  <c r="L102" i="4" s="1"/>
  <c r="L103" i="4" a="1"/>
  <c r="L103" i="4" s="1"/>
  <c r="L104" i="4" a="1"/>
  <c r="L104" i="4" s="1"/>
  <c r="L105" i="4" a="1"/>
  <c r="L105" i="4" s="1"/>
  <c r="L106" i="4" a="1"/>
  <c r="L106" i="4" s="1"/>
  <c r="L107" i="4" a="1"/>
  <c r="L107" i="4" s="1"/>
  <c r="L108" i="4" a="1"/>
  <c r="L108" i="4" s="1"/>
  <c r="L109" i="4" a="1"/>
  <c r="L109" i="4" s="1"/>
  <c r="L110" i="4" a="1"/>
  <c r="L110" i="4" s="1"/>
  <c r="L111" i="4" a="1"/>
  <c r="L111" i="4" s="1"/>
  <c r="L112" i="4" a="1"/>
  <c r="L112" i="4" s="1"/>
  <c r="L113" i="4" a="1"/>
  <c r="L113" i="4" s="1"/>
  <c r="L114" i="4" a="1"/>
  <c r="L114" i="4" s="1"/>
  <c r="L115" i="4" a="1"/>
  <c r="L115" i="4" s="1"/>
  <c r="L116" i="4" a="1"/>
  <c r="L116" i="4" s="1"/>
  <c r="L117" i="4" a="1"/>
  <c r="L117" i="4" s="1"/>
  <c r="L118" i="4" a="1"/>
  <c r="L118" i="4" s="1"/>
  <c r="L119" i="4" a="1"/>
  <c r="L119" i="4" s="1"/>
  <c r="L120" i="4" a="1"/>
  <c r="L120" i="4" s="1"/>
  <c r="L121" i="4" a="1"/>
  <c r="L121" i="4" s="1"/>
  <c r="L122" i="4" a="1"/>
  <c r="L122" i="4" s="1"/>
  <c r="L123" i="4" a="1"/>
  <c r="L123" i="4" s="1"/>
  <c r="L124" i="4" a="1"/>
  <c r="L124" i="4" s="1"/>
  <c r="L125" i="4" a="1"/>
  <c r="L125" i="4" s="1"/>
  <c r="L126" i="4" a="1"/>
  <c r="L126" i="4" s="1"/>
  <c r="M3" i="4" a="1"/>
  <c r="M3" i="4" s="1"/>
  <c r="M4" i="4" a="1"/>
  <c r="M4" i="4" s="1"/>
  <c r="M5" i="4" a="1"/>
  <c r="M5" i="4" s="1"/>
  <c r="M6" i="4" a="1"/>
  <c r="M6" i="4" s="1"/>
  <c r="M7" i="4" a="1"/>
  <c r="M7" i="4" s="1"/>
  <c r="M8" i="4" a="1"/>
  <c r="M8" i="4" s="1"/>
  <c r="M9" i="4" a="1"/>
  <c r="M9" i="4" s="1"/>
  <c r="M10" i="4" a="1"/>
  <c r="M10" i="4" s="1"/>
  <c r="M11" i="4" a="1"/>
  <c r="M11" i="4" s="1"/>
  <c r="M12" i="4" a="1"/>
  <c r="M12" i="4" s="1"/>
  <c r="M13" i="4" a="1"/>
  <c r="M13" i="4" s="1"/>
  <c r="M14" i="4" a="1"/>
  <c r="M14" i="4" s="1"/>
  <c r="M15" i="4" a="1"/>
  <c r="M15" i="4" s="1"/>
  <c r="M16" i="4" a="1"/>
  <c r="M16" i="4" s="1"/>
  <c r="M17" i="4" a="1"/>
  <c r="M17" i="4" s="1"/>
  <c r="M18" i="4" a="1"/>
  <c r="M18" i="4" s="1"/>
  <c r="M19" i="4" a="1"/>
  <c r="M19" i="4" s="1"/>
  <c r="M20" i="4" a="1"/>
  <c r="M20" i="4" s="1"/>
  <c r="M21" i="4" a="1"/>
  <c r="M21" i="4" s="1"/>
  <c r="M22" i="4" a="1"/>
  <c r="M22" i="4" s="1"/>
  <c r="M23" i="4" a="1"/>
  <c r="M23" i="4" s="1"/>
  <c r="M24" i="4" a="1"/>
  <c r="M24" i="4" s="1"/>
  <c r="M25" i="4" a="1"/>
  <c r="M25" i="4" s="1"/>
  <c r="M26" i="4" a="1"/>
  <c r="M26" i="4" s="1"/>
  <c r="M27" i="4" a="1"/>
  <c r="M27" i="4" s="1"/>
  <c r="M28" i="4" a="1"/>
  <c r="M28" i="4" s="1"/>
  <c r="M29" i="4" a="1"/>
  <c r="M29" i="4" s="1"/>
  <c r="M30" i="4" a="1"/>
  <c r="M30" i="4" s="1"/>
  <c r="M31" i="4" a="1"/>
  <c r="M31" i="4" s="1"/>
  <c r="M32" i="4" a="1"/>
  <c r="M32" i="4" s="1"/>
  <c r="M33" i="4" a="1"/>
  <c r="M33" i="4" s="1"/>
  <c r="M34" i="4" a="1"/>
  <c r="M34" i="4" s="1"/>
  <c r="M35" i="4" a="1"/>
  <c r="M35" i="4" s="1"/>
  <c r="M36" i="4" a="1"/>
  <c r="M36" i="4" s="1"/>
  <c r="M37" i="4" a="1"/>
  <c r="M37" i="4" s="1"/>
  <c r="M38" i="4" a="1"/>
  <c r="M38" i="4" s="1"/>
  <c r="M39" i="4" a="1"/>
  <c r="M39" i="4" s="1"/>
  <c r="M40" i="4" a="1"/>
  <c r="M40" i="4" s="1"/>
  <c r="M41" i="4" a="1"/>
  <c r="M41" i="4" s="1"/>
  <c r="M42" i="4" a="1"/>
  <c r="M42" i="4" s="1"/>
  <c r="M43" i="4" a="1"/>
  <c r="M43" i="4" s="1"/>
  <c r="M44" i="4" a="1"/>
  <c r="M44" i="4" s="1"/>
  <c r="M45" i="4" a="1"/>
  <c r="M45" i="4" s="1"/>
  <c r="M46" i="4" a="1"/>
  <c r="M46" i="4" s="1"/>
  <c r="M47" i="4" a="1"/>
  <c r="M47" i="4" s="1"/>
  <c r="M48" i="4" a="1"/>
  <c r="M48" i="4" s="1"/>
  <c r="M49" i="4" a="1"/>
  <c r="M49" i="4" s="1"/>
  <c r="M50" i="4" a="1"/>
  <c r="M50" i="4" s="1"/>
  <c r="M51" i="4" a="1"/>
  <c r="M51" i="4" s="1"/>
  <c r="M52" i="4" a="1"/>
  <c r="M52" i="4" s="1"/>
  <c r="M53" i="4" a="1"/>
  <c r="M53" i="4" s="1"/>
  <c r="M54" i="4" a="1"/>
  <c r="M54" i="4" s="1"/>
  <c r="M55" i="4" a="1"/>
  <c r="M55" i="4" s="1"/>
  <c r="M56" i="4" a="1"/>
  <c r="M56" i="4" s="1"/>
  <c r="M57" i="4" a="1"/>
  <c r="M57" i="4" s="1"/>
  <c r="M58" i="4" a="1"/>
  <c r="M58" i="4" s="1"/>
  <c r="M59" i="4" a="1"/>
  <c r="M59" i="4" s="1"/>
  <c r="M60" i="4" a="1"/>
  <c r="M60" i="4" s="1"/>
  <c r="M61" i="4" a="1"/>
  <c r="M61" i="4" s="1"/>
  <c r="M62" i="4" a="1"/>
  <c r="M62" i="4" s="1"/>
  <c r="M63" i="4" a="1"/>
  <c r="M63" i="4" s="1"/>
  <c r="M64" i="4" a="1"/>
  <c r="M64" i="4" s="1"/>
  <c r="M65" i="4" a="1"/>
  <c r="M65" i="4" s="1"/>
  <c r="M66" i="4" a="1"/>
  <c r="M66" i="4" s="1"/>
  <c r="M67" i="4" a="1"/>
  <c r="M67" i="4" s="1"/>
  <c r="M68" i="4" a="1"/>
  <c r="M68" i="4" s="1"/>
  <c r="M69" i="4" a="1"/>
  <c r="M69" i="4" s="1"/>
  <c r="M70" i="4" a="1"/>
  <c r="M70" i="4" s="1"/>
  <c r="M71" i="4" a="1"/>
  <c r="M71" i="4" s="1"/>
  <c r="M72" i="4" a="1"/>
  <c r="M72" i="4" s="1"/>
  <c r="M73" i="4" a="1"/>
  <c r="M73" i="4" s="1"/>
  <c r="M74" i="4" a="1"/>
  <c r="M74" i="4" s="1"/>
  <c r="M75" i="4" a="1"/>
  <c r="M75" i="4" s="1"/>
  <c r="M76" i="4" a="1"/>
  <c r="M76" i="4" s="1"/>
  <c r="M77" i="4" a="1"/>
  <c r="M77" i="4" s="1"/>
  <c r="M78" i="4" a="1"/>
  <c r="M78" i="4" s="1"/>
  <c r="M79" i="4" a="1"/>
  <c r="M79" i="4" s="1"/>
  <c r="M80" i="4" a="1"/>
  <c r="M80" i="4" s="1"/>
  <c r="M81" i="4" a="1"/>
  <c r="M81" i="4" s="1"/>
  <c r="M82" i="4" a="1"/>
  <c r="M82" i="4" s="1"/>
  <c r="M83" i="4" a="1"/>
  <c r="M83" i="4" s="1"/>
  <c r="M84" i="4" a="1"/>
  <c r="M84" i="4" s="1"/>
  <c r="M85" i="4" a="1"/>
  <c r="M85" i="4" s="1"/>
  <c r="M86" i="4" a="1"/>
  <c r="M86" i="4" s="1"/>
  <c r="M87" i="4" a="1"/>
  <c r="M87" i="4" s="1"/>
  <c r="M88" i="4" a="1"/>
  <c r="M88" i="4" s="1"/>
  <c r="M89" i="4" a="1"/>
  <c r="M89" i="4" s="1"/>
  <c r="M90" i="4" a="1"/>
  <c r="M90" i="4" s="1"/>
  <c r="M91" i="4" a="1"/>
  <c r="M91" i="4" s="1"/>
  <c r="M92" i="4" a="1"/>
  <c r="M92" i="4" s="1"/>
  <c r="M93" i="4" a="1"/>
  <c r="M93" i="4" s="1"/>
  <c r="M94" i="4" a="1"/>
  <c r="M94" i="4" s="1"/>
  <c r="M95" i="4" a="1"/>
  <c r="M95" i="4" s="1"/>
  <c r="M96" i="4" a="1"/>
  <c r="M96" i="4" s="1"/>
  <c r="M97" i="4" a="1"/>
  <c r="M97" i="4" s="1"/>
  <c r="M98" i="4" a="1"/>
  <c r="M98" i="4" s="1"/>
  <c r="M99" i="4" a="1"/>
  <c r="M99" i="4" s="1"/>
  <c r="M100" i="4" a="1"/>
  <c r="M100" i="4" s="1"/>
  <c r="M101" i="4" a="1"/>
  <c r="M101" i="4" s="1"/>
  <c r="M102" i="4" a="1"/>
  <c r="M102" i="4" s="1"/>
  <c r="M103" i="4" a="1"/>
  <c r="M103" i="4" s="1"/>
  <c r="M104" i="4" a="1"/>
  <c r="M104" i="4" s="1"/>
  <c r="M105" i="4" a="1"/>
  <c r="M105" i="4" s="1"/>
  <c r="M106" i="4" a="1"/>
  <c r="M106" i="4" s="1"/>
  <c r="M107" i="4" a="1"/>
  <c r="M107" i="4" s="1"/>
  <c r="M108" i="4" a="1"/>
  <c r="M108" i="4" s="1"/>
  <c r="M109" i="4" a="1"/>
  <c r="M109" i="4" s="1"/>
  <c r="M110" i="4" a="1"/>
  <c r="M110" i="4" s="1"/>
  <c r="M111" i="4" a="1"/>
  <c r="M111" i="4" s="1"/>
  <c r="M112" i="4" a="1"/>
  <c r="M112" i="4" s="1"/>
  <c r="M113" i="4" a="1"/>
  <c r="M113" i="4" s="1"/>
  <c r="M114" i="4" a="1"/>
  <c r="M114" i="4" s="1"/>
  <c r="M115" i="4" a="1"/>
  <c r="M115" i="4" s="1"/>
  <c r="M116" i="4" a="1"/>
  <c r="M116" i="4" s="1"/>
  <c r="M117" i="4" a="1"/>
  <c r="M117" i="4" s="1"/>
  <c r="M118" i="4" a="1"/>
  <c r="M118" i="4" s="1"/>
  <c r="M119" i="4" a="1"/>
  <c r="M119" i="4" s="1"/>
  <c r="M120" i="4" a="1"/>
  <c r="M120" i="4" s="1"/>
  <c r="M121" i="4" a="1"/>
  <c r="M121" i="4" s="1"/>
  <c r="M122" i="4" a="1"/>
  <c r="M122" i="4" s="1"/>
  <c r="M123" i="4" a="1"/>
  <c r="M123" i="4" s="1"/>
  <c r="M124" i="4" a="1"/>
  <c r="M124" i="4" s="1"/>
  <c r="M125" i="4" a="1"/>
  <c r="M125" i="4" s="1"/>
  <c r="M126" i="4" a="1"/>
  <c r="M126" i="4" s="1"/>
  <c r="N3" i="4" a="1"/>
  <c r="N3" i="4" s="1"/>
  <c r="N4" i="4" a="1"/>
  <c r="N4" i="4" s="1"/>
  <c r="N5" i="4" a="1"/>
  <c r="N5" i="4" s="1"/>
  <c r="N6" i="4" a="1"/>
  <c r="N6" i="4" s="1"/>
  <c r="N7" i="4" a="1"/>
  <c r="N7" i="4" s="1"/>
  <c r="N8" i="4" a="1"/>
  <c r="N8" i="4" s="1"/>
  <c r="N9" i="4" a="1"/>
  <c r="N9" i="4" s="1"/>
  <c r="N10" i="4" a="1"/>
  <c r="N10" i="4" s="1"/>
  <c r="N11" i="4" a="1"/>
  <c r="N11" i="4" s="1"/>
  <c r="N12" i="4" a="1"/>
  <c r="N12" i="4" s="1"/>
  <c r="N13" i="4" a="1"/>
  <c r="N13" i="4" s="1"/>
  <c r="N14" i="4" a="1"/>
  <c r="N14" i="4" s="1"/>
  <c r="N15" i="4" a="1"/>
  <c r="N15" i="4" s="1"/>
  <c r="N16" i="4" a="1"/>
  <c r="N16" i="4" s="1"/>
  <c r="N17" i="4" a="1"/>
  <c r="N17" i="4" s="1"/>
  <c r="N18" i="4" a="1"/>
  <c r="N18" i="4" s="1"/>
  <c r="N19" i="4" a="1"/>
  <c r="N19" i="4" s="1"/>
  <c r="N20" i="4" a="1"/>
  <c r="N20" i="4" s="1"/>
  <c r="N21" i="4" a="1"/>
  <c r="N21" i="4" s="1"/>
  <c r="N22" i="4" a="1"/>
  <c r="N22" i="4" s="1"/>
  <c r="N23" i="4" a="1"/>
  <c r="N23" i="4" s="1"/>
  <c r="N24" i="4" a="1"/>
  <c r="N24" i="4" s="1"/>
  <c r="N25" i="4" a="1"/>
  <c r="N25" i="4" s="1"/>
  <c r="N26" i="4" a="1"/>
  <c r="N26" i="4" s="1"/>
  <c r="N27" i="4" a="1"/>
  <c r="N27" i="4" s="1"/>
  <c r="N28" i="4" a="1"/>
  <c r="N28" i="4" s="1"/>
  <c r="N29" i="4" a="1"/>
  <c r="N29" i="4" s="1"/>
  <c r="N30" i="4" a="1"/>
  <c r="N30" i="4" s="1"/>
  <c r="N31" i="4" a="1"/>
  <c r="N31" i="4" s="1"/>
  <c r="N32" i="4" a="1"/>
  <c r="N32" i="4" s="1"/>
  <c r="N33" i="4" a="1"/>
  <c r="N33" i="4" s="1"/>
  <c r="N34" i="4" a="1"/>
  <c r="N34" i="4" s="1"/>
  <c r="N35" i="4" a="1"/>
  <c r="N35" i="4" s="1"/>
  <c r="N36" i="4" a="1"/>
  <c r="N36" i="4" s="1"/>
  <c r="N37" i="4" a="1"/>
  <c r="N37" i="4" s="1"/>
  <c r="N38" i="4" a="1"/>
  <c r="N38" i="4" s="1"/>
  <c r="N39" i="4" a="1"/>
  <c r="N39" i="4" s="1"/>
  <c r="N40" i="4" a="1"/>
  <c r="N40" i="4" s="1"/>
  <c r="N41" i="4" a="1"/>
  <c r="N41" i="4" s="1"/>
  <c r="N42" i="4" a="1"/>
  <c r="N42" i="4" s="1"/>
  <c r="N43" i="4" a="1"/>
  <c r="N43" i="4" s="1"/>
  <c r="N44" i="4" a="1"/>
  <c r="N44" i="4" s="1"/>
  <c r="N45" i="4" a="1"/>
  <c r="N45" i="4" s="1"/>
  <c r="N46" i="4" a="1"/>
  <c r="N46" i="4" s="1"/>
  <c r="N47" i="4" a="1"/>
  <c r="N47" i="4" s="1"/>
  <c r="N48" i="4" a="1"/>
  <c r="N48" i="4" s="1"/>
  <c r="N49" i="4" a="1"/>
  <c r="N49" i="4" s="1"/>
  <c r="N50" i="4" a="1"/>
  <c r="N50" i="4" s="1"/>
  <c r="N51" i="4" a="1"/>
  <c r="N51" i="4" s="1"/>
  <c r="N52" i="4" a="1"/>
  <c r="N52" i="4" s="1"/>
  <c r="N53" i="4" a="1"/>
  <c r="N53" i="4" s="1"/>
  <c r="N54" i="4" a="1"/>
  <c r="N54" i="4" s="1"/>
  <c r="N55" i="4" a="1"/>
  <c r="N55" i="4" s="1"/>
  <c r="N56" i="4" a="1"/>
  <c r="N56" i="4" s="1"/>
  <c r="N57" i="4" a="1"/>
  <c r="N57" i="4" s="1"/>
  <c r="N58" i="4" a="1"/>
  <c r="N58" i="4" s="1"/>
  <c r="N59" i="4" a="1"/>
  <c r="N59" i="4" s="1"/>
  <c r="N60" i="4" a="1"/>
  <c r="N60" i="4" s="1"/>
  <c r="N61" i="4" a="1"/>
  <c r="N61" i="4" s="1"/>
  <c r="N62" i="4" a="1"/>
  <c r="N62" i="4" s="1"/>
  <c r="N63" i="4" a="1"/>
  <c r="N63" i="4" s="1"/>
  <c r="N64" i="4" a="1"/>
  <c r="N64" i="4" s="1"/>
  <c r="N65" i="4" a="1"/>
  <c r="N65" i="4" s="1"/>
  <c r="N66" i="4" a="1"/>
  <c r="N66" i="4" s="1"/>
  <c r="N67" i="4" a="1"/>
  <c r="N67" i="4" s="1"/>
  <c r="N68" i="4" a="1"/>
  <c r="N68" i="4" s="1"/>
  <c r="N69" i="4" a="1"/>
  <c r="N69" i="4" s="1"/>
  <c r="N70" i="4" a="1"/>
  <c r="N70" i="4" s="1"/>
  <c r="N71" i="4" a="1"/>
  <c r="N71" i="4" s="1"/>
  <c r="N72" i="4" a="1"/>
  <c r="N72" i="4" s="1"/>
  <c r="N73" i="4" a="1"/>
  <c r="N73" i="4" s="1"/>
  <c r="N74" i="4" a="1"/>
  <c r="N74" i="4" s="1"/>
  <c r="N75" i="4" a="1"/>
  <c r="N75" i="4" s="1"/>
  <c r="N76" i="4" a="1"/>
  <c r="N76" i="4" s="1"/>
  <c r="N77" i="4" a="1"/>
  <c r="N77" i="4" s="1"/>
  <c r="N78" i="4" a="1"/>
  <c r="N78" i="4" s="1"/>
  <c r="N79" i="4" a="1"/>
  <c r="N79" i="4" s="1"/>
  <c r="N80" i="4" a="1"/>
  <c r="N80" i="4" s="1"/>
  <c r="N81" i="4" a="1"/>
  <c r="N81" i="4" s="1"/>
  <c r="N82" i="4" a="1"/>
  <c r="N82" i="4" s="1"/>
  <c r="N83" i="4" a="1"/>
  <c r="N83" i="4" s="1"/>
  <c r="N84" i="4" a="1"/>
  <c r="N84" i="4" s="1"/>
  <c r="N85" i="4" a="1"/>
  <c r="N85" i="4" s="1"/>
  <c r="N86" i="4" a="1"/>
  <c r="N86" i="4" s="1"/>
  <c r="N87" i="4" a="1"/>
  <c r="N87" i="4" s="1"/>
  <c r="N88" i="4" a="1"/>
  <c r="N88" i="4" s="1"/>
  <c r="N89" i="4" a="1"/>
  <c r="N89" i="4" s="1"/>
  <c r="N90" i="4" a="1"/>
  <c r="N90" i="4" s="1"/>
  <c r="N91" i="4" a="1"/>
  <c r="N91" i="4" s="1"/>
  <c r="N92" i="4" a="1"/>
  <c r="N92" i="4" s="1"/>
  <c r="N93" i="4" a="1"/>
  <c r="N93" i="4" s="1"/>
  <c r="N94" i="4" a="1"/>
  <c r="N94" i="4" s="1"/>
  <c r="N95" i="4" a="1"/>
  <c r="N95" i="4" s="1"/>
  <c r="N96" i="4" a="1"/>
  <c r="N96" i="4" s="1"/>
  <c r="N97" i="4" a="1"/>
  <c r="N97" i="4" s="1"/>
  <c r="N98" i="4" a="1"/>
  <c r="N98" i="4" s="1"/>
  <c r="N99" i="4" a="1"/>
  <c r="N99" i="4" s="1"/>
  <c r="N100" i="4" a="1"/>
  <c r="N100" i="4" s="1"/>
  <c r="N101" i="4" a="1"/>
  <c r="N101" i="4" s="1"/>
  <c r="N102" i="4" a="1"/>
  <c r="N102" i="4" s="1"/>
  <c r="N103" i="4" a="1"/>
  <c r="N103" i="4" s="1"/>
  <c r="N104" i="4" a="1"/>
  <c r="N104" i="4" s="1"/>
  <c r="N105" i="4" a="1"/>
  <c r="N105" i="4" s="1"/>
  <c r="N106" i="4" a="1"/>
  <c r="N106" i="4" s="1"/>
  <c r="N107" i="4" a="1"/>
  <c r="N107" i="4" s="1"/>
  <c r="N108" i="4" a="1"/>
  <c r="N108" i="4" s="1"/>
  <c r="N109" i="4" a="1"/>
  <c r="N109" i="4" s="1"/>
  <c r="N110" i="4" a="1"/>
  <c r="N110" i="4" s="1"/>
  <c r="N111" i="4" a="1"/>
  <c r="N111" i="4" s="1"/>
  <c r="N112" i="4" a="1"/>
  <c r="N112" i="4" s="1"/>
  <c r="N113" i="4" a="1"/>
  <c r="N113" i="4" s="1"/>
  <c r="N114" i="4" a="1"/>
  <c r="N114" i="4" s="1"/>
  <c r="N115" i="4" a="1"/>
  <c r="N115" i="4" s="1"/>
  <c r="N116" i="4" a="1"/>
  <c r="N116" i="4" s="1"/>
  <c r="N117" i="4" a="1"/>
  <c r="N117" i="4" s="1"/>
  <c r="N118" i="4" a="1"/>
  <c r="N118" i="4" s="1"/>
  <c r="N119" i="4" a="1"/>
  <c r="N119" i="4" s="1"/>
  <c r="N120" i="4" a="1"/>
  <c r="N120" i="4" s="1"/>
  <c r="N121" i="4" a="1"/>
  <c r="N121" i="4" s="1"/>
  <c r="N122" i="4" a="1"/>
  <c r="N122" i="4" s="1"/>
  <c r="N123" i="4" a="1"/>
  <c r="N123" i="4" s="1"/>
  <c r="N124" i="4" a="1"/>
  <c r="N124" i="4" s="1"/>
  <c r="N125" i="4" a="1"/>
  <c r="N125" i="4" s="1"/>
  <c r="N126" i="4" a="1"/>
  <c r="N126" i="4" s="1"/>
  <c r="K3" i="4" a="1"/>
  <c r="K3" i="4" s="1"/>
  <c r="K4" i="4" a="1"/>
  <c r="K4" i="4" s="1"/>
  <c r="K5" i="4" a="1"/>
  <c r="K5" i="4" s="1"/>
  <c r="K6" i="4" a="1"/>
  <c r="K6" i="4" s="1"/>
  <c r="K7" i="4" a="1"/>
  <c r="K7" i="4" s="1"/>
  <c r="K8" i="4" a="1"/>
  <c r="K8" i="4" s="1"/>
  <c r="K9" i="4" a="1"/>
  <c r="K9" i="4" s="1"/>
  <c r="K10" i="4" a="1"/>
  <c r="K10" i="4" s="1"/>
  <c r="K11" i="4" a="1"/>
  <c r="K11" i="4" s="1"/>
  <c r="K12" i="4" a="1"/>
  <c r="K12" i="4" s="1"/>
  <c r="K13" i="4" a="1"/>
  <c r="K13" i="4" s="1"/>
  <c r="K14" i="4" a="1"/>
  <c r="K14" i="4" s="1"/>
  <c r="K15" i="4" a="1"/>
  <c r="K15" i="4" s="1"/>
  <c r="K16" i="4" a="1"/>
  <c r="K16" i="4" s="1"/>
  <c r="K17" i="4" a="1"/>
  <c r="K17" i="4" s="1"/>
  <c r="K18" i="4" a="1"/>
  <c r="K18" i="4" s="1"/>
  <c r="K19" i="4" a="1"/>
  <c r="K19" i="4" s="1"/>
  <c r="K20" i="4" a="1"/>
  <c r="K20" i="4" s="1"/>
  <c r="K21" i="4" a="1"/>
  <c r="K21" i="4" s="1"/>
  <c r="K22" i="4" a="1"/>
  <c r="K22" i="4" s="1"/>
  <c r="K23" i="4" a="1"/>
  <c r="K23" i="4" s="1"/>
  <c r="K24" i="4" a="1"/>
  <c r="K24" i="4" s="1"/>
  <c r="K25" i="4" a="1"/>
  <c r="K25" i="4" s="1"/>
  <c r="K26" i="4" a="1"/>
  <c r="K26" i="4" s="1"/>
  <c r="K27" i="4" a="1"/>
  <c r="K27" i="4" s="1"/>
  <c r="K28" i="4" a="1"/>
  <c r="K28" i="4" s="1"/>
  <c r="K29" i="4" a="1"/>
  <c r="K29" i="4" s="1"/>
  <c r="K30" i="4" a="1"/>
  <c r="K30" i="4" s="1"/>
  <c r="K31" i="4" a="1"/>
  <c r="K31" i="4" s="1"/>
  <c r="K32" i="4" a="1"/>
  <c r="K32" i="4" s="1"/>
  <c r="K33" i="4" a="1"/>
  <c r="K33" i="4" s="1"/>
  <c r="K34" i="4" a="1"/>
  <c r="K34" i="4" s="1"/>
  <c r="K35" i="4" a="1"/>
  <c r="K35" i="4" s="1"/>
  <c r="K36" i="4" a="1"/>
  <c r="K36" i="4" s="1"/>
  <c r="K37" i="4" a="1"/>
  <c r="K37" i="4" s="1"/>
  <c r="K38" i="4" a="1"/>
  <c r="K38" i="4" s="1"/>
  <c r="K39" i="4" a="1"/>
  <c r="K39" i="4" s="1"/>
  <c r="K40" i="4" a="1"/>
  <c r="K40" i="4" s="1"/>
  <c r="K41" i="4" a="1"/>
  <c r="K41" i="4" s="1"/>
  <c r="K42" i="4" a="1"/>
  <c r="K42" i="4" s="1"/>
  <c r="K43" i="4" a="1"/>
  <c r="K43" i="4" s="1"/>
  <c r="K44" i="4" a="1"/>
  <c r="K44" i="4" s="1"/>
  <c r="K45" i="4" a="1"/>
  <c r="K45" i="4" s="1"/>
  <c r="K46" i="4" a="1"/>
  <c r="K46" i="4" s="1"/>
  <c r="K47" i="4" a="1"/>
  <c r="K47" i="4" s="1"/>
  <c r="K48" i="4" a="1"/>
  <c r="K48" i="4" s="1"/>
  <c r="K49" i="4" a="1"/>
  <c r="K49" i="4" s="1"/>
  <c r="K50" i="4" a="1"/>
  <c r="K50" i="4" s="1"/>
  <c r="K51" i="4" a="1"/>
  <c r="K51" i="4" s="1"/>
  <c r="K52" i="4" a="1"/>
  <c r="K52" i="4" s="1"/>
  <c r="K53" i="4" a="1"/>
  <c r="K53" i="4" s="1"/>
  <c r="K54" i="4" a="1"/>
  <c r="K54" i="4" s="1"/>
  <c r="K55" i="4" a="1"/>
  <c r="K55" i="4" s="1"/>
  <c r="K56" i="4" a="1"/>
  <c r="K56" i="4" s="1"/>
  <c r="K57" i="4" a="1"/>
  <c r="K57" i="4" s="1"/>
  <c r="K58" i="4" a="1"/>
  <c r="K58" i="4" s="1"/>
  <c r="K59" i="4" a="1"/>
  <c r="K59" i="4" s="1"/>
  <c r="K60" i="4" a="1"/>
  <c r="K60" i="4" s="1"/>
  <c r="K61" i="4" a="1"/>
  <c r="K61" i="4" s="1"/>
  <c r="K62" i="4" a="1"/>
  <c r="K62" i="4" s="1"/>
  <c r="K63" i="4" a="1"/>
  <c r="K63" i="4" s="1"/>
  <c r="K64" i="4" a="1"/>
  <c r="K64" i="4" s="1"/>
  <c r="K65" i="4" a="1"/>
  <c r="K65" i="4" s="1"/>
  <c r="K66" i="4" a="1"/>
  <c r="K66" i="4" s="1"/>
  <c r="K67" i="4" a="1"/>
  <c r="K67" i="4" s="1"/>
  <c r="K68" i="4" a="1"/>
  <c r="K68" i="4" s="1"/>
  <c r="K69" i="4" a="1"/>
  <c r="K69" i="4" s="1"/>
  <c r="K70" i="4" a="1"/>
  <c r="K70" i="4" s="1"/>
  <c r="K71" i="4" a="1"/>
  <c r="K71" i="4" s="1"/>
  <c r="K72" i="4" a="1"/>
  <c r="K72" i="4" s="1"/>
  <c r="K73" i="4" a="1"/>
  <c r="K73" i="4" s="1"/>
  <c r="K74" i="4" a="1"/>
  <c r="K74" i="4" s="1"/>
  <c r="K75" i="4" a="1"/>
  <c r="K75" i="4" s="1"/>
  <c r="K76" i="4" a="1"/>
  <c r="K76" i="4" s="1"/>
  <c r="K77" i="4" a="1"/>
  <c r="K77" i="4" s="1"/>
  <c r="K78" i="4" a="1"/>
  <c r="K78" i="4" s="1"/>
  <c r="K79" i="4" a="1"/>
  <c r="K79" i="4" s="1"/>
  <c r="K80" i="4" a="1"/>
  <c r="K80" i="4" s="1"/>
  <c r="K81" i="4" a="1"/>
  <c r="K81" i="4" s="1"/>
  <c r="K82" i="4" a="1"/>
  <c r="K82" i="4" s="1"/>
  <c r="K83" i="4" a="1"/>
  <c r="K83" i="4" s="1"/>
  <c r="K84" i="4" a="1"/>
  <c r="K84" i="4" s="1"/>
  <c r="K85" i="4" a="1"/>
  <c r="K85" i="4" s="1"/>
  <c r="K86" i="4" a="1"/>
  <c r="K86" i="4" s="1"/>
  <c r="K87" i="4" a="1"/>
  <c r="K87" i="4" s="1"/>
  <c r="K88" i="4" a="1"/>
  <c r="K88" i="4" s="1"/>
  <c r="K89" i="4" a="1"/>
  <c r="K89" i="4" s="1"/>
  <c r="K90" i="4" a="1"/>
  <c r="K90" i="4" s="1"/>
  <c r="K91" i="4" a="1"/>
  <c r="K91" i="4" s="1"/>
  <c r="K92" i="4" a="1"/>
  <c r="K92" i="4" s="1"/>
  <c r="K93" i="4" a="1"/>
  <c r="K93" i="4" s="1"/>
  <c r="K94" i="4" a="1"/>
  <c r="K94" i="4" s="1"/>
  <c r="K95" i="4" a="1"/>
  <c r="K95" i="4" s="1"/>
  <c r="K96" i="4" a="1"/>
  <c r="K96" i="4" s="1"/>
  <c r="K97" i="4" a="1"/>
  <c r="K97" i="4" s="1"/>
  <c r="K98" i="4" a="1"/>
  <c r="K98" i="4" s="1"/>
  <c r="K99" i="4" a="1"/>
  <c r="K99" i="4" s="1"/>
  <c r="K100" i="4" a="1"/>
  <c r="K100" i="4" s="1"/>
  <c r="K101" i="4" a="1"/>
  <c r="K101" i="4" s="1"/>
  <c r="K102" i="4" a="1"/>
  <c r="K102" i="4" s="1"/>
  <c r="K103" i="4" a="1"/>
  <c r="K103" i="4" s="1"/>
  <c r="K104" i="4" a="1"/>
  <c r="K104" i="4" s="1"/>
  <c r="K105" i="4" a="1"/>
  <c r="K105" i="4" s="1"/>
  <c r="K106" i="4" a="1"/>
  <c r="K106" i="4" s="1"/>
  <c r="K107" i="4" a="1"/>
  <c r="K107" i="4" s="1"/>
  <c r="K108" i="4" a="1"/>
  <c r="K108" i="4" s="1"/>
  <c r="K109" i="4" a="1"/>
  <c r="K109" i="4" s="1"/>
  <c r="K110" i="4" a="1"/>
  <c r="K110" i="4" s="1"/>
  <c r="K111" i="4" a="1"/>
  <c r="K111" i="4" s="1"/>
  <c r="K112" i="4" a="1"/>
  <c r="K112" i="4" s="1"/>
  <c r="K113" i="4" a="1"/>
  <c r="K113" i="4" s="1"/>
  <c r="K114" i="4" a="1"/>
  <c r="K114" i="4" s="1"/>
  <c r="K115" i="4" a="1"/>
  <c r="K115" i="4" s="1"/>
  <c r="K116" i="4" a="1"/>
  <c r="K116" i="4" s="1"/>
  <c r="K117" i="4" a="1"/>
  <c r="K117" i="4" s="1"/>
  <c r="K118" i="4" a="1"/>
  <c r="K118" i="4" s="1"/>
  <c r="K119" i="4" a="1"/>
  <c r="K119" i="4" s="1"/>
  <c r="K120" i="4" a="1"/>
  <c r="K120" i="4" s="1"/>
  <c r="K121" i="4" a="1"/>
  <c r="K121" i="4" s="1"/>
  <c r="K122" i="4" a="1"/>
  <c r="K122" i="4" s="1"/>
  <c r="K123" i="4" a="1"/>
  <c r="K123" i="4" s="1"/>
  <c r="K124" i="4" a="1"/>
  <c r="K124" i="4" s="1"/>
  <c r="K125" i="4" a="1"/>
  <c r="K125" i="4" s="1"/>
  <c r="K126" i="4" a="1"/>
  <c r="K126" i="4" s="1"/>
  <c r="J3" i="4" a="1"/>
  <c r="J3" i="4" s="1"/>
  <c r="J4" i="4" a="1"/>
  <c r="J4" i="4" s="1"/>
  <c r="J5" i="4" a="1"/>
  <c r="J5" i="4" s="1"/>
  <c r="J6" i="4" a="1"/>
  <c r="J6" i="4" s="1"/>
  <c r="J7" i="4" a="1"/>
  <c r="J7" i="4" s="1"/>
  <c r="J8" i="4" a="1"/>
  <c r="J8" i="4" s="1"/>
  <c r="J9" i="4" a="1"/>
  <c r="J9" i="4" s="1"/>
  <c r="J10" i="4" a="1"/>
  <c r="J10" i="4" s="1"/>
  <c r="J11" i="4" a="1"/>
  <c r="J11" i="4" s="1"/>
  <c r="J12" i="4" a="1"/>
  <c r="J12" i="4" s="1"/>
  <c r="J13" i="4" a="1"/>
  <c r="J13" i="4" s="1"/>
  <c r="J14" i="4" a="1"/>
  <c r="J14" i="4" s="1"/>
  <c r="J15" i="4" a="1"/>
  <c r="J15" i="4" s="1"/>
  <c r="J16" i="4" a="1"/>
  <c r="J16" i="4" s="1"/>
  <c r="J17" i="4" a="1"/>
  <c r="J17" i="4" s="1"/>
  <c r="J18" i="4" a="1"/>
  <c r="J18" i="4" s="1"/>
  <c r="J19" i="4" a="1"/>
  <c r="J19" i="4" s="1"/>
  <c r="J20" i="4" a="1"/>
  <c r="J20" i="4" s="1"/>
  <c r="J21" i="4" a="1"/>
  <c r="J21" i="4" s="1"/>
  <c r="J22" i="4" a="1"/>
  <c r="J22" i="4" s="1"/>
  <c r="J23" i="4" a="1"/>
  <c r="J23" i="4" s="1"/>
  <c r="J24" i="4" a="1"/>
  <c r="J24" i="4" s="1"/>
  <c r="J25" i="4" a="1"/>
  <c r="J25" i="4" s="1"/>
  <c r="J26" i="4" a="1"/>
  <c r="J26" i="4" s="1"/>
  <c r="J27" i="4" a="1"/>
  <c r="J27" i="4" s="1"/>
  <c r="J28" i="4" a="1"/>
  <c r="J28" i="4" s="1"/>
  <c r="J29" i="4" a="1"/>
  <c r="J29" i="4" s="1"/>
  <c r="J30" i="4" a="1"/>
  <c r="J30" i="4" s="1"/>
  <c r="J31" i="4" a="1"/>
  <c r="J31" i="4" s="1"/>
  <c r="J32" i="4" a="1"/>
  <c r="J32" i="4" s="1"/>
  <c r="J33" i="4" a="1"/>
  <c r="J33" i="4" s="1"/>
  <c r="J34" i="4" a="1"/>
  <c r="J34" i="4" s="1"/>
  <c r="J35" i="4" a="1"/>
  <c r="J35" i="4" s="1"/>
  <c r="J36" i="4" a="1"/>
  <c r="J36" i="4" s="1"/>
  <c r="J37" i="4" a="1"/>
  <c r="J37" i="4" s="1"/>
  <c r="J38" i="4" a="1"/>
  <c r="J38" i="4" s="1"/>
  <c r="J39" i="4" a="1"/>
  <c r="J39" i="4" s="1"/>
  <c r="J40" i="4" a="1"/>
  <c r="J40" i="4" s="1"/>
  <c r="J41" i="4" a="1"/>
  <c r="J41" i="4" s="1"/>
  <c r="J42" i="4" a="1"/>
  <c r="J42" i="4" s="1"/>
  <c r="J43" i="4" a="1"/>
  <c r="J43" i="4" s="1"/>
  <c r="J44" i="4" a="1"/>
  <c r="J44" i="4" s="1"/>
  <c r="J45" i="4" a="1"/>
  <c r="J45" i="4" s="1"/>
  <c r="J46" i="4" a="1"/>
  <c r="J46" i="4" s="1"/>
  <c r="J47" i="4" a="1"/>
  <c r="J47" i="4" s="1"/>
  <c r="J48" i="4" a="1"/>
  <c r="J48" i="4" s="1"/>
  <c r="J49" i="4" a="1"/>
  <c r="J49" i="4" s="1"/>
  <c r="J50" i="4" a="1"/>
  <c r="J50" i="4" s="1"/>
  <c r="J51" i="4" a="1"/>
  <c r="J51" i="4" s="1"/>
  <c r="J52" i="4" a="1"/>
  <c r="J52" i="4" s="1"/>
  <c r="J53" i="4" a="1"/>
  <c r="J53" i="4" s="1"/>
  <c r="J54" i="4" a="1"/>
  <c r="J54" i="4" s="1"/>
  <c r="J55" i="4" a="1"/>
  <c r="J55" i="4" s="1"/>
  <c r="J56" i="4" a="1"/>
  <c r="J56" i="4" s="1"/>
  <c r="J57" i="4" a="1"/>
  <c r="J57" i="4" s="1"/>
  <c r="J58" i="4" a="1"/>
  <c r="J58" i="4" s="1"/>
  <c r="J59" i="4" a="1"/>
  <c r="J59" i="4" s="1"/>
  <c r="J60" i="4" a="1"/>
  <c r="J60" i="4" s="1"/>
  <c r="J61" i="4" a="1"/>
  <c r="J61" i="4" s="1"/>
  <c r="J62" i="4" a="1"/>
  <c r="J62" i="4" s="1"/>
  <c r="J63" i="4" a="1"/>
  <c r="J63" i="4" s="1"/>
  <c r="J64" i="4" a="1"/>
  <c r="J64" i="4" s="1"/>
  <c r="J65" i="4" a="1"/>
  <c r="J65" i="4" s="1"/>
  <c r="J66" i="4" a="1"/>
  <c r="J66" i="4" s="1"/>
  <c r="J67" i="4" a="1"/>
  <c r="J67" i="4" s="1"/>
  <c r="J68" i="4" a="1"/>
  <c r="J68" i="4" s="1"/>
  <c r="J69" i="4" a="1"/>
  <c r="J69" i="4" s="1"/>
  <c r="J70" i="4" a="1"/>
  <c r="J70" i="4" s="1"/>
  <c r="J71" i="4" a="1"/>
  <c r="J71" i="4" s="1"/>
  <c r="J72" i="4" a="1"/>
  <c r="J72" i="4" s="1"/>
  <c r="J73" i="4" a="1"/>
  <c r="J73" i="4" s="1"/>
  <c r="J74" i="4" a="1"/>
  <c r="J74" i="4" s="1"/>
  <c r="J75" i="4" a="1"/>
  <c r="J75" i="4" s="1"/>
  <c r="J76" i="4" a="1"/>
  <c r="J76" i="4" s="1"/>
  <c r="J77" i="4" a="1"/>
  <c r="J77" i="4" s="1"/>
  <c r="J78" i="4" a="1"/>
  <c r="J78" i="4" s="1"/>
  <c r="J79" i="4" a="1"/>
  <c r="J79" i="4" s="1"/>
  <c r="J80" i="4" a="1"/>
  <c r="J80" i="4" s="1"/>
  <c r="J81" i="4" a="1"/>
  <c r="J81" i="4" s="1"/>
  <c r="J82" i="4" a="1"/>
  <c r="J82" i="4" s="1"/>
  <c r="J83" i="4" a="1"/>
  <c r="J83" i="4" s="1"/>
  <c r="J84" i="4" a="1"/>
  <c r="J84" i="4" s="1"/>
  <c r="J85" i="4" a="1"/>
  <c r="J85" i="4" s="1"/>
  <c r="J86" i="4" a="1"/>
  <c r="J86" i="4" s="1"/>
  <c r="J87" i="4" a="1"/>
  <c r="J87" i="4" s="1"/>
  <c r="J88" i="4" a="1"/>
  <c r="J88" i="4" s="1"/>
  <c r="J89" i="4" a="1"/>
  <c r="J89" i="4" s="1"/>
  <c r="J90" i="4" a="1"/>
  <c r="J90" i="4" s="1"/>
  <c r="J91" i="4" a="1"/>
  <c r="J91" i="4" s="1"/>
  <c r="J92" i="4" a="1"/>
  <c r="J92" i="4" s="1"/>
  <c r="J93" i="4" a="1"/>
  <c r="J93" i="4" s="1"/>
  <c r="J94" i="4" a="1"/>
  <c r="J94" i="4" s="1"/>
  <c r="J95" i="4" a="1"/>
  <c r="J95" i="4" s="1"/>
  <c r="J96" i="4" a="1"/>
  <c r="J96" i="4" s="1"/>
  <c r="J97" i="4" a="1"/>
  <c r="J97" i="4" s="1"/>
  <c r="J98" i="4" a="1"/>
  <c r="J98" i="4" s="1"/>
  <c r="J99" i="4" a="1"/>
  <c r="J99" i="4" s="1"/>
  <c r="J100" i="4" a="1"/>
  <c r="J100" i="4" s="1"/>
  <c r="J101" i="4" a="1"/>
  <c r="J101" i="4" s="1"/>
  <c r="J102" i="4" a="1"/>
  <c r="J102" i="4" s="1"/>
  <c r="J103" i="4" a="1"/>
  <c r="J103" i="4" s="1"/>
  <c r="J104" i="4" a="1"/>
  <c r="J104" i="4" s="1"/>
  <c r="J105" i="4" a="1"/>
  <c r="J105" i="4" s="1"/>
  <c r="J106" i="4" a="1"/>
  <c r="J106" i="4" s="1"/>
  <c r="J107" i="4" a="1"/>
  <c r="J107" i="4" s="1"/>
  <c r="J108" i="4" a="1"/>
  <c r="J108" i="4" s="1"/>
  <c r="J109" i="4" a="1"/>
  <c r="J109" i="4" s="1"/>
  <c r="J110" i="4" a="1"/>
  <c r="J110" i="4" s="1"/>
  <c r="J111" i="4" a="1"/>
  <c r="J111" i="4" s="1"/>
  <c r="J112" i="4" a="1"/>
  <c r="J112" i="4" s="1"/>
  <c r="J113" i="4" a="1"/>
  <c r="J113" i="4" s="1"/>
  <c r="J114" i="4" a="1"/>
  <c r="J114" i="4" s="1"/>
  <c r="J115" i="4" a="1"/>
  <c r="J115" i="4" s="1"/>
  <c r="J116" i="4" a="1"/>
  <c r="J116" i="4" s="1"/>
  <c r="J117" i="4" a="1"/>
  <c r="J117" i="4" s="1"/>
  <c r="J118" i="4" a="1"/>
  <c r="J118" i="4" s="1"/>
  <c r="J119" i="4" a="1"/>
  <c r="J119" i="4" s="1"/>
  <c r="J120" i="4" a="1"/>
  <c r="J120" i="4" s="1"/>
  <c r="J121" i="4" a="1"/>
  <c r="J121" i="4" s="1"/>
  <c r="J122" i="4" a="1"/>
  <c r="J122" i="4" s="1"/>
  <c r="J123" i="4" a="1"/>
  <c r="J123" i="4" s="1"/>
  <c r="J124" i="4" a="1"/>
  <c r="J124" i="4" s="1"/>
  <c r="J125" i="4" a="1"/>
  <c r="J125" i="4" s="1"/>
  <c r="J126" i="4" a="1"/>
  <c r="J126" i="4" s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C2" i="6"/>
  <c r="C3" i="6"/>
  <c r="C4" i="6"/>
  <c r="C5" i="6"/>
  <c r="C6" i="6"/>
  <c r="C7" i="6"/>
  <c r="C8" i="6"/>
  <c r="C9" i="6"/>
  <c r="C10" i="6"/>
  <c r="C11" i="6"/>
  <c r="C12" i="6"/>
  <c r="C1" i="6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P3" i="4" a="1"/>
  <c r="P3" i="4" s="1"/>
  <c r="O3" i="4" a="1"/>
  <c r="O3" i="4" s="1"/>
  <c r="Q3" i="4" a="1"/>
  <c r="Q3" i="4" s="1"/>
  <c r="R3" i="4" a="1"/>
  <c r="R3" i="4" s="1"/>
  <c r="S3" i="4" a="1"/>
  <c r="S3" i="4" s="1"/>
  <c r="T3" i="4" a="1"/>
  <c r="T3" i="4" s="1"/>
  <c r="U3" i="4" a="1"/>
  <c r="U3" i="4" s="1"/>
  <c r="V3" i="4" a="1"/>
  <c r="V3" i="4" s="1"/>
  <c r="W3" i="4" a="1"/>
  <c r="W3" i="4" s="1"/>
  <c r="X3" i="4" a="1"/>
  <c r="X3" i="4" s="1"/>
  <c r="Y3" i="4" a="1"/>
  <c r="Y3" i="4" s="1"/>
  <c r="Z3" i="4" a="1"/>
  <c r="Z3" i="4" s="1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AC3" i="3"/>
  <c r="AC2" i="3"/>
  <c r="F125" i="4" l="1"/>
  <c r="F121" i="4"/>
  <c r="F117" i="4"/>
  <c r="F113" i="4"/>
  <c r="F109" i="4"/>
  <c r="F105" i="4"/>
  <c r="F101" i="4"/>
  <c r="F97" i="4"/>
  <c r="F93" i="4"/>
  <c r="F89" i="4"/>
  <c r="F85" i="4"/>
  <c r="F81" i="4"/>
  <c r="F77" i="4"/>
  <c r="F73" i="4"/>
  <c r="F69" i="4"/>
  <c r="F65" i="4"/>
  <c r="F61" i="4"/>
  <c r="F57" i="4"/>
  <c r="F53" i="4"/>
  <c r="F49" i="4"/>
  <c r="F45" i="4"/>
  <c r="F41" i="4"/>
  <c r="F37" i="4"/>
  <c r="F33" i="4"/>
  <c r="F29" i="4"/>
  <c r="F25" i="4"/>
  <c r="F21" i="4"/>
  <c r="F11" i="4"/>
  <c r="F7" i="4"/>
  <c r="E121" i="4"/>
  <c r="E117" i="4"/>
  <c r="E111" i="4"/>
  <c r="E107" i="4"/>
  <c r="E93" i="4"/>
  <c r="E89" i="4"/>
  <c r="E85" i="4"/>
  <c r="E81" i="4"/>
  <c r="E77" i="4"/>
  <c r="E73" i="4"/>
  <c r="E69" i="4"/>
  <c r="E45" i="4"/>
  <c r="F124" i="4"/>
  <c r="F120" i="4"/>
  <c r="F116" i="4"/>
  <c r="F112" i="4"/>
  <c r="F108" i="4"/>
  <c r="F104" i="4"/>
  <c r="F100" i="4"/>
  <c r="F96" i="4"/>
  <c r="F92" i="4"/>
  <c r="F88" i="4"/>
  <c r="F84" i="4"/>
  <c r="F80" i="4"/>
  <c r="F76" i="4"/>
  <c r="F72" i="4"/>
  <c r="F68" i="4"/>
  <c r="F64" i="4"/>
  <c r="F60" i="4"/>
  <c r="F56" i="4"/>
  <c r="F52" i="4"/>
  <c r="F48" i="4"/>
  <c r="F44" i="4"/>
  <c r="F40" i="4"/>
  <c r="F36" i="4"/>
  <c r="F32" i="4"/>
  <c r="F28" i="4"/>
  <c r="F24" i="4"/>
  <c r="F20" i="4"/>
  <c r="F17" i="4"/>
  <c r="F3" i="4"/>
  <c r="E103" i="4"/>
  <c r="E99" i="4"/>
  <c r="E61" i="4"/>
  <c r="E55" i="4"/>
  <c r="E51" i="4"/>
  <c r="F123" i="4"/>
  <c r="F119" i="4"/>
  <c r="F115" i="4"/>
  <c r="F111" i="4"/>
  <c r="F107" i="4"/>
  <c r="F103" i="4"/>
  <c r="F99" i="4"/>
  <c r="F95" i="4"/>
  <c r="F91" i="4"/>
  <c r="F87" i="4"/>
  <c r="F83" i="4"/>
  <c r="F79" i="4"/>
  <c r="F75" i="4"/>
  <c r="F71" i="4"/>
  <c r="F67" i="4"/>
  <c r="F63" i="4"/>
  <c r="F59" i="4"/>
  <c r="F55" i="4"/>
  <c r="F51" i="4"/>
  <c r="F47" i="4"/>
  <c r="F43" i="4"/>
  <c r="F39" i="4"/>
  <c r="F35" i="4"/>
  <c r="F31" i="4"/>
  <c r="F27" i="4"/>
  <c r="F23" i="4"/>
  <c r="F19" i="4"/>
  <c r="F9" i="4"/>
  <c r="E119" i="4"/>
  <c r="E109" i="4"/>
  <c r="E95" i="4"/>
  <c r="E91" i="4"/>
  <c r="E87" i="4"/>
  <c r="E83" i="4"/>
  <c r="E79" i="4"/>
  <c r="E75" i="4"/>
  <c r="E71" i="4"/>
  <c r="E67" i="4"/>
  <c r="E47" i="4"/>
  <c r="F126" i="4"/>
  <c r="F122" i="4"/>
  <c r="F118" i="4"/>
  <c r="F114" i="4"/>
  <c r="F110" i="4"/>
  <c r="F106" i="4"/>
  <c r="F102" i="4"/>
  <c r="F98" i="4"/>
  <c r="F94" i="4"/>
  <c r="F90" i="4"/>
  <c r="F86" i="4"/>
  <c r="F82" i="4"/>
  <c r="F78" i="4"/>
  <c r="F74" i="4"/>
  <c r="F70" i="4"/>
  <c r="F66" i="4"/>
  <c r="F62" i="4"/>
  <c r="F58" i="4"/>
  <c r="F54" i="4"/>
  <c r="F50" i="4"/>
  <c r="F46" i="4"/>
  <c r="F42" i="4"/>
  <c r="F38" i="4"/>
  <c r="F34" i="4"/>
  <c r="F30" i="4"/>
  <c r="F26" i="4"/>
  <c r="F22" i="4"/>
  <c r="F15" i="4"/>
  <c r="E125" i="4"/>
  <c r="E101" i="4"/>
  <c r="E63" i="4"/>
  <c r="E53" i="4"/>
  <c r="F14" i="4"/>
  <c r="F6" i="4"/>
  <c r="E122" i="4"/>
  <c r="E114" i="4"/>
  <c r="E106" i="4"/>
  <c r="E98" i="4"/>
  <c r="E90" i="4"/>
  <c r="E82" i="4"/>
  <c r="E74" i="4"/>
  <c r="E66" i="4"/>
  <c r="E58" i="4"/>
  <c r="E50" i="4"/>
  <c r="E42" i="4"/>
  <c r="E38" i="4"/>
  <c r="E34" i="4"/>
  <c r="E30" i="4"/>
  <c r="E26" i="4"/>
  <c r="E22" i="4"/>
  <c r="E18" i="4"/>
  <c r="E14" i="4"/>
  <c r="E10" i="4"/>
  <c r="E6" i="4"/>
  <c r="F18" i="4"/>
  <c r="F16" i="4"/>
  <c r="F13" i="4"/>
  <c r="F8" i="4"/>
  <c r="F5" i="4"/>
  <c r="E124" i="4"/>
  <c r="E116" i="4"/>
  <c r="E113" i="4"/>
  <c r="E108" i="4"/>
  <c r="E105" i="4"/>
  <c r="E100" i="4"/>
  <c r="E97" i="4"/>
  <c r="E92" i="4"/>
  <c r="E84" i="4"/>
  <c r="E76" i="4"/>
  <c r="E68" i="4"/>
  <c r="E65" i="4"/>
  <c r="E60" i="4"/>
  <c r="E57" i="4"/>
  <c r="E52" i="4"/>
  <c r="E49" i="4"/>
  <c r="E44" i="4"/>
  <c r="E41" i="4"/>
  <c r="F10" i="4"/>
  <c r="E126" i="4"/>
  <c r="E123" i="4"/>
  <c r="E118" i="4"/>
  <c r="E115" i="4"/>
  <c r="E110" i="4"/>
  <c r="E102" i="4"/>
  <c r="E94" i="4"/>
  <c r="E86" i="4"/>
  <c r="E78" i="4"/>
  <c r="E70" i="4"/>
  <c r="E62" i="4"/>
  <c r="E59" i="4"/>
  <c r="E54" i="4"/>
  <c r="E46" i="4"/>
  <c r="E43" i="4"/>
  <c r="E40" i="4"/>
  <c r="E36" i="4"/>
  <c r="E32" i="4"/>
  <c r="E28" i="4"/>
  <c r="E24" i="4"/>
  <c r="E20" i="4"/>
  <c r="E16" i="4"/>
  <c r="E12" i="4"/>
  <c r="E8" i="4"/>
  <c r="E4" i="4"/>
  <c r="F12" i="4"/>
  <c r="F4" i="4"/>
  <c r="E120" i="4"/>
  <c r="E112" i="4"/>
  <c r="E104" i="4"/>
  <c r="E96" i="4"/>
  <c r="E88" i="4"/>
  <c r="E80" i="4"/>
  <c r="E72" i="4"/>
  <c r="E64" i="4"/>
  <c r="E56" i="4"/>
  <c r="E48" i="4"/>
  <c r="E39" i="4"/>
  <c r="E31" i="4"/>
  <c r="E23" i="4"/>
  <c r="E15" i="4"/>
  <c r="E7" i="4"/>
  <c r="E33" i="4"/>
  <c r="E25" i="4"/>
  <c r="E17" i="4"/>
  <c r="E9" i="4"/>
  <c r="E35" i="4"/>
  <c r="E27" i="4"/>
  <c r="E19" i="4"/>
  <c r="E11" i="4"/>
  <c r="E3" i="4"/>
  <c r="E37" i="4"/>
  <c r="E29" i="4"/>
  <c r="E21" i="4"/>
  <c r="E13" i="4"/>
  <c r="E5" i="4"/>
  <c r="D3" i="4"/>
  <c r="C1" i="4" l="1"/>
  <c r="D1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45C49D3-42F8-4CCC-A18E-EB70D5841948}" keepAlive="1" name="Query - 7043_DJones_1_export_excel_2_9_" description="Connection to the '7043_DJones_1_export_excel_2_9_' query in the workbook." type="5" refreshedVersion="7" background="1" saveData="1">
    <dbPr connection="Provider=Microsoft.Mashup.OleDb.1;Data Source=$Workbook$;Location=7043_DJones_1_export_excel_2_9_;Extended Properties=&quot;&quot;" command="SELECT * FROM [7043_DJones_1_export_excel_2_9_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<sst xmlns="http://schemas.openxmlformats.org/spreadsheetml/2006/main" count="12320" uniqueCount="2596">
  <si>
    <t>Serial</t>
  </si>
  <si>
    <t>National Reg</t>
  </si>
  <si>
    <t>Tail</t>
  </si>
  <si>
    <t>Reg Country</t>
  </si>
  <si>
    <t>"Operator"</t>
  </si>
  <si>
    <t>Data</t>
  </si>
  <si>
    <t>NAME</t>
  </si>
  <si>
    <t>STREET</t>
  </si>
  <si>
    <t>CITY</t>
  </si>
  <si>
    <t>STATE</t>
  </si>
  <si>
    <t>OTHER NAMES(1)</t>
  </si>
  <si>
    <t>OTHER NAMES(2)</t>
  </si>
  <si>
    <t>Part 135 Certificate Holder Name</t>
  </si>
  <si>
    <t>Part 135 Dsgn</t>
  </si>
  <si>
    <t>DNB Key People</t>
  </si>
  <si>
    <t>POC</t>
  </si>
  <si>
    <t>Title</t>
  </si>
  <si>
    <t>Address</t>
  </si>
  <si>
    <t>Phone</t>
  </si>
  <si>
    <t>Email</t>
  </si>
  <si>
    <t>NBAA Name</t>
  </si>
  <si>
    <t>NBAA Addr1</t>
  </si>
  <si>
    <t>NBAA Addr2</t>
  </si>
  <si>
    <t>NBAA City</t>
  </si>
  <si>
    <t>NBAA State</t>
  </si>
  <si>
    <t>NBAA Zip</t>
  </si>
  <si>
    <t>NBAA Phone</t>
  </si>
  <si>
    <t>NBAA Web</t>
  </si>
  <si>
    <t>NBAA email</t>
  </si>
  <si>
    <t>NBAA NBAA Link</t>
  </si>
  <si>
    <t>Certificate Designator</t>
  </si>
  <si>
    <t>Company Name</t>
  </si>
  <si>
    <t>CEO_Name</t>
  </si>
  <si>
    <t>CEO_Title</t>
  </si>
  <si>
    <t>CEO_Address1</t>
  </si>
  <si>
    <t>CEO_Address2</t>
  </si>
  <si>
    <t>CEO_Address3</t>
  </si>
  <si>
    <t>CEO_City</t>
  </si>
  <si>
    <t>CEO_State</t>
  </si>
  <si>
    <t>CEO_Postal_Code</t>
  </si>
  <si>
    <t>CEO_Country</t>
  </si>
  <si>
    <t>CEO_Phone</t>
  </si>
  <si>
    <t>CEO_Phone_Extension</t>
  </si>
  <si>
    <t>CEO_Foreign_Phone</t>
  </si>
  <si>
    <t>9JLA</t>
  </si>
  <si>
    <t>https://www.corporationwiki.com/p/3459mm/4-love-of-flight-llc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</si>
  <si>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</si>
  <si>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</si>
  <si>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</si>
  <si>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</si>
  <si>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</si>
  <si>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</si>
  <si>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</si>
  <si>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</si>
  <si>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</si>
  <si>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</si>
  <si>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</si>
  <si>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</si>
  <si>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</si>
  <si>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</si>
  <si>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</si>
  <si>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</si>
  <si>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CARDAL AKTIENGESELLSCHAFT</t>
  </si>
  <si>
    <t>https://www.monetas.ch/en/647/Company-data.htm?subj=1980193</t>
  </si>
  <si>
    <t>220</t>
  </si>
  <si>
    <t>221</t>
  </si>
  <si>
    <t>222</t>
  </si>
  <si>
    <t>223</t>
  </si>
  <si>
    <t>224</t>
  </si>
  <si>
    <t>225</t>
  </si>
  <si>
    <t>226</t>
  </si>
  <si>
    <t>17MA</t>
  </si>
  <si>
    <t>227</t>
  </si>
  <si>
    <t>228</t>
  </si>
  <si>
    <t>B8MA</t>
  </si>
  <si>
    <t>229</t>
  </si>
  <si>
    <t>230</t>
  </si>
  <si>
    <t>231</t>
  </si>
  <si>
    <t>BKEA</t>
  </si>
  <si>
    <t>232</t>
  </si>
  <si>
    <t>233</t>
  </si>
  <si>
    <t>Pacific Flight Services Pte Ltd</t>
  </si>
  <si>
    <t>Singapore</t>
  </si>
  <si>
    <t>pacificflightservices.com</t>
  </si>
  <si>
    <t>234</t>
  </si>
  <si>
    <t>235</t>
  </si>
  <si>
    <t>Careflight</t>
  </si>
  <si>
    <t>Wentworthville</t>
  </si>
  <si>
    <t>NSW</t>
  </si>
  <si>
    <t>careflight.org</t>
  </si>
  <si>
    <t>236</t>
  </si>
  <si>
    <t>237</t>
  </si>
  <si>
    <t>238</t>
  </si>
  <si>
    <t>239</t>
  </si>
  <si>
    <t>TESTA PATRIMONIAL EIRELI</t>
  </si>
  <si>
    <t>AIR TAXI OPERATION DENIED</t>
  </si>
  <si>
    <t>240</t>
  </si>
  <si>
    <t>241</t>
  </si>
  <si>
    <t>242</t>
  </si>
  <si>
    <t>243</t>
  </si>
  <si>
    <t>http://woodair.net/Register%20Manx/ManxRegister901.htm</t>
  </si>
  <si>
    <t>244</t>
  </si>
  <si>
    <t>MY5A</t>
  </si>
  <si>
    <t>245</t>
  </si>
  <si>
    <t xml:space="preserve">SOTAN - SOCIEDADE DE TÁXI AÉREO DO NORDESTE LTDA </t>
  </si>
  <si>
    <t>EF INVESTIMENTOS E PARTICIPAÇÕES LTDA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</si>
  <si>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</si>
  <si>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</si>
  <si>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</si>
  <si>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</si>
  <si>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</si>
  <si>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</si>
  <si>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</si>
  <si>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</si>
  <si>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</si>
  <si>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</si>
  <si>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</si>
  <si>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</si>
  <si>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</si>
  <si>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VQMA</t>
  </si>
  <si>
    <t>259</t>
  </si>
  <si>
    <t>260</t>
  </si>
  <si>
    <t>261</t>
  </si>
  <si>
    <t>GQRA</t>
  </si>
  <si>
    <t>262</t>
  </si>
  <si>
    <t>263</t>
  </si>
  <si>
    <t>264</t>
  </si>
  <si>
    <t>265</t>
  </si>
  <si>
    <t>266</t>
  </si>
  <si>
    <t>267</t>
  </si>
  <si>
    <t xml:space="preserve">SAMOS PARTICIPACOES LTDA AND OTHER </t>
  </si>
  <si>
    <t xml:space="preserve">EXTRATIVA MINERAL S.A </t>
  </si>
  <si>
    <t>268</t>
  </si>
  <si>
    <t>269</t>
  </si>
  <si>
    <t>270</t>
  </si>
  <si>
    <t>6JPA</t>
  </si>
  <si>
    <t>271</t>
  </si>
  <si>
    <t>272</t>
  </si>
  <si>
    <t>BZUA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</si>
  <si>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</si>
  <si>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</si>
  <si>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</si>
  <si>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</si>
  <si>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</si>
  <si>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</si>
  <si>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</si>
  <si>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</si>
  <si>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</si>
  <si>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</si>
  <si>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</si>
  <si>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</si>
  <si>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</si>
  <si>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T6FA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</si>
  <si>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</si>
  <si>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</si>
  <si>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</si>
  <si>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</si>
  <si>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</si>
  <si>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</si>
  <si>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</si>
  <si>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</si>
  <si>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</si>
  <si>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</si>
  <si>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I8PA</t>
  </si>
  <si>
    <t>296</t>
  </si>
  <si>
    <t>297</t>
  </si>
  <si>
    <t>298</t>
  </si>
  <si>
    <t>299</t>
  </si>
  <si>
    <t>300</t>
  </si>
  <si>
    <t>301</t>
  </si>
  <si>
    <t>ULTRAPAR S/A</t>
  </si>
  <si>
    <t>302</t>
  </si>
  <si>
    <t>303</t>
  </si>
  <si>
    <t>304</t>
  </si>
  <si>
    <t xml:space="preserve">AMBEV S.A </t>
  </si>
  <si>
    <t>305</t>
  </si>
  <si>
    <t>306</t>
  </si>
  <si>
    <t>CWQA</t>
  </si>
  <si>
    <t>307</t>
  </si>
  <si>
    <t>308</t>
  </si>
  <si>
    <t>309</t>
  </si>
  <si>
    <t>310</t>
  </si>
  <si>
    <t>CIEA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</si>
  <si>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</si>
  <si>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</si>
  <si>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</si>
  <si>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</si>
  <si>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</si>
  <si>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</si>
  <si>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</si>
  <si>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</si>
  <si>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</si>
  <si>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</si>
  <si>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</si>
  <si>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1DVA</t>
  </si>
  <si>
    <t>322</t>
  </si>
  <si>
    <t>323</t>
  </si>
  <si>
    <t>324</t>
  </si>
  <si>
    <t/>
  </si>
  <si>
    <t>N150GV</t>
  </si>
  <si>
    <t>United States of America</t>
  </si>
  <si>
    <t xml:space="preserve">Gulfstream Aerospace </t>
  </si>
  <si>
    <t>Gulfstream rrg 8/30/10. Gulfstream Leasing, Savannah GA bought 1/7/11</t>
  </si>
  <si>
    <t>GULFSTREAM LEASING LLC</t>
  </si>
  <si>
    <t>500 GULFSTREAM RD</t>
  </si>
  <si>
    <t>SAVANNAH</t>
  </si>
  <si>
    <t>GA</t>
  </si>
  <si>
    <t>N703HA</t>
  </si>
  <si>
    <t>Full Send Aviation LLC, Wilmington NC bought 12/15/21</t>
  </si>
  <si>
    <t>WASHINGTON PENN PLASTIC CO INC</t>
  </si>
  <si>
    <t>450 RACETRACK RD</t>
  </si>
  <si>
    <t>WASHINGTON</t>
  </si>
  <si>
    <t>PA</t>
  </si>
  <si>
    <t>N530LD</t>
  </si>
  <si>
    <t xml:space="preserve">Jet Linx Aviation Inc. </t>
  </si>
  <si>
    <t>4 Love of Flight rrg 9/10/20</t>
  </si>
  <si>
    <t>4 LOVE OF FLIGHT LLC</t>
  </si>
  <si>
    <t>16150 FITZHUGH RD</t>
  </si>
  <si>
    <t>DRIPPING SPRINGS</t>
  </si>
  <si>
    <t>TX</t>
  </si>
  <si>
    <t>Jet Linx Aviation, LLC</t>
  </si>
  <si>
    <t>JET LINX AVIATION LLC</t>
  </si>
  <si>
    <t>WALKER, JAMIE</t>
  </si>
  <si>
    <t>PRESIDENT AND CHIEF EXECUTIVE OFFICER</t>
  </si>
  <si>
    <t>13030 Pierce St</t>
  </si>
  <si>
    <t>SUITE 100</t>
  </si>
  <si>
    <t>OMAHA</t>
  </si>
  <si>
    <t>NE</t>
  </si>
  <si>
    <t>68144</t>
  </si>
  <si>
    <t>US</t>
  </si>
  <si>
    <t>4029918060</t>
  </si>
  <si>
    <t>N7476C</t>
  </si>
  <si>
    <t>Compass Aviation, Danbury CT bought 12/5/19</t>
  </si>
  <si>
    <t>SALE REPORTED</t>
  </si>
  <si>
    <t>2155 VERMONT RD</t>
  </si>
  <si>
    <t>RANTOUL</t>
  </si>
  <si>
    <t>KS</t>
  </si>
  <si>
    <t>N29JW</t>
  </si>
  <si>
    <t>Schussboomer Systems Inc. Anacortes WA bought 12/13/18</t>
  </si>
  <si>
    <t>SCHUSSBOOMER SYSTEMS INC</t>
  </si>
  <si>
    <t>301 COMMERCIAL AVE</t>
  </si>
  <si>
    <t>ANACORTES</t>
  </si>
  <si>
    <t>WA</t>
  </si>
  <si>
    <t>N150CH</t>
  </si>
  <si>
    <t>North Houston Pole Line bought 4/23/21, rg 06/25/21 TVPX Trustee for Quanta Services</t>
  </si>
  <si>
    <t>TVPX AIRCRAFT SOLUTIONS INC TRUSTEE</t>
  </si>
  <si>
    <t>39 E EAGLE RIDGE DR STE 201</t>
  </si>
  <si>
    <t>NORTH SALT LAKE</t>
  </si>
  <si>
    <t>UT</t>
  </si>
  <si>
    <t>N531GP</t>
  </si>
  <si>
    <t>Blue Flag Two Ltd, Dayton OH bought 9/25/19</t>
  </si>
  <si>
    <t>BLUE FLAG TWO LTD</t>
  </si>
  <si>
    <t>PO BOX 3806</t>
  </si>
  <si>
    <t>DAYTON</t>
  </si>
  <si>
    <t>OH</t>
  </si>
  <si>
    <t>N150CT</t>
  </si>
  <si>
    <t>Leon Air LLC bought 12/20/13</t>
  </si>
  <si>
    <t>BANK OF UTAH TRUSTEE</t>
  </si>
  <si>
    <t>50 S 200 E STE 110</t>
  </si>
  <si>
    <t>SALT LAKE CITY</t>
  </si>
  <si>
    <t>N209AW</t>
  </si>
  <si>
    <t>Blue Star Management LLC, Craig AK bought 7/27/21</t>
  </si>
  <si>
    <t>BLUE STAR MANAGEMENT LLC</t>
  </si>
  <si>
    <t>PO BOX 686</t>
  </si>
  <si>
    <t>CRAIG</t>
  </si>
  <si>
    <t>AK</t>
  </si>
  <si>
    <t>N428JD</t>
  </si>
  <si>
    <t>Dewberry Air LLC, Atlanta GA bought 8/22/14, rrg 5/8/15</t>
  </si>
  <si>
    <t>DEWBERRY AIR LLC</t>
  </si>
  <si>
    <t>1545 PEACHTREE ST NW STE 250</t>
  </si>
  <si>
    <t>ATLANTA</t>
  </si>
  <si>
    <t>N248SL</t>
  </si>
  <si>
    <t>Stim-Air Inc. Portland OR delivered 1/11/07, rrg 5/22/07</t>
  </si>
  <si>
    <t>50 SOUTH 200 EAST STE 110</t>
  </si>
  <si>
    <t>N150JN</t>
  </si>
  <si>
    <t>Koselig LLC, Stanwood WA bought 6/17/21</t>
  </si>
  <si>
    <t>KOSELIG LLC</t>
  </si>
  <si>
    <t>27821 36TH AVE NW</t>
  </si>
  <si>
    <t>STANWOOD</t>
  </si>
  <si>
    <t>N5950C</t>
  </si>
  <si>
    <t xml:space="preserve">45 North Aviation </t>
  </si>
  <si>
    <t>Bravo Zulu G150 LLC, Portage MI bought 12/28/20</t>
  </si>
  <si>
    <t>BRAVO ZULU G150 LLC</t>
  </si>
  <si>
    <t>2186 E CENTRE AVE</t>
  </si>
  <si>
    <t>PORTAGE</t>
  </si>
  <si>
    <t>MI</t>
  </si>
  <si>
    <t xml:space="preserve">Keystone Aviation </t>
  </si>
  <si>
    <t>303 N 2370 W</t>
  </si>
  <si>
    <t>Salt Lake City</t>
  </si>
  <si>
    <t>Utah</t>
  </si>
  <si>
    <t>84116</t>
  </si>
  <si>
    <t>+1 801.359.2085</t>
  </si>
  <si>
    <t>www.keystoneaviation.com</t>
  </si>
  <si>
    <t>ops@keystoneaviation.com</t>
  </si>
  <si>
    <t>N777FL</t>
  </si>
  <si>
    <t>Agnes LLC, Ashland OR delivered 4/2/07, rrg 4/26/07</t>
  </si>
  <si>
    <t>AGNES LLC</t>
  </si>
  <si>
    <t>600 BEACH ST</t>
  </si>
  <si>
    <t>ASHLAND</t>
  </si>
  <si>
    <t>OR</t>
  </si>
  <si>
    <t>N247PS</t>
  </si>
  <si>
    <t>Gulfstream bought 6/10/14, rrg 4/8/15</t>
  </si>
  <si>
    <t>GULFSTREAM AEROSPACE CORP</t>
  </si>
  <si>
    <t>N192SW</t>
  </si>
  <si>
    <t>CAF LLC Pittsburg KS bought 1/27/15</t>
  </si>
  <si>
    <t>CAF LLC</t>
  </si>
  <si>
    <t>315 W 3RD ST</t>
  </si>
  <si>
    <t>PITTSBURG</t>
  </si>
  <si>
    <t>N217MS</t>
  </si>
  <si>
    <t>GS 150-217 LLC, Chicago IL bought 6/4/07, rrg 6/13/07</t>
  </si>
  <si>
    <t>GS 150-217 LLC</t>
  </si>
  <si>
    <t>303 W MADISON ST STE 1000</t>
  </si>
  <si>
    <t>CHICAGO</t>
  </si>
  <si>
    <t>IL</t>
  </si>
  <si>
    <t xml:space="preserve">Virago Services, LLC </t>
  </si>
  <si>
    <t>11242 E. Cimmarron Drive</t>
  </si>
  <si>
    <t>Englewood</t>
  </si>
  <si>
    <t>Colorado</t>
  </si>
  <si>
    <t>80111</t>
  </si>
  <si>
    <t>+1 720.717.3004</t>
  </si>
  <si>
    <t>N1HE</t>
  </si>
  <si>
    <t>Conquest Air LLC, Ada OK bought 4/2/19</t>
  </si>
  <si>
    <t>CONQUEST AIR LLC</t>
  </si>
  <si>
    <t>1101 CRADDUCK RD STE B</t>
  </si>
  <si>
    <t>ADA</t>
  </si>
  <si>
    <t>OK</t>
  </si>
  <si>
    <t xml:space="preserve">CC-CWK </t>
  </si>
  <si>
    <t>Chile</t>
  </si>
  <si>
    <t xml:space="preserve">Aerocardal </t>
  </si>
  <si>
    <t>rg 5/30/07</t>
  </si>
  <si>
    <t>N150MT</t>
  </si>
  <si>
    <t>GH Consulting Services Scottsdale AZ bought 7/19/19, rrg 9/23/19</t>
  </si>
  <si>
    <t>GH CONSULTING SERVICES LLC</t>
  </si>
  <si>
    <t>14747 N NORTHSIGHT BLVD</t>
  </si>
  <si>
    <t>SCOTTSDALE</t>
  </si>
  <si>
    <t>AZ</t>
  </si>
  <si>
    <t>NICK CHAPMAN CONSULTING LLC</t>
  </si>
  <si>
    <t xml:space="preserve">Bradley Mack Aviation </t>
  </si>
  <si>
    <t>14747 N. Northsight Boulevard #111-433</t>
  </si>
  <si>
    <t>Scottsdale</t>
  </si>
  <si>
    <t>Arizona</t>
  </si>
  <si>
    <t>85260</t>
  </si>
  <si>
    <t>+1 480.393.0770</t>
  </si>
  <si>
    <t>www.coffmancompanies.com</t>
  </si>
  <si>
    <t>N705AK</t>
  </si>
  <si>
    <t>Family Tree Farms Aviation LLC, Dinuba CA bought 9/24/20</t>
  </si>
  <si>
    <t>FAMILY TREE FARMS AVIATION LLC</t>
  </si>
  <si>
    <t>PO BOX 396</t>
  </si>
  <si>
    <t>DINUBA</t>
  </si>
  <si>
    <t>CA</t>
  </si>
  <si>
    <t xml:space="preserve">FTF Aviation LLC </t>
  </si>
  <si>
    <t>9715 Booth Bay Harbour Drive</t>
  </si>
  <si>
    <t>Baton Rouge</t>
  </si>
  <si>
    <t>Bakersfield</t>
  </si>
  <si>
    <t>Bakersfield California 93314</t>
  </si>
  <si>
    <t>+1 551.591.8394</t>
  </si>
  <si>
    <t>C-FTXX</t>
  </si>
  <si>
    <t xml:space="preserve">C-FTXX </t>
  </si>
  <si>
    <t>Canada</t>
  </si>
  <si>
    <t>6404805 Manitoba Ltd. Winnipeg MB rg 05/1/12</t>
  </si>
  <si>
    <t>6404805 Manitoba Ltd.</t>
  </si>
  <si>
    <t>Winnipeg</t>
  </si>
  <si>
    <t>Manitoba</t>
  </si>
  <si>
    <t>N611NC</t>
  </si>
  <si>
    <t xml:space="preserve">Executive Flight Solutions </t>
  </si>
  <si>
    <t>MHW Group Holdings LLC Reisterstown MD bought 4/14/15. Operated by Executive Flight Solutions until 2020</t>
  </si>
  <si>
    <t>MHW GROUP HOLDINGS LLC</t>
  </si>
  <si>
    <t>11620 RED RUN BLVD</t>
  </si>
  <si>
    <t>REISTERSTOWN</t>
  </si>
  <si>
    <t>MD</t>
  </si>
  <si>
    <t>N224GG</t>
  </si>
  <si>
    <t>Gator Tracks LLC, Ft Lauderdale FL bought 12/21/20</t>
  </si>
  <si>
    <t>GATOR TRACKS LLC</t>
  </si>
  <si>
    <t>70 READY AVE NW</t>
  </si>
  <si>
    <t>FORT WALTON BEACH</t>
  </si>
  <si>
    <t>FL</t>
  </si>
  <si>
    <t>N365GA</t>
  </si>
  <si>
    <t>Gulfstream Leasing LLC, Savannah GA bought 2/27/13, rrg 8/8/13</t>
  </si>
  <si>
    <t>500 GULFSTREAM RD M/S B-16</t>
  </si>
  <si>
    <t>N8821C</t>
  </si>
  <si>
    <t xml:space="preserve">Paragon Executive Charter </t>
  </si>
  <si>
    <t>JVWL LLC Hanford CA bought 12/19/19</t>
  </si>
  <si>
    <t>JVWL LLC</t>
  </si>
  <si>
    <t>9240 EXCELSIOR AVE</t>
  </si>
  <si>
    <t>HANFORD</t>
  </si>
  <si>
    <t>Paragon Aviation Logistics, INC.</t>
  </si>
  <si>
    <t xml:space="preserve">Chevron U.S.A. Inc. </t>
  </si>
  <si>
    <t>1600 Smith Street</t>
  </si>
  <si>
    <t>Houston</t>
  </si>
  <si>
    <t>Texas</t>
  </si>
  <si>
    <t>77002-7327</t>
  </si>
  <si>
    <t>+1 713.754.4840</t>
  </si>
  <si>
    <t>www.chevron.com</t>
  </si>
  <si>
    <t>PARAGON AVIATION LOGISTICS INC</t>
  </si>
  <si>
    <t>N100SR</t>
  </si>
  <si>
    <t>Steven M Rayman (Trustee) Big Rock I bought 5/3/13, rrg 1/18/14 for XSport Fitness</t>
  </si>
  <si>
    <t>RAYMAN STEVEN M TRUSTEE</t>
  </si>
  <si>
    <t>47W210 RT 30</t>
  </si>
  <si>
    <t>BIG ROCK</t>
  </si>
  <si>
    <t>N100GX</t>
  </si>
  <si>
    <t>Brulecreek Aviation Park City UT bought 11/1/18</t>
  </si>
  <si>
    <t>BRULECREEK AVIATION LLC</t>
  </si>
  <si>
    <t>7 EAGLE VIEW CT</t>
  </si>
  <si>
    <t>PARK CITY</t>
  </si>
  <si>
    <t>Keystone Aviation, LLC</t>
  </si>
  <si>
    <t>KEYSTONE AVIATION LLC</t>
  </si>
  <si>
    <t>Fish, Aaron</t>
  </si>
  <si>
    <t>ACTING, CHIEF EXECUTIVE OFFICER</t>
  </si>
  <si>
    <t>303 NORTH 2370 WEST</t>
  </si>
  <si>
    <t>8019106810</t>
  </si>
  <si>
    <t>N518KH</t>
  </si>
  <si>
    <t>Golden Eagle Management LLC, Missoula MT bought 4/10/20</t>
  </si>
  <si>
    <t>GOLDEN EAGLE MANAGEMENT LLC</t>
  </si>
  <si>
    <t>3011 AMERICAN WAY</t>
  </si>
  <si>
    <t>MISSOULA</t>
  </si>
  <si>
    <t>MT</t>
  </si>
  <si>
    <t>N722SW</t>
  </si>
  <si>
    <t>Gator One Air LLC, Dustin FL bought 12/21/20</t>
  </si>
  <si>
    <t>GATOR ONE AIR LLC</t>
  </si>
  <si>
    <t>4481 LEGENDARY DR UNIT 200</t>
  </si>
  <si>
    <t>DESTIN</t>
  </si>
  <si>
    <t xml:space="preserve">Stedman West Interests </t>
  </si>
  <si>
    <t>9000 Randolph St.</t>
  </si>
  <si>
    <t>77061</t>
  </si>
  <si>
    <t>+1 832.335.8725</t>
  </si>
  <si>
    <t>N787BN</t>
  </si>
  <si>
    <t xml:space="preserve">Clay Lacy Aviation </t>
  </si>
  <si>
    <t>Omninet Capital Llc Beverly Hills CA bought 9/15/08 rrg 2/10/09 for Omninet Capital</t>
  </si>
  <si>
    <t>OMNINET CAPITAL LLC</t>
  </si>
  <si>
    <t>9420 WILSHIRE BLVD STE 400</t>
  </si>
  <si>
    <t>BEVERLY HILLS</t>
  </si>
  <si>
    <t>Clay Lacy Aviation, Inc.</t>
  </si>
  <si>
    <t>7435 Valjean Avenue</t>
  </si>
  <si>
    <t>Van Nuys</t>
  </si>
  <si>
    <t>California</t>
  </si>
  <si>
    <t>91406-2901</t>
  </si>
  <si>
    <t>+1 818.989.2900</t>
  </si>
  <si>
    <t>www.claylacy.com</t>
  </si>
  <si>
    <t>CLAY LACY AVIATION INC</t>
  </si>
  <si>
    <t>KIRKDOFFER, BRIAN</t>
  </si>
  <si>
    <t>PRESIDENT</t>
  </si>
  <si>
    <t>7435 VALJEAN AVE</t>
  </si>
  <si>
    <t>VAN NUYS</t>
  </si>
  <si>
    <t>91406</t>
  </si>
  <si>
    <t>8189892900</t>
  </si>
  <si>
    <t>N928ST</t>
  </si>
  <si>
    <t>Flying Bar B LLC Provo UT delivered 10/26/07</t>
  </si>
  <si>
    <t>FLYING BAR B LLC</t>
  </si>
  <si>
    <t>3500 E DEER HOLLOW DR</t>
  </si>
  <si>
    <t>SANDY</t>
  </si>
  <si>
    <t xml:space="preserve">VH-PFV </t>
  </si>
  <si>
    <t>Australia</t>
  </si>
  <si>
    <t xml:space="preserve">Pacific Flight Services Ltd </t>
  </si>
  <si>
    <t>rg 05/10/13</t>
  </si>
  <si>
    <t>N511CT</t>
  </si>
  <si>
    <t>Ten to Nine LLC Chattanooga TN bought 6/30/20</t>
  </si>
  <si>
    <t>TEN TO NINE LLC</t>
  </si>
  <si>
    <t>400 BIRMINGHAM HWY STE 350</t>
  </si>
  <si>
    <t>CHATTANOOGA</t>
  </si>
  <si>
    <t>TN</t>
  </si>
  <si>
    <t xml:space="preserve">VH-OVG </t>
  </si>
  <si>
    <t>CAREFLIGHT LIMITED,WENTWORTHVILLE , NSW, Australia.Rgd.,2021/02/10</t>
  </si>
  <si>
    <t>N77709</t>
  </si>
  <si>
    <t>Miller's Professional Imaging. Pittsburg KS delivered 12/13/07</t>
  </si>
  <si>
    <t>MILLER'S INC</t>
  </si>
  <si>
    <t>610 E JEFFERSON ST</t>
  </si>
  <si>
    <t xml:space="preserve">Miller's Professional Imaging </t>
  </si>
  <si>
    <t>610 E. Jefferson Street</t>
  </si>
  <si>
    <t>Pittsburg</t>
  </si>
  <si>
    <t>Pittsburg Kansas 66762</t>
  </si>
  <si>
    <t>+1 417.529.8427</t>
  </si>
  <si>
    <t xml:space="preserve">CC-AOA </t>
  </si>
  <si>
    <t>bought 2/15</t>
  </si>
  <si>
    <t xml:space="preserve">9H-LAR </t>
  </si>
  <si>
    <t>Malta</t>
  </si>
  <si>
    <t xml:space="preserve">Luxwing </t>
  </si>
  <si>
    <t>Flight Solutions/Sonnig registered 12/20</t>
  </si>
  <si>
    <t xml:space="preserve">PR-FVJ </t>
  </si>
  <si>
    <t>Brazil</t>
  </si>
  <si>
    <t>Testa Patrimonial Eireli bought 9/13/19</t>
  </si>
  <si>
    <t>N360AV</t>
  </si>
  <si>
    <t xml:space="preserve">Avjet Corp. </t>
  </si>
  <si>
    <t>delivered 2/8/08. M3 Industries LLC, Los Angeles CA bought 12/29/20</t>
  </si>
  <si>
    <t>M3 INDUSTRIES LLC</t>
  </si>
  <si>
    <t>660 S FIGUEROA ST STE 1888</t>
  </si>
  <si>
    <t>LOS ANGELES</t>
  </si>
  <si>
    <t>Avjet Corporation</t>
  </si>
  <si>
    <t xml:space="preserve">N480JJ </t>
  </si>
  <si>
    <t>Jimmie Johnson Racing II Inc, Charlotte NC delivered 2/6/08. DBER 10/31/11, ran-off end of runway at EYW.</t>
  </si>
  <si>
    <t>N458TB</t>
  </si>
  <si>
    <t>500 PK LLC, Santa Barbara CA bought 11/8/18</t>
  </si>
  <si>
    <t>500 PK LLC</t>
  </si>
  <si>
    <t>312 N NOPAL ST</t>
  </si>
  <si>
    <t>SANTA BARBARA</t>
  </si>
  <si>
    <t xml:space="preserve">M-FAST </t>
  </si>
  <si>
    <t>Isle of Man</t>
  </si>
  <si>
    <t>G-150 Aeronautics Ltd. rg 12/15/17</t>
  </si>
  <si>
    <t>N553CB</t>
  </si>
  <si>
    <t xml:space="preserve">MN Aviation </t>
  </si>
  <si>
    <t>N553CB LLC Dorado PR bought 12/7/18</t>
  </si>
  <si>
    <t>N553CB LLC</t>
  </si>
  <si>
    <t>BO SALDINERA</t>
  </si>
  <si>
    <t>DORADO</t>
  </si>
  <si>
    <t>PR</t>
  </si>
  <si>
    <t>M&amp;N Aviation, Inc.</t>
  </si>
  <si>
    <t xml:space="preserve">M &amp; N Aviation, Inc. </t>
  </si>
  <si>
    <t>PO Box 38098</t>
  </si>
  <si>
    <t>San Juan</t>
  </si>
  <si>
    <t>Puerto Rico</t>
  </si>
  <si>
    <t>00937</t>
  </si>
  <si>
    <t>+1 787.791.7090</t>
  </si>
  <si>
    <t>www.mnaviation.com</t>
  </si>
  <si>
    <t>info@mnaviation.com</t>
  </si>
  <si>
    <t>M AND N EQUIPMENT LLC</t>
  </si>
  <si>
    <t>SCHIEK, TODD</t>
  </si>
  <si>
    <t>Owner</t>
  </si>
  <si>
    <t>M&amp;N EQUIPMENT, LLC</t>
  </si>
  <si>
    <t>8551 AVIATOR LANE</t>
  </si>
  <si>
    <t>Suite B</t>
  </si>
  <si>
    <t>ENGLEWOOD</t>
  </si>
  <si>
    <t>CO</t>
  </si>
  <si>
    <t>80112</t>
  </si>
  <si>
    <t>7209790312</t>
  </si>
  <si>
    <t>PS-CMP</t>
  </si>
  <si>
    <t>Duty Free Trading Latvija LLC bought 9/3/21</t>
  </si>
  <si>
    <t>N96AD</t>
  </si>
  <si>
    <t>G B Enterprises Inc. Bellingham WA bought 6/24/08. Became Altair Advanced Industries, rg 07/14/10 Altair Advanced Industries Inc. Bellingham WA</t>
  </si>
  <si>
    <t>ALTAIR ADVANCED INDUSTRIES INC</t>
  </si>
  <si>
    <t>1680 W BAKERVIEW RD</t>
  </si>
  <si>
    <t>BELLINGHAM</t>
  </si>
  <si>
    <t>N650DH</t>
  </si>
  <si>
    <t>Drury Development rrg 11/8/16</t>
  </si>
  <si>
    <t>DRURY DEVELOPMENT CORP</t>
  </si>
  <si>
    <t>13075 MANCHESTER RD STE 200</t>
  </si>
  <si>
    <t>SAINT LOUIS</t>
  </si>
  <si>
    <t>MO</t>
  </si>
  <si>
    <t>N637SF</t>
  </si>
  <si>
    <t>Sanderson Farms, Laurel MS delivered 5/2/08</t>
  </si>
  <si>
    <t>SANDERSON FARMS INC</t>
  </si>
  <si>
    <t>127 FLYNT RD</t>
  </si>
  <si>
    <t>LAUREL</t>
  </si>
  <si>
    <t>MS</t>
  </si>
  <si>
    <t xml:space="preserve">Sanderson Farms, Inc. </t>
  </si>
  <si>
    <t>PO Box 988 127 Flynt Road</t>
  </si>
  <si>
    <t>Laurel</t>
  </si>
  <si>
    <t>Mississippi</t>
  </si>
  <si>
    <t>39441-0988</t>
  </si>
  <si>
    <t>+1 601.649.4030</t>
  </si>
  <si>
    <t>www.sandersonfarms.com</t>
  </si>
  <si>
    <t>dgilley@sandersonfarms.com</t>
  </si>
  <si>
    <t>N67KP</t>
  </si>
  <si>
    <t>Marivest Holdings Inc, Pittsburg KS bought 12/30/13</t>
  </si>
  <si>
    <t>MARIVEST SUPPORT SERVICES LLC</t>
  </si>
  <si>
    <t>1500 E 27TH TER</t>
  </si>
  <si>
    <t>N581SF</t>
  </si>
  <si>
    <t>FKM Enterprises, Minneapolis MN bought 1/9/17, rrg 3/16/17, rg 02/19/20 FKM Enterprises Llc North Oaks MN</t>
  </si>
  <si>
    <t>FKM ENTERPRISES LLC</t>
  </si>
  <si>
    <t>29 PINE RD</t>
  </si>
  <si>
    <t>NORTH OAKS</t>
  </si>
  <si>
    <t>MN</t>
  </si>
  <si>
    <t xml:space="preserve">N22ST </t>
  </si>
  <si>
    <t>rg 09/19/18 TLD Aviation I Llc Newnan GA, accident 5/5/21 3J1 landed long and overran runway</t>
  </si>
  <si>
    <t>N150GA</t>
  </si>
  <si>
    <t>Gulfstream rrg 3/25/13. Gulfstream Leasing, Savannah GA bought 5/8/13</t>
  </si>
  <si>
    <t>M/S B-16</t>
  </si>
  <si>
    <t>C-FWXR</t>
  </si>
  <si>
    <t xml:space="preserve">C-FWXR </t>
  </si>
  <si>
    <t>Hamilton Jetport Ltd, Mt Hope ON bought 8/12/21</t>
  </si>
  <si>
    <t>Hamilton Jetport Limited (Jetport)</t>
  </si>
  <si>
    <t>Mount Hope</t>
  </si>
  <si>
    <t>Ontario</t>
  </si>
  <si>
    <t>N901SS</t>
  </si>
  <si>
    <t>Two Star Maritime LLC, Hillsboro OR bought 11/21/16</t>
  </si>
  <si>
    <t>TWO STAR MARITIME LLC</t>
  </si>
  <si>
    <t>4725 THORNTON AVE</t>
  </si>
  <si>
    <t>FREMONT</t>
  </si>
  <si>
    <t xml:space="preserve">VH-PFW </t>
  </si>
  <si>
    <t>Pacific Flight Services Condell NSW (ST Aerospace) rg 7/17/17</t>
  </si>
  <si>
    <t>N546MM</t>
  </si>
  <si>
    <t>Denali Global Aviation LLC, Christiansted USVI delivered 5/26/10, rrg 11/18/10</t>
  </si>
  <si>
    <t>IES LEASING LLC</t>
  </si>
  <si>
    <t>8641 UNITED PLAZA BLVD STE 102</t>
  </si>
  <si>
    <t>BATON ROUGE</t>
  </si>
  <si>
    <t>LA</t>
  </si>
  <si>
    <t xml:space="preserve">Excel Group Services, Inc. </t>
  </si>
  <si>
    <t>9250 C.E. Woolman Drive</t>
  </si>
  <si>
    <t>Louisiana</t>
  </si>
  <si>
    <t>70807</t>
  </si>
  <si>
    <t>+1 225.354.6594</t>
  </si>
  <si>
    <t>N469DM</t>
  </si>
  <si>
    <t>D&amp;I Transportation LLC, Tupelo MS bought 5/27/20, rg 06/30/20 NAC Flight Service Llc Tupelo MS</t>
  </si>
  <si>
    <t>D&amp;I TRANSPORTATION LLC</t>
  </si>
  <si>
    <t>333 W FRANKLIN ST</t>
  </si>
  <si>
    <t>TUPELO</t>
  </si>
  <si>
    <t>NAC FLIGHT SERVICE LLC</t>
  </si>
  <si>
    <t>N10RZ</t>
  </si>
  <si>
    <t xml:space="preserve">Mountain Aviation </t>
  </si>
  <si>
    <t>Peregrine Falcon LLC (Trustee) Boise ID bought 8/15/14</t>
  </si>
  <si>
    <t>PEREGRINE FALCON LLC TRUSTEE</t>
  </si>
  <si>
    <t>6225 N MEEKER PL STE 100</t>
  </si>
  <si>
    <t>BOISE</t>
  </si>
  <si>
    <t>ID</t>
  </si>
  <si>
    <t>Mountain Aviation, LLC</t>
  </si>
  <si>
    <t>MOUNTAIN AVIATION LLC</t>
  </si>
  <si>
    <t>Vargo, Michael Stephen</t>
  </si>
  <si>
    <t>CHIEF OPERATING OFFICER</t>
  </si>
  <si>
    <t>9656 METRO AIRPORT AVE.</t>
  </si>
  <si>
    <t>BROOMFIELD</t>
  </si>
  <si>
    <t>80021</t>
  </si>
  <si>
    <t>3034663506</t>
  </si>
  <si>
    <t xml:space="preserve">RP-C5168 </t>
  </si>
  <si>
    <t>Philippines</t>
  </si>
  <si>
    <t xml:space="preserve">Philippine Airlines </t>
  </si>
  <si>
    <t>delivered 8/8/08</t>
  </si>
  <si>
    <t>N175MG</t>
  </si>
  <si>
    <t>Pdkaa 150 HM Partners LLC San Francisco CA (Hansen Capital Management Inc.) delivered 4/7/10, rrg 4/23/10. Became Merlone Geier Management LLC</t>
  </si>
  <si>
    <t>MERLONE GEIER MANAGEMENT LLC</t>
  </si>
  <si>
    <t>425 CALIFORNIA ST FL 11</t>
  </si>
  <si>
    <t>SAN FRANCISCO</t>
  </si>
  <si>
    <t>N375AB</t>
  </si>
  <si>
    <t xml:space="preserve">Alpi Jets </t>
  </si>
  <si>
    <t xml:space="preserve">OE-GBA </t>
  </si>
  <si>
    <t>ALPHA BRAVO AVIATION LLC</t>
  </si>
  <si>
    <t>2895 W CAPOVILLA AVE STE 140</t>
  </si>
  <si>
    <t>LAS VEGAS</t>
  </si>
  <si>
    <t>NV</t>
  </si>
  <si>
    <t>Air 7 LLC</t>
  </si>
  <si>
    <t>AIR 7 LLC</t>
  </si>
  <si>
    <t>Robert Oliver</t>
  </si>
  <si>
    <t>CEO</t>
  </si>
  <si>
    <t>575 Aviation Drive</t>
  </si>
  <si>
    <t>Camarillo</t>
  </si>
  <si>
    <t>93010</t>
  </si>
  <si>
    <t>8053835105</t>
  </si>
  <si>
    <t>N101RX</t>
  </si>
  <si>
    <t>Teall Capital Partners, Winston-Salem NC bought 7/20/18</t>
  </si>
  <si>
    <t>TEALL CAPITAL PARTNERS LLC</t>
  </si>
  <si>
    <t>PO BOX 21528</t>
  </si>
  <si>
    <t>WINSTON SALEM</t>
  </si>
  <si>
    <t>NC</t>
  </si>
  <si>
    <t>N802RR</t>
  </si>
  <si>
    <t>Sage Air LLC, Salt Lake City UT bought 12/29/17</t>
  </si>
  <si>
    <t>SAGE AIR LLC</t>
  </si>
  <si>
    <t>215 S STATE ST STE 1200</t>
  </si>
  <si>
    <t>C-FGFY</t>
  </si>
  <si>
    <t xml:space="preserve">C-GXNW </t>
  </si>
  <si>
    <t xml:space="preserve">Skyservice Business Aviation </t>
  </si>
  <si>
    <t>delivered 10/29/08</t>
  </si>
  <si>
    <t>John M Bennetto</t>
  </si>
  <si>
    <t>Dutton</t>
  </si>
  <si>
    <t xml:space="preserve">XA-CHY </t>
  </si>
  <si>
    <t>Mexico</t>
  </si>
  <si>
    <t>Aerolineas Ejecutivas S.A. bought 7/22/14</t>
  </si>
  <si>
    <t xml:space="preserve">XA-JCZ </t>
  </si>
  <si>
    <t>Air Palace SA de CV bought 8/10/16</t>
  </si>
  <si>
    <t>PR-SMG</t>
  </si>
  <si>
    <t>KGW Equipment Leasing LLC, Hammond LA delivered 12/2/08</t>
  </si>
  <si>
    <t>N365SS</t>
  </si>
  <si>
    <t>Robert W Stallings (et al), Frisco TX bought 12/31/20</t>
  </si>
  <si>
    <t>STALLINGS ROBERT W</t>
  </si>
  <si>
    <t>5242 BUENA VISTA DR</t>
  </si>
  <si>
    <t>FRISCO</t>
  </si>
  <si>
    <t>REIS JAMES R</t>
  </si>
  <si>
    <t>ANDERSON GLENN W</t>
  </si>
  <si>
    <t xml:space="preserve">XA-CPL </t>
  </si>
  <si>
    <t>ADRO Servicios Aereos S.A. rg 8/27/14</t>
  </si>
  <si>
    <t>N480JJ</t>
  </si>
  <si>
    <t xml:space="preserve">Davinci Jets LLC </t>
  </si>
  <si>
    <t>Jimmie Johnson Racing II LLC, Birmingham MI bought 12/16/20</t>
  </si>
  <si>
    <t>JIMMIE JOHNSON RACING II INC</t>
  </si>
  <si>
    <t>370 E MAPLE RD FL 4</t>
  </si>
  <si>
    <t>BIRMINGHAM</t>
  </si>
  <si>
    <t>Davinci Jets LLC</t>
  </si>
  <si>
    <t xml:space="preserve">Hendrick Motorsports, Inc. </t>
  </si>
  <si>
    <t>9500 Aviation Boulevard Hangar H</t>
  </si>
  <si>
    <t>Concord</t>
  </si>
  <si>
    <t>Concord North Carolina 28027</t>
  </si>
  <si>
    <t>+1 704.453.2000</t>
  </si>
  <si>
    <t>DAVINCI JETS LLC</t>
  </si>
  <si>
    <t>Eric Legvold</t>
  </si>
  <si>
    <t>P.O. BOX 19681</t>
  </si>
  <si>
    <t>CHARLOTTE</t>
  </si>
  <si>
    <t>28219</t>
  </si>
  <si>
    <t>7043594674</t>
  </si>
  <si>
    <t>N885TC</t>
  </si>
  <si>
    <t>TransCanada Pipelines Conroe TX transferred 6/6/18</t>
  </si>
  <si>
    <t xml:space="preserve">TransCanada PipeLine Ltd. </t>
  </si>
  <si>
    <t>246 Aviation Place NE</t>
  </si>
  <si>
    <t>Calgary</t>
  </si>
  <si>
    <t>Alberta</t>
  </si>
  <si>
    <t>T2E 7G1</t>
  </si>
  <si>
    <t>+1 403.216.7990</t>
  </si>
  <si>
    <t>www.transcanada.com</t>
  </si>
  <si>
    <t>N819AM</t>
  </si>
  <si>
    <t xml:space="preserve">Landmark Aviation </t>
  </si>
  <si>
    <t>N819AM LLC San Ramon CA bought 4/22/14, rrg 8/8/14</t>
  </si>
  <si>
    <t>N819AM LLC</t>
  </si>
  <si>
    <t>2600 CAMINO RAMON STE 201</t>
  </si>
  <si>
    <t>SAN RAMON</t>
  </si>
  <si>
    <t>TWC AVIATION, INC.</t>
  </si>
  <si>
    <t>TWC AVIATION INC</t>
  </si>
  <si>
    <t>Thomas Connelly</t>
  </si>
  <si>
    <t>1162 Aviation Ave</t>
  </si>
  <si>
    <t>SAN JOSE</t>
  </si>
  <si>
    <t>95110</t>
  </si>
  <si>
    <t>2033374600</t>
  </si>
  <si>
    <t>C-FDLY</t>
  </si>
  <si>
    <t xml:space="preserve">C-GZCZ </t>
  </si>
  <si>
    <t xml:space="preserve">Sunwest Home Aviation </t>
  </si>
  <si>
    <t>rg 2/12/09 Sunwest Aviation Ltd. Calgary Alberta</t>
  </si>
  <si>
    <t>Commonwealth Air Training Ltd.</t>
  </si>
  <si>
    <t>Ottawa</t>
  </si>
  <si>
    <t>N3FS</t>
  </si>
  <si>
    <t>DDMR LLC, St Petersburg FL bought 12/22/16</t>
  </si>
  <si>
    <t>DDMR LLC</t>
  </si>
  <si>
    <t>11201 CORPORATE CIR N STE 120</t>
  </si>
  <si>
    <t>SAINT PETERSBURG</t>
  </si>
  <si>
    <t>N719KX</t>
  </si>
  <si>
    <t>Martis Holdings LLC Scottsdale AZ bought 12/9/16 for Knight-Swift Transportation Holdings</t>
  </si>
  <si>
    <t>MARTIS HOLDINGS LLC</t>
  </si>
  <si>
    <t>19054 N 97TH PL</t>
  </si>
  <si>
    <t>GJK LLC</t>
  </si>
  <si>
    <t>N15PV</t>
  </si>
  <si>
    <t>Golden Sky Aviation Ltd bought 7/14/16</t>
  </si>
  <si>
    <t>GOLDEN SKY AVIATION LTD</t>
  </si>
  <si>
    <t>28 OLD RUDNICK LN</t>
  </si>
  <si>
    <t>DOVER</t>
  </si>
  <si>
    <t>DE</t>
  </si>
  <si>
    <t>N636SF</t>
  </si>
  <si>
    <t>Sanderson Farms Inc. Laurel MS bought 12/12/13, rrg 4/24/14</t>
  </si>
  <si>
    <t>N700FA</t>
  </si>
  <si>
    <t>Jet Flight LLC, Shreveport LA delivered 3/20/09</t>
  </si>
  <si>
    <t>JET FLIGHT LLC</t>
  </si>
  <si>
    <t>1312 N HEARNE AVE</t>
  </si>
  <si>
    <t>SHREVEPORT</t>
  </si>
  <si>
    <t>N80WB</t>
  </si>
  <si>
    <t>WB ATS LLC Portland OR bought 9/27/18</t>
  </si>
  <si>
    <t>WB ATS LLC</t>
  </si>
  <si>
    <t>1455 SW BROADWAY STE 1700</t>
  </si>
  <si>
    <t>PORTLAND</t>
  </si>
  <si>
    <t xml:space="preserve">VP-CEP </t>
  </si>
  <si>
    <t>Cayman Islands</t>
  </si>
  <si>
    <t>B2 Management Ltd delivered 5/15/09</t>
  </si>
  <si>
    <t>N57RG</t>
  </si>
  <si>
    <t>Soliq SA de SV bought 8/27/5, rrg 12/4/15</t>
  </si>
  <si>
    <t>N22G</t>
  </si>
  <si>
    <t>Goodyear rrg 4/10/15</t>
  </si>
  <si>
    <t>GOODYEAR TIRE &amp; RUBBER CO</t>
  </si>
  <si>
    <t>200 E INNOVATION WAY</t>
  </si>
  <si>
    <t>AKRON</t>
  </si>
  <si>
    <t xml:space="preserve">SP-TBF </t>
  </si>
  <si>
    <t>Poland</t>
  </si>
  <si>
    <t>One Sp Zoo SKA rg 3/3/16</t>
  </si>
  <si>
    <t xml:space="preserve">TC-AEH </t>
  </si>
  <si>
    <t>Turkey</t>
  </si>
  <si>
    <t xml:space="preserve">Tahe Aviation </t>
  </si>
  <si>
    <t>Tahe Air Havacilik rg 4/13/10</t>
  </si>
  <si>
    <t>N285GA</t>
  </si>
  <si>
    <t xml:space="preserve">Northern Jet Management </t>
  </si>
  <si>
    <t>transferred late 2020</t>
  </si>
  <si>
    <t>PFC HOLDINGS LLC</t>
  </si>
  <si>
    <t>320 E CIRCLE DR</t>
  </si>
  <si>
    <t>NORTH MUSKEGON</t>
  </si>
  <si>
    <t>Northern Jet Management, Inc.</t>
  </si>
  <si>
    <t>NORTHERN JET MANAGEMENT INC</t>
  </si>
  <si>
    <t>COX, CHARLES R.</t>
  </si>
  <si>
    <t>PO BOX 888380</t>
  </si>
  <si>
    <t>GRAND RAPIDS</t>
  </si>
  <si>
    <t>49588</t>
  </si>
  <si>
    <t>6163364800</t>
  </si>
  <si>
    <t>N1924D</t>
  </si>
  <si>
    <t>N995DP LLC delivered 12/22/11, rrg 5/3/12</t>
  </si>
  <si>
    <t>N995DP LLC</t>
  </si>
  <si>
    <t>204 QUIGLEY BLVD</t>
  </si>
  <si>
    <t>NEW CASTLE</t>
  </si>
  <si>
    <t xml:space="preserve">A. Duie Pyle </t>
  </si>
  <si>
    <t>103 Roylene Drive</t>
  </si>
  <si>
    <t>Oxford</t>
  </si>
  <si>
    <t>Pennsylvania</t>
  </si>
  <si>
    <t>19363</t>
  </si>
  <si>
    <t>+1 814.404.2792</t>
  </si>
  <si>
    <t>www.aduiepyle.com</t>
  </si>
  <si>
    <t xml:space="preserve">N318KS </t>
  </si>
  <si>
    <t>MMTH Air LLC, Meriden KS bought 12/23/21, rg 12/27/21</t>
  </si>
  <si>
    <t>C-GHAQ</t>
  </si>
  <si>
    <t xml:space="preserve">C-GWPK </t>
  </si>
  <si>
    <t>Fast Air Ltd. Winnipeg MB rg 12/20/10</t>
  </si>
  <si>
    <t>Harbour Air Ltd</t>
  </si>
  <si>
    <t>Richmond</t>
  </si>
  <si>
    <t>British Columbia</t>
  </si>
  <si>
    <t>N24G</t>
  </si>
  <si>
    <t>Goodyear Tire &amp; Rubber Co. Akron OH rrg 4/10/15</t>
  </si>
  <si>
    <t>200 INNOVATION WAY</t>
  </si>
  <si>
    <t>C-FMDN</t>
  </si>
  <si>
    <t xml:space="preserve">C-FMDN </t>
  </si>
  <si>
    <t>Sunwest Aviation, Calgary AB bought 9/28/20</t>
  </si>
  <si>
    <t>Sunwest Aviation Ltd.</t>
  </si>
  <si>
    <t>N27KB</t>
  </si>
  <si>
    <t>3KB Investments LLC bought 5/26/21</t>
  </si>
  <si>
    <t>3KB INVESTMENTS LLC</t>
  </si>
  <si>
    <t>180 W 13TH ST</t>
  </si>
  <si>
    <t>WILMINGTON</t>
  </si>
  <si>
    <t>N557GA</t>
  </si>
  <si>
    <t>Gestiones Ambair Ltd bought 9/5/17</t>
  </si>
  <si>
    <t xml:space="preserve">Gestiones Ambair LTD </t>
  </si>
  <si>
    <t>EPS A-121 8260 NW 14th Street</t>
  </si>
  <si>
    <t>Doral</t>
  </si>
  <si>
    <t>Doral Florida 33126</t>
  </si>
  <si>
    <t>+1 829.519.4889</t>
  </si>
  <si>
    <t>N935GB</t>
  </si>
  <si>
    <t>Schneider National Inc. Green Bay WI bought 7/24/15</t>
  </si>
  <si>
    <t>SCHNEIDER NATIONAL INC</t>
  </si>
  <si>
    <t>3101 PACKERLAND DR</t>
  </si>
  <si>
    <t>GREEN BAY</t>
  </si>
  <si>
    <t>WI</t>
  </si>
  <si>
    <t>C-FODL</t>
  </si>
  <si>
    <t xml:space="preserve">C-FPRN </t>
  </si>
  <si>
    <t xml:space="preserve">Fast Air Ltd </t>
  </si>
  <si>
    <t>Princess Aviation Ltd bought 12/3/20</t>
  </si>
  <si>
    <t>Air Creebec Inc.</t>
  </si>
  <si>
    <t>Timmins</t>
  </si>
  <si>
    <t>N20TW</t>
  </si>
  <si>
    <t xml:space="preserve">Pinnacle Air Charter </t>
  </si>
  <si>
    <t>LGE Management Partners LLC, Phoenix AZ bought 12/30/20 (LGE Design Build)</t>
  </si>
  <si>
    <t>LGE MANAGEMENT PARTNERS LLC</t>
  </si>
  <si>
    <t>1200 N 52ND ST</t>
  </si>
  <si>
    <t>PHOENIX</t>
  </si>
  <si>
    <t>Pinnacle Air Charter LLC</t>
  </si>
  <si>
    <t>PINNACLE AIR CHARTER L L C</t>
  </si>
  <si>
    <t>PAVLICEK, CURT</t>
  </si>
  <si>
    <t>14988 NORTH 78TH WAY</t>
  </si>
  <si>
    <t>SUITE 106</t>
  </si>
  <si>
    <t>4809988989</t>
  </si>
  <si>
    <t>C-FREE</t>
  </si>
  <si>
    <t xml:space="preserve">C-FREE </t>
  </si>
  <si>
    <t>rg 11/16/11</t>
  </si>
  <si>
    <t>Fast Air Ltd.</t>
  </si>
  <si>
    <t>N639SF</t>
  </si>
  <si>
    <t>Sanderson Farms Inc. Laurel MS delivered 12/21/11</t>
  </si>
  <si>
    <t>N876GH</t>
  </si>
  <si>
    <t xml:space="preserve">N685JF </t>
  </si>
  <si>
    <t>TVPX ARS INC TRUSTEE</t>
  </si>
  <si>
    <t>N922LR</t>
  </si>
  <si>
    <t>Capital Holdings 210 LLC bought 12/22/20</t>
  </si>
  <si>
    <t>CAPITAL HOLDINGS 210 LLC</t>
  </si>
  <si>
    <t>117 SALEM CHURCH RD</t>
  </si>
  <si>
    <t>NEWARK</t>
  </si>
  <si>
    <t xml:space="preserve">Mirasco, Inc. </t>
  </si>
  <si>
    <t>900 Circle 75 Parkway SE Suite 1660</t>
  </si>
  <si>
    <t>Atlanta</t>
  </si>
  <si>
    <t>Atlanta Georgia 30339</t>
  </si>
  <si>
    <t>+1 770.956.1945</t>
  </si>
  <si>
    <t>C-FEPH</t>
  </si>
  <si>
    <t xml:space="preserve">C- </t>
  </si>
  <si>
    <t xml:space="preserve">ES-VSC </t>
  </si>
  <si>
    <t>Colin Chester Cumming</t>
  </si>
  <si>
    <t>Greely</t>
  </si>
  <si>
    <t xml:space="preserve">PP-ESV </t>
  </si>
  <si>
    <t>delivered 10/11/12 rrg 10/19/12</t>
  </si>
  <si>
    <t>N730GA</t>
  </si>
  <si>
    <t>BTI Aviation LLC Colorado Springs CO bought 6/4/19</t>
  </si>
  <si>
    <t>BTI AVIATION LLC</t>
  </si>
  <si>
    <t>1 S NEVADA AVE STE 200</t>
  </si>
  <si>
    <t>COLORADO SPRINGS</t>
  </si>
  <si>
    <t>SNOWY RANGE AVIATION LLC</t>
  </si>
  <si>
    <t>N13WF</t>
  </si>
  <si>
    <t>Flower Foods Inc. Thomasville GA delivered 1/24/13</t>
  </si>
  <si>
    <t>TRUIST EQUIPMENT FINANCE CORP</t>
  </si>
  <si>
    <t>245 PEACHTREE CENTER AVE NE</t>
  </si>
  <si>
    <t xml:space="preserve">Flowers Foods, Inc. </t>
  </si>
  <si>
    <t>1919 Flowers Circle</t>
  </si>
  <si>
    <t>Thomasville</t>
  </si>
  <si>
    <t>Thomasville Georgia 31757-1137</t>
  </si>
  <si>
    <t>+1 229.221.4604</t>
  </si>
  <si>
    <t xml:space="preserve">PR-CBA </t>
  </si>
  <si>
    <t>Ambev S.A rg 06/20/13</t>
  </si>
  <si>
    <t>N390KX</t>
  </si>
  <si>
    <t>Knight Air LLC, Phoenix AZ bought 8/7/19 (Knight-Swift Transportation Holdings)</t>
  </si>
  <si>
    <t>KNIGHT AIR LLC</t>
  </si>
  <si>
    <t>20002 NORTH 19TH AVE</t>
  </si>
  <si>
    <t>N508RP</t>
  </si>
  <si>
    <t xml:space="preserve">Executive Jet Management </t>
  </si>
  <si>
    <t>(Unknown Trust) bought 5/4/21</t>
  </si>
  <si>
    <t>Executive Jet Management, Inc.</t>
  </si>
  <si>
    <t>EXECUTIVE JET MANAGEMENT INC</t>
  </si>
  <si>
    <t>HIRSH, BRIAN</t>
  </si>
  <si>
    <t>4556 AIRPORT ROAD</t>
  </si>
  <si>
    <t>CINCINNATI</t>
  </si>
  <si>
    <t>45226</t>
  </si>
  <si>
    <t>5139796601</t>
  </si>
  <si>
    <t>N503RP</t>
  </si>
  <si>
    <t>Penske Corp. delivered 3/25/14, rrg 4/28/14. Became PTS AS LLC.</t>
  </si>
  <si>
    <t>PTS AS LLC</t>
  </si>
  <si>
    <t>2675 MORGANTOWN RD</t>
  </si>
  <si>
    <t>READING</t>
  </si>
  <si>
    <t xml:space="preserve">Penske Jet, Inc. </t>
  </si>
  <si>
    <t>6340 Highland Road</t>
  </si>
  <si>
    <t>Waterford</t>
  </si>
  <si>
    <t>Waterford Michigan 48327-1835</t>
  </si>
  <si>
    <t>+1 248.666.3910</t>
  </si>
  <si>
    <t>N501RP</t>
  </si>
  <si>
    <t>Penske Corp. delivered 4/11/14 rrg 5/17/14</t>
  </si>
  <si>
    <t>HUNTINGTON NATIONAL BANK</t>
  </si>
  <si>
    <t>525 VINE ST FL 14</t>
  </si>
  <si>
    <t>N116NC</t>
  </si>
  <si>
    <t>Benson Legacy LLC, Ft Wayne IN bought 10/13/21</t>
  </si>
  <si>
    <t>BENSON LEGACY LLC</t>
  </si>
  <si>
    <t>7120 POINTE INVERNESS WAY</t>
  </si>
  <si>
    <t>FORT WAYNE</t>
  </si>
  <si>
    <t>IN</t>
  </si>
  <si>
    <t>N151PW</t>
  </si>
  <si>
    <t>Talon Tactical Managements LLC bought 5/25/21</t>
  </si>
  <si>
    <t>TALON TACTICAL MANAGEMENT LLC</t>
  </si>
  <si>
    <t>9 E LOOCKERMAN ST STE 311</t>
  </si>
  <si>
    <t>MAYO AVIATION INC</t>
  </si>
  <si>
    <t xml:space="preserve">Mayo Aviation, Inc. </t>
  </si>
  <si>
    <t>7735 S. Peoria Street</t>
  </si>
  <si>
    <t>80112-4102</t>
  </si>
  <si>
    <t>+1 303.810.7844</t>
  </si>
  <si>
    <t>www.mayoaviation.com</t>
  </si>
  <si>
    <t>MAYO, WILLIAM J. III</t>
  </si>
  <si>
    <t>7735 SOUTH PEORIA STREET</t>
  </si>
  <si>
    <t>3037924050</t>
  </si>
  <si>
    <t>C-FBBV</t>
  </si>
  <si>
    <t xml:space="preserve">C-GGGT </t>
  </si>
  <si>
    <t xml:space="preserve">Flightexec Ltd </t>
  </si>
  <si>
    <t>bought 11/22/21</t>
  </si>
  <si>
    <t>Kenn Borek Air Ltd</t>
  </si>
  <si>
    <t xml:space="preserve">YV3119 </t>
  </si>
  <si>
    <t>Venezuela</t>
  </si>
  <si>
    <t>Banco de Venwzuela rg 6/19/15</t>
  </si>
  <si>
    <t xml:space="preserve">XC-LOH </t>
  </si>
  <si>
    <t xml:space="preserve">Fuerza Aerea Mexicana </t>
  </si>
  <si>
    <t>joint reg TP-08</t>
  </si>
  <si>
    <t xml:space="preserve">XC-LOI </t>
  </si>
  <si>
    <t>Presidencia de la Republica</t>
  </si>
  <si>
    <t xml:space="preserve">RP-C8150 </t>
  </si>
  <si>
    <t xml:space="preserve">AirTaxi.PH </t>
  </si>
  <si>
    <t>Asian Aerospace Corp. rg 12/28/15</t>
  </si>
  <si>
    <t>N963CH</t>
  </si>
  <si>
    <t>(Trust) delivered 1/27/16</t>
  </si>
  <si>
    <t>N622SF</t>
  </si>
  <si>
    <t>Sanderson Farms, Laurel MS delivered 1/29/16</t>
  </si>
  <si>
    <t xml:space="preserve">VT-KZN </t>
  </si>
  <si>
    <t>India</t>
  </si>
  <si>
    <t>Kings Jet Pvt Ltd rg 7/12/16</t>
  </si>
  <si>
    <t>N651DH</t>
  </si>
  <si>
    <t>Drury Development Corp. Saint Louis MO delivered 8/11/16</t>
  </si>
  <si>
    <t>721 EMERSON RD STE 200</t>
  </si>
  <si>
    <t>N23EW</t>
  </si>
  <si>
    <t>Encore Wire Corp. Mckinney TX delivered 9/7/16, rrg 9/30/16</t>
  </si>
  <si>
    <t>ENCORE WIRE CORP</t>
  </si>
  <si>
    <t>1329 MILLWOOD RD</t>
  </si>
  <si>
    <t>MCKINNEY</t>
  </si>
  <si>
    <t>N123QU</t>
  </si>
  <si>
    <t>Dorado Aviation LLC, Guaynabo PR delivered 11/18/16</t>
  </si>
  <si>
    <t>DORADO AVIATION LLC</t>
  </si>
  <si>
    <t>100 CAR 165 STE 508 CENTRO INTL</t>
  </si>
  <si>
    <t>GUAYNABO</t>
  </si>
  <si>
    <t>N6950C</t>
  </si>
  <si>
    <t>Milloaks LLC Salt Lake City UT bought 5/22/18</t>
  </si>
  <si>
    <t>MILLOAKS LLC</t>
  </si>
  <si>
    <t>1978 S WEST TEMPLE</t>
  </si>
  <si>
    <t>N12WF</t>
  </si>
  <si>
    <t>rg 01/12/17 PNC Equipment Finance Llc Boise ID</t>
  </si>
  <si>
    <t>PNC EQUIPMENT FINANCE LLC</t>
  </si>
  <si>
    <t>4355 W EMERALD ST STE 100</t>
  </si>
  <si>
    <t>N1ED</t>
  </si>
  <si>
    <t>DBCT LLC, Youngstown OH delivered 2/3/17</t>
  </si>
  <si>
    <t>DBCT LLC</t>
  </si>
  <si>
    <t>7620 MARKET ST</t>
  </si>
  <si>
    <t>YOUNGSTOWN</t>
  </si>
  <si>
    <t>MAKE</t>
  </si>
  <si>
    <t>MODEL</t>
  </si>
  <si>
    <t>SERNBR</t>
  </si>
  <si>
    <t>REGNBR</t>
  </si>
  <si>
    <t>ACBASEIATA</t>
  </si>
  <si>
    <t>ACBASESTATE</t>
  </si>
  <si>
    <t>ACBASECOUNTRY</t>
  </si>
  <si>
    <t>RELATIONTOAC</t>
  </si>
  <si>
    <t>COMPANYNAME</t>
  </si>
  <si>
    <t>COMPADDRESS1</t>
  </si>
  <si>
    <t>COMPADDRESS2</t>
  </si>
  <si>
    <t>COMPCITY</t>
  </si>
  <si>
    <t>COMPSTATE</t>
  </si>
  <si>
    <t>COMPZIPCODE</t>
  </si>
  <si>
    <t>COMPCOUNTRY</t>
  </si>
  <si>
    <t>COMPPRIMEBUS</t>
  </si>
  <si>
    <t>COMPEMAILADDRESS</t>
  </si>
  <si>
    <t>COMPWEBADDRESS</t>
  </si>
  <si>
    <t>COMPOFFICE</t>
  </si>
  <si>
    <t>COMPMOBILE</t>
  </si>
  <si>
    <t>CONTACTFIRSTNAME</t>
  </si>
  <si>
    <t>CONTACTLASTNAME</t>
  </si>
  <si>
    <t>CONTACTTITLE</t>
  </si>
  <si>
    <t>CONTACTEMAIL</t>
  </si>
  <si>
    <t>CONTACTBESTPHONE</t>
  </si>
  <si>
    <t>CONTACTOFFICE</t>
  </si>
  <si>
    <t>CONTACTMOBILE</t>
  </si>
  <si>
    <t>GULFSTREAM</t>
  </si>
  <si>
    <t>G150</t>
  </si>
  <si>
    <t>SAV</t>
  </si>
  <si>
    <t>United States</t>
  </si>
  <si>
    <t>Gulfstream Leasing, LLC</t>
  </si>
  <si>
    <t>500 Gulfstream Road, Mail B-06</t>
  </si>
  <si>
    <t>Savannah</t>
  </si>
  <si>
    <t>Aviation Related Business</t>
  </si>
  <si>
    <t>912-965-3293</t>
  </si>
  <si>
    <t>Richard</t>
  </si>
  <si>
    <t>Chiariello</t>
  </si>
  <si>
    <t>Member</t>
  </si>
  <si>
    <t>Richard.Chiariello@gulfstream.com</t>
  </si>
  <si>
    <t>ILM</t>
  </si>
  <si>
    <t>Full Send Aviation, LLC</t>
  </si>
  <si>
    <t>190 Raleigh Street</t>
  </si>
  <si>
    <t>Wilmington</t>
  </si>
  <si>
    <t>End User</t>
  </si>
  <si>
    <t>910-859-8574</t>
  </si>
  <si>
    <t>Christopher</t>
  </si>
  <si>
    <t>Scerri</t>
  </si>
  <si>
    <t>Manager</t>
  </si>
  <si>
    <t>FTY</t>
  </si>
  <si>
    <t>4 Love of Flight, LLC</t>
  </si>
  <si>
    <t>16150 Fitzhugh Road</t>
  </si>
  <si>
    <t>Dripping Springs</t>
  </si>
  <si>
    <t>325-370-7389</t>
  </si>
  <si>
    <t>Lou Ann</t>
  </si>
  <si>
    <t>Davis</t>
  </si>
  <si>
    <t>Managing Member</t>
  </si>
  <si>
    <t>Dodson International Parts, Inc.</t>
  </si>
  <si>
    <t>2155 Vermont Road</t>
  </si>
  <si>
    <t>Rantoul</t>
  </si>
  <si>
    <t>66079-9014</t>
  </si>
  <si>
    <t>Dealer Broker</t>
  </si>
  <si>
    <t>sales@dodson.com</t>
  </si>
  <si>
    <t>www.dodson.com</t>
  </si>
  <si>
    <t>785-878-4000</t>
  </si>
  <si>
    <t>Robert</t>
  </si>
  <si>
    <t>(J.R.) Dodson</t>
  </si>
  <si>
    <t>President</t>
  </si>
  <si>
    <t>jr@dodson.com</t>
  </si>
  <si>
    <t>785-878-8013</t>
  </si>
  <si>
    <t>MVW</t>
  </si>
  <si>
    <t>Operator</t>
  </si>
  <si>
    <t>Schussboomer Systems, Inc.</t>
  </si>
  <si>
    <t>P.O. Box 1420</t>
  </si>
  <si>
    <t>317 Commercial Avenue</t>
  </si>
  <si>
    <t>Anacortes</t>
  </si>
  <si>
    <t>360-708-8516</t>
  </si>
  <si>
    <t>Kevin</t>
  </si>
  <si>
    <t>Welch</t>
  </si>
  <si>
    <t>kevin@schussboomer.net</t>
  </si>
  <si>
    <t>360-588-0574</t>
  </si>
  <si>
    <t>N150QA</t>
  </si>
  <si>
    <t>IAH</t>
  </si>
  <si>
    <t>North Houston Pole Line</t>
  </si>
  <si>
    <t>1608 Margaret Street</t>
  </si>
  <si>
    <t>https://www.nhplc.com</t>
  </si>
  <si>
    <t>713-691-3616</t>
  </si>
  <si>
    <t>David</t>
  </si>
  <si>
    <t>Meisel</t>
  </si>
  <si>
    <t>dmeisel@quantaservices.com</t>
  </si>
  <si>
    <t>Daren</t>
  </si>
  <si>
    <t>Austin</t>
  </si>
  <si>
    <t>Blue Flag Two, Ltd.</t>
  </si>
  <si>
    <t>P.O. Box 3806</t>
  </si>
  <si>
    <t>110 N Main Street</t>
  </si>
  <si>
    <t>Dayton</t>
  </si>
  <si>
    <t>937-974-7845</t>
  </si>
  <si>
    <t>Kenneth</t>
  </si>
  <si>
    <t>Hemmelgarn</t>
  </si>
  <si>
    <t>MIA</t>
  </si>
  <si>
    <t>Lessee</t>
  </si>
  <si>
    <t>Promerica Financial Corporation</t>
  </si>
  <si>
    <t>Calle 50 y 53 Este, Area Bancaria</t>
  </si>
  <si>
    <t>Panama City</t>
  </si>
  <si>
    <t>Panama</t>
  </si>
  <si>
    <t>www.grupopromerica.com</t>
  </si>
  <si>
    <t>507-2642841</t>
  </si>
  <si>
    <t>Ramiro</t>
  </si>
  <si>
    <t>Ortiz Mayorga</t>
  </si>
  <si>
    <t>Leon Air, LLC</t>
  </si>
  <si>
    <t>3191 Coral Way. Suite 800</t>
  </si>
  <si>
    <t>Miami</t>
  </si>
  <si>
    <t>Ortiz</t>
  </si>
  <si>
    <t>SCF</t>
  </si>
  <si>
    <t>Aircraft Management Company</t>
  </si>
  <si>
    <t>Pinnacle Aviation, Inc.</t>
  </si>
  <si>
    <t>14988 North 78th Way, Suite 106</t>
  </si>
  <si>
    <t>Scottsdale Airport</t>
  </si>
  <si>
    <t>cp@pinnacleaviation.com</t>
  </si>
  <si>
    <t>www.pinnacleaviation.com</t>
  </si>
  <si>
    <t>480-998-8989</t>
  </si>
  <si>
    <t>Curt</t>
  </si>
  <si>
    <t>Pavlicek</t>
  </si>
  <si>
    <t>602-618-6200</t>
  </si>
  <si>
    <t>Blue Star Management, LLC</t>
  </si>
  <si>
    <t>P.O. Box 686</t>
  </si>
  <si>
    <t>11.5 Mile Port St. Nicholas Road</t>
  </si>
  <si>
    <t>Craig</t>
  </si>
  <si>
    <t>480-579-2424</t>
  </si>
  <si>
    <t>Palmer</t>
  </si>
  <si>
    <t>PDK</t>
  </si>
  <si>
    <t>Dewberry Air, LLC</t>
  </si>
  <si>
    <t>1545 Peachtree Street NE, Ste. 250</t>
  </si>
  <si>
    <t>404-888-7990</t>
  </si>
  <si>
    <t>John</t>
  </si>
  <si>
    <t>Dewberry</t>
  </si>
  <si>
    <t>jdewberry@dewberrycapital.com</t>
  </si>
  <si>
    <t>PBC</t>
  </si>
  <si>
    <t>Co-Owner</t>
  </si>
  <si>
    <t>Morales, Edgar</t>
  </si>
  <si>
    <t>Calle Citialtepeti 2711</t>
  </si>
  <si>
    <t>Col Los Volcanes, Puebla Pue</t>
  </si>
  <si>
    <t>52-222-2370700</t>
  </si>
  <si>
    <t>Edgar</t>
  </si>
  <si>
    <t>Morales</t>
  </si>
  <si>
    <t>ema1044@gmail.com</t>
  </si>
  <si>
    <t>Rio-Sul SA de CV</t>
  </si>
  <si>
    <t>Antiguo Camino a la Resurreccion 10610-A</t>
  </si>
  <si>
    <t>Col. San Rosa</t>
  </si>
  <si>
    <t>Puebla, Puebla</t>
  </si>
  <si>
    <t>info@riosul.com.mx</t>
  </si>
  <si>
    <t>www.riosul.com.mx</t>
  </si>
  <si>
    <t>52-22-28922100</t>
  </si>
  <si>
    <t>Eduardo</t>
  </si>
  <si>
    <t>Abraham Kanan</t>
  </si>
  <si>
    <t>Director</t>
  </si>
  <si>
    <t>eduardoa@riosul.com.mx</t>
  </si>
  <si>
    <t>Willow Fabrics and Consulting, LLC</t>
  </si>
  <si>
    <t>12A South Walnut Street</t>
  </si>
  <si>
    <t>Milford</t>
  </si>
  <si>
    <t>925-930-2880</t>
  </si>
  <si>
    <t>Jeffry</t>
  </si>
  <si>
    <t>Wright</t>
  </si>
  <si>
    <t>jeff@airplan.us</t>
  </si>
  <si>
    <t>Koselig, LLC</t>
  </si>
  <si>
    <t>27821 36th Avenue NW</t>
  </si>
  <si>
    <t>Stanwood</t>
  </si>
  <si>
    <t>206-683-2815</t>
  </si>
  <si>
    <t>Loren</t>
  </si>
  <si>
    <t>Ness</t>
  </si>
  <si>
    <t>AZO</t>
  </si>
  <si>
    <t>Bravo Zulu G150, LLC</t>
  </si>
  <si>
    <t>2186 East Centre Avenue</t>
  </si>
  <si>
    <t>Portage</t>
  </si>
  <si>
    <t>269-547-4799</t>
  </si>
  <si>
    <t>Scott</t>
  </si>
  <si>
    <t>Sanderson</t>
  </si>
  <si>
    <t>SJC</t>
  </si>
  <si>
    <t>Warren, James D.</t>
  </si>
  <si>
    <t>PO Box 620931</t>
  </si>
  <si>
    <t>Redwood City</t>
  </si>
  <si>
    <t>94062-0931</t>
  </si>
  <si>
    <t>650-529-9591</t>
  </si>
  <si>
    <t>James</t>
  </si>
  <si>
    <t>Warren</t>
  </si>
  <si>
    <t>jwarrenp@yahoo.com</t>
  </si>
  <si>
    <t>Agnes, LLC</t>
  </si>
  <si>
    <t>600 Beach Street</t>
  </si>
  <si>
    <t>Ashland</t>
  </si>
  <si>
    <t>Gulfstream Aerospace Corporation</t>
  </si>
  <si>
    <t>P.O. Box 2206 M/S B-04</t>
  </si>
  <si>
    <t>500 Gulfstream Road</t>
  </si>
  <si>
    <t>31402-2206</t>
  </si>
  <si>
    <t>Manufacturer</t>
  </si>
  <si>
    <t>www.gulfstream.com/preowned</t>
  </si>
  <si>
    <t>912-965-3000</t>
  </si>
  <si>
    <t>Director of Contracts</t>
  </si>
  <si>
    <t>richard.chiariello@gulfstream.com</t>
  </si>
  <si>
    <t>PTS</t>
  </si>
  <si>
    <t>CAF, LLC</t>
  </si>
  <si>
    <t>3501 Airport Circle</t>
  </si>
  <si>
    <t>620-231-2230</t>
  </si>
  <si>
    <t>Nathan</t>
  </si>
  <si>
    <t>Keizer</t>
  </si>
  <si>
    <t>Chief Pilot</t>
  </si>
  <si>
    <t>luv2fly1981@aol.com</t>
  </si>
  <si>
    <t>LOT</t>
  </si>
  <si>
    <t>GS 150-217, LLC</t>
  </si>
  <si>
    <t>2571 East, 71st Street</t>
  </si>
  <si>
    <t>Chicago</t>
  </si>
  <si>
    <t>MarrGwen</t>
  </si>
  <si>
    <t>Townsend</t>
  </si>
  <si>
    <t>312-953-2722</t>
  </si>
  <si>
    <t>ADT</t>
  </si>
  <si>
    <t>Conquest Air, LLC</t>
  </si>
  <si>
    <t>1101 Cradduck Road, Suite B</t>
  </si>
  <si>
    <t>Ada</t>
  </si>
  <si>
    <t>580-310-4262</t>
  </si>
  <si>
    <t>Hatton</t>
  </si>
  <si>
    <t>CC-CWK</t>
  </si>
  <si>
    <t>SCL</t>
  </si>
  <si>
    <t>Charter Company</t>
  </si>
  <si>
    <t>Aerocardal, Ltda.</t>
  </si>
  <si>
    <t>Diego Barroz Ortiz 2065</t>
  </si>
  <si>
    <t>A/P Int'l Arturo Merino Benitez - Pudahuel</t>
  </si>
  <si>
    <t>Santiago</t>
  </si>
  <si>
    <t>ventas@aerocardal.com</t>
  </si>
  <si>
    <t>www.aerocardal.com</t>
  </si>
  <si>
    <t>56-2-23777400</t>
  </si>
  <si>
    <t>Ricardo</t>
  </si>
  <si>
    <t>Espinosa Urrejola</t>
  </si>
  <si>
    <t>Operations Manager</t>
  </si>
  <si>
    <t>ricardo.espinosa@aerocardal.com</t>
  </si>
  <si>
    <t>Cardal AG</t>
  </si>
  <si>
    <t>P.O. Box 470</t>
  </si>
  <si>
    <t>Aeulestrasse 5</t>
  </si>
  <si>
    <t>Vaduz</t>
  </si>
  <si>
    <t>Liechtenstein</t>
  </si>
  <si>
    <t>423-237-34-34</t>
  </si>
  <si>
    <t>Guido</t>
  </si>
  <si>
    <t>Meier</t>
  </si>
  <si>
    <t>guido.meier@atu.li</t>
  </si>
  <si>
    <t>PHX</t>
  </si>
  <si>
    <t>Bradley Mack Aviation, Inc.</t>
  </si>
  <si>
    <t>14747 North Northsight Boulevard, Suite 111-433</t>
  </si>
  <si>
    <t>Management Company</t>
  </si>
  <si>
    <t>mary@bradleymackaviation.com</t>
  </si>
  <si>
    <t>480-393-0770</t>
  </si>
  <si>
    <t>Mary</t>
  </si>
  <si>
    <t>Randolph</t>
  </si>
  <si>
    <t>602-980-7200</t>
  </si>
  <si>
    <t>GH Consulting Services, LLC</t>
  </si>
  <si>
    <t>7377 E. Doubletree Ranch Road</t>
  </si>
  <si>
    <t>Suite 100</t>
  </si>
  <si>
    <t>www.grayhawkdevelopment.com</t>
  </si>
  <si>
    <t>480-998-2661</t>
  </si>
  <si>
    <t>Gregg</t>
  </si>
  <si>
    <t>Tryhus</t>
  </si>
  <si>
    <t>President &amp; Owner</t>
  </si>
  <si>
    <t>Nick Chapman Consulting, LLC</t>
  </si>
  <si>
    <t>2525 East Camelback Road, Suite 500</t>
  </si>
  <si>
    <t>Phoenix</t>
  </si>
  <si>
    <t>214-662-6021</t>
  </si>
  <si>
    <t>Nicolas</t>
  </si>
  <si>
    <t>Chapman</t>
  </si>
  <si>
    <t>VIS</t>
  </si>
  <si>
    <t>Solairus Aviation</t>
  </si>
  <si>
    <t>201 First Street, Suite 307</t>
  </si>
  <si>
    <t>Petaluma</t>
  </si>
  <si>
    <t>charter@solairus.aero</t>
  </si>
  <si>
    <t>www.solairus.aero</t>
  </si>
  <si>
    <t>415-897-4522</t>
  </si>
  <si>
    <t>Charles</t>
  </si>
  <si>
    <t>Judge</t>
  </si>
  <si>
    <t>Charter Sales &amp; Owner Services Executive</t>
  </si>
  <si>
    <t>cjudge@solairus.aero</t>
  </si>
  <si>
    <t>516-851-8060</t>
  </si>
  <si>
    <t>Family Tree Farms Aviation, LLC</t>
  </si>
  <si>
    <t>P.O. Box 396</t>
  </si>
  <si>
    <t>Dinuba</t>
  </si>
  <si>
    <t>559-591-8394</t>
  </si>
  <si>
    <t>Andrew</t>
  </si>
  <si>
    <t>Muxlow</t>
  </si>
  <si>
    <t>YWG</t>
  </si>
  <si>
    <t>MB</t>
  </si>
  <si>
    <t>6404805 Manitoba, Ltd.</t>
  </si>
  <si>
    <t>2595 Inkster Boulevard</t>
  </si>
  <si>
    <t>R3C-2E6</t>
  </si>
  <si>
    <t>hr@transx.com</t>
  </si>
  <si>
    <t>204-632-6694</t>
  </si>
  <si>
    <t>Louie</t>
  </si>
  <si>
    <t>Tolaini</t>
  </si>
  <si>
    <t>louie_tolaini@transx.com</t>
  </si>
  <si>
    <t>MTN</t>
  </si>
  <si>
    <t>MHW Group Holdings, LLC</t>
  </si>
  <si>
    <t>11620 Red Run Boulevard</t>
  </si>
  <si>
    <t>Reisterstown</t>
  </si>
  <si>
    <t>www.mhwgroup.com</t>
  </si>
  <si>
    <t>410-654-6700</t>
  </si>
  <si>
    <t>Marvin</t>
  </si>
  <si>
    <t>Weiner</t>
  </si>
  <si>
    <t>Chairman &amp; Founder</t>
  </si>
  <si>
    <t>mhweiner@mhwgroup.com</t>
  </si>
  <si>
    <t>DSI</t>
  </si>
  <si>
    <t>Gator Tracks, LLC</t>
  </si>
  <si>
    <t>70 Ready Avenue NW</t>
  </si>
  <si>
    <t>Ft. Walton Beach</t>
  </si>
  <si>
    <t>Les</t>
  </si>
  <si>
    <t>Rose</t>
  </si>
  <si>
    <t>850-217-6580</t>
  </si>
  <si>
    <t>FAT</t>
  </si>
  <si>
    <t>CSM Aviation</t>
  </si>
  <si>
    <t>3050 N Winery Avenue</t>
  </si>
  <si>
    <t>Fresno Yosemite International Airport</t>
  </si>
  <si>
    <t>Fresno</t>
  </si>
  <si>
    <t>jhogan@csmaviation.com</t>
  </si>
  <si>
    <t>www.CSMAviation.com</t>
  </si>
  <si>
    <t>559-492-9403</t>
  </si>
  <si>
    <t>Albert</t>
  </si>
  <si>
    <t>Buccieri</t>
  </si>
  <si>
    <t>albert@paragonaviationlogistics.com</t>
  </si>
  <si>
    <t>JVWL, LLC</t>
  </si>
  <si>
    <t>9240 Excelsior Avenue</t>
  </si>
  <si>
    <t>Hanford</t>
  </si>
  <si>
    <t>john@tosfarms.com</t>
  </si>
  <si>
    <t>559-584-5751</t>
  </si>
  <si>
    <t>William</t>
  </si>
  <si>
    <t>Tos</t>
  </si>
  <si>
    <t>bill@tosfarms.com</t>
  </si>
  <si>
    <t>ARR</t>
  </si>
  <si>
    <t>Flight Department</t>
  </si>
  <si>
    <t>Executive Capital Corporation</t>
  </si>
  <si>
    <t>47 West 210th Route 30</t>
  </si>
  <si>
    <t>Big Rock</t>
  </si>
  <si>
    <t>Bohr</t>
  </si>
  <si>
    <t>630-556-3731</t>
  </si>
  <si>
    <t>G-150 Trust</t>
  </si>
  <si>
    <t>47W210 Route 30</t>
  </si>
  <si>
    <t>Steven</t>
  </si>
  <si>
    <t>Rayman</t>
  </si>
  <si>
    <t>Trustee</t>
  </si>
  <si>
    <t>TAC</t>
  </si>
  <si>
    <t>303 North 2370 West</t>
  </si>
  <si>
    <t>Salt Lake City International Airport</t>
  </si>
  <si>
    <t>Distributor</t>
  </si>
  <si>
    <t>info@keystoneaviation.com</t>
  </si>
  <si>
    <t>801-933-7500</t>
  </si>
  <si>
    <t>Charlie</t>
  </si>
  <si>
    <t>Chamberlain</t>
  </si>
  <si>
    <t>Director of Business Development</t>
  </si>
  <si>
    <t>cchamberlain@keystoneaviation.com</t>
  </si>
  <si>
    <t>801-502-9499</t>
  </si>
  <si>
    <t>801-933-7568</t>
  </si>
  <si>
    <t>Brulecreek Aviation, LLC</t>
  </si>
  <si>
    <t>7 Eagle View Court</t>
  </si>
  <si>
    <t>Park City</t>
  </si>
  <si>
    <t>312-543-4695</t>
  </si>
  <si>
    <t>Peter</t>
  </si>
  <si>
    <t>Ehrich</t>
  </si>
  <si>
    <t>PVU</t>
  </si>
  <si>
    <t>Golden Eagle Management, LLC</t>
  </si>
  <si>
    <t>3011 American Way</t>
  </si>
  <si>
    <t>Missoula</t>
  </si>
  <si>
    <t>559-906-0300</t>
  </si>
  <si>
    <t>King</t>
  </si>
  <si>
    <t>Husein</t>
  </si>
  <si>
    <t>Gator One Air, LLC</t>
  </si>
  <si>
    <t>618 Gulf Shore Drive</t>
  </si>
  <si>
    <t>Destin</t>
  </si>
  <si>
    <t>229-230-1453</t>
  </si>
  <si>
    <t>Penney</t>
  </si>
  <si>
    <t>VNY</t>
  </si>
  <si>
    <t>Van Nuys Airport</t>
  </si>
  <si>
    <t>VNY@claylacy.com</t>
  </si>
  <si>
    <t>818-989-2900</t>
  </si>
  <si>
    <t>Henry</t>
  </si>
  <si>
    <t>Thomas</t>
  </si>
  <si>
    <t>Vice President, Aircraft Management</t>
  </si>
  <si>
    <t>management@claylacy.com</t>
  </si>
  <si>
    <t>Omninet Capital, LLC</t>
  </si>
  <si>
    <t>9420 Wilshire Boulevard, 4th Floor</t>
  </si>
  <si>
    <t>Beverly Hills</t>
  </si>
  <si>
    <t>info@omninet.com</t>
  </si>
  <si>
    <t>www.omninet.com</t>
  </si>
  <si>
    <t>310-300-4100</t>
  </si>
  <si>
    <t>Benjamin</t>
  </si>
  <si>
    <t>Nazarian</t>
  </si>
  <si>
    <t>Ben@Omninet.com</t>
  </si>
  <si>
    <t>SLC</t>
  </si>
  <si>
    <t>Flying Bar B, LLC</t>
  </si>
  <si>
    <t>3500 Deer Hollow Drive</t>
  </si>
  <si>
    <t>Sandy</t>
  </si>
  <si>
    <t>801-943-4163</t>
  </si>
  <si>
    <t>Sandie</t>
  </si>
  <si>
    <t>Tillotson</t>
  </si>
  <si>
    <t>VH-PFV</t>
  </si>
  <si>
    <t>XSP</t>
  </si>
  <si>
    <t>Pacific Flight Services, Pty. Ltd.</t>
  </si>
  <si>
    <t>P.O. Box CP20</t>
  </si>
  <si>
    <t>Condell Park</t>
  </si>
  <si>
    <t>enquiries@fly-pfs.com</t>
  </si>
  <si>
    <t>www.pacificflight.com.au</t>
  </si>
  <si>
    <t>61-2-9791-0055</t>
  </si>
  <si>
    <t>Rod</t>
  </si>
  <si>
    <t>Crane</t>
  </si>
  <si>
    <t>Managing Director</t>
  </si>
  <si>
    <t>rodcrane@pacificflight.com.au</t>
  </si>
  <si>
    <t>ST Aerospace Services Co. Pte. Ltd.</t>
  </si>
  <si>
    <t>540 Airport Road</t>
  </si>
  <si>
    <t>Paya Lebar</t>
  </si>
  <si>
    <t>MRO/Maintenance Company</t>
  </si>
  <si>
    <t>www.staero.aero</t>
  </si>
  <si>
    <t>65-6287-1111</t>
  </si>
  <si>
    <t>Serh</t>
  </si>
  <si>
    <t>Ghee Lim</t>
  </si>
  <si>
    <t>limsg@stengg.com</t>
  </si>
  <si>
    <t>Fractional Owner</t>
  </si>
  <si>
    <t>430 Holdings, Inc.</t>
  </si>
  <si>
    <t>10014 Chapel Hill Road</t>
  </si>
  <si>
    <t>Morrisville</t>
  </si>
  <si>
    <t>919-388-9878</t>
  </si>
  <si>
    <t>Brian</t>
  </si>
  <si>
    <t>DuMont</t>
  </si>
  <si>
    <t>President &amp; CEO</t>
  </si>
  <si>
    <t>brian@yardnique.com</t>
  </si>
  <si>
    <t>ATG Aviation, LLC</t>
  </si>
  <si>
    <t>115 Perry Place</t>
  </si>
  <si>
    <t>Shoal Creek</t>
  </si>
  <si>
    <t>AL</t>
  </si>
  <si>
    <t>Matthew</t>
  </si>
  <si>
    <t>Hogan</t>
  </si>
  <si>
    <t>Corwin Brothers, LLC</t>
  </si>
  <si>
    <t>P.O. Box 3005</t>
  </si>
  <si>
    <t>201 40th Street South</t>
  </si>
  <si>
    <t>Fargo</t>
  </si>
  <si>
    <t>ND</t>
  </si>
  <si>
    <t>701-282-8425</t>
  </si>
  <si>
    <t>Timothy</t>
  </si>
  <si>
    <t>Corwin</t>
  </si>
  <si>
    <t>Oosthuizen, Lodewicus Theodorus</t>
  </si>
  <si>
    <t>Lodewicus</t>
  </si>
  <si>
    <t>Oosthuizen</t>
  </si>
  <si>
    <t>Sewanee Ventures, LLC</t>
  </si>
  <si>
    <t>4410 Gerald Place</t>
  </si>
  <si>
    <t>Nashville</t>
  </si>
  <si>
    <t>ortale@comcast.net</t>
  </si>
  <si>
    <t>615-298-5921</t>
  </si>
  <si>
    <t>Buford</t>
  </si>
  <si>
    <t>Ortale</t>
  </si>
  <si>
    <t>615-414-7460</t>
  </si>
  <si>
    <t>Society Street Partners, LLC</t>
  </si>
  <si>
    <t>3203 Bridle Trail</t>
  </si>
  <si>
    <t>Greensboro</t>
  </si>
  <si>
    <t>Matt</t>
  </si>
  <si>
    <t>Soule</t>
  </si>
  <si>
    <t>Waldec Foods, LLC</t>
  </si>
  <si>
    <t>5149 West San Jose Street</t>
  </si>
  <si>
    <t>Tampa</t>
  </si>
  <si>
    <t>Wallace</t>
  </si>
  <si>
    <t>Jet It LLC</t>
  </si>
  <si>
    <t>101 South Elm Street, Suite 75</t>
  </si>
  <si>
    <t>Program Holder</t>
  </si>
  <si>
    <t>www.gojetit.com</t>
  </si>
  <si>
    <t>914-574-7702</t>
  </si>
  <si>
    <t>Vishal</t>
  </si>
  <si>
    <t>Hiremath</t>
  </si>
  <si>
    <t>Founder &amp; President</t>
  </si>
  <si>
    <t>Glenn</t>
  </si>
  <si>
    <t>Gonzales</t>
  </si>
  <si>
    <t>Founder &amp; CEO</t>
  </si>
  <si>
    <t>glenn.gonzales@gojetit.com</t>
  </si>
  <si>
    <t>VH-OVG</t>
  </si>
  <si>
    <t>DRW</t>
  </si>
  <si>
    <t>NT</t>
  </si>
  <si>
    <t>CareFlight Limited</t>
  </si>
  <si>
    <t>Locked Bag 2002</t>
  </si>
  <si>
    <t>Air Ambulance</t>
  </si>
  <si>
    <t>info@careflight.org</t>
  </si>
  <si>
    <t>www.careflight.org</t>
  </si>
  <si>
    <t>61-2-9843-5100</t>
  </si>
  <si>
    <t>Jody</t>
  </si>
  <si>
    <t>Mills</t>
  </si>
  <si>
    <t>jody.mills@careflight.org</t>
  </si>
  <si>
    <t>61-4-2727-5411</t>
  </si>
  <si>
    <t>Refshauge</t>
  </si>
  <si>
    <t>Non-Executive Chairman</t>
  </si>
  <si>
    <t>andrew.refshauge@careflight.org</t>
  </si>
  <si>
    <t>Miller's, Inc.</t>
  </si>
  <si>
    <t>P.O. Box 777</t>
  </si>
  <si>
    <t>610 East Jefferson Street</t>
  </si>
  <si>
    <t>custserv@millerslab.com</t>
  </si>
  <si>
    <t>620-231-8050</t>
  </si>
  <si>
    <t>Miller</t>
  </si>
  <si>
    <t>CC-AOA</t>
  </si>
  <si>
    <t>Max</t>
  </si>
  <si>
    <t>Kaufmann Ritschka</t>
  </si>
  <si>
    <t>56-9-223806</t>
  </si>
  <si>
    <t>56-2-23777422</t>
  </si>
  <si>
    <t>9H-LAR</t>
  </si>
  <si>
    <t>TRN</t>
  </si>
  <si>
    <t>Italy</t>
  </si>
  <si>
    <t>LuxWing, Ltd.</t>
  </si>
  <si>
    <t>12, Abate Rigord Street, Susan Court A</t>
  </si>
  <si>
    <t>Ta' Xbiex</t>
  </si>
  <si>
    <t>XBX1127</t>
  </si>
  <si>
    <t>sales@luxwing.com</t>
  </si>
  <si>
    <t>www.luxwing.com</t>
  </si>
  <si>
    <t>356-77-33-4470</t>
  </si>
  <si>
    <t>Giuseppe</t>
  </si>
  <si>
    <t>Sapia</t>
  </si>
  <si>
    <t>g.sapia@luxwing.com</t>
  </si>
  <si>
    <t>356-79-440-057</t>
  </si>
  <si>
    <t>Flight Solutions Srl</t>
  </si>
  <si>
    <t>Strada SanMurizio 12</t>
  </si>
  <si>
    <t>General Aviation Terminal Turin</t>
  </si>
  <si>
    <t>Caselle Torinse, Torino</t>
  </si>
  <si>
    <t>info@flightsolutions.it</t>
  </si>
  <si>
    <t>www.flightsolutions.it</t>
  </si>
  <si>
    <t>39-011-996-3365</t>
  </si>
  <si>
    <t>Luciano</t>
  </si>
  <si>
    <t>De Luca</t>
  </si>
  <si>
    <t>luciano@flightsolutions.it</t>
  </si>
  <si>
    <t>39-339-285-3755</t>
  </si>
  <si>
    <t>PR-FVJ</t>
  </si>
  <si>
    <t>POA</t>
  </si>
  <si>
    <t>RS</t>
  </si>
  <si>
    <t>Testa Patrimonial Eireli</t>
  </si>
  <si>
    <t>R. Treze de Maio 2617</t>
  </si>
  <si>
    <t>Centro, Campo Grande, MS</t>
  </si>
  <si>
    <t>79002-351</t>
  </si>
  <si>
    <t>55-51-39211426</t>
  </si>
  <si>
    <t>Luis</t>
  </si>
  <si>
    <t>Leitao</t>
  </si>
  <si>
    <t>Director of Operations &amp; Chief Pilot</t>
  </si>
  <si>
    <t>g150.poa@gmail.com</t>
  </si>
  <si>
    <t>55-51-99934083</t>
  </si>
  <si>
    <t>Marciano</t>
  </si>
  <si>
    <t>Testa</t>
  </si>
  <si>
    <t>testa@agibank.com.br</t>
  </si>
  <si>
    <t>55-51-995223477</t>
  </si>
  <si>
    <t>BUR</t>
  </si>
  <si>
    <t>Jet Aviation Flight Services, Inc.</t>
  </si>
  <si>
    <t>112 Charles A. Lindbergh Drive</t>
  </si>
  <si>
    <t>Teterboro Airport</t>
  </si>
  <si>
    <t>Teterboro</t>
  </si>
  <si>
    <t>NJ</t>
  </si>
  <si>
    <t>management_usa@jetaviation.com</t>
  </si>
  <si>
    <t>www.jetaviation.com</t>
  </si>
  <si>
    <t>201-462-4000</t>
  </si>
  <si>
    <t>Ansh</t>
  </si>
  <si>
    <t>Singh</t>
  </si>
  <si>
    <t>Charter Sales Director</t>
  </si>
  <si>
    <t>ansh.singh@jetaviation.com</t>
  </si>
  <si>
    <t>516-324-5804</t>
  </si>
  <si>
    <t>M3 Industries, LLC</t>
  </si>
  <si>
    <t>660 South Figueroa Street, Suite 1888</t>
  </si>
  <si>
    <t>Los Angeles</t>
  </si>
  <si>
    <t>213-797-4255</t>
  </si>
  <si>
    <t>Dalia</t>
  </si>
  <si>
    <t>Wahab</t>
  </si>
  <si>
    <t>dwahab@shangrila.us</t>
  </si>
  <si>
    <t>M3 Aviation, LLC</t>
  </si>
  <si>
    <t>7033 East Greenway Parkway, Suite 100</t>
  </si>
  <si>
    <t>602-677-9912</t>
  </si>
  <si>
    <t>Brownlee</t>
  </si>
  <si>
    <t>M-FAST</t>
  </si>
  <si>
    <t>JBQ</t>
  </si>
  <si>
    <t>Dominican Republic</t>
  </si>
  <si>
    <t>G-150 Aeronautics, Ltd.</t>
  </si>
  <si>
    <t>P.O. Box 3163</t>
  </si>
  <si>
    <t>Chera Chambers, Main Office</t>
  </si>
  <si>
    <t>Road Town, Tortola</t>
  </si>
  <si>
    <t>Virgin Islands (British)</t>
  </si>
  <si>
    <t>SJU</t>
  </si>
  <si>
    <t>Certificate Holder</t>
  </si>
  <si>
    <t>M &amp; N Aviation, Inc.</t>
  </si>
  <si>
    <t>P.O. Box 38098</t>
  </si>
  <si>
    <t>charters@mnaviation.com</t>
  </si>
  <si>
    <t>787-791-7090</t>
  </si>
  <si>
    <t>Alicia</t>
  </si>
  <si>
    <t>Pineda</t>
  </si>
  <si>
    <t>Controller</t>
  </si>
  <si>
    <t>apineda@mnaviation.com</t>
  </si>
  <si>
    <t>787-475-5075</t>
  </si>
  <si>
    <t>N553CB, LLC</t>
  </si>
  <si>
    <t>120 Carr. 693</t>
  </si>
  <si>
    <t>Dorado</t>
  </si>
  <si>
    <t>787-796-5656</t>
  </si>
  <si>
    <t>Federico</t>
  </si>
  <si>
    <t>Stubbe</t>
  </si>
  <si>
    <t>Sociedade de Taxi Aereo Do Nordeste, Ltda.</t>
  </si>
  <si>
    <t>Rodovia Br 104 S/N,</t>
  </si>
  <si>
    <t>Aereporoto Zumbi dos Palmares</t>
  </si>
  <si>
    <t>Rio Largo</t>
  </si>
  <si>
    <t>57100-000</t>
  </si>
  <si>
    <t>sotan@sotan.com.br</t>
  </si>
  <si>
    <t>55-82-33221785</t>
  </si>
  <si>
    <t>Fernando</t>
  </si>
  <si>
    <t>Lopes de Farias</t>
  </si>
  <si>
    <t>EF Investimentos e Participacoes, Ltda.</t>
  </si>
  <si>
    <t>BLI</t>
  </si>
  <si>
    <t>Altair Advanced Industries, Inc.</t>
  </si>
  <si>
    <t>1680 West Bakerfield Road</t>
  </si>
  <si>
    <t>Bellingham</t>
  </si>
  <si>
    <t>alpha@alpha.com</t>
  </si>
  <si>
    <t>www.alpha.com/altair-advanced-industries</t>
  </si>
  <si>
    <t>360-671-7703</t>
  </si>
  <si>
    <t>Grace</t>
  </si>
  <si>
    <t>Borsari</t>
  </si>
  <si>
    <t>Chairman &amp; CEO</t>
  </si>
  <si>
    <t>gborsari@alpha.com</t>
  </si>
  <si>
    <t>SUS</t>
  </si>
  <si>
    <t>Drury Development Corporation</t>
  </si>
  <si>
    <t>13075 Manchester Road #200</t>
  </si>
  <si>
    <t>Des Peres</t>
  </si>
  <si>
    <t>314-423-6698</t>
  </si>
  <si>
    <t>Bob</t>
  </si>
  <si>
    <t>Schrock</t>
  </si>
  <si>
    <t>Larry</t>
  </si>
  <si>
    <t>Hasselfeld</t>
  </si>
  <si>
    <t>Senior Vice President &amp; CFO</t>
  </si>
  <si>
    <t>LUL</t>
  </si>
  <si>
    <t>Sanderson Farms, Inc.</t>
  </si>
  <si>
    <t>P.O. Box 988</t>
  </si>
  <si>
    <t>127 Flynt Road</t>
  </si>
  <si>
    <t>lbutts@sandersonfarms.com</t>
  </si>
  <si>
    <t>601-649-4030</t>
  </si>
  <si>
    <t>Zane</t>
  </si>
  <si>
    <t>Lambert</t>
  </si>
  <si>
    <t>Manager of Aircraft Operations</t>
  </si>
  <si>
    <t>zane.lambert@sandersonfarms.com</t>
  </si>
  <si>
    <t>Marivest Support Services, LLC</t>
  </si>
  <si>
    <t>1500 East 27th Terrace</t>
  </si>
  <si>
    <t>620-231-2264</t>
  </si>
  <si>
    <t>Michael</t>
  </si>
  <si>
    <t>Marietta</t>
  </si>
  <si>
    <t>Vice President &amp; Director</t>
  </si>
  <si>
    <t>STP</t>
  </si>
  <si>
    <t>FKM Enterprises, LLC</t>
  </si>
  <si>
    <t>29 Pine Rd.</t>
  </si>
  <si>
    <t>St. Paul</t>
  </si>
  <si>
    <t>55127-6471</t>
  </si>
  <si>
    <t>Frederick</t>
  </si>
  <si>
    <t>Martin</t>
  </si>
  <si>
    <t>fredm@dginv.com</t>
  </si>
  <si>
    <t>612-396-5634</t>
  </si>
  <si>
    <t>612-317-4100</t>
  </si>
  <si>
    <t>YHM</t>
  </si>
  <si>
    <t>ON</t>
  </si>
  <si>
    <t>Jetport, Inc.</t>
  </si>
  <si>
    <t>520-9300 Airport Road</t>
  </si>
  <si>
    <t>Mt. Hope</t>
  </si>
  <si>
    <t>L0R 1W0</t>
  </si>
  <si>
    <t>info@jetport.com</t>
  </si>
  <si>
    <t>www.jetport.com</t>
  </si>
  <si>
    <t>905-679-2400</t>
  </si>
  <si>
    <t>Patrick</t>
  </si>
  <si>
    <t>Bouvry</t>
  </si>
  <si>
    <t>pbouvry@jetport.com</t>
  </si>
  <si>
    <t>2828520 Ontario, Inc.</t>
  </si>
  <si>
    <t>1164 Walker's Line</t>
  </si>
  <si>
    <t>Burlington</t>
  </si>
  <si>
    <t>L7M 1V2</t>
  </si>
  <si>
    <t>OAK</t>
  </si>
  <si>
    <t>Additional Company/Contact</t>
  </si>
  <si>
    <t>Ardenbrook, Inc.</t>
  </si>
  <si>
    <t>4725 Thornton Avenue</t>
  </si>
  <si>
    <t>Fremont</t>
  </si>
  <si>
    <t>94536-6408</t>
  </si>
  <si>
    <t>service@ardenbrook.com</t>
  </si>
  <si>
    <t>www.ardenbrook.com</t>
  </si>
  <si>
    <t>510-797-7980</t>
  </si>
  <si>
    <t>Brooks</t>
  </si>
  <si>
    <t>mbrooks@ardenbrook.com</t>
  </si>
  <si>
    <t>Two Star Maritime, LLC</t>
  </si>
  <si>
    <t>VH-PFW</t>
  </si>
  <si>
    <t>ST Aerospace Engineering Pte. Ltd.</t>
  </si>
  <si>
    <t>600 West Camp Road</t>
  </si>
  <si>
    <t>Seletar, Singapore</t>
  </si>
  <si>
    <t>www.stengg.com</t>
  </si>
  <si>
    <t>65-9155-1772</t>
  </si>
  <si>
    <t>Vincent</t>
  </si>
  <si>
    <t>Chong</t>
  </si>
  <si>
    <t>BTR</t>
  </si>
  <si>
    <t>Excel Group Services, Inc.</t>
  </si>
  <si>
    <t>8641 United Plaza Boulevard, Suite 102</t>
  </si>
  <si>
    <t>www.excelusa.com</t>
  </si>
  <si>
    <t>225-408-1300</t>
  </si>
  <si>
    <t>Roberts</t>
  </si>
  <si>
    <t>droberts@excelusa.com</t>
  </si>
  <si>
    <t>IES Leasing, LLC</t>
  </si>
  <si>
    <t>225-408-1364</t>
  </si>
  <si>
    <t>8M1</t>
  </si>
  <si>
    <t>D&amp;I Transportation, LLC</t>
  </si>
  <si>
    <t>2694 W. Oxford Loop, Suite 150</t>
  </si>
  <si>
    <t>662-371-4124</t>
  </si>
  <si>
    <t>Stephen</t>
  </si>
  <si>
    <t>Miles</t>
  </si>
  <si>
    <t>stephen@weareaddicus.com</t>
  </si>
  <si>
    <t>601-212-6420</t>
  </si>
  <si>
    <t>662-269-6475</t>
  </si>
  <si>
    <t>NAC Flight Service, LLC</t>
  </si>
  <si>
    <t>P.O. Box 2387</t>
  </si>
  <si>
    <t>Madison</t>
  </si>
  <si>
    <t>Walter</t>
  </si>
  <si>
    <t>Elliott</t>
  </si>
  <si>
    <t>BOI</t>
  </si>
  <si>
    <t>The Peregrine Leasing Trust</t>
  </si>
  <si>
    <t>7229 South Alton Way</t>
  </si>
  <si>
    <t>Centennial</t>
  </si>
  <si>
    <t>303-770-3700</t>
  </si>
  <si>
    <t>Dan</t>
  </si>
  <si>
    <t>DeKeyrel</t>
  </si>
  <si>
    <t>RP-C5168</t>
  </si>
  <si>
    <t>MNL</t>
  </si>
  <si>
    <t>Philippine Airlines, Inc.</t>
  </si>
  <si>
    <t>PNB Financial Center</t>
  </si>
  <si>
    <t>Pres. Diosdado Macapagal Avenue, CCP Complex</t>
  </si>
  <si>
    <t>Pasay City, Metro Manila</t>
  </si>
  <si>
    <t>Airlines</t>
  </si>
  <si>
    <t>corporate.finance@pal.com.ph</t>
  </si>
  <si>
    <t>www.philippineairlines.com</t>
  </si>
  <si>
    <t>Lucio</t>
  </si>
  <si>
    <t>Tan</t>
  </si>
  <si>
    <t>lucio_tan@pal.com.ph</t>
  </si>
  <si>
    <t>Merlone Geier Management, LLC</t>
  </si>
  <si>
    <t>425 California Street, 11th Floor</t>
  </si>
  <si>
    <t>San Francisco</t>
  </si>
  <si>
    <t>www.merlonegeier.com</t>
  </si>
  <si>
    <t>415-693-9000</t>
  </si>
  <si>
    <t>Merlone</t>
  </si>
  <si>
    <t>peter.merlone@mhrealty.com</t>
  </si>
  <si>
    <t>Awaiting Documentation</t>
  </si>
  <si>
    <t>Unidentified</t>
  </si>
  <si>
    <t>INT</t>
  </si>
  <si>
    <t>Teall Capital Partners, LLC</t>
  </si>
  <si>
    <t>1001 West Fourth Street</t>
  </si>
  <si>
    <t>Winston-Salem</t>
  </si>
  <si>
    <t>27101-2400</t>
  </si>
  <si>
    <t>336-430-3222</t>
  </si>
  <si>
    <t>Ben</t>
  </si>
  <si>
    <t>Sutton</t>
  </si>
  <si>
    <t>Sage Air, LLC</t>
  </si>
  <si>
    <t>215 South State Street, Suite 1200</t>
  </si>
  <si>
    <t>310-490-9028</t>
  </si>
  <si>
    <t>Brent</t>
  </si>
  <si>
    <t>Smittcamp</t>
  </si>
  <si>
    <t>C-GXNW</t>
  </si>
  <si>
    <t>YYZ</t>
  </si>
  <si>
    <t>Skyservice Business Aviation, Inc.</t>
  </si>
  <si>
    <t>6120 Midfield Road</t>
  </si>
  <si>
    <t>Mississauga</t>
  </si>
  <si>
    <t>L4W 2P7</t>
  </si>
  <si>
    <t>yyzcsr@skyservice.com</t>
  </si>
  <si>
    <t>www.skyservice.com</t>
  </si>
  <si>
    <t>905-677-3300</t>
  </si>
  <si>
    <t>Murray</t>
  </si>
  <si>
    <t>ben_murray@skyservice.com</t>
  </si>
  <si>
    <t>NWVP (Gl50) Inc.</t>
  </si>
  <si>
    <t>Toronto</t>
  </si>
  <si>
    <t>XA-CHY</t>
  </si>
  <si>
    <t>TLC</t>
  </si>
  <si>
    <t>Aerolineas Ejecutivas, SA de CV</t>
  </si>
  <si>
    <t>Calle 2, Hangar 9</t>
  </si>
  <si>
    <t>Aeropuerto Int'l Lic. Adolfo Lopez Mateos</t>
  </si>
  <si>
    <t>Toluca, Mexico</t>
  </si>
  <si>
    <t>info@ale.mx</t>
  </si>
  <si>
    <t>www.aerolineasejecutivas.com</t>
  </si>
  <si>
    <t>52-722-2791600</t>
  </si>
  <si>
    <t>Eric</t>
  </si>
  <si>
    <t>Guzman</t>
  </si>
  <si>
    <t>Charter Dept. Manager</t>
  </si>
  <si>
    <t>e.guzman@ale.mx</t>
  </si>
  <si>
    <t>SFG Equipment Leasing Corporation I</t>
  </si>
  <si>
    <t>100 North Michigan Street, 3rd Floor</t>
  </si>
  <si>
    <t>South Bend</t>
  </si>
  <si>
    <t>Leasing Company</t>
  </si>
  <si>
    <t>574-235-2918</t>
  </si>
  <si>
    <t>Jeff</t>
  </si>
  <si>
    <t>Buhr</t>
  </si>
  <si>
    <t>buhrj@1stsource.com</t>
  </si>
  <si>
    <t>XA-JCZ</t>
  </si>
  <si>
    <t>MID</t>
  </si>
  <si>
    <t>Impulsive Marine Investments, Inc.</t>
  </si>
  <si>
    <t>PLU</t>
  </si>
  <si>
    <t>MG</t>
  </si>
  <si>
    <t>Dos Mares Guia Neto, Walfrido Silvido</t>
  </si>
  <si>
    <t>Av. Olegario Maciel 1730, Andar 2</t>
  </si>
  <si>
    <t>Bairro Lourdes</t>
  </si>
  <si>
    <t>Belo Horizonte</t>
  </si>
  <si>
    <t>30180-111</t>
  </si>
  <si>
    <t>55-31-32910349</t>
  </si>
  <si>
    <t>Walfrido silvido</t>
  </si>
  <si>
    <t>Dos Mares Guia Neto</t>
  </si>
  <si>
    <t>Samos Participacoes, Ltda.</t>
  </si>
  <si>
    <t>Walfrido Silvino</t>
  </si>
  <si>
    <t>dos Mares Guia</t>
  </si>
  <si>
    <t>Leonardo</t>
  </si>
  <si>
    <t>de Vasconcelos Vieira</t>
  </si>
  <si>
    <t>Fixed Wing Chief Pilot</t>
  </si>
  <si>
    <t>leovvieira@gmail.com</t>
  </si>
  <si>
    <t>55-31-999812865</t>
  </si>
  <si>
    <t>DAL</t>
  </si>
  <si>
    <t>Anderson, Glenn W.</t>
  </si>
  <si>
    <t>Anderson</t>
  </si>
  <si>
    <t>Reis, James R.</t>
  </si>
  <si>
    <t>Reis</t>
  </si>
  <si>
    <t>Stallings, Robert W.</t>
  </si>
  <si>
    <t>5242 Buena Vista Drive</t>
  </si>
  <si>
    <t>Frisco</t>
  </si>
  <si>
    <t>214-336-3828</t>
  </si>
  <si>
    <t>Stallings</t>
  </si>
  <si>
    <t>GAINSCO, Inc.</t>
  </si>
  <si>
    <t>P.O. Box 199023</t>
  </si>
  <si>
    <t>3333 Lee Parkway, Suite 1200</t>
  </si>
  <si>
    <t>Dallas</t>
  </si>
  <si>
    <t>manage@gainsco.com</t>
  </si>
  <si>
    <t>Roman</t>
  </si>
  <si>
    <t>Fleysher</t>
  </si>
  <si>
    <t>lear60375@gmail.com</t>
  </si>
  <si>
    <t>954-655-6004</t>
  </si>
  <si>
    <t>XA-CPL</t>
  </si>
  <si>
    <t>ADRO Servicios Aereos, SA</t>
  </si>
  <si>
    <t>Aeropuerto Internacional de Toluca</t>
  </si>
  <si>
    <t>Calle 4 Hangar 14 Lote 35</t>
  </si>
  <si>
    <t>Toluca, Ciudad de Mexico</t>
  </si>
  <si>
    <t>contacto@adroservicios.com</t>
  </si>
  <si>
    <t>52-722-2731419</t>
  </si>
  <si>
    <t>Emilio</t>
  </si>
  <si>
    <t>Perez de Leon</t>
  </si>
  <si>
    <t>Director of Maintenance,General Aviation</t>
  </si>
  <si>
    <t>emilio@adroservicios.com</t>
  </si>
  <si>
    <t>52-172-25105460</t>
  </si>
  <si>
    <t>Lorena</t>
  </si>
  <si>
    <t>Martinez</t>
  </si>
  <si>
    <t>Administrative Manager</t>
  </si>
  <si>
    <t>alejandra@adroservicios.com</t>
  </si>
  <si>
    <t>USA</t>
  </si>
  <si>
    <t>Jimmie Johnson Racing II, Inc.</t>
  </si>
  <si>
    <t>4325 Papa Joe Hendrick Boulevard</t>
  </si>
  <si>
    <t>Charlotte</t>
  </si>
  <si>
    <t>www.jimmiejohnson.com</t>
  </si>
  <si>
    <t>704-453-2587</t>
  </si>
  <si>
    <t>Jimmie</t>
  </si>
  <si>
    <t>Johnson</t>
  </si>
  <si>
    <t>HOU</t>
  </si>
  <si>
    <t>TransCanada USA Pipeline Services, LLC</t>
  </si>
  <si>
    <t>700 Louisiana Street, Suite 700</t>
  </si>
  <si>
    <t>832-320-5522</t>
  </si>
  <si>
    <t>Stanley</t>
  </si>
  <si>
    <t>Executive Vice President</t>
  </si>
  <si>
    <t>Gama Aviation, LLC</t>
  </si>
  <si>
    <t>Two Corporate Drive, Suite 1050</t>
  </si>
  <si>
    <t>Shelton</t>
  </si>
  <si>
    <t>CT</t>
  </si>
  <si>
    <t>aircraftmanagement.usa@gamaaviation.com</t>
  </si>
  <si>
    <t>www.gamasignature.com</t>
  </si>
  <si>
    <t>203-337-4600</t>
  </si>
  <si>
    <t>KC</t>
  </si>
  <si>
    <t>Ihlefeld</t>
  </si>
  <si>
    <t>kcihlefeld@wheelsup.com</t>
  </si>
  <si>
    <t>203-337-4608</t>
  </si>
  <si>
    <t>N819AM, LLC</t>
  </si>
  <si>
    <t>P.O. Box 640</t>
  </si>
  <si>
    <t>2600 Camino Ramon, Suite 201</t>
  </si>
  <si>
    <t>San Ramon</t>
  </si>
  <si>
    <t>925-866-0100</t>
  </si>
  <si>
    <t>Alexander</t>
  </si>
  <si>
    <t>Mehran</t>
  </si>
  <si>
    <t>Sole Member</t>
  </si>
  <si>
    <t>Amehran@bishopranch.com</t>
  </si>
  <si>
    <t>C-GZCZ</t>
  </si>
  <si>
    <t>YYC</t>
  </si>
  <si>
    <t>AB</t>
  </si>
  <si>
    <t>Sunwest Aviation, Ltd.</t>
  </si>
  <si>
    <t>217 Aero Court NE</t>
  </si>
  <si>
    <t>T2E 7C6</t>
  </si>
  <si>
    <t>sales@sunwestaviation.ca</t>
  </si>
  <si>
    <t>www.sunwestaviation.ca</t>
  </si>
  <si>
    <t>403-275-8121</t>
  </si>
  <si>
    <t>Ian</t>
  </si>
  <si>
    <t>Darnley</t>
  </si>
  <si>
    <t>idarnley@sunwestaviation.ca</t>
  </si>
  <si>
    <t>403-837-2389</t>
  </si>
  <si>
    <t>PIE</t>
  </si>
  <si>
    <t>DDMR, LLC</t>
  </si>
  <si>
    <t>11201 Corporate Circle North, Suite 120</t>
  </si>
  <si>
    <t>St Petersburg</t>
  </si>
  <si>
    <t>Daniel</t>
  </si>
  <si>
    <t>Doyle</t>
  </si>
  <si>
    <t>ddoyle@deximaging.com</t>
  </si>
  <si>
    <t>727-480-8685</t>
  </si>
  <si>
    <t>GJK, LLC</t>
  </si>
  <si>
    <t>19054 North 97th Place</t>
  </si>
  <si>
    <t>602-421-2345</t>
  </si>
  <si>
    <t>Gary</t>
  </si>
  <si>
    <t>Knight</t>
  </si>
  <si>
    <t>Martis Holdings, LLC</t>
  </si>
  <si>
    <t>19155 North 107th Street</t>
  </si>
  <si>
    <t>kevink@knighttrans.com</t>
  </si>
  <si>
    <t>LAS</t>
  </si>
  <si>
    <t>Terrible Herbst, Inc.</t>
  </si>
  <si>
    <t>5195 Las Vegas Boulevard South</t>
  </si>
  <si>
    <t>Las Vegas</t>
  </si>
  <si>
    <t>89193-5398</t>
  </si>
  <si>
    <t>www.terribleherbst.com</t>
  </si>
  <si>
    <t>702-736-6151</t>
  </si>
  <si>
    <t>Herbst</t>
  </si>
  <si>
    <t>SHV</t>
  </si>
  <si>
    <t>Frank's Management Company, LLC</t>
  </si>
  <si>
    <t>6132 Charles Lindberg Drive</t>
  </si>
  <si>
    <t>Shreveport</t>
  </si>
  <si>
    <t>Jones</t>
  </si>
  <si>
    <t>Jet Flight, LLC</t>
  </si>
  <si>
    <t>P.O. Box 7665</t>
  </si>
  <si>
    <t>1312 North Hearne Avenue</t>
  </si>
  <si>
    <t>71137-7665</t>
  </si>
  <si>
    <t>318-221-2688</t>
  </si>
  <si>
    <t>Bobby</t>
  </si>
  <si>
    <t>Jelks</t>
  </si>
  <si>
    <t>HIO</t>
  </si>
  <si>
    <t>1455 SW Broadway, Suite 1700</t>
  </si>
  <si>
    <t>Portland</t>
  </si>
  <si>
    <t>Bowen</t>
  </si>
  <si>
    <t>VT-GKB</t>
  </si>
  <si>
    <t>AMD</t>
  </si>
  <si>
    <t>K-Air Charters</t>
  </si>
  <si>
    <t>2nd Floor, Sarathy Enclave</t>
  </si>
  <si>
    <t>1st Cross, Cheruparambath Road</t>
  </si>
  <si>
    <t>Kochi, Kerala</t>
  </si>
  <si>
    <t>office@k-aircharters.com</t>
  </si>
  <si>
    <t>www.k-aircharters.com</t>
  </si>
  <si>
    <t>91-484-4035020</t>
  </si>
  <si>
    <t>Koshy</t>
  </si>
  <si>
    <t>Varghese</t>
  </si>
  <si>
    <t>operations@k-aircharters.com</t>
  </si>
  <si>
    <t>91-9387-032180</t>
  </si>
  <si>
    <t>NTR</t>
  </si>
  <si>
    <t>Soliq, SA de CV</t>
  </si>
  <si>
    <t>Paseo De La Reforma 1240, Col. Lomas De Chapultepe</t>
  </si>
  <si>
    <t>contacto@soliq.mx</t>
  </si>
  <si>
    <t>www.soliq.mx</t>
  </si>
  <si>
    <t>52-81-1932-5600</t>
  </si>
  <si>
    <t>Jorge</t>
  </si>
  <si>
    <t>Siller</t>
  </si>
  <si>
    <t>sillerjorge@hotmail.com</t>
  </si>
  <si>
    <t>52-51-28077386</t>
  </si>
  <si>
    <t>Roberto</t>
  </si>
  <si>
    <t>Gonzalez Valdez</t>
  </si>
  <si>
    <t>Founder &amp; General Partner</t>
  </si>
  <si>
    <t>robgonval@hotmail.com</t>
  </si>
  <si>
    <t>52-55-45664710</t>
  </si>
  <si>
    <t>CAK</t>
  </si>
  <si>
    <t>Goodyear Flight Department</t>
  </si>
  <si>
    <t>5400 Lauby Road</t>
  </si>
  <si>
    <t>Akron-Canton Regional Airport</t>
  </si>
  <si>
    <t>North Canton</t>
  </si>
  <si>
    <t>Chris</t>
  </si>
  <si>
    <t>Kostiuk</t>
  </si>
  <si>
    <t>chris_kostiuk@goodyear.com</t>
  </si>
  <si>
    <t>The Goodyear Tire &amp; Rubber Company</t>
  </si>
  <si>
    <t>200 Innovation Way</t>
  </si>
  <si>
    <t>Akron</t>
  </si>
  <si>
    <t>www.goodyear.com</t>
  </si>
  <si>
    <t>330-796-2121</t>
  </si>
  <si>
    <t>Laura</t>
  </si>
  <si>
    <t>Thompson</t>
  </si>
  <si>
    <t>Executive Vice President &amp; CFO</t>
  </si>
  <si>
    <t>SP-TBF</t>
  </si>
  <si>
    <t>WRO</t>
  </si>
  <si>
    <t>AMC Aviation Sp. z.o.o.</t>
  </si>
  <si>
    <t>ul. Ruchliwa 15</t>
  </si>
  <si>
    <t>Warsaw</t>
  </si>
  <si>
    <t>02-182</t>
  </si>
  <si>
    <t>sales@amcaviation.eu</t>
  </si>
  <si>
    <t>www.amcaviation.eu</t>
  </si>
  <si>
    <t>48-22-346-5330</t>
  </si>
  <si>
    <t>Jarek</t>
  </si>
  <si>
    <t>Pierzchala</t>
  </si>
  <si>
    <t>CFO</t>
  </si>
  <si>
    <t>jarek.pierzchala@amcaviation.eu</t>
  </si>
  <si>
    <t>48-503-077-212</t>
  </si>
  <si>
    <t>Kaczmarski Group SP z.o.o.</t>
  </si>
  <si>
    <t>Danuty Siedzikowny 12</t>
  </si>
  <si>
    <t>Wroclaw</t>
  </si>
  <si>
    <t>51-214</t>
  </si>
  <si>
    <t>kontakt@kaczmarskigroup.pl</t>
  </si>
  <si>
    <t>https://kaczmarskigroup.pl/</t>
  </si>
  <si>
    <t>48-71-747-4747</t>
  </si>
  <si>
    <t>Kaczmarski</t>
  </si>
  <si>
    <t>President of the Board</t>
  </si>
  <si>
    <t>TC-AEH</t>
  </si>
  <si>
    <t>ISL</t>
  </si>
  <si>
    <t>BarAir</t>
  </si>
  <si>
    <t>Ataturk Airport General Aviation Terminal, Hgr. 10</t>
  </si>
  <si>
    <t>Istanbul</t>
  </si>
  <si>
    <t>info@tahe.com.tr</t>
  </si>
  <si>
    <t>90-212-592-0036</t>
  </si>
  <si>
    <t>Serdar</t>
  </si>
  <si>
    <t>Ertan</t>
  </si>
  <si>
    <t>Flight Operations Manager</t>
  </si>
  <si>
    <t>serdar@tahe.com.tr</t>
  </si>
  <si>
    <t>90-533-704-4606</t>
  </si>
  <si>
    <t>MKG</t>
  </si>
  <si>
    <t>Northern Jet Management</t>
  </si>
  <si>
    <t>P.O. Box 888380</t>
  </si>
  <si>
    <t>5500 44th Street SE, Building 203</t>
  </si>
  <si>
    <t>Grand Rapids</t>
  </si>
  <si>
    <t>information@northernjet.net</t>
  </si>
  <si>
    <t>www.northernjet.net</t>
  </si>
  <si>
    <t>616-336-4800</t>
  </si>
  <si>
    <t>Steve</t>
  </si>
  <si>
    <t>Cok</t>
  </si>
  <si>
    <t>scok@northernjet.net</t>
  </si>
  <si>
    <t>PFC Holdings, LLC</t>
  </si>
  <si>
    <t>320 Ease Circle Drive</t>
  </si>
  <si>
    <t>North Muskegon</t>
  </si>
  <si>
    <t>231-578-7866</t>
  </si>
  <si>
    <t>Aaron</t>
  </si>
  <si>
    <t>Peterson</t>
  </si>
  <si>
    <t>ILG</t>
  </si>
  <si>
    <t>A. Duie Pyle, Inc.</t>
  </si>
  <si>
    <t>P.O. Box 564</t>
  </si>
  <si>
    <t>650 Westtown Road</t>
  </si>
  <si>
    <t>West Chester</t>
  </si>
  <si>
    <t>19381-0564</t>
  </si>
  <si>
    <t>sales@aduiepyle.com</t>
  </si>
  <si>
    <t>www.pyleco.com</t>
  </si>
  <si>
    <t>610-696-5800</t>
  </si>
  <si>
    <t>Komisor</t>
  </si>
  <si>
    <t>kkomisor@aduiepyle.com</t>
  </si>
  <si>
    <t>814-404-2792</t>
  </si>
  <si>
    <t>N995DP, LLC</t>
  </si>
  <si>
    <t>204 Quigley Boulevard</t>
  </si>
  <si>
    <t>New Castle</t>
  </si>
  <si>
    <t>19720-4106</t>
  </si>
  <si>
    <t>610-350-3165</t>
  </si>
  <si>
    <t>Latta</t>
  </si>
  <si>
    <t>Chairman, President &amp; CEO</t>
  </si>
  <si>
    <t>platta@aduiepyle.com</t>
  </si>
  <si>
    <t>610-585-5800</t>
  </si>
  <si>
    <t>610-350-3006</t>
  </si>
  <si>
    <t>N318KS</t>
  </si>
  <si>
    <t>MMTH Air, LLC</t>
  </si>
  <si>
    <t>601 East Wyandotte Street</t>
  </si>
  <si>
    <t>Meriden</t>
  </si>
  <si>
    <t>785-400-6136</t>
  </si>
  <si>
    <t>Jacob</t>
  </si>
  <si>
    <t>Farrant</t>
  </si>
  <si>
    <t>OH-WIL</t>
  </si>
  <si>
    <t>HEL</t>
  </si>
  <si>
    <t>Finland</t>
  </si>
  <si>
    <t>Jetflite Oy</t>
  </si>
  <si>
    <t>P.O. Box 86</t>
  </si>
  <si>
    <t>Siipitie 7</t>
  </si>
  <si>
    <t>Vantaa-Helsinki</t>
  </si>
  <si>
    <t>sales@jetflite.fi</t>
  </si>
  <si>
    <t>www.jetflite.fi</t>
  </si>
  <si>
    <t>358-205-101-900</t>
  </si>
  <si>
    <t>Elina</t>
  </si>
  <si>
    <t>Karjalainen</t>
  </si>
  <si>
    <t>elina.karjalainen@jetflite.fi</t>
  </si>
  <si>
    <t>358-205-102-740</t>
  </si>
  <si>
    <t>Wihuri Oy</t>
  </si>
  <si>
    <t>P. O. Box 329</t>
  </si>
  <si>
    <t>Wihurinaukio 2</t>
  </si>
  <si>
    <t>Helsinki</t>
  </si>
  <si>
    <t>info@wihuri.fi</t>
  </si>
  <si>
    <t>www.wihuri.com</t>
  </si>
  <si>
    <t>358-205-10-10</t>
  </si>
  <si>
    <t>Juha</t>
  </si>
  <si>
    <t>Hellgren</t>
  </si>
  <si>
    <t>juha.hellgren@wihuri.fi</t>
  </si>
  <si>
    <t>Goodyear Tire &amp; Rubber Company</t>
  </si>
  <si>
    <t>Kramer</t>
  </si>
  <si>
    <t>Richard.Kramer@goodyear.com</t>
  </si>
  <si>
    <t>Bertrand</t>
  </si>
  <si>
    <t>Director of Flight Operations</t>
  </si>
  <si>
    <t>cbertrand@sunwestaviation.ca</t>
  </si>
  <si>
    <t>2269514 Alberta Ltd</t>
  </si>
  <si>
    <t>47 Pinnacle Ridge Drive</t>
  </si>
  <si>
    <t>T3Z 3N7</t>
  </si>
  <si>
    <t>SBY</t>
  </si>
  <si>
    <t>3 KB Investments, LLC</t>
  </si>
  <si>
    <t>P.O. Box 395</t>
  </si>
  <si>
    <t>730 S. Main</t>
  </si>
  <si>
    <t>Jacksboro</t>
  </si>
  <si>
    <t>940-567-3147</t>
  </si>
  <si>
    <t>Swan</t>
  </si>
  <si>
    <t>ken@swanpclp.com</t>
  </si>
  <si>
    <t>940-567-1080</t>
  </si>
  <si>
    <t>Gestiones Ambair, Ltd.</t>
  </si>
  <si>
    <t>Av. John F. Kennedy Esq. Av. Abraham Lincoln 1056</t>
  </si>
  <si>
    <t>Edificio Ambair Piso 6</t>
  </si>
  <si>
    <t>Santo Domingo</t>
  </si>
  <si>
    <t>ops@ambair.com</t>
  </si>
  <si>
    <t>www.grupoambar.com</t>
  </si>
  <si>
    <t>809-373-5208</t>
  </si>
  <si>
    <t>Robin</t>
  </si>
  <si>
    <t>Pena</t>
  </si>
  <si>
    <t>Miguel</t>
  </si>
  <si>
    <t>Barletta</t>
  </si>
  <si>
    <t>809-540-3800</t>
  </si>
  <si>
    <t>GRB</t>
  </si>
  <si>
    <t>Schneider National, Inc.</t>
  </si>
  <si>
    <t>3101 South Packerland Drive</t>
  </si>
  <si>
    <t>Green Bay</t>
  </si>
  <si>
    <t>www.schneider.com</t>
  </si>
  <si>
    <t>920-592-2000</t>
  </si>
  <si>
    <t>Mark</t>
  </si>
  <si>
    <t>Rourke</t>
  </si>
  <si>
    <t>C-GPRN</t>
  </si>
  <si>
    <t>Fast Air, Ltd.</t>
  </si>
  <si>
    <t>80 Hangar Line Road</t>
  </si>
  <si>
    <t>R3J 3Y7</t>
  </si>
  <si>
    <t>info@flyfastair.com</t>
  </si>
  <si>
    <t>www.flyfastair.com</t>
  </si>
  <si>
    <t>204-982-7240</t>
  </si>
  <si>
    <t>Dylan</t>
  </si>
  <si>
    <t>Fast</t>
  </si>
  <si>
    <t>Princess Aviation, Ltd.</t>
  </si>
  <si>
    <t>535 Panet Road</t>
  </si>
  <si>
    <t>R2C 2Z1</t>
  </si>
  <si>
    <t>A4 Air, LLC</t>
  </si>
  <si>
    <t>15506 Hwy 5, Suite J</t>
  </si>
  <si>
    <t>Cabot</t>
  </si>
  <si>
    <t>AR</t>
  </si>
  <si>
    <t>501-628-9111</t>
  </si>
  <si>
    <t>Adams</t>
  </si>
  <si>
    <t>john.adams@metova.com</t>
  </si>
  <si>
    <t>Franklin Transportation Group, LLC</t>
  </si>
  <si>
    <t>900 Kriner Road, Suite 1</t>
  </si>
  <si>
    <t>Chambersburg</t>
  </si>
  <si>
    <t>Colby</t>
  </si>
  <si>
    <t>Nitterhouse</t>
  </si>
  <si>
    <t>GML Development, Inc.</t>
  </si>
  <si>
    <t>9405 Earpsboro Chamblee Road</t>
  </si>
  <si>
    <t>Wendell</t>
  </si>
  <si>
    <t>McKee</t>
  </si>
  <si>
    <t>910-475-7100</t>
  </si>
  <si>
    <t>JS Aviation, LLC</t>
  </si>
  <si>
    <t>800 North Wisconsin Street</t>
  </si>
  <si>
    <t>Elkhorn</t>
  </si>
  <si>
    <t>262-723-5108</t>
  </si>
  <si>
    <t>Hans</t>
  </si>
  <si>
    <t>Schaupp</t>
  </si>
  <si>
    <t>Knysna Ventures, LLC</t>
  </si>
  <si>
    <t>2185 Alameda Diablo</t>
  </si>
  <si>
    <t>Diablo</t>
  </si>
  <si>
    <t>Paul</t>
  </si>
  <si>
    <t>McEwan</t>
  </si>
  <si>
    <t>Lovo Holdings, LLC</t>
  </si>
  <si>
    <t>712 Fifth Avenue, 14th Floor</t>
  </si>
  <si>
    <t>New York</t>
  </si>
  <si>
    <t>NY</t>
  </si>
  <si>
    <t>212-620-4034</t>
  </si>
  <si>
    <t>Vogel</t>
  </si>
  <si>
    <t>SJ Aviation, LLC</t>
  </si>
  <si>
    <t>2928 Habersham Rd NW</t>
  </si>
  <si>
    <t>Jack</t>
  </si>
  <si>
    <t>Draughon</t>
  </si>
  <si>
    <t>Vanny &amp; RP, LLC</t>
  </si>
  <si>
    <t>P.O. Box 610</t>
  </si>
  <si>
    <t>Whitefish</t>
  </si>
  <si>
    <t>Randy</t>
  </si>
  <si>
    <t>Perkins</t>
  </si>
  <si>
    <t>858-309-2665</t>
  </si>
  <si>
    <t>Cecily</t>
  </si>
  <si>
    <t>Kennedy</t>
  </si>
  <si>
    <t>cecily.kennedy@flyfastair.com</t>
  </si>
  <si>
    <t>888676 Alberta, Inc.</t>
  </si>
  <si>
    <t>285031 Wrangler Way</t>
  </si>
  <si>
    <t>Rocky View County</t>
  </si>
  <si>
    <t>T1X 0K3</t>
  </si>
  <si>
    <t>403-236-0912</t>
  </si>
  <si>
    <t>Rob</t>
  </si>
  <si>
    <t>Croteau</t>
  </si>
  <si>
    <t>rcroteau@overlandwest.ca</t>
  </si>
  <si>
    <t>403-901-5614</t>
  </si>
  <si>
    <t>KIN</t>
  </si>
  <si>
    <t>Jamaica</t>
  </si>
  <si>
    <t>Continental Baking Company, Ltd.</t>
  </si>
  <si>
    <t>43 Half Way Tree Rd.</t>
  </si>
  <si>
    <t>Kingston</t>
  </si>
  <si>
    <t>www.nationalbakingcompany.com</t>
  </si>
  <si>
    <t>876-960-1156-8</t>
  </si>
  <si>
    <t>Lesmore</t>
  </si>
  <si>
    <t>Samuels</t>
  </si>
  <si>
    <t>lesmore_s@yahoo.com</t>
  </si>
  <si>
    <t>876-878-0552</t>
  </si>
  <si>
    <t>Hendrickson</t>
  </si>
  <si>
    <t>Owner &amp; Director</t>
  </si>
  <si>
    <t>doughboy@cwjamaica.com</t>
  </si>
  <si>
    <t>13030 Pierce Street, Suite 100</t>
  </si>
  <si>
    <t>Omaha</t>
  </si>
  <si>
    <t>info@JetLinxOmaha.com</t>
  </si>
  <si>
    <t>www.jetlinx.com/omaha</t>
  </si>
  <si>
    <t>402-315-1050</t>
  </si>
  <si>
    <t>Jay</t>
  </si>
  <si>
    <t>Vidlak</t>
  </si>
  <si>
    <t>Senior Vice President</t>
  </si>
  <si>
    <t>jay.vidlak@jetlinx.com</t>
  </si>
  <si>
    <t>402-699-6909</t>
  </si>
  <si>
    <t>402-315-1022</t>
  </si>
  <si>
    <t>Capital Holdings 210, LLC</t>
  </si>
  <si>
    <t>900 Circle 75 Parkway, Suite 1660</t>
  </si>
  <si>
    <t>30339-3075</t>
  </si>
  <si>
    <t>770-956-1945</t>
  </si>
  <si>
    <t>Saher</t>
  </si>
  <si>
    <t>Rizk</t>
  </si>
  <si>
    <t>saher.rizk@mirasco.com</t>
  </si>
  <si>
    <t>C-FKAI</t>
  </si>
  <si>
    <t>Conrad Point LP</t>
  </si>
  <si>
    <t>1260 Highfield Crescent SE</t>
  </si>
  <si>
    <t>T2G 5M3</t>
  </si>
  <si>
    <t>403-243-6200</t>
  </si>
  <si>
    <t>Stevenson</t>
  </si>
  <si>
    <t>Director, Business Development</t>
  </si>
  <si>
    <t>scott@summittrucks.com</t>
  </si>
  <si>
    <t>PP-ESV</t>
  </si>
  <si>
    <t>Ultrapar Participacoes, SA</t>
  </si>
  <si>
    <t>Av. Brigadeiro Luis Antonio 1343, Andar 8</t>
  </si>
  <si>
    <t>Sao Paulo</t>
  </si>
  <si>
    <t>SP</t>
  </si>
  <si>
    <t>01317-910</t>
  </si>
  <si>
    <t>www.ultra.com.br</t>
  </si>
  <si>
    <t>55-11-31773820</t>
  </si>
  <si>
    <t>Pedro Javier</t>
  </si>
  <si>
    <t>Sole Jacques</t>
  </si>
  <si>
    <t>pedro.jacques@gmail.com</t>
  </si>
  <si>
    <t>55-51-992159816</t>
  </si>
  <si>
    <t>55-51-981181128</t>
  </si>
  <si>
    <t>de Castro Andrade Filho</t>
  </si>
  <si>
    <t>Vice Chairman of the Board</t>
  </si>
  <si>
    <t>APA</t>
  </si>
  <si>
    <t>BTI Aviation, LLC</t>
  </si>
  <si>
    <t>One South Nevada Avenue, Suite 200</t>
  </si>
  <si>
    <t>Colorado Springs</t>
  </si>
  <si>
    <t>80903-1809</t>
  </si>
  <si>
    <t>719-228-1100</t>
  </si>
  <si>
    <t>Ronald</t>
  </si>
  <si>
    <t>ron.johnson@centralbancorp.com</t>
  </si>
  <si>
    <t>719-228-1090</t>
  </si>
  <si>
    <t>Snowy Range Aviation, LLC</t>
  </si>
  <si>
    <t>TVI</t>
  </si>
  <si>
    <t>Flowers Foods, Inc.</t>
  </si>
  <si>
    <t>3507 Flowers Hangar Road</t>
  </si>
  <si>
    <t>www.flowersfoods.com</t>
  </si>
  <si>
    <t>Lohmueller</t>
  </si>
  <si>
    <t>Director of Maintenance</t>
  </si>
  <si>
    <t>Truist Equipment Finance Corp.</t>
  </si>
  <si>
    <t>245 Peachtree Center Avenue NE, Floor 17</t>
  </si>
  <si>
    <t>Financial Institution</t>
  </si>
  <si>
    <t>www.truist.com</t>
  </si>
  <si>
    <t>404-813-7159</t>
  </si>
  <si>
    <t>Lawrence</t>
  </si>
  <si>
    <t>Cooper</t>
  </si>
  <si>
    <t>Secretary</t>
  </si>
  <si>
    <t>lawrence.cooper@truist.com</t>
  </si>
  <si>
    <t>PR-CBA</t>
  </si>
  <si>
    <t>CGH</t>
  </si>
  <si>
    <t>Ambev, SA</t>
  </si>
  <si>
    <t>R. Doutor Renato Paes de Barros 1017, 3 Andar</t>
  </si>
  <si>
    <t>Edificio Corp. Park, Itaim Bibi</t>
  </si>
  <si>
    <t>04530-001</t>
  </si>
  <si>
    <t>opobrigaces@ambev.com.br</t>
  </si>
  <si>
    <t>55-11-21221414</t>
  </si>
  <si>
    <t>Eiji Horai</t>
  </si>
  <si>
    <t>Chief Information Officer</t>
  </si>
  <si>
    <t>Jean</t>
  </si>
  <si>
    <t>Jerisatti Neto</t>
  </si>
  <si>
    <t>Knight Air, LLC</t>
  </si>
  <si>
    <t>20002 North 19th Avenue</t>
  </si>
  <si>
    <t>602-606-6684</t>
  </si>
  <si>
    <t>Todd</t>
  </si>
  <si>
    <t>Carlson</t>
  </si>
  <si>
    <t>toddc@knighttrans.com</t>
  </si>
  <si>
    <t>Silver Point Capital, LP</t>
  </si>
  <si>
    <t>2 Greenwich Plaza</t>
  </si>
  <si>
    <t>Greenwich</t>
  </si>
  <si>
    <t>info@silverpointcapital.com</t>
  </si>
  <si>
    <t>https://www.silverpointcapital.com</t>
  </si>
  <si>
    <t>203-542-4000</t>
  </si>
  <si>
    <t>Stacey</t>
  </si>
  <si>
    <t>Hatch</t>
  </si>
  <si>
    <t>shatch@silverpointcapital.com</t>
  </si>
  <si>
    <t>203-231-7311</t>
  </si>
  <si>
    <t>PTK</t>
  </si>
  <si>
    <t>Penske Jet, Inc.</t>
  </si>
  <si>
    <t>248-666-3910</t>
  </si>
  <si>
    <t>Ed</t>
  </si>
  <si>
    <t>Hendricks</t>
  </si>
  <si>
    <t>Omicron Transportation, Inc.</t>
  </si>
  <si>
    <t>P.O. Box 563</t>
  </si>
  <si>
    <t>2675 Morgantown Raod</t>
  </si>
  <si>
    <t>Reading</t>
  </si>
  <si>
    <t>19603-0563</t>
  </si>
  <si>
    <t>610-775-6300</t>
  </si>
  <si>
    <t>Roger</t>
  </si>
  <si>
    <t>Penske</t>
  </si>
  <si>
    <t>The Huntington National Bank</t>
  </si>
  <si>
    <t>106 South Main Street</t>
  </si>
  <si>
    <t>www.huntington.com</t>
  </si>
  <si>
    <t>330-384-7201</t>
  </si>
  <si>
    <t>Benson Legacy, LLC</t>
  </si>
  <si>
    <t>7120 Pointe Inverness Way</t>
  </si>
  <si>
    <t>Ft. Wayne</t>
  </si>
  <si>
    <t>260-432-6622</t>
  </si>
  <si>
    <t>Himes</t>
  </si>
  <si>
    <t>Member/Manager</t>
  </si>
  <si>
    <t>mhimes@petroleumtraders.com</t>
  </si>
  <si>
    <t>Talon Tactical Management, LLC</t>
  </si>
  <si>
    <t>6929 North Hayden Road C4-503</t>
  </si>
  <si>
    <t>310-990-4541</t>
  </si>
  <si>
    <t>Megdal</t>
  </si>
  <si>
    <t>C-GGGT</t>
  </si>
  <si>
    <t>The Craig Evan Corporation</t>
  </si>
  <si>
    <t>2480 Huron Street, #3 Lower Unit</t>
  </si>
  <si>
    <t>London</t>
  </si>
  <si>
    <t>N5V 0B1</t>
  </si>
  <si>
    <t>info@flightexec.com</t>
  </si>
  <si>
    <t>www.flightexec.com</t>
  </si>
  <si>
    <t>519-455-6760</t>
  </si>
  <si>
    <t>Nickolaus</t>
  </si>
  <si>
    <t>Erb</t>
  </si>
  <si>
    <t>nick.erb@flightexec.com</t>
  </si>
  <si>
    <t>YV3119</t>
  </si>
  <si>
    <t>Aerocentro de Servicios, CA</t>
  </si>
  <si>
    <t>Av. La Esntancia, CCCT, Nivel C2</t>
  </si>
  <si>
    <t>Sector Yarey, Ofic. 6</t>
  </si>
  <si>
    <t>Chiao, Caracas</t>
  </si>
  <si>
    <t>info@aerocentro.com</t>
  </si>
  <si>
    <t>www.aerocentro.com</t>
  </si>
  <si>
    <t>58-212-9590401</t>
  </si>
  <si>
    <t>Benatar</t>
  </si>
  <si>
    <t>mbenatar@aerocentro.com</t>
  </si>
  <si>
    <t>786-375-8147</t>
  </si>
  <si>
    <t>TP-08</t>
  </si>
  <si>
    <t>Gov't of Mexico - Air Force</t>
  </si>
  <si>
    <t>Miguel de Cervantes Saavedra 596, Col. Irrigacion</t>
  </si>
  <si>
    <t>Miguel Hidalgo</t>
  </si>
  <si>
    <t>Mexico, DF</t>
  </si>
  <si>
    <t>atn.ciudadana@sedena.gob.mx</t>
  </si>
  <si>
    <t>www.gob.mx/sedena</t>
  </si>
  <si>
    <t>52-55-56265911</t>
  </si>
  <si>
    <t>Carlos</t>
  </si>
  <si>
    <t>Rodriguez Munguia</t>
  </si>
  <si>
    <t>Commander</t>
  </si>
  <si>
    <t>52-55-56265930</t>
  </si>
  <si>
    <t>XC-LOI</t>
  </si>
  <si>
    <t>RP-C8150</t>
  </si>
  <si>
    <t>Additional Location/Contact</t>
  </si>
  <si>
    <t>Asian Aerospace Corporation</t>
  </si>
  <si>
    <t>Lima Gate Andrews Avenue near NAIA Terminal III</t>
  </si>
  <si>
    <t>Pasay City</t>
  </si>
  <si>
    <t>aircraftsales@asianaerospace.com.ph</t>
  </si>
  <si>
    <t>www.asianaerospace.com.ph</t>
  </si>
  <si>
    <t>Rodriguez</t>
  </si>
  <si>
    <t>ceo@asianaerospace.com.ph</t>
  </si>
  <si>
    <t>Gate 8, Civil Aviation Complex</t>
  </si>
  <si>
    <t>Clark International Airport</t>
  </si>
  <si>
    <t>Pampanga</t>
  </si>
  <si>
    <t>BAQ</t>
  </si>
  <si>
    <t>Colombia</t>
  </si>
  <si>
    <t>Golden Gate International Corp., LLC</t>
  </si>
  <si>
    <t>Jose</t>
  </si>
  <si>
    <t>Carbonell</t>
  </si>
  <si>
    <t>57-5-3710350</t>
  </si>
  <si>
    <t>VT-KZN</t>
  </si>
  <si>
    <t>MAA</t>
  </si>
  <si>
    <t>King Jets Pvt. Ltd.</t>
  </si>
  <si>
    <t>Khazana Square, 48, Whites Road</t>
  </si>
  <si>
    <t>Royapettah, Chennai</t>
  </si>
  <si>
    <t>am@kingjets.in</t>
  </si>
  <si>
    <t>91-99-52970810</t>
  </si>
  <si>
    <t>Ankit</t>
  </si>
  <si>
    <t>Kumar Jain</t>
  </si>
  <si>
    <t>Sunil</t>
  </si>
  <si>
    <t>Kumar</t>
  </si>
  <si>
    <t>91-98-40310006</t>
  </si>
  <si>
    <t>91-44-40097700</t>
  </si>
  <si>
    <t>TKI</t>
  </si>
  <si>
    <t>Encore Wire Corporation</t>
  </si>
  <si>
    <t>P.0. 1149</t>
  </si>
  <si>
    <t>1329 Millwood Road</t>
  </si>
  <si>
    <t>McKinney</t>
  </si>
  <si>
    <t>www.encorewire.com</t>
  </si>
  <si>
    <t>972-562-9473</t>
  </si>
  <si>
    <t>Daniel.jones@encorewire.com</t>
  </si>
  <si>
    <t>SIG</t>
  </si>
  <si>
    <t>Dorado Aviation, LLC</t>
  </si>
  <si>
    <t>100 Carretera 165, Suite 508</t>
  </si>
  <si>
    <t>Guaynabo</t>
  </si>
  <si>
    <t>787-774-6558</t>
  </si>
  <si>
    <t>Gonzalez</t>
  </si>
  <si>
    <t>Vice President &amp; Director of Operations</t>
  </si>
  <si>
    <t>rgonzalez@mmc-pr.com</t>
  </si>
  <si>
    <t>787-505-6771</t>
  </si>
  <si>
    <t>787-774-3753</t>
  </si>
  <si>
    <t>Quiros Jorge</t>
  </si>
  <si>
    <t>Milloaks, LLC</t>
  </si>
  <si>
    <t>1978 South West Temple</t>
  </si>
  <si>
    <t>801-486-0144</t>
  </si>
  <si>
    <t>Okland</t>
  </si>
  <si>
    <t>randy.okland@okland.com</t>
  </si>
  <si>
    <t>PNC Equipment Finance, LLC</t>
  </si>
  <si>
    <t>4355 Emerald Street, Suite 100</t>
  </si>
  <si>
    <t>Boise</t>
  </si>
  <si>
    <t>www.pnc.com</t>
  </si>
  <si>
    <t>208-472-2350</t>
  </si>
  <si>
    <t>Luci</t>
  </si>
  <si>
    <t>luci.johnson@pnc.com</t>
  </si>
  <si>
    <t>208-472-1519</t>
  </si>
  <si>
    <t>YNG</t>
  </si>
  <si>
    <t>DeBartolo Corporation</t>
  </si>
  <si>
    <t>1453 Youngstown Kingsville Road NE, Hgr.2 North</t>
  </si>
  <si>
    <t>Youngstown Municipal Airport</t>
  </si>
  <si>
    <t>Vienna</t>
  </si>
  <si>
    <t>44473-9790</t>
  </si>
  <si>
    <t>Chuck</t>
  </si>
  <si>
    <t>Eaves</t>
  </si>
  <si>
    <t>ejdcflight@embarqmail.com</t>
  </si>
  <si>
    <t>724-456-0748</t>
  </si>
  <si>
    <t>DBCT, LLC</t>
  </si>
  <si>
    <t>7620 Market Street</t>
  </si>
  <si>
    <t>Youngstown</t>
  </si>
  <si>
    <t>330-965-2041</t>
  </si>
  <si>
    <t>Timon</t>
  </si>
  <si>
    <t>Kaple</t>
  </si>
  <si>
    <t>C-GWQM</t>
  </si>
  <si>
    <t>YQG</t>
  </si>
  <si>
    <t>2106701 Ontario, Inc.</t>
  </si>
  <si>
    <t>2450 Derry Road East, Hangar 9</t>
  </si>
  <si>
    <t>L5S 1B2</t>
  </si>
  <si>
    <t>info@novajet.ca</t>
  </si>
  <si>
    <t>www.novajet.com</t>
  </si>
  <si>
    <t>905-673-0287</t>
  </si>
  <si>
    <t>Philip</t>
  </si>
  <si>
    <t>Babbitt</t>
  </si>
  <si>
    <t>philipbabbitt@novajet.ca</t>
  </si>
  <si>
    <t>905-626-8358</t>
  </si>
  <si>
    <t>QM Holding Corporation</t>
  </si>
  <si>
    <t>17516 Dix Road</t>
  </si>
  <si>
    <t>Melvindale</t>
  </si>
  <si>
    <t>519-727-4255</t>
  </si>
  <si>
    <t>Szekesy</t>
  </si>
  <si>
    <t>T7-DSD</t>
  </si>
  <si>
    <t>IEV</t>
  </si>
  <si>
    <t>Ukraine</t>
  </si>
  <si>
    <t>ICS Aero, Ltd.</t>
  </si>
  <si>
    <t>26, Yaroslaviv Val, Off. 2</t>
  </si>
  <si>
    <t>Kiev</t>
  </si>
  <si>
    <t>sales@ics-aero.com</t>
  </si>
  <si>
    <t>www.ics-aero.com</t>
  </si>
  <si>
    <t>380-44-406-6020</t>
  </si>
  <si>
    <t>Dmitriy</t>
  </si>
  <si>
    <t>Avanesov</t>
  </si>
  <si>
    <t>AC-Terra International, Ltd.</t>
  </si>
  <si>
    <t>www.ac-terra.com</t>
  </si>
  <si>
    <t>380-56-732-2459</t>
  </si>
  <si>
    <t>Zlata</t>
  </si>
  <si>
    <t>Golovii</t>
  </si>
  <si>
    <t>golovii@const.dp.ua</t>
  </si>
  <si>
    <t>372-5-955-9412</t>
  </si>
  <si>
    <t>Column1</t>
  </si>
  <si>
    <t>Mining Number</t>
  </si>
  <si>
    <t>201</t>
  </si>
  <si>
    <t>202</t>
  </si>
  <si>
    <t>203</t>
  </si>
  <si>
    <t>Column2</t>
  </si>
  <si>
    <t>Column3</t>
  </si>
  <si>
    <t>Column4</t>
  </si>
  <si>
    <t>Count</t>
  </si>
  <si>
    <t>Morales, Edgar
Rio-Sul SA de CV</t>
  </si>
  <si>
    <t>GH Consulting Services, LLC
Nick Chapman Consulting, LLC</t>
  </si>
  <si>
    <t>430 Holdings, Inc.
ATG Aviation, LLC
Corwin Brothers, LLC
Oosthuizen, Lodewicus Theodorus
Sewanee Ventures, LLC
Society Street Partners, LLC
Waldec Foods, LLC</t>
  </si>
  <si>
    <t>D&amp;I Transportation, LLC
NAC Flight Service, LLC</t>
  </si>
  <si>
    <t>Dos Mares Guia Neto, Walfrido Silvido
Samos Participacoes, Ltda.</t>
  </si>
  <si>
    <t>Anderson, Glenn W.
Reis, James R.
Stallings, Robert W.</t>
  </si>
  <si>
    <t>GJK, LLC
Martis Holdings, LLC</t>
  </si>
  <si>
    <t>A4 Air, LLC
Franklin Transportation Group, LLC
GML Development, Inc.
JS Aviation, LLC
Knysna Ventures, LLC
Lovo Holdings, LLC
SJ Aviation, LLC
Vanny &amp; RP, LLC</t>
  </si>
  <si>
    <t>BTI Aviation, LLC
Snowy Range Aviation, LLC</t>
  </si>
  <si>
    <t>if(len([@Owner])=0,"",Table2[[#Headers],[Owner]]</t>
  </si>
  <si>
    <t>[Co-Owner]</t>
  </si>
  <si>
    <t>[Additional Company/Contact]</t>
  </si>
  <si>
    <t>[Additional Location/Contact]</t>
  </si>
  <si>
    <t>Phone Available</t>
  </si>
  <si>
    <t>CONTACTEMAILADDRESS</t>
  </si>
  <si>
    <t>Email available</t>
  </si>
  <si>
    <t>Company email Status</t>
  </si>
  <si>
    <t>Contact email Status</t>
  </si>
  <si>
    <t>valid</t>
  </si>
  <si>
    <t>catch-all</t>
  </si>
  <si>
    <t>do_not_mail</t>
  </si>
  <si>
    <t>invalid</t>
  </si>
  <si>
    <t>abuse</t>
  </si>
  <si>
    <t>email</t>
  </si>
  <si>
    <t>Status</t>
  </si>
  <si>
    <t>326</t>
  </si>
  <si>
    <t>Novajet Aviation Group</t>
  </si>
  <si>
    <t>2106701 Ontario Inc. Mississauga ON bought 6/22/18</t>
  </si>
  <si>
    <t>325</t>
  </si>
  <si>
    <t>ICS Aero rg 6/12/17 ACTerra International based</t>
  </si>
  <si>
    <t>Reg No</t>
  </si>
  <si>
    <t>Contacts available</t>
  </si>
  <si>
    <t>https://www.guardianjet.com/userfiles/files/specifications/G150/G150_sn311_2015_Spec.pdf</t>
  </si>
  <si>
    <t>Column5</t>
  </si>
  <si>
    <t>https://www.controller.com/listings/search?Model=G150&amp;Manufacturer=GULFSTREAM</t>
  </si>
  <si>
    <t>https://www.jetsenseaviation.com/wp-content/uploads/2020/03/G150-SN-211_-JSA-SPEC-1.pdf</t>
  </si>
  <si>
    <t>Line No</t>
  </si>
  <si>
    <t>Model</t>
  </si>
  <si>
    <t>Reg</t>
  </si>
  <si>
    <t>Current/Last Operator</t>
  </si>
  <si>
    <t>Not Seen It</t>
  </si>
  <si>
    <t>Gulfstream G150</t>
  </si>
  <si>
    <t>Gulfstream Leasing LLC</t>
  </si>
  <si>
    <t>Active</t>
  </si>
  <si>
    <t>CCMP Capital Advisors LLC</t>
  </si>
  <si>
    <t>N530GP</t>
  </si>
  <si>
    <t>Corporate Jet Leasing Company LLC</t>
  </si>
  <si>
    <t>Gulfstream G150-</t>
  </si>
  <si>
    <t>N373ML</t>
  </si>
  <si>
    <t>All Island Charter LLC</t>
  </si>
  <si>
    <t>Schussboomer Systems Inc</t>
  </si>
  <si>
    <t>N150KM</t>
  </si>
  <si>
    <t>Adin Acquisitions Llc</t>
  </si>
  <si>
    <t>Wells Fargo Bank Northwest NA Trustee</t>
  </si>
  <si>
    <t>N92AJ</t>
  </si>
  <si>
    <t>Alan Jay Logistics LLC</t>
  </si>
  <si>
    <t>Dewberry Air LLC</t>
  </si>
  <si>
    <t>Stim-Air Inc</t>
  </si>
  <si>
    <t>N502RP</t>
  </si>
  <si>
    <t>AVN Air LLC</t>
  </si>
  <si>
    <t>Agnes LLC</t>
  </si>
  <si>
    <t>Contract Transportation Systems Company</t>
  </si>
  <si>
    <t>N969WR</t>
  </si>
  <si>
    <t>W A Richardson Builders</t>
  </si>
  <si>
    <t>N197HF</t>
  </si>
  <si>
    <t>Hormel Foods Corporate Services LLC</t>
  </si>
  <si>
    <t>6404805 Manitoba Ltd</t>
  </si>
  <si>
    <t>NDC Equipment Leasing LLC</t>
  </si>
  <si>
    <t>Chevron USA Inc</t>
  </si>
  <si>
    <t>VP-BMA</t>
  </si>
  <si>
    <t>Execujet Charter AG</t>
  </si>
  <si>
    <t>Pacific Flight Services Pty. Ltd</t>
  </si>
  <si>
    <t>PR-FSN</t>
  </si>
  <si>
    <t>Elite Aviation Taxi Aereo</t>
  </si>
  <si>
    <t>Aerocardal Limitada</t>
  </si>
  <si>
    <t>N222LR</t>
  </si>
  <si>
    <t>Beauty Central LLC</t>
  </si>
  <si>
    <t>AP-MMM</t>
  </si>
  <si>
    <t>Pakistan Aviators-ABC Aviation Services</t>
  </si>
  <si>
    <t>OE-GAS</t>
  </si>
  <si>
    <t>Avcon Jet AG</t>
  </si>
  <si>
    <t>G-150 Aeronautics Ltd</t>
  </si>
  <si>
    <t>Shaw Group</t>
  </si>
  <si>
    <t>ES-AIR</t>
  </si>
  <si>
    <t>Amber Air Group</t>
  </si>
  <si>
    <t>N110FS</t>
  </si>
  <si>
    <t>Marivest Support6 Services LLC</t>
  </si>
  <si>
    <t>FKM Enterprises LLC</t>
  </si>
  <si>
    <t>N22ST</t>
  </si>
  <si>
    <t>Fourth Quarter Properties 156 LLC</t>
  </si>
  <si>
    <t>N253DE</t>
  </si>
  <si>
    <t>Mairo LLC</t>
  </si>
  <si>
    <t>Left Fleet</t>
  </si>
  <si>
    <t>Two Star Maritime LLC</t>
  </si>
  <si>
    <t>Pacific Flight Services Pty Ltd</t>
  </si>
  <si>
    <t>Denali Global Aviation LLC</t>
  </si>
  <si>
    <t>D&amp;I Transportation LLC</t>
  </si>
  <si>
    <t>Redzone Aviation LLC</t>
  </si>
  <si>
    <t>Philippine Airlines</t>
  </si>
  <si>
    <t>Merlone Geier Management LLC</t>
  </si>
  <si>
    <t>OE-GLF</t>
  </si>
  <si>
    <t>Sanofi US Services Inc</t>
  </si>
  <si>
    <t>Bank of Utah Trustee</t>
  </si>
  <si>
    <t>Skyservice Business Aviation Inc</t>
  </si>
  <si>
    <t>Private Owner</t>
  </si>
  <si>
    <t>Air Palace SA de CV</t>
  </si>
  <si>
    <t>N119KW</t>
  </si>
  <si>
    <t>KGW Equipment Leasing LLC</t>
  </si>
  <si>
    <t>Gainsco Inc</t>
  </si>
  <si>
    <t>Sunwest Aviation</t>
  </si>
  <si>
    <t>Martis Holdings LLC</t>
  </si>
  <si>
    <t>Orbit Aviation Pvt Ltd</t>
  </si>
  <si>
    <t>Soliq Sa de CV</t>
  </si>
  <si>
    <t>C-GZDO</t>
  </si>
  <si>
    <t>One Sp Zoo SKA</t>
  </si>
  <si>
    <t>D-CGEP</t>
  </si>
  <si>
    <t>Windrose Air Flugcharter</t>
  </si>
  <si>
    <t>Jetflite OY</t>
  </si>
  <si>
    <t>N192U</t>
  </si>
  <si>
    <t>3KB Investments LLC</t>
  </si>
  <si>
    <t>PR-NTR</t>
  </si>
  <si>
    <t>N565AB</t>
  </si>
  <si>
    <t>CCA Holdings LLC</t>
  </si>
  <si>
    <t>N194SW</t>
  </si>
  <si>
    <t>Fast Air Ltd</t>
  </si>
  <si>
    <t>Sanderson Farms Inc</t>
  </si>
  <si>
    <t>N685JF</t>
  </si>
  <si>
    <t>Aero Harbor LLC</t>
  </si>
  <si>
    <t>Capital Holdings 210 LLC</t>
  </si>
  <si>
    <t>Conrad Point Ltd Partnership</t>
  </si>
  <si>
    <t>N888YV</t>
  </si>
  <si>
    <t>N150PG</t>
  </si>
  <si>
    <t>KeyBank NA</t>
  </si>
  <si>
    <t>N506RP</t>
  </si>
  <si>
    <t>Millrock Aviation Financial LLC</t>
  </si>
  <si>
    <t>Omicron Transportation Inc</t>
  </si>
  <si>
    <t>Bohemian Air LLC</t>
  </si>
  <si>
    <t>N916EC</t>
  </si>
  <si>
    <t>EC Holdings 916 LLC</t>
  </si>
  <si>
    <t>N112GA</t>
  </si>
  <si>
    <t>N913GA</t>
  </si>
  <si>
    <t>Mexican Air Force-Fuerza Aerea Mexicana</t>
  </si>
  <si>
    <t>N817GA</t>
  </si>
  <si>
    <t>Dorado Aviation LLC</t>
  </si>
  <si>
    <t>N922GA</t>
  </si>
  <si>
    <t>PNC Equipment Finance LLC</t>
  </si>
  <si>
    <t>LZ-VLZ</t>
  </si>
  <si>
    <t>Hornit Ltd</t>
  </si>
  <si>
    <t>AC-Terra International</t>
  </si>
  <si>
    <t>Page</t>
  </si>
  <si>
    <t>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</si>
</sst>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theme="9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0" fontId="1" fillId="0" borderId="0" xfId="1"/>
    <xf numFmtId="0" fontId="0" fillId="0" borderId="0" xfId="0" quotePrefix="1"/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41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wrapText="1"/>
    </xf>
    <xf numFmtId="0" fontId="0" fillId="0" borderId="0" xfId="0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3" fillId="3" borderId="1" xfId="0" applyFont="1" applyFill="1" applyBorder="1"/>
  </cellXfs>
  <cellStyles count="2">
    <cellStyle name="Hyperlink" xfId="1" builtinId="8"/>
    <cellStyle name="Normal" xfId="0" builtinId="0"/>
  </cellStyles>
  <dxfs count="101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center" vertical="top" textRotation="0" wrapText="0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761463B-087B-422B-A788-03638CAA743D}" autoFormatId="16" applyNumberFormats="0" applyBorderFormats="0" applyFontFormats="0" applyPatternFormats="0" applyAlignmentFormats="0" applyWidthHeightFormats="0">
  <queryTableRefresh nextId="76" unboundColumnsRight="47">
    <queryTableFields count="75">
      <queryTableField id="1" name="MAKE" tableColumnId="1"/>
      <queryTableField id="2" name="MODEL" tableColumnId="2"/>
      <queryTableField id="3" name="SERNBR" tableColumnId="3"/>
      <queryTableField id="4" name="REGNBR" tableColumnId="4"/>
      <queryTableField id="28" dataBound="0" tableColumnId="28"/>
      <queryTableField id="5" name="ACBASEIATA" tableColumnId="5"/>
      <queryTableField id="6" name="ACBASESTATE" tableColumnId="6"/>
      <queryTableField id="7" name="ACBASECOUNTRY" tableColumnId="7"/>
      <queryTableField id="8" name="RELATIONTOAC" tableColumnId="8"/>
      <queryTableField id="9" name="COMPANYNAME" tableColumnId="9"/>
      <queryTableField id="10" name="COMPADDRESS1" tableColumnId="10"/>
      <queryTableField id="11" name="COMPADDRESS2" tableColumnId="11"/>
      <queryTableField id="12" name="COMPCITY" tableColumnId="12"/>
      <queryTableField id="13" name="COMPSTATE" tableColumnId="13"/>
      <queryTableField id="14" name="COMPZIPCODE" tableColumnId="14"/>
      <queryTableField id="15" name="COMPCOUNTRY" tableColumnId="15"/>
      <queryTableField id="16" name="COMPPRIMEBUS" tableColumnId="16"/>
      <queryTableField id="17" name="COMPEMAILADDRESS" tableColumnId="17"/>
      <queryTableField id="18" name="COMPWEBADDRESS" tableColumnId="18"/>
      <queryTableField id="19" name="COMPOFFICE" tableColumnId="19"/>
      <queryTableField id="20" name="COMPMOBILE" tableColumnId="20"/>
      <queryTableField id="21" name="CONTACTFIRSTNAME" tableColumnId="21"/>
      <queryTableField id="22" name="CONTACTLASTNAME" tableColumnId="22"/>
      <queryTableField id="23" name="CONTACTTITLE" tableColumnId="23"/>
      <queryTableField id="24" name="CONTACTEMAIL" tableColumnId="24"/>
      <queryTableField id="25" name="CONTACTBESTPHONE" tableColumnId="25"/>
      <queryTableField id="26" name="CONTACTOFFICE" tableColumnId="26"/>
      <queryTableField id="27" name="CONTACTMOBILE" tableColumnId="27"/>
      <queryTableField id="29" dataBound="0" tableColumnId="29"/>
      <queryTableField id="30" dataBound="0" tableColumnId="30"/>
      <queryTableField id="31" dataBound="0" tableColumnId="31"/>
      <queryTableField id="32" dataBound="0" tableColumnId="32"/>
      <queryTableField id="33" dataBound="0" tableColumnId="33"/>
      <queryTableField id="34" dataBound="0" tableColumnId="34"/>
      <queryTableField id="35" dataBound="0" tableColumnId="35"/>
      <queryTableField id="36" dataBound="0" tableColumnId="36"/>
      <queryTableField id="37" dataBound="0" tableColumnId="37"/>
      <queryTableField id="38" dataBound="0" tableColumnId="38"/>
      <queryTableField id="39" dataBound="0" tableColumnId="39"/>
      <queryTableField id="40" dataBound="0" tableColumnId="40"/>
      <queryTableField id="41" dataBound="0" tableColumnId="41"/>
      <queryTableField id="42" dataBound="0" tableColumnId="42"/>
      <queryTableField id="43" dataBound="0" tableColumnId="43"/>
      <queryTableField id="44" dataBound="0" tableColumnId="44"/>
      <queryTableField id="45" dataBound="0" tableColumnId="45"/>
      <queryTableField id="46" dataBound="0" tableColumnId="46"/>
      <queryTableField id="47" dataBound="0" tableColumnId="47"/>
      <queryTableField id="48" dataBound="0" tableColumnId="48"/>
      <queryTableField id="49" dataBound="0" tableColumnId="49"/>
      <queryTableField id="50" dataBound="0" tableColumnId="50"/>
      <queryTableField id="51" dataBound="0" tableColumnId="51"/>
      <queryTableField id="52" dataBound="0" tableColumnId="52"/>
      <queryTableField id="53" dataBound="0" tableColumnId="53"/>
      <queryTableField id="54" dataBound="0" tableColumnId="54"/>
      <queryTableField id="55" dataBound="0" tableColumnId="55"/>
      <queryTableField id="56" dataBound="0" tableColumnId="56"/>
      <queryTableField id="57" dataBound="0" tableColumnId="57"/>
      <queryTableField id="58" dataBound="0" tableColumnId="58"/>
      <queryTableField id="59" dataBound="0" tableColumnId="59"/>
      <queryTableField id="60" dataBound="0" tableColumnId="60"/>
      <queryTableField id="61" dataBound="0" tableColumnId="61"/>
      <queryTableField id="62" dataBound="0" tableColumnId="62"/>
      <queryTableField id="63" dataBound="0" tableColumnId="63"/>
      <queryTableField id="64" dataBound="0" tableColumnId="64"/>
      <queryTableField id="65" dataBound="0" tableColumnId="65"/>
      <queryTableField id="66" dataBound="0" tableColumnId="66"/>
      <queryTableField id="67" dataBound="0" tableColumnId="67"/>
      <queryTableField id="68" dataBound="0" tableColumnId="68"/>
      <queryTableField id="69" dataBound="0" tableColumnId="69"/>
      <queryTableField id="70" dataBound="0" tableColumnId="70"/>
      <queryTableField id="71" dataBound="0" tableColumnId="71"/>
      <queryTableField id="72" dataBound="0" tableColumnId="72"/>
      <queryTableField id="73" dataBound="0" tableColumnId="73"/>
      <queryTableField id="74" dataBound="0" tableColumnId="74"/>
      <queryTableField id="75" dataBound="0" tableColumnId="75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64D4555-3694-4404-915C-414F0B96EBE1}" name="Table2" displayName="Table2" ref="A2:Z126" totalsRowShown="0" headerRowDxfId="100" dataDxfId="99">
  <autoFilter ref="A2:Z126" xr:uid="{D64D4555-3694-4404-915C-414F0B96EBE1}"/>
  <tableColumns count="26">
    <tableColumn id="14" xr3:uid="{7C4D3C0B-E197-4A38-B6B3-B746918B6329}" name="Reg No" dataDxfId="98">
      <calculatedColumnFormula>INDEX(_7043_DJones_1_export_excel_2_9_[[#All],[SERNBR]:[REGNBR]],MATCH(Table2[[#This Row],[SERNBR]], _7043_DJones_1_export_excel_2_9_[[#All],[SERNBR]],0),2)</calculatedColumnFormula>
    </tableColumn>
    <tableColumn id="1" xr3:uid="{737DB6F3-86A7-4EE0-9D13-731D1DA48A55}" name="SERNBR" dataDxfId="97"/>
    <tableColumn id="26" xr3:uid="{2D37A851-1082-4976-A811-B7E53B46FB02}" name="ACBASECOUNTRY" dataDxfId="96">
      <calculatedColumnFormula>INDEX(_7043_DJones_1_export_excel_2_9_[#All],MATCH(Table2[[#This Row],[SERNBR]],_7043_DJones_1_export_excel_2_9_[[#All],[SERNBR]],0),MATCH(Table2[[#Headers],[ACBASECOUNTRY]],_7043_DJones_1_export_excel_2_9_[#Headers],0))</calculatedColumnFormula>
    </tableColumn>
    <tableColumn id="15" xr3:uid="{CA195F2F-77DC-4421-9C39-40BDEDF9622D}" name="Contacts available" dataDxfId="95">
      <calculatedColumnFormula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calculatedColumnFormula>
    </tableColumn>
    <tableColumn id="20" xr3:uid="{6597E890-8F1E-42AA-9706-446867A0EA4D}" name="Phone Available" dataDxfId="94">
      <calculatedColumnFormula>LEN(CONCATENATE(Table2[[#This Row],[CONTACTBESTPHONE]],Table2[[#This Row],[CONTACTOFFICE]],Table2[[#This Row],[CONTACTMOBILE]],Table2[[#This Row],[COMPOFFICE]],Table2[[#This Row],[COMPMOBILE]]))&gt;0</calculatedColumnFormula>
    </tableColumn>
    <tableColumn id="25" xr3:uid="{7773BA9C-60C9-4391-9B89-7AF836AD5976}" name="Email available" dataDxfId="93">
      <calculatedColumnFormula>LEN(CONCATENATE(Table2[[#This Row],[COMPEMAILADDRESS]],Table2[[#This Row],[CONTACTEMAILADDRESS]]))&gt;0</calculatedColumnFormula>
    </tableColumn>
    <tableColumn id="21" xr3:uid="{62D0FE3B-FDAD-4B06-A2F5-8E979DB09729}" name="CONTACTBESTPHONE" dataDxfId="92">
      <calculatedColumnFormula array="1">_xlfn.TEXTJOIN(CHAR(10),TRUE,_xlfn.UNIQUE(IF(('7043_DJones_1_export_excel_2_9_'!$C:$C=Names!$B3)*(LEN('7043_DJones_1_export_excel_2_9_'!$Z:$Z)&lt;&gt;0),'7043_DJones_1_export_excel_2_9_'!$Z:$Z,"")))</calculatedColumnFormula>
    </tableColumn>
    <tableColumn id="22" xr3:uid="{FB845065-3791-4E72-B092-BAA57DE54E7E}" name="CONTACTOFFICE" dataDxfId="91">
      <calculatedColumnFormula array="1">_xlfn.TEXTJOIN(CHAR(10),TRUE,_xlfn.UNIQUE(IF(('7043_DJones_1_export_excel_2_9_'!$C:$C=Names!$B3)*(LEN('7043_DJones_1_export_excel_2_9_'!$AA:$AA)&lt;&gt;0),'7043_DJones_1_export_excel_2_9_'!$AA:$AA,"")))</calculatedColumnFormula>
    </tableColumn>
    <tableColumn id="23" xr3:uid="{07886CEF-1F05-4E71-ABDD-A28F186EB53E}" name="CONTACTMOBILE" dataDxfId="90">
      <calculatedColumnFormula array="1">_xlfn.TEXTJOIN(CHAR(10),TRUE,_xlfn.UNIQUE(IF(('7043_DJones_1_export_excel_2_9_'!$C:$C=Names!$B3)*(LEN('7043_DJones_1_export_excel_2_9_'!$AB:$AB)&lt;&gt;0),'7043_DJones_1_export_excel_2_9_'!$AB:$AB,"")))</calculatedColumnFormula>
    </tableColumn>
    <tableColumn id="18" xr3:uid="{5F6BF960-6AD5-4158-B875-56222D21C8F0}" name="COMPOFFICE" dataDxfId="89">
      <calculatedColumnFormula array="1">_xlfn.TEXTJOIN(CHAR(10),TRUE,_xlfn.UNIQUE(IF(('7043_DJones_1_export_excel_2_9_'!$C:$C=Names!$B3)*(LEN('7043_DJones_1_export_excel_2_9_'!$T:$T)&lt;&gt;0),'7043_DJones_1_export_excel_2_9_'!$T:$T,"")))</calculatedColumnFormula>
    </tableColumn>
    <tableColumn id="17" xr3:uid="{A1FCCE7E-57E2-44EC-A8CD-8715BB5CE342}" name="COMPMOBILE" dataDxfId="88">
      <calculatedColumnFormula array="1">_xlfn.TEXTJOIN(CHAR(10),TRUE,_xlfn.UNIQUE(IF(('7043_DJones_1_export_excel_2_9_'!$C:$C=Names!$B3)*(LEN('7043_DJones_1_export_excel_2_9_'!$U:$U)&lt;&gt;0),'7043_DJones_1_export_excel_2_9_'!$U:$U,"")))</calculatedColumnFormula>
    </tableColumn>
    <tableColumn id="24" xr3:uid="{6E54226B-4583-4891-8CD4-9D36DBF48128}" name="COMPEMAILADDRESS" dataDxfId="87">
      <calculatedColumnFormula array="1">_xlfn.TEXTJOIN(CHAR(10),TRUE,_xlfn.UNIQUE(IF(('7043_DJones_1_export_excel_2_9_'!$C:$C=Names!$B3)*(LEN('7043_DJones_1_export_excel_2_9_'!$R:$R)&lt;&gt;0),'7043_DJones_1_export_excel_2_9_'!$R:$R,"")))</calculatedColumnFormula>
    </tableColumn>
    <tableColumn id="19" xr3:uid="{4AB8513C-8F73-4A1D-A69B-8E77FF4E905B}" name="CONTACTEMAILADDRESS" dataDxfId="86">
      <calculatedColumnFormula array="1">_xlfn.TEXTJOIN(CHAR(10),TRUE,_xlfn.UNIQUE(IF(('7043_DJones_1_export_excel_2_9_'!$C:$C=Names!$B3)*(LEN('7043_DJones_1_export_excel_2_9_'!$Y:$Y)&lt;&gt;0),'7043_DJones_1_export_excel_2_9_'!$Y:$Y,"")))</calculatedColumnFormula>
    </tableColumn>
    <tableColumn id="16" xr3:uid="{4176C0AA-7B51-4A67-B9AF-DE51D6DD3B86}" name="COMPWEBADDRESS" dataDxfId="85">
      <calculatedColumnFormula array="1">_xlfn.TEXTJOIN(CHAR(10),TRUE,_xlfn.UNIQUE(IF(('7043_DJones_1_export_excel_2_9_'!$C:$C=Names!$B3)*(LEN('7043_DJones_1_export_excel_2_9_'!$S:$S)&lt;&gt;0),'7043_DJones_1_export_excel_2_9_'!$S:$S,"")))</calculatedColumnFormula>
    </tableColumn>
    <tableColumn id="2" xr3:uid="{4424671A-6119-4CB9-9C67-D706D7569139}" name="Owner" dataDxfId="84">
      <calculatedColumnFormula array="1">_xlfn.TEXTJOIN(CHAR(10),TRUE,IF(('7043_DJones_1_export_excel_2_9_'!$C:$C=Names!$B3)*('7043_DJones_1_export_excel_2_9_'!$I:$I=Names!O$2),'7043_DJones_1_export_excel_2_9_'!$J:$J,""))</calculatedColumnFormula>
    </tableColumn>
    <tableColumn id="3" xr3:uid="{6A4B791C-76A0-426C-B69B-58D74989AB5D}" name="Operator" dataDxfId="83">
      <calculatedColumnFormula array="1">_xlfn.TEXTJOIN(CHAR(10),TRUE,IF(('7043_DJones_1_export_excel_2_9_'!$C:$C=Names!$B3)*('7043_DJones_1_export_excel_2_9_'!$I:$I=Names!P$2),'7043_DJones_1_export_excel_2_9_'!$J:$J,""))</calculatedColumnFormula>
    </tableColumn>
    <tableColumn id="4" xr3:uid="{98179F54-A9B0-450D-89D1-C7D256CAD9C1}" name="Lessee" dataDxfId="82">
      <calculatedColumnFormula array="1">_xlfn.TEXTJOIN(CHAR(10),TRUE,IF(('7043_DJones_1_export_excel_2_9_'!$C:$C=Names!$B3)*('7043_DJones_1_export_excel_2_9_'!$I:$I=Names!Q$2),'7043_DJones_1_export_excel_2_9_'!$J:$J,""))</calculatedColumnFormula>
    </tableColumn>
    <tableColumn id="5" xr3:uid="{4A3666E0-B2A6-44C5-8C0C-84C771E474D8}" name="Aircraft Management Company" dataDxfId="81">
      <calculatedColumnFormula array="1">_xlfn.TEXTJOIN(CHAR(10),TRUE,IF(('7043_DJones_1_export_excel_2_9_'!$C:$C=Names!$B3)*('7043_DJones_1_export_excel_2_9_'!$I:$I=Names!R$2),'7043_DJones_1_export_excel_2_9_'!$J:$J,""))</calculatedColumnFormula>
    </tableColumn>
    <tableColumn id="6" xr3:uid="{283D92BD-188E-4DF1-8E2A-4F0FEF44FBB6}" name="Co-Owner" dataDxfId="80">
      <calculatedColumnFormula array="1">_xlfn.TEXTJOIN(CHAR(10),TRUE,IF(('7043_DJones_1_export_excel_2_9_'!$C:$C=Names!$B3)*('7043_DJones_1_export_excel_2_9_'!$I:$I=Names!S$2),'7043_DJones_1_export_excel_2_9_'!$J:$J,""))</calculatedColumnFormula>
    </tableColumn>
    <tableColumn id="7" xr3:uid="{0885BBD8-7934-48D7-B703-061A4E8AFF68}" name="Charter Company" dataDxfId="79">
      <calculatedColumnFormula array="1">_xlfn.TEXTJOIN(CHAR(10),TRUE,IF(('7043_DJones_1_export_excel_2_9_'!$C:$C=Names!$B3)*('7043_DJones_1_export_excel_2_9_'!$I:$I=Names!T$2),'7043_DJones_1_export_excel_2_9_'!$J:$J,""))</calculatedColumnFormula>
    </tableColumn>
    <tableColumn id="8" xr3:uid="{19318C00-0AE2-4028-A024-D6397F70E473}" name="Flight Department" dataDxfId="78">
      <calculatedColumnFormula array="1">_xlfn.TEXTJOIN(CHAR(10),TRUE,IF(('7043_DJones_1_export_excel_2_9_'!$C:$C=Names!$B3)*('7043_DJones_1_export_excel_2_9_'!$I:$I=Names!U$2),'7043_DJones_1_export_excel_2_9_'!$J:$J,""))</calculatedColumnFormula>
    </tableColumn>
    <tableColumn id="9" xr3:uid="{33EF2FAD-20E4-4DCB-B8F7-52464996D9BA}" name="Fractional Owner" dataDxfId="77">
      <calculatedColumnFormula array="1">_xlfn.TEXTJOIN(CHAR(10),TRUE,IF(('7043_DJones_1_export_excel_2_9_'!$C:$C=Names!$B3)*('7043_DJones_1_export_excel_2_9_'!$I:$I=Names!V$2),'7043_DJones_1_export_excel_2_9_'!$J:$J,""))</calculatedColumnFormula>
    </tableColumn>
    <tableColumn id="10" xr3:uid="{CA87A7B4-18D3-4CB0-8F31-D96C3C929C80}" name="Program Holder" dataDxfId="76">
      <calculatedColumnFormula array="1">_xlfn.TEXTJOIN(CHAR(10),TRUE,IF(('7043_DJones_1_export_excel_2_9_'!$C:$C=Names!$B3)*('7043_DJones_1_export_excel_2_9_'!$I:$I=Names!W$2),'7043_DJones_1_export_excel_2_9_'!$J:$J,""))</calculatedColumnFormula>
    </tableColumn>
    <tableColumn id="11" xr3:uid="{95C23990-32FE-407B-857D-AF1BE8553C2E}" name="Certificate Holder" dataDxfId="75">
      <calculatedColumnFormula array="1">_xlfn.TEXTJOIN(CHAR(10),TRUE,IF(('7043_DJones_1_export_excel_2_9_'!$C:$C=Names!$B3)*('7043_DJones_1_export_excel_2_9_'!$I:$I=Names!X$2),'7043_DJones_1_export_excel_2_9_'!$J:$J,""))</calculatedColumnFormula>
    </tableColumn>
    <tableColumn id="12" xr3:uid="{8FCA8488-D700-4F64-80F4-4F93B8CBFE6C}" name="Additional Company/Contact" dataDxfId="74">
      <calculatedColumnFormula array="1">_xlfn.TEXTJOIN(CHAR(10),TRUE,IF(('7043_DJones_1_export_excel_2_9_'!$C:$C=Names!$B3)*('7043_DJones_1_export_excel_2_9_'!$I:$I=Names!Y$2),'7043_DJones_1_export_excel_2_9_'!$J:$J,""))</calculatedColumnFormula>
    </tableColumn>
    <tableColumn id="13" xr3:uid="{F8CBE694-8D9C-45D7-B0DA-93EF477CA2E3}" name="Additional Location/Contact" dataDxfId="73">
      <calculatedColumnFormula array="1">_xlfn.TEXTJOIN(CHAR(10),TRUE,IF(('7043_DJones_1_export_excel_2_9_'!$C:$C=Names!$B3)*('7043_DJones_1_export_excel_2_9_'!$I:$I=Names!Z$2),'7043_DJones_1_export_excel_2_9_'!$J:$J,""))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336248-2CAB-43E5-8EFC-5390664EF018}" name="_7043_DJones_1_export_excel_2_9_" displayName="_7043_DJones_1_export_excel_2_9_" ref="A1:BW228" tableType="queryTable" totalsRowShown="0">
  <autoFilter ref="A1:BW228" xr:uid="{A2336248-2CAB-43E5-8EFC-5390664EF018}"/>
  <tableColumns count="75">
    <tableColumn id="1" xr3:uid="{CFC82DF6-B9D1-4A2B-8951-6FF637FAFD08}" uniqueName="1" name="MAKE" queryTableFieldId="1" dataDxfId="72"/>
    <tableColumn id="2" xr3:uid="{E55F17FD-32A6-4C8D-9CE3-A62A8771A0EE}" uniqueName="2" name="MODEL" queryTableFieldId="2" dataDxfId="71"/>
    <tableColumn id="3" xr3:uid="{1CCE6DE4-3CCD-4C5C-BBF3-4BB962C6C851}" uniqueName="3" name="SERNBR" queryTableFieldId="3"/>
    <tableColumn id="4" xr3:uid="{7C01629F-57CD-458D-83E2-E2BF070B95EF}" uniqueName="4" name="REGNBR" queryTableFieldId="4" dataDxfId="70"/>
    <tableColumn id="28" xr3:uid="{618BC29E-7DF4-463E-9456-E912907B8A30}" uniqueName="28" name="Mining Number" queryTableFieldId="28" dataDxfId="69">
      <calculatedColumnFormula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calculatedColumnFormula>
    </tableColumn>
    <tableColumn id="5" xr3:uid="{634BC714-DB8D-4D66-8F1E-65965D23E741}" uniqueName="5" name="ACBASEIATA" queryTableFieldId="5" dataDxfId="68"/>
    <tableColumn id="6" xr3:uid="{4792A154-7B4B-4F3E-9A8D-E88AED4DF563}" uniqueName="6" name="ACBASESTATE" queryTableFieldId="6" dataDxfId="67"/>
    <tableColumn id="7" xr3:uid="{321EA9DB-D1E9-4479-8AA3-5F03BD094EC4}" uniqueName="7" name="ACBASECOUNTRY" queryTableFieldId="7" dataDxfId="66"/>
    <tableColumn id="8" xr3:uid="{6D79BA35-D59C-47CB-8BBE-C918A1277976}" uniqueName="8" name="RELATIONTOAC" queryTableFieldId="8" dataDxfId="65"/>
    <tableColumn id="9" xr3:uid="{F6F17C1F-1BA9-447F-B0CB-42CFA5FE6424}" uniqueName="9" name="COMPANYNAME" queryTableFieldId="9" dataDxfId="64"/>
    <tableColumn id="10" xr3:uid="{CF6DE5F7-A64F-4E8C-8F17-867EEEBA88D4}" uniqueName="10" name="COMPADDRESS1" queryTableFieldId="10" dataDxfId="63"/>
    <tableColumn id="11" xr3:uid="{1EC33509-0102-4959-9AD7-4269003B5A55}" uniqueName="11" name="COMPADDRESS2" queryTableFieldId="11" dataDxfId="62"/>
    <tableColumn id="12" xr3:uid="{EAEE9170-C73B-4B5D-9670-4C43A2E10093}" uniqueName="12" name="COMPCITY" queryTableFieldId="12" dataDxfId="61"/>
    <tableColumn id="13" xr3:uid="{81A97A91-E7E5-450E-86D8-28779D552318}" uniqueName="13" name="COMPSTATE" queryTableFieldId="13" dataDxfId="60"/>
    <tableColumn id="14" xr3:uid="{5BD7DD5C-70B7-463C-A228-733EE8186BAD}" uniqueName="14" name="COMPZIPCODE" queryTableFieldId="14"/>
    <tableColumn id="15" xr3:uid="{5B2A5F92-5C34-4406-AA13-91D6B896AF49}" uniqueName="15" name="COMPCOUNTRY" queryTableFieldId="15" dataDxfId="59"/>
    <tableColumn id="16" xr3:uid="{0C10A363-1E5C-4456-8FAD-6FA27F49E394}" uniqueName="16" name="COMPPRIMEBUS" queryTableFieldId="16" dataDxfId="58"/>
    <tableColumn id="17" xr3:uid="{6230AA60-97AC-40BE-BE17-3C2BB4537177}" uniqueName="17" name="COMPEMAILADDRESS" queryTableFieldId="17" dataDxfId="57"/>
    <tableColumn id="18" xr3:uid="{7D30CB9B-F221-4311-92A8-6FCDC77B1F1A}" uniqueName="18" name="COMPWEBADDRESS" queryTableFieldId="18" dataDxfId="56"/>
    <tableColumn id="19" xr3:uid="{3C845661-9F21-4762-A40C-0344A32A79CC}" uniqueName="19" name="COMPOFFICE" queryTableFieldId="19" dataDxfId="55"/>
    <tableColumn id="20" xr3:uid="{4CCD0FDB-F362-4AFF-96BF-B016710B3AE2}" uniqueName="20" name="COMPMOBILE" queryTableFieldId="20" dataDxfId="54"/>
    <tableColumn id="21" xr3:uid="{432F2686-F80C-439D-A71A-036584841095}" uniqueName="21" name="CONTACTFIRSTNAME" queryTableFieldId="21" dataDxfId="53"/>
    <tableColumn id="22" xr3:uid="{0EF3D068-BA26-439C-B63C-250AC6467478}" uniqueName="22" name="CONTACTLASTNAME" queryTableFieldId="22" dataDxfId="52"/>
    <tableColumn id="23" xr3:uid="{CA9D7005-4AA4-48BB-BD49-84DACF60C640}" uniqueName="23" name="CONTACTTITLE" queryTableFieldId="23" dataDxfId="51"/>
    <tableColumn id="24" xr3:uid="{60E54B75-9A17-4AB9-A7FD-BF1D87FB222D}" uniqueName="24" name="CONTACTEMAIL" queryTableFieldId="24" dataDxfId="50"/>
    <tableColumn id="25" xr3:uid="{82EA0A4E-6AA4-4572-BFB6-081860366B22}" uniqueName="25" name="CONTACTBESTPHONE" queryTableFieldId="25" dataDxfId="49"/>
    <tableColumn id="26" xr3:uid="{F620D4D6-C2D7-49BC-9DDD-645EB4784CC3}" uniqueName="26" name="CONTACTOFFICE" queryTableFieldId="26" dataDxfId="48"/>
    <tableColumn id="27" xr3:uid="{49FE6265-2D83-4BB8-B128-6DF530DCD9CB}" uniqueName="27" name="CONTACTMOBILE" queryTableFieldId="27" dataDxfId="47"/>
    <tableColumn id="29" xr3:uid="{B5E41855-F7A3-44A8-AA9A-04AECE5D8AA0}" uniqueName="29" name="&quot;Operator&quot;" queryTableFieldId="29" dataDxfId="46">
      <calculatedColumnFormula>IF(LEN(INDEX('By serial number'!$A:$AV,MATCH(TEXT($C2,"000"),'By serial number'!$A:$A,0),MATCH(_7043_DJones_1_export_excel_2_9_[[#Headers],["Operator"]],'By serial number'!$A$1:$AV$1,0)))=0,"",INDEX('By serial number'!$A:$AV,MATCH(TEXT($C2,"000"),'By serial number'!$A:$A,0),MATCH(_7043_DJones_1_export_excel_2_9_[[#Headers],["Operator"]],'By serial number'!$A$1:$AV$1,0)))</calculatedColumnFormula>
    </tableColumn>
    <tableColumn id="30" xr3:uid="{235A45B6-F53C-4F4A-9A47-AE62C44C91B9}" uniqueName="30" name="Data" queryTableFieldId="30" dataDxfId="45"/>
    <tableColumn id="31" xr3:uid="{CAD37247-82D4-44C1-9709-461B8B607A46}" uniqueName="31" name="NAME" queryTableFieldId="31" dataDxfId="44"/>
    <tableColumn id="32" xr3:uid="{DC728895-16D0-490D-8555-CCBF59F72880}" uniqueName="32" name="STREET" queryTableFieldId="32" dataDxfId="43"/>
    <tableColumn id="33" xr3:uid="{09843E11-DE18-4118-B284-09A186FE6F4A}" uniqueName="33" name="CITY" queryTableFieldId="33" dataDxfId="42"/>
    <tableColumn id="34" xr3:uid="{EAEAEF61-E666-4B51-AC68-9112B01343B4}" uniqueName="34" name="STATE" queryTableFieldId="34" dataDxfId="41"/>
    <tableColumn id="35" xr3:uid="{8FDFC92E-A5A3-4D8B-BF16-6E4384A42CAA}" uniqueName="35" name="Column1" queryTableFieldId="35" dataDxfId="40"/>
    <tableColumn id="36" xr3:uid="{3BF0D5AF-D7A5-4E3B-8192-6C706FBD6680}" uniqueName="36" name="OTHER NAMES(1)" queryTableFieldId="36" dataDxfId="39"/>
    <tableColumn id="37" xr3:uid="{F76A7E1A-D73A-4630-9C87-9F76459B3C51}" uniqueName="37" name="OTHER NAMES(2)" queryTableFieldId="37" dataDxfId="38"/>
    <tableColumn id="38" xr3:uid="{A277D02A-7AD0-4909-ACC9-06E905BD7713}" uniqueName="38" name="Part 135 Certificate Holder Name" queryTableFieldId="38" dataDxfId="37"/>
    <tableColumn id="39" xr3:uid="{CA2C4DC6-0602-44E1-8386-27F41B70EC93}" uniqueName="39" name="Part 135 Dsgn" queryTableFieldId="39" dataDxfId="36"/>
    <tableColumn id="40" xr3:uid="{3C3B6A2E-8CE8-4E33-9E16-AECA1847F159}" uniqueName="40" name="Column2" queryTableFieldId="40" dataDxfId="35"/>
    <tableColumn id="41" xr3:uid="{9EEFFBDC-8EE1-4ACB-BE5B-F36B1BE52658}" uniqueName="41" name="DNB Key People" queryTableFieldId="41" dataDxfId="34"/>
    <tableColumn id="42" xr3:uid="{69F4C92A-D76A-4914-ADF6-77DF0EAA5A40}" uniqueName="42" name="POC" queryTableFieldId="42" dataDxfId="33"/>
    <tableColumn id="43" xr3:uid="{729230EC-DE7B-415E-9051-D5A0BB01276F}" uniqueName="43" name="Title" queryTableFieldId="43" dataDxfId="32"/>
    <tableColumn id="44" xr3:uid="{4D9EDDCA-DCE1-420E-ACD9-7A7BF3C36DAB}" uniqueName="44" name="Address" queryTableFieldId="44" dataDxfId="31"/>
    <tableColumn id="45" xr3:uid="{135B1804-119E-4701-A245-B18F4A1F9A0D}" uniqueName="45" name="Column3" queryTableFieldId="45" dataDxfId="30"/>
    <tableColumn id="46" xr3:uid="{5FCB6E0F-899C-480A-AE7A-FCED1FCA2DE3}" uniqueName="46" name="Phone" queryTableFieldId="46" dataDxfId="29"/>
    <tableColumn id="47" xr3:uid="{94AA3E05-E4AD-411E-B758-A4EAE4A8FE9B}" uniqueName="47" name="Email" queryTableFieldId="47" dataDxfId="28"/>
    <tableColumn id="48" xr3:uid="{CFCE7AC0-CD5F-41F7-BFF9-A6171B919A04}" uniqueName="48" name="Column4" queryTableFieldId="48" dataDxfId="27"/>
    <tableColumn id="49" xr3:uid="{009C0681-A183-4B1E-8023-D8F785ED2B5C}" uniqueName="49" name="NBAA Name" queryTableFieldId="49" dataDxfId="26"/>
    <tableColumn id="50" xr3:uid="{9D913101-ABEB-4912-BA77-0F7984F60F6B}" uniqueName="50" name="NBAA Addr1" queryTableFieldId="50" dataDxfId="25"/>
    <tableColumn id="51" xr3:uid="{FB6CBD07-ACB0-4F73-BCC8-91B21826792A}" uniqueName="51" name="NBAA Addr2" queryTableFieldId="51" dataDxfId="24"/>
    <tableColumn id="52" xr3:uid="{9D4A25CC-D64F-4029-B897-9D2A2985C3A0}" uniqueName="52" name="NBAA City" queryTableFieldId="52" dataDxfId="23"/>
    <tableColumn id="53" xr3:uid="{9D62C1D5-6045-453B-9D76-98F5574C9E11}" uniqueName="53" name="NBAA State" queryTableFieldId="53" dataDxfId="22"/>
    <tableColumn id="54" xr3:uid="{7C8CDE77-F4F0-46C2-8DC7-0AEABD852887}" uniqueName="54" name="NBAA Zip" queryTableFieldId="54" dataDxfId="21"/>
    <tableColumn id="55" xr3:uid="{11FE329A-6D2B-48EE-8DA6-CF08A9C42D3D}" uniqueName="55" name="NBAA Phone" queryTableFieldId="55" dataDxfId="20"/>
    <tableColumn id="56" xr3:uid="{EBC116A5-AE0E-4AAE-BD46-69C694D303B0}" uniqueName="56" name="NBAA Web" queryTableFieldId="56" dataDxfId="19"/>
    <tableColumn id="57" xr3:uid="{12810BFE-7C7C-4BE4-AB5A-602A47E99EE8}" uniqueName="57" name="NBAA email" queryTableFieldId="57" dataDxfId="18"/>
    <tableColumn id="58" xr3:uid="{2D1C5D55-9D37-4B54-AF0E-3F2338E589B9}" uniqueName="58" name="NBAA NBAA Link" queryTableFieldId="58" dataDxfId="17"/>
    <tableColumn id="59" xr3:uid="{EB464EDC-78A0-495C-8B76-BCBE1B1EAB47}" uniqueName="59" name="Certificate Designator" queryTableFieldId="59" dataDxfId="16"/>
    <tableColumn id="60" xr3:uid="{D6F1528D-E572-416F-8871-FECCD5963A12}" uniqueName="60" name="Company Name" queryTableFieldId="60" dataDxfId="15"/>
    <tableColumn id="61" xr3:uid="{579D87E0-5B5B-4281-91E4-52BB002A6030}" uniqueName="61" name="CEO_Name" queryTableFieldId="61" dataDxfId="14"/>
    <tableColumn id="62" xr3:uid="{5C02353E-2B86-45D2-A564-7667798B7166}" uniqueName="62" name="CEO_Title" queryTableFieldId="62" dataDxfId="13"/>
    <tableColumn id="63" xr3:uid="{5B786F88-7068-4352-8B7C-82FCD46BCD00}" uniqueName="63" name="CEO_Address1" queryTableFieldId="63" dataDxfId="12"/>
    <tableColumn id="64" xr3:uid="{EB920ABA-A6B6-417A-BD1E-DD32E04DD839}" uniqueName="64" name="CEO_Address2" queryTableFieldId="64" dataDxfId="11"/>
    <tableColumn id="65" xr3:uid="{9BFAA7E9-EF78-448A-8940-36B3C6A90AFF}" uniqueName="65" name="CEO_Address3" queryTableFieldId="65" dataDxfId="10"/>
    <tableColumn id="66" xr3:uid="{9321915A-3782-4EB9-B1DF-CFCB080B7E4E}" uniqueName="66" name="CEO_City" queryTableFieldId="66" dataDxfId="9"/>
    <tableColumn id="67" xr3:uid="{49AA2C81-9F88-4DE9-98F8-9BE4284D184D}" uniqueName="67" name="CEO_State" queryTableFieldId="67" dataDxfId="8"/>
    <tableColumn id="68" xr3:uid="{E7CF41E3-87C9-49EB-AA37-97987C69C1AB}" uniqueName="68" name="CEO_Postal_Code" queryTableFieldId="68" dataDxfId="7"/>
    <tableColumn id="69" xr3:uid="{470DDED3-5214-4EE9-BBBC-62EC6F0AF444}" uniqueName="69" name="CEO_Country" queryTableFieldId="69" dataDxfId="6"/>
    <tableColumn id="70" xr3:uid="{CF58EB9D-A937-4BD5-BEC7-E1E536A441AC}" uniqueName="70" name="CEO_Phone" queryTableFieldId="70" dataDxfId="5"/>
    <tableColumn id="71" xr3:uid="{B35EE57D-F6B0-4350-8E34-491C44323B74}" uniqueName="71" name="CEO_Phone_Extension" queryTableFieldId="71" dataDxfId="4"/>
    <tableColumn id="72" xr3:uid="{18EEE5C2-FDD2-4A15-8692-655882B2CB44}" uniqueName="72" name="CEO_Foreign_Phone" queryTableFieldId="72" dataDxfId="3"/>
    <tableColumn id="73" xr3:uid="{B3569451-3DE5-4627-BBAD-5B86DC5F789E}" uniqueName="73" name="Company email Status" queryTableFieldId="73" dataDxfId="2">
      <calculatedColumnFormula>IFERROR(INDEX(Zerobounce!$A:$B,MATCH(_7043_DJones_1_export_excel_2_9_[[#This Row],[COMPEMAILADDRESS]],Zerobounce!$A:$A,0),2),"")</calculatedColumnFormula>
    </tableColumn>
    <tableColumn id="74" xr3:uid="{405BEF08-2093-47AC-B0E0-62696E795670}" uniqueName="74" name="Contact email Status" queryTableFieldId="74" dataDxfId="1">
      <calculatedColumnFormula>IFERROR(INDEX(Zerobounce!$A:$B,MATCH(_7043_DJones_1_export_excel_2_9_[[#This Row],[CONTACTEMAIL]],Zerobounce!$A:$A,0),2),"")</calculatedColumnFormula>
    </tableColumn>
    <tableColumn id="75" xr3:uid="{06FF6EC1-4646-4219-8C2D-7ABF3B14F41F}" uniqueName="75" name="Column5" queryTableFieldId="7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rporationwiki.com/p/3459mm/4-love-of-flight-llc" TargetMode="External"/><Relationship Id="rId1" Type="http://schemas.openxmlformats.org/officeDocument/2006/relationships/hyperlink" Target="http://woodair.net/Register%20Manx/ManxRegister901.ht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2C10E-FEBD-4B47-B81C-39CAAB0EC5E7}">
  <sheetPr codeName="Sheet1"/>
  <dimension ref="A1:Z126"/>
  <sheetViews>
    <sheetView workbookViewId="0">
      <pane xSplit="1" ySplit="2" topLeftCell="B21" activePane="bottomRight" state="frozen"/>
      <selection pane="topRight" activeCell="C1" sqref="C1"/>
      <selection pane="bottomLeft" activeCell="A3" sqref="A3"/>
      <selection pane="bottomRight" activeCell="C36" sqref="C36"/>
    </sheetView>
  </sheetViews>
  <sheetFormatPr defaultRowHeight="15" x14ac:dyDescent="0.25"/>
  <cols>
    <col min="1" max="1" width="10" style="8" customWidth="1"/>
    <col min="2" max="2" width="11.140625" style="9" customWidth="1"/>
    <col min="3" max="3" width="17.85546875" style="5" bestFit="1" customWidth="1"/>
    <col min="4" max="4" width="27.42578125" style="5" customWidth="1"/>
    <col min="5" max="6" width="11" style="5" customWidth="1"/>
    <col min="7" max="7" width="20" style="5" bestFit="1" customWidth="1"/>
    <col min="8" max="8" width="18" style="5" bestFit="1" customWidth="1"/>
    <col min="9" max="9" width="17.7109375" style="5" bestFit="1" customWidth="1"/>
    <col min="10" max="10" width="15.85546875" style="5" bestFit="1" customWidth="1"/>
    <col min="11" max="11" width="35.5703125" style="5" customWidth="1"/>
    <col min="12" max="15" width="34.28515625" style="5" customWidth="1"/>
    <col min="16" max="16" width="34.5703125" style="5" customWidth="1"/>
    <col min="17" max="26" width="34.5703125" customWidth="1"/>
  </cols>
  <sheetData>
    <row r="1" spans="1:26" x14ac:dyDescent="0.25">
      <c r="B1" s="9" t="s">
        <v>2444</v>
      </c>
      <c r="C1" s="5" t="str">
        <f>COUNTIF(Table2[[#All],[Phone Available]],TRUE)&amp;" / "&amp;COUNTIF(Table2[[#All],[Phone Available]],TRUE)+COUNTIF(Table2[[#All],[Phone Available]],FALSE)</f>
        <v>118 / 124</v>
      </c>
      <c r="D1" s="5" t="str">
        <f>COUNTIF(Table2[[#All],[Email available]],TRUE)&amp;" / "&amp;COUNTIF(Table2[[#All],[Email available]],TRUE)+COUNTIF(Table2[[#All],[Email available]],FALSE)</f>
        <v>91 / 124</v>
      </c>
    </row>
    <row r="2" spans="1:26" s="6" customFormat="1" ht="30" x14ac:dyDescent="0.25">
      <c r="A2" s="5" t="s">
        <v>2475</v>
      </c>
      <c r="B2" s="12" t="s">
        <v>974</v>
      </c>
      <c r="C2" s="5" t="s">
        <v>978</v>
      </c>
      <c r="D2" s="5" t="s">
        <v>2476</v>
      </c>
      <c r="E2" s="9" t="s">
        <v>2458</v>
      </c>
      <c r="F2" s="9" t="s">
        <v>2460</v>
      </c>
      <c r="G2" s="5" t="s">
        <v>996</v>
      </c>
      <c r="H2" s="5" t="s">
        <v>997</v>
      </c>
      <c r="I2" s="5" t="s">
        <v>998</v>
      </c>
      <c r="J2" s="5" t="s">
        <v>990</v>
      </c>
      <c r="K2" s="5" t="s">
        <v>991</v>
      </c>
      <c r="L2" s="5" t="s">
        <v>988</v>
      </c>
      <c r="M2" s="5" t="s">
        <v>2459</v>
      </c>
      <c r="N2" s="5" t="s">
        <v>989</v>
      </c>
      <c r="O2" s="5" t="s">
        <v>515</v>
      </c>
      <c r="P2" s="5" t="s">
        <v>1043</v>
      </c>
      <c r="Q2" s="5" t="s">
        <v>1072</v>
      </c>
      <c r="R2" s="5" t="s">
        <v>1086</v>
      </c>
      <c r="S2" s="5" t="s">
        <v>1110</v>
      </c>
      <c r="T2" s="5" t="s">
        <v>1193</v>
      </c>
      <c r="U2" s="5" t="s">
        <v>1302</v>
      </c>
      <c r="V2" s="5" t="s">
        <v>1388</v>
      </c>
      <c r="W2" s="5" t="s">
        <v>1433</v>
      </c>
      <c r="X2" s="5" t="s">
        <v>1546</v>
      </c>
      <c r="Y2" s="5" t="s">
        <v>1636</v>
      </c>
      <c r="Z2" s="5" t="s">
        <v>2323</v>
      </c>
    </row>
    <row r="3" spans="1:26" s="8" customFormat="1" x14ac:dyDescent="0.25">
      <c r="A3" s="7" t="str">
        <f>INDEX(_7043_DJones_1_export_excel_2_9_[[#All],[SERNBR]:[REGNBR]],MATCH(Table2[[#This Row],[SERNBR]], _7043_DJones_1_export_excel_2_9_[[#All],[SERNBR]],0),2)</f>
        <v>N150GV</v>
      </c>
      <c r="B3" s="13">
        <v>201</v>
      </c>
      <c r="C3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3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</v>
      </c>
      <c r="E3" s="7" t="b">
        <f>LEN(CONCATENATE(Table2[[#This Row],[CONTACTBESTPHONE]],Table2[[#This Row],[CONTACTOFFICE]],Table2[[#This Row],[CONTACTMOBILE]],Table2[[#This Row],[COMPOFFICE]],Table2[[#This Row],[COMPMOBILE]]))&gt;0</f>
        <v>1</v>
      </c>
      <c r="F3" s="7" t="b">
        <f>LEN(CONCATENATE(Table2[[#This Row],[COMPEMAILADDRESS]],Table2[[#This Row],[CONTACTEMAILADDRESS]]))&gt;0</f>
        <v>1</v>
      </c>
      <c r="G3" s="7" t="str" cm="1">
        <f t="array" ref="G3">_xlfn.TEXTJOIN(CHAR(10),TRUE,_xlfn.UNIQUE(IF(('7043_DJones_1_export_excel_2_9_'!$C:$C=Names!$B3)*(LEN('7043_DJones_1_export_excel_2_9_'!$Z:$Z)&lt;&gt;0),'7043_DJones_1_export_excel_2_9_'!$Z:$Z,"")))</f>
        <v>912-965-3293</v>
      </c>
      <c r="H3" s="7" t="str" cm="1">
        <f t="array" ref="H3">_xlfn.TEXTJOIN(CHAR(10),TRUE,_xlfn.UNIQUE(IF(('7043_DJones_1_export_excel_2_9_'!$C:$C=Names!$B3)*(LEN('7043_DJones_1_export_excel_2_9_'!$AA:$AA)&lt;&gt;0),'7043_DJones_1_export_excel_2_9_'!$AA:$AA,"")))</f>
        <v/>
      </c>
      <c r="I3" s="7" t="str" cm="1">
        <f t="array" ref="I3">_xlfn.TEXTJOIN(CHAR(10),TRUE,_xlfn.UNIQUE(IF(('7043_DJones_1_export_excel_2_9_'!$C:$C=Names!$B3)*(LEN('7043_DJones_1_export_excel_2_9_'!$AB:$AB)&lt;&gt;0),'7043_DJones_1_export_excel_2_9_'!$AB:$AB,"")))</f>
        <v/>
      </c>
      <c r="J3" s="7" t="str" cm="1">
        <f t="array" ref="J3">_xlfn.TEXTJOIN(CHAR(10),TRUE,_xlfn.UNIQUE(IF(('7043_DJones_1_export_excel_2_9_'!$C:$C=Names!$B3)*(LEN('7043_DJones_1_export_excel_2_9_'!$T:$T)&lt;&gt;0),'7043_DJones_1_export_excel_2_9_'!$T:$T,"")))</f>
        <v>912-965-3293</v>
      </c>
      <c r="K3" s="7" t="str" cm="1">
        <f t="array" ref="K3">_xlfn.TEXTJOIN(CHAR(10),TRUE,_xlfn.UNIQUE(IF(('7043_DJones_1_export_excel_2_9_'!$C:$C=Names!$B3)*(LEN('7043_DJones_1_export_excel_2_9_'!$U:$U)&lt;&gt;0),'7043_DJones_1_export_excel_2_9_'!$U:$U,"")))</f>
        <v/>
      </c>
      <c r="L3" s="7" t="str" cm="1">
        <f t="array" ref="L3">_xlfn.TEXTJOIN(CHAR(10),TRUE,_xlfn.UNIQUE(IF(('7043_DJones_1_export_excel_2_9_'!$C:$C=Names!$B3)*(LEN('7043_DJones_1_export_excel_2_9_'!$R:$R)&lt;&gt;0),'7043_DJones_1_export_excel_2_9_'!$R:$R,"")))</f>
        <v/>
      </c>
      <c r="M3" s="7" t="str" cm="1">
        <f t="array" ref="M3">_xlfn.TEXTJOIN(CHAR(10),TRUE,_xlfn.UNIQUE(IF(('7043_DJones_1_export_excel_2_9_'!$C:$C=Names!$B3)*(LEN('7043_DJones_1_export_excel_2_9_'!$Y:$Y)&lt;&gt;0),'7043_DJones_1_export_excel_2_9_'!$Y:$Y,"")))</f>
        <v>Richard.Chiariello@gulfstream.com</v>
      </c>
      <c r="N3" s="7" t="str" cm="1">
        <f t="array" ref="N3">_xlfn.TEXTJOIN(CHAR(10),TRUE,_xlfn.UNIQUE(IF(('7043_DJones_1_export_excel_2_9_'!$C:$C=Names!$B3)*(LEN('7043_DJones_1_export_excel_2_9_'!$S:$S)&lt;&gt;0),'7043_DJones_1_export_excel_2_9_'!$S:$S,"")))</f>
        <v/>
      </c>
      <c r="O3" s="7" t="str" cm="1">
        <f t="array" ref="O3">_xlfn.TEXTJOIN(CHAR(10),TRUE,IF(('7043_DJones_1_export_excel_2_9_'!$C:$C=Names!$B3)*('7043_DJones_1_export_excel_2_9_'!$I:$I=Names!O$2),'7043_DJones_1_export_excel_2_9_'!$J:$J,""))</f>
        <v>Gulfstream Leasing, LLC</v>
      </c>
      <c r="P3" s="7" t="str" cm="1">
        <f t="array" ref="P3">_xlfn.TEXTJOIN(CHAR(10),TRUE,IF(('7043_DJones_1_export_excel_2_9_'!$C:$C=Names!$B3)*('7043_DJones_1_export_excel_2_9_'!$I:$I=Names!P$2),'7043_DJones_1_export_excel_2_9_'!$J:$J,""))</f>
        <v/>
      </c>
      <c r="Q3" s="7" t="str" cm="1">
        <f t="array" ref="Q3">_xlfn.TEXTJOIN(CHAR(10),TRUE,IF(('7043_DJones_1_export_excel_2_9_'!$C:$C=Names!$B3)*('7043_DJones_1_export_excel_2_9_'!$I:$I=Names!Q$2),'7043_DJones_1_export_excel_2_9_'!$J:$J,""))</f>
        <v/>
      </c>
      <c r="R3" s="7" t="str" cm="1">
        <f t="array" ref="R3">_xlfn.TEXTJOIN(CHAR(10),TRUE,IF(('7043_DJones_1_export_excel_2_9_'!$C:$C=Names!$B3)*('7043_DJones_1_export_excel_2_9_'!$I:$I=Names!R$2),'7043_DJones_1_export_excel_2_9_'!$J:$J,""))</f>
        <v/>
      </c>
      <c r="S3" s="7" t="str" cm="1">
        <f t="array" ref="S3">_xlfn.TEXTJOIN(CHAR(10),TRUE,IF(('7043_DJones_1_export_excel_2_9_'!$C:$C=Names!$B3)*('7043_DJones_1_export_excel_2_9_'!$I:$I=Names!S$2),'7043_DJones_1_export_excel_2_9_'!$J:$J,""))</f>
        <v/>
      </c>
      <c r="T3" s="7" t="str" cm="1">
        <f t="array" ref="T3">_xlfn.TEXTJOIN(CHAR(10),TRUE,IF(('7043_DJones_1_export_excel_2_9_'!$C:$C=Names!$B3)*('7043_DJones_1_export_excel_2_9_'!$I:$I=Names!T$2),'7043_DJones_1_export_excel_2_9_'!$J:$J,""))</f>
        <v/>
      </c>
      <c r="U3" s="7" t="str" cm="1">
        <f t="array" ref="U3">_xlfn.TEXTJOIN(CHAR(10),TRUE,IF(('7043_DJones_1_export_excel_2_9_'!$C:$C=Names!$B3)*('7043_DJones_1_export_excel_2_9_'!$I:$I=Names!U$2),'7043_DJones_1_export_excel_2_9_'!$J:$J,""))</f>
        <v/>
      </c>
      <c r="V3" s="7" t="str" cm="1">
        <f t="array" ref="V3">_xlfn.TEXTJOIN(CHAR(10),TRUE,IF(('7043_DJones_1_export_excel_2_9_'!$C:$C=Names!$B3)*('7043_DJones_1_export_excel_2_9_'!$I:$I=Names!V$2),'7043_DJones_1_export_excel_2_9_'!$J:$J,""))</f>
        <v/>
      </c>
      <c r="W3" s="7" t="str" cm="1">
        <f t="array" ref="W3">_xlfn.TEXTJOIN(CHAR(10),TRUE,IF(('7043_DJones_1_export_excel_2_9_'!$C:$C=Names!$B3)*('7043_DJones_1_export_excel_2_9_'!$I:$I=Names!W$2),'7043_DJones_1_export_excel_2_9_'!$J:$J,""))</f>
        <v/>
      </c>
      <c r="X3" s="7" t="str" cm="1">
        <f t="array" ref="X3">_xlfn.TEXTJOIN(CHAR(10),TRUE,IF(('7043_DJones_1_export_excel_2_9_'!$C:$C=Names!$B3)*('7043_DJones_1_export_excel_2_9_'!$I:$I=Names!X$2),'7043_DJones_1_export_excel_2_9_'!$J:$J,""))</f>
        <v/>
      </c>
      <c r="Y3" s="7" t="str" cm="1">
        <f t="array" ref="Y3">_xlfn.TEXTJOIN(CHAR(10),TRUE,IF(('7043_DJones_1_export_excel_2_9_'!$C:$C=Names!$B3)*('7043_DJones_1_export_excel_2_9_'!$I:$I=Names!Y$2),'7043_DJones_1_export_excel_2_9_'!$J:$J,""))</f>
        <v/>
      </c>
      <c r="Z3" s="7" t="str" cm="1">
        <f t="array" ref="Z3">_xlfn.TEXTJOIN(CHAR(10),TRUE,IF(('7043_DJones_1_export_excel_2_9_'!$C:$C=Names!$B3)*('7043_DJones_1_export_excel_2_9_'!$I:$I=Names!Z$2),'7043_DJones_1_export_excel_2_9_'!$J:$J,""))</f>
        <v/>
      </c>
    </row>
    <row r="4" spans="1:26" s="8" customFormat="1" x14ac:dyDescent="0.25">
      <c r="A4" s="7" t="str">
        <f>INDEX(_7043_DJones_1_export_excel_2_9_[[#All],[SERNBR]:[REGNBR]],MATCH(Table2[[#This Row],[SERNBR]], _7043_DJones_1_export_excel_2_9_[[#All],[SERNBR]],0),2)</f>
        <v>N703HA</v>
      </c>
      <c r="B4" s="13">
        <v>202</v>
      </c>
      <c r="C4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4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</v>
      </c>
      <c r="E4" s="7" t="b">
        <f>LEN(CONCATENATE(Table2[[#This Row],[CONTACTBESTPHONE]],Table2[[#This Row],[CONTACTOFFICE]],Table2[[#This Row],[CONTACTMOBILE]],Table2[[#This Row],[COMPOFFICE]],Table2[[#This Row],[COMPMOBILE]]))&gt;0</f>
        <v>1</v>
      </c>
      <c r="F4" s="7" t="b">
        <f>LEN(CONCATENATE(Table2[[#This Row],[COMPEMAILADDRESS]],Table2[[#This Row],[CONTACTEMAILADDRESS]]))&gt;0</f>
        <v>0</v>
      </c>
      <c r="G4" s="7" t="str" cm="1">
        <f t="array" ref="G4">_xlfn.TEXTJOIN(CHAR(10),TRUE,_xlfn.UNIQUE(IF(('7043_DJones_1_export_excel_2_9_'!$C:$C=Names!$B4)*(LEN('7043_DJones_1_export_excel_2_9_'!$Z:$Z)&lt;&gt;0),'7043_DJones_1_export_excel_2_9_'!$Z:$Z,"")))</f>
        <v>910-859-8574</v>
      </c>
      <c r="H4" s="7" t="str" cm="1">
        <f t="array" ref="H4">_xlfn.TEXTJOIN(CHAR(10),TRUE,_xlfn.UNIQUE(IF(('7043_DJones_1_export_excel_2_9_'!$C:$C=Names!$B4)*(LEN('7043_DJones_1_export_excel_2_9_'!$AA:$AA)&lt;&gt;0),'7043_DJones_1_export_excel_2_9_'!$AA:$AA,"")))</f>
        <v>910-859-8574</v>
      </c>
      <c r="I4" s="7" t="str" cm="1">
        <f t="array" ref="I4">_xlfn.TEXTJOIN(CHAR(10),TRUE,_xlfn.UNIQUE(IF(('7043_DJones_1_export_excel_2_9_'!$C:$C=Names!$B4)*(LEN('7043_DJones_1_export_excel_2_9_'!$AB:$AB)&lt;&gt;0),'7043_DJones_1_export_excel_2_9_'!$AB:$AB,"")))</f>
        <v/>
      </c>
      <c r="J4" s="7" t="str" cm="1">
        <f t="array" ref="J4">_xlfn.TEXTJOIN(CHAR(10),TRUE,_xlfn.UNIQUE(IF(('7043_DJones_1_export_excel_2_9_'!$C:$C=Names!$B4)*(LEN('7043_DJones_1_export_excel_2_9_'!$T:$T)&lt;&gt;0),'7043_DJones_1_export_excel_2_9_'!$T:$T,"")))</f>
        <v>910-859-8574</v>
      </c>
      <c r="K4" s="7" t="str" cm="1">
        <f t="array" ref="K4">_xlfn.TEXTJOIN(CHAR(10),TRUE,_xlfn.UNIQUE(IF(('7043_DJones_1_export_excel_2_9_'!$C:$C=Names!$B4)*(LEN('7043_DJones_1_export_excel_2_9_'!$U:$U)&lt;&gt;0),'7043_DJones_1_export_excel_2_9_'!$U:$U,"")))</f>
        <v/>
      </c>
      <c r="L4" s="7" t="str" cm="1">
        <f t="array" ref="L4">_xlfn.TEXTJOIN(CHAR(10),TRUE,_xlfn.UNIQUE(IF(('7043_DJones_1_export_excel_2_9_'!$C:$C=Names!$B4)*(LEN('7043_DJones_1_export_excel_2_9_'!$R:$R)&lt;&gt;0),'7043_DJones_1_export_excel_2_9_'!$R:$R,"")))</f>
        <v/>
      </c>
      <c r="M4" s="7" t="str" cm="1">
        <f t="array" ref="M4">_xlfn.TEXTJOIN(CHAR(10),TRUE,_xlfn.UNIQUE(IF(('7043_DJones_1_export_excel_2_9_'!$C:$C=Names!$B4)*(LEN('7043_DJones_1_export_excel_2_9_'!$Y:$Y)&lt;&gt;0),'7043_DJones_1_export_excel_2_9_'!$Y:$Y,"")))</f>
        <v/>
      </c>
      <c r="N4" s="7" t="str" cm="1">
        <f t="array" ref="N4">_xlfn.TEXTJOIN(CHAR(10),TRUE,_xlfn.UNIQUE(IF(('7043_DJones_1_export_excel_2_9_'!$C:$C=Names!$B4)*(LEN('7043_DJones_1_export_excel_2_9_'!$S:$S)&lt;&gt;0),'7043_DJones_1_export_excel_2_9_'!$S:$S,"")))</f>
        <v/>
      </c>
      <c r="O4" s="7" t="s">
        <v>1013</v>
      </c>
      <c r="P4" s="7" t="s">
        <v>198</v>
      </c>
      <c r="Q4" s="7" t="s">
        <v>198</v>
      </c>
      <c r="R4" s="7" t="s">
        <v>198</v>
      </c>
      <c r="S4" s="7" t="s">
        <v>198</v>
      </c>
      <c r="T4" s="7" t="s">
        <v>198</v>
      </c>
      <c r="U4" s="7" t="s">
        <v>198</v>
      </c>
      <c r="V4" s="7" t="s">
        <v>198</v>
      </c>
      <c r="W4" s="7" t="s">
        <v>198</v>
      </c>
      <c r="X4" s="7" t="s">
        <v>198</v>
      </c>
      <c r="Y4" s="7" t="s">
        <v>198</v>
      </c>
      <c r="Z4" s="7" t="s">
        <v>198</v>
      </c>
    </row>
    <row r="5" spans="1:26" s="8" customFormat="1" x14ac:dyDescent="0.25">
      <c r="A5" s="7" t="str">
        <f>INDEX(_7043_DJones_1_export_excel_2_9_[[#All],[SERNBR]:[REGNBR]],MATCH(Table2[[#This Row],[SERNBR]], _7043_DJones_1_export_excel_2_9_[[#All],[SERNBR]],0),2)</f>
        <v>N530LD</v>
      </c>
      <c r="B5" s="13">
        <v>203</v>
      </c>
      <c r="C5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5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</v>
      </c>
      <c r="E5" s="7" t="b">
        <f>LEN(CONCATENATE(Table2[[#This Row],[CONTACTBESTPHONE]],Table2[[#This Row],[CONTACTOFFICE]],Table2[[#This Row],[CONTACTMOBILE]],Table2[[#This Row],[COMPOFFICE]],Table2[[#This Row],[COMPMOBILE]]))&gt;0</f>
        <v>1</v>
      </c>
      <c r="F5" s="7" t="b">
        <f>LEN(CONCATENATE(Table2[[#This Row],[COMPEMAILADDRESS]],Table2[[#This Row],[CONTACTEMAILADDRESS]]))&gt;0</f>
        <v>0</v>
      </c>
      <c r="G5" s="7" t="str" cm="1">
        <f t="array" ref="G5">_xlfn.TEXTJOIN(CHAR(10),TRUE,_xlfn.UNIQUE(IF(('7043_DJones_1_export_excel_2_9_'!$C:$C=Names!$B5)*(LEN('7043_DJones_1_export_excel_2_9_'!$Z:$Z)&lt;&gt;0),'7043_DJones_1_export_excel_2_9_'!$Z:$Z,"")))</f>
        <v>325-370-7389</v>
      </c>
      <c r="H5" s="7" t="str" cm="1">
        <f t="array" ref="H5">_xlfn.TEXTJOIN(CHAR(10),TRUE,_xlfn.UNIQUE(IF(('7043_DJones_1_export_excel_2_9_'!$C:$C=Names!$B5)*(LEN('7043_DJones_1_export_excel_2_9_'!$AA:$AA)&lt;&gt;0),'7043_DJones_1_export_excel_2_9_'!$AA:$AA,"")))</f>
        <v/>
      </c>
      <c r="I5" s="7" t="str" cm="1">
        <f t="array" ref="I5">_xlfn.TEXTJOIN(CHAR(10),TRUE,_xlfn.UNIQUE(IF(('7043_DJones_1_export_excel_2_9_'!$C:$C=Names!$B5)*(LEN('7043_DJones_1_export_excel_2_9_'!$AB:$AB)&lt;&gt;0),'7043_DJones_1_export_excel_2_9_'!$AB:$AB,"")))</f>
        <v>325-370-7389</v>
      </c>
      <c r="J5" s="7" t="str" cm="1">
        <f t="array" ref="J5">_xlfn.TEXTJOIN(CHAR(10),TRUE,_xlfn.UNIQUE(IF(('7043_DJones_1_export_excel_2_9_'!$C:$C=Names!$B5)*(LEN('7043_DJones_1_export_excel_2_9_'!$T:$T)&lt;&gt;0),'7043_DJones_1_export_excel_2_9_'!$T:$T,"")))</f>
        <v/>
      </c>
      <c r="K5" s="7" t="str" cm="1">
        <f t="array" ref="K5">_xlfn.TEXTJOIN(CHAR(10),TRUE,_xlfn.UNIQUE(IF(('7043_DJones_1_export_excel_2_9_'!$C:$C=Names!$B5)*(LEN('7043_DJones_1_export_excel_2_9_'!$U:$U)&lt;&gt;0),'7043_DJones_1_export_excel_2_9_'!$U:$U,"")))</f>
        <v>325-370-7389</v>
      </c>
      <c r="L5" s="7" t="str" cm="1">
        <f t="array" ref="L5">_xlfn.TEXTJOIN(CHAR(10),TRUE,_xlfn.UNIQUE(IF(('7043_DJones_1_export_excel_2_9_'!$C:$C=Names!$B5)*(LEN('7043_DJones_1_export_excel_2_9_'!$R:$R)&lt;&gt;0),'7043_DJones_1_export_excel_2_9_'!$R:$R,"")))</f>
        <v/>
      </c>
      <c r="M5" s="7" t="str" cm="1">
        <f t="array" ref="M5">_xlfn.TEXTJOIN(CHAR(10),TRUE,_xlfn.UNIQUE(IF(('7043_DJones_1_export_excel_2_9_'!$C:$C=Names!$B5)*(LEN('7043_DJones_1_export_excel_2_9_'!$Y:$Y)&lt;&gt;0),'7043_DJones_1_export_excel_2_9_'!$Y:$Y,"")))</f>
        <v/>
      </c>
      <c r="N5" s="7" t="str" cm="1">
        <f t="array" ref="N5">_xlfn.TEXTJOIN(CHAR(10),TRUE,_xlfn.UNIQUE(IF(('7043_DJones_1_export_excel_2_9_'!$C:$C=Names!$B5)*(LEN('7043_DJones_1_export_excel_2_9_'!$S:$S)&lt;&gt;0),'7043_DJones_1_export_excel_2_9_'!$S:$S,"")))</f>
        <v/>
      </c>
      <c r="O5" s="7" t="s">
        <v>1022</v>
      </c>
      <c r="P5" s="7" t="s">
        <v>198</v>
      </c>
      <c r="Q5" s="7" t="s">
        <v>198</v>
      </c>
      <c r="R5" s="7" t="s">
        <v>198</v>
      </c>
      <c r="S5" s="7" t="s">
        <v>198</v>
      </c>
      <c r="T5" s="7" t="s">
        <v>198</v>
      </c>
      <c r="U5" s="7" t="s">
        <v>198</v>
      </c>
      <c r="V5" s="7" t="s">
        <v>198</v>
      </c>
      <c r="W5" s="7" t="s">
        <v>198</v>
      </c>
      <c r="X5" s="7" t="s">
        <v>198</v>
      </c>
      <c r="Y5" s="7" t="s">
        <v>198</v>
      </c>
      <c r="Z5" s="7" t="s">
        <v>198</v>
      </c>
    </row>
    <row r="6" spans="1:26" s="8" customFormat="1" x14ac:dyDescent="0.25">
      <c r="A6" s="7" t="str">
        <f>INDEX(_7043_DJones_1_export_excel_2_9_[[#All],[SERNBR]:[REGNBR]],MATCH(Table2[[#This Row],[SERNBR]], _7043_DJones_1_export_excel_2_9_[[#All],[SERNBR]],0),2)</f>
        <v>N7476C</v>
      </c>
      <c r="B6" s="13">
        <v>204</v>
      </c>
      <c r="C6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6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</v>
      </c>
      <c r="E6" s="7" t="b">
        <f>LEN(CONCATENATE(Table2[[#This Row],[CONTACTBESTPHONE]],Table2[[#This Row],[CONTACTOFFICE]],Table2[[#This Row],[CONTACTMOBILE]],Table2[[#This Row],[COMPOFFICE]],Table2[[#This Row],[COMPMOBILE]]))&gt;0</f>
        <v>1</v>
      </c>
      <c r="F6" s="7" t="b">
        <f>LEN(CONCATENATE(Table2[[#This Row],[COMPEMAILADDRESS]],Table2[[#This Row],[CONTACTEMAILADDRESS]]))&gt;0</f>
        <v>1</v>
      </c>
      <c r="G6" s="7" t="str" cm="1">
        <f t="array" ref="G6">_xlfn.TEXTJOIN(CHAR(10),TRUE,_xlfn.UNIQUE(IF(('7043_DJones_1_export_excel_2_9_'!$C:$C=Names!$B6)*(LEN('7043_DJones_1_export_excel_2_9_'!$Z:$Z)&lt;&gt;0),'7043_DJones_1_export_excel_2_9_'!$Z:$Z,"")))</f>
        <v>785-878-8013</v>
      </c>
      <c r="H6" s="7" t="str" cm="1">
        <f t="array" ref="H6">_xlfn.TEXTJOIN(CHAR(10),TRUE,_xlfn.UNIQUE(IF(('7043_DJones_1_export_excel_2_9_'!$C:$C=Names!$B6)*(LEN('7043_DJones_1_export_excel_2_9_'!$AA:$AA)&lt;&gt;0),'7043_DJones_1_export_excel_2_9_'!$AA:$AA,"")))</f>
        <v>785-878-8013</v>
      </c>
      <c r="I6" s="7" t="str" cm="1">
        <f t="array" ref="I6">_xlfn.TEXTJOIN(CHAR(10),TRUE,_xlfn.UNIQUE(IF(('7043_DJones_1_export_excel_2_9_'!$C:$C=Names!$B6)*(LEN('7043_DJones_1_export_excel_2_9_'!$AB:$AB)&lt;&gt;0),'7043_DJones_1_export_excel_2_9_'!$AB:$AB,"")))</f>
        <v/>
      </c>
      <c r="J6" s="7" t="str" cm="1">
        <f t="array" ref="J6">_xlfn.TEXTJOIN(CHAR(10),TRUE,_xlfn.UNIQUE(IF(('7043_DJones_1_export_excel_2_9_'!$C:$C=Names!$B6)*(LEN('7043_DJones_1_export_excel_2_9_'!$T:$T)&lt;&gt;0),'7043_DJones_1_export_excel_2_9_'!$T:$T,"")))</f>
        <v>785-878-4000</v>
      </c>
      <c r="K6" s="7" t="str" cm="1">
        <f t="array" ref="K6">_xlfn.TEXTJOIN(CHAR(10),TRUE,_xlfn.UNIQUE(IF(('7043_DJones_1_export_excel_2_9_'!$C:$C=Names!$B6)*(LEN('7043_DJones_1_export_excel_2_9_'!$U:$U)&lt;&gt;0),'7043_DJones_1_export_excel_2_9_'!$U:$U,"")))</f>
        <v/>
      </c>
      <c r="L6" s="7" t="str" cm="1">
        <f t="array" ref="L6">_xlfn.TEXTJOIN(CHAR(10),TRUE,_xlfn.UNIQUE(IF(('7043_DJones_1_export_excel_2_9_'!$C:$C=Names!$B6)*(LEN('7043_DJones_1_export_excel_2_9_'!$R:$R)&lt;&gt;0),'7043_DJones_1_export_excel_2_9_'!$R:$R,"")))</f>
        <v>sales@dodson.com</v>
      </c>
      <c r="M6" s="7" t="str" cm="1">
        <f t="array" ref="M6">_xlfn.TEXTJOIN(CHAR(10),TRUE,_xlfn.UNIQUE(IF(('7043_DJones_1_export_excel_2_9_'!$C:$C=Names!$B6)*(LEN('7043_DJones_1_export_excel_2_9_'!$Y:$Y)&lt;&gt;0),'7043_DJones_1_export_excel_2_9_'!$Y:$Y,"")))</f>
        <v>jr@dodson.com</v>
      </c>
      <c r="N6" s="7" t="str" cm="1">
        <f t="array" ref="N6">_xlfn.TEXTJOIN(CHAR(10),TRUE,_xlfn.UNIQUE(IF(('7043_DJones_1_export_excel_2_9_'!$C:$C=Names!$B6)*(LEN('7043_DJones_1_export_excel_2_9_'!$S:$S)&lt;&gt;0),'7043_DJones_1_export_excel_2_9_'!$S:$S,"")))</f>
        <v>www.dodson.com</v>
      </c>
      <c r="O6" s="7" t="s">
        <v>1029</v>
      </c>
      <c r="P6" s="7" t="s">
        <v>198</v>
      </c>
      <c r="Q6" s="7" t="s">
        <v>198</v>
      </c>
      <c r="R6" s="7" t="s">
        <v>198</v>
      </c>
      <c r="S6" s="7" t="s">
        <v>198</v>
      </c>
      <c r="T6" s="7" t="s">
        <v>198</v>
      </c>
      <c r="U6" s="7" t="s">
        <v>198</v>
      </c>
      <c r="V6" s="7" t="s">
        <v>198</v>
      </c>
      <c r="W6" s="7" t="s">
        <v>198</v>
      </c>
      <c r="X6" s="7" t="s">
        <v>198</v>
      </c>
      <c r="Y6" s="7" t="s">
        <v>198</v>
      </c>
      <c r="Z6" s="7" t="s">
        <v>198</v>
      </c>
    </row>
    <row r="7" spans="1:26" s="8" customFormat="1" x14ac:dyDescent="0.25">
      <c r="A7" s="7" t="str">
        <f>INDEX(_7043_DJones_1_export_excel_2_9_[[#All],[SERNBR]:[REGNBR]],MATCH(Table2[[#This Row],[SERNBR]], _7043_DJones_1_export_excel_2_9_[[#All],[SERNBR]],0),2)</f>
        <v>N29JW</v>
      </c>
      <c r="B7" s="13">
        <v>205</v>
      </c>
      <c r="C7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7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Operator</v>
      </c>
      <c r="E7" s="7" t="b">
        <f>LEN(CONCATENATE(Table2[[#This Row],[CONTACTBESTPHONE]],Table2[[#This Row],[CONTACTOFFICE]],Table2[[#This Row],[CONTACTMOBILE]],Table2[[#This Row],[COMPOFFICE]],Table2[[#This Row],[COMPMOBILE]]))&gt;0</f>
        <v>1</v>
      </c>
      <c r="F7" s="7" t="b">
        <f>LEN(CONCATENATE(Table2[[#This Row],[COMPEMAILADDRESS]],Table2[[#This Row],[CONTACTEMAILADDRESS]]))&gt;0</f>
        <v>1</v>
      </c>
      <c r="G7" s="7" t="str" cm="1">
        <f t="array" ref="G7">_xlfn.TEXTJOIN(CHAR(10),TRUE,_xlfn.UNIQUE(IF(('7043_DJones_1_export_excel_2_9_'!$C:$C=Names!$B7)*(LEN('7043_DJones_1_export_excel_2_9_'!$Z:$Z)&lt;&gt;0),'7043_DJones_1_export_excel_2_9_'!$Z:$Z,"")))</f>
        <v>360-588-0574</v>
      </c>
      <c r="H7" s="7" t="str" cm="1">
        <f t="array" ref="H7">_xlfn.TEXTJOIN(CHAR(10),TRUE,_xlfn.UNIQUE(IF(('7043_DJones_1_export_excel_2_9_'!$C:$C=Names!$B7)*(LEN('7043_DJones_1_export_excel_2_9_'!$AA:$AA)&lt;&gt;0),'7043_DJones_1_export_excel_2_9_'!$AA:$AA,"")))</f>
        <v>360-588-0574</v>
      </c>
      <c r="I7" s="7" t="str" cm="1">
        <f t="array" ref="I7">_xlfn.TEXTJOIN(CHAR(10),TRUE,_xlfn.UNIQUE(IF(('7043_DJones_1_export_excel_2_9_'!$C:$C=Names!$B7)*(LEN('7043_DJones_1_export_excel_2_9_'!$AB:$AB)&lt;&gt;0),'7043_DJones_1_export_excel_2_9_'!$AB:$AB,"")))</f>
        <v/>
      </c>
      <c r="J7" s="7" t="str" cm="1">
        <f t="array" ref="J7">_xlfn.TEXTJOIN(CHAR(10),TRUE,_xlfn.UNIQUE(IF(('7043_DJones_1_export_excel_2_9_'!$C:$C=Names!$B7)*(LEN('7043_DJones_1_export_excel_2_9_'!$T:$T)&lt;&gt;0),'7043_DJones_1_export_excel_2_9_'!$T:$T,"")))</f>
        <v/>
      </c>
      <c r="K7" s="7" t="str" cm="1">
        <f t="array" ref="K7">_xlfn.TEXTJOIN(CHAR(10),TRUE,_xlfn.UNIQUE(IF(('7043_DJones_1_export_excel_2_9_'!$C:$C=Names!$B7)*(LEN('7043_DJones_1_export_excel_2_9_'!$U:$U)&lt;&gt;0),'7043_DJones_1_export_excel_2_9_'!$U:$U,"")))</f>
        <v>360-708-8516</v>
      </c>
      <c r="L7" s="7" t="str" cm="1">
        <f t="array" ref="L7">_xlfn.TEXTJOIN(CHAR(10),TRUE,_xlfn.UNIQUE(IF(('7043_DJones_1_export_excel_2_9_'!$C:$C=Names!$B7)*(LEN('7043_DJones_1_export_excel_2_9_'!$R:$R)&lt;&gt;0),'7043_DJones_1_export_excel_2_9_'!$R:$R,"")))</f>
        <v/>
      </c>
      <c r="M7" s="7" t="str" cm="1">
        <f t="array" ref="M7">_xlfn.TEXTJOIN(CHAR(10),TRUE,_xlfn.UNIQUE(IF(('7043_DJones_1_export_excel_2_9_'!$C:$C=Names!$B7)*(LEN('7043_DJones_1_export_excel_2_9_'!$Y:$Y)&lt;&gt;0),'7043_DJones_1_export_excel_2_9_'!$Y:$Y,"")))</f>
        <v>kevin@schussboomer.net</v>
      </c>
      <c r="N7" s="7" t="str" cm="1">
        <f t="array" ref="N7">_xlfn.TEXTJOIN(CHAR(10),TRUE,_xlfn.UNIQUE(IF(('7043_DJones_1_export_excel_2_9_'!$C:$C=Names!$B7)*(LEN('7043_DJones_1_export_excel_2_9_'!$S:$S)&lt;&gt;0),'7043_DJones_1_export_excel_2_9_'!$S:$S,"")))</f>
        <v/>
      </c>
      <c r="O7" s="7" t="s">
        <v>1044</v>
      </c>
      <c r="P7" s="7" t="s">
        <v>1044</v>
      </c>
      <c r="Q7" s="7" t="s">
        <v>198</v>
      </c>
      <c r="R7" s="7" t="s">
        <v>198</v>
      </c>
      <c r="S7" s="7" t="s">
        <v>198</v>
      </c>
      <c r="T7" s="7" t="s">
        <v>198</v>
      </c>
      <c r="U7" s="7" t="s">
        <v>198</v>
      </c>
      <c r="V7" s="7" t="s">
        <v>198</v>
      </c>
      <c r="W7" s="7" t="s">
        <v>198</v>
      </c>
      <c r="X7" s="7" t="s">
        <v>198</v>
      </c>
      <c r="Y7" s="7" t="s">
        <v>198</v>
      </c>
      <c r="Z7" s="7" t="s">
        <v>198</v>
      </c>
    </row>
    <row r="8" spans="1:26" s="8" customFormat="1" x14ac:dyDescent="0.25">
      <c r="A8" s="7" t="str">
        <f>INDEX(_7043_DJones_1_export_excel_2_9_[[#All],[SERNBR]:[REGNBR]],MATCH(Table2[[#This Row],[SERNBR]], _7043_DJones_1_export_excel_2_9_[[#All],[SERNBR]],0),2)</f>
        <v>N150QA</v>
      </c>
      <c r="B8" s="13">
        <v>206</v>
      </c>
      <c r="C8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8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Operator</v>
      </c>
      <c r="E8" s="7" t="b">
        <f>LEN(CONCATENATE(Table2[[#This Row],[CONTACTBESTPHONE]],Table2[[#This Row],[CONTACTOFFICE]],Table2[[#This Row],[CONTACTMOBILE]],Table2[[#This Row],[COMPOFFICE]],Table2[[#This Row],[COMPMOBILE]]))&gt;0</f>
        <v>1</v>
      </c>
      <c r="F8" s="7" t="b">
        <f>LEN(CONCATENATE(Table2[[#This Row],[COMPEMAILADDRESS]],Table2[[#This Row],[CONTACTEMAILADDRESS]]))&gt;0</f>
        <v>1</v>
      </c>
      <c r="G8" s="7" t="str" cm="1">
        <f t="array" ref="G8">_xlfn.TEXTJOIN(CHAR(10),TRUE,_xlfn.UNIQUE(IF(('7043_DJones_1_export_excel_2_9_'!$C:$C=Names!$B8)*(LEN('7043_DJones_1_export_excel_2_9_'!$Z:$Z)&lt;&gt;0),'7043_DJones_1_export_excel_2_9_'!$Z:$Z,"")))</f>
        <v>713-691-3616</v>
      </c>
      <c r="H8" s="7" t="str" cm="1">
        <f t="array" ref="H8">_xlfn.TEXTJOIN(CHAR(10),TRUE,_xlfn.UNIQUE(IF(('7043_DJones_1_export_excel_2_9_'!$C:$C=Names!$B8)*(LEN('7043_DJones_1_export_excel_2_9_'!$AA:$AA)&lt;&gt;0),'7043_DJones_1_export_excel_2_9_'!$AA:$AA,"")))</f>
        <v/>
      </c>
      <c r="I8" s="7" t="str" cm="1">
        <f t="array" ref="I8">_xlfn.TEXTJOIN(CHAR(10),TRUE,_xlfn.UNIQUE(IF(('7043_DJones_1_export_excel_2_9_'!$C:$C=Names!$B8)*(LEN('7043_DJones_1_export_excel_2_9_'!$AB:$AB)&lt;&gt;0),'7043_DJones_1_export_excel_2_9_'!$AB:$AB,"")))</f>
        <v/>
      </c>
      <c r="J8" s="7" t="str" cm="1">
        <f t="array" ref="J8">_xlfn.TEXTJOIN(CHAR(10),TRUE,_xlfn.UNIQUE(IF(('7043_DJones_1_export_excel_2_9_'!$C:$C=Names!$B8)*(LEN('7043_DJones_1_export_excel_2_9_'!$T:$T)&lt;&gt;0),'7043_DJones_1_export_excel_2_9_'!$T:$T,"")))</f>
        <v>713-691-3616</v>
      </c>
      <c r="K8" s="7" t="str" cm="1">
        <f t="array" ref="K8">_xlfn.TEXTJOIN(CHAR(10),TRUE,_xlfn.UNIQUE(IF(('7043_DJones_1_export_excel_2_9_'!$C:$C=Names!$B8)*(LEN('7043_DJones_1_export_excel_2_9_'!$U:$U)&lt;&gt;0),'7043_DJones_1_export_excel_2_9_'!$U:$U,"")))</f>
        <v/>
      </c>
      <c r="L8" s="7" t="str" cm="1">
        <f t="array" ref="L8">_xlfn.TEXTJOIN(CHAR(10),TRUE,_xlfn.UNIQUE(IF(('7043_DJones_1_export_excel_2_9_'!$C:$C=Names!$B8)*(LEN('7043_DJones_1_export_excel_2_9_'!$R:$R)&lt;&gt;0),'7043_DJones_1_export_excel_2_9_'!$R:$R,"")))</f>
        <v/>
      </c>
      <c r="M8" s="7" t="str" cm="1">
        <f t="array" ref="M8">_xlfn.TEXTJOIN(CHAR(10),TRUE,_xlfn.UNIQUE(IF(('7043_DJones_1_export_excel_2_9_'!$C:$C=Names!$B8)*(LEN('7043_DJones_1_export_excel_2_9_'!$Y:$Y)&lt;&gt;0),'7043_DJones_1_export_excel_2_9_'!$Y:$Y,"")))</f>
        <v>dmeisel@quantaservices.com</v>
      </c>
      <c r="N8" s="7" t="str" cm="1">
        <f t="array" ref="N8">_xlfn.TEXTJOIN(CHAR(10),TRUE,_xlfn.UNIQUE(IF(('7043_DJones_1_export_excel_2_9_'!$C:$C=Names!$B8)*(LEN('7043_DJones_1_export_excel_2_9_'!$S:$S)&lt;&gt;0),'7043_DJones_1_export_excel_2_9_'!$S:$S,"")))</f>
        <v>https://www.nhplc.com</v>
      </c>
      <c r="O8" s="7" t="s">
        <v>1055</v>
      </c>
      <c r="P8" s="7" t="s">
        <v>1055</v>
      </c>
      <c r="Q8" s="7" t="s">
        <v>198</v>
      </c>
      <c r="R8" s="7" t="s">
        <v>198</v>
      </c>
      <c r="S8" s="7" t="s">
        <v>198</v>
      </c>
      <c r="T8" s="7" t="s">
        <v>198</v>
      </c>
      <c r="U8" s="7" t="s">
        <v>198</v>
      </c>
      <c r="V8" s="7" t="s">
        <v>198</v>
      </c>
      <c r="W8" s="7" t="s">
        <v>198</v>
      </c>
      <c r="X8" s="7" t="s">
        <v>198</v>
      </c>
      <c r="Y8" s="7" t="s">
        <v>198</v>
      </c>
      <c r="Z8" s="7" t="s">
        <v>198</v>
      </c>
    </row>
    <row r="9" spans="1:26" s="8" customFormat="1" x14ac:dyDescent="0.25">
      <c r="A9" s="7" t="str">
        <f>INDEX(_7043_DJones_1_export_excel_2_9_[[#All],[SERNBR]:[REGNBR]],MATCH(Table2[[#This Row],[SERNBR]], _7043_DJones_1_export_excel_2_9_[[#All],[SERNBR]],0),2)</f>
        <v>N531GP</v>
      </c>
      <c r="B9" s="13">
        <v>207</v>
      </c>
      <c r="C9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9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</v>
      </c>
      <c r="E9" s="7" t="b">
        <f>LEN(CONCATENATE(Table2[[#This Row],[CONTACTBESTPHONE]],Table2[[#This Row],[CONTACTOFFICE]],Table2[[#This Row],[CONTACTMOBILE]],Table2[[#This Row],[COMPOFFICE]],Table2[[#This Row],[COMPMOBILE]]))&gt;0</f>
        <v>1</v>
      </c>
      <c r="F9" s="7" t="b">
        <f>LEN(CONCATENATE(Table2[[#This Row],[COMPEMAILADDRESS]],Table2[[#This Row],[CONTACTEMAILADDRESS]]))&gt;0</f>
        <v>0</v>
      </c>
      <c r="G9" s="7" t="str" cm="1">
        <f t="array" ref="G9">_xlfn.TEXTJOIN(CHAR(10),TRUE,_xlfn.UNIQUE(IF(('7043_DJones_1_export_excel_2_9_'!$C:$C=Names!$B9)*(LEN('7043_DJones_1_export_excel_2_9_'!$Z:$Z)&lt;&gt;0),'7043_DJones_1_export_excel_2_9_'!$Z:$Z,"")))</f>
        <v>937-974-7845</v>
      </c>
      <c r="H9" s="7" t="str" cm="1">
        <f t="array" ref="H9">_xlfn.TEXTJOIN(CHAR(10),TRUE,_xlfn.UNIQUE(IF(('7043_DJones_1_export_excel_2_9_'!$C:$C=Names!$B9)*(LEN('7043_DJones_1_export_excel_2_9_'!$AA:$AA)&lt;&gt;0),'7043_DJones_1_export_excel_2_9_'!$AA:$AA,"")))</f>
        <v>937-974-7845</v>
      </c>
      <c r="I9" s="7" t="str" cm="1">
        <f t="array" ref="I9">_xlfn.TEXTJOIN(CHAR(10),TRUE,_xlfn.UNIQUE(IF(('7043_DJones_1_export_excel_2_9_'!$C:$C=Names!$B9)*(LEN('7043_DJones_1_export_excel_2_9_'!$AB:$AB)&lt;&gt;0),'7043_DJones_1_export_excel_2_9_'!$AB:$AB,"")))</f>
        <v/>
      </c>
      <c r="J9" s="7" t="str" cm="1">
        <f t="array" ref="J9">_xlfn.TEXTJOIN(CHAR(10),TRUE,_xlfn.UNIQUE(IF(('7043_DJones_1_export_excel_2_9_'!$C:$C=Names!$B9)*(LEN('7043_DJones_1_export_excel_2_9_'!$T:$T)&lt;&gt;0),'7043_DJones_1_export_excel_2_9_'!$T:$T,"")))</f>
        <v>937-974-7845</v>
      </c>
      <c r="K9" s="7" t="str" cm="1">
        <f t="array" ref="K9">_xlfn.TEXTJOIN(CHAR(10),TRUE,_xlfn.UNIQUE(IF(('7043_DJones_1_export_excel_2_9_'!$C:$C=Names!$B9)*(LEN('7043_DJones_1_export_excel_2_9_'!$U:$U)&lt;&gt;0),'7043_DJones_1_export_excel_2_9_'!$U:$U,"")))</f>
        <v/>
      </c>
      <c r="L9" s="7" t="str" cm="1">
        <f t="array" ref="L9">_xlfn.TEXTJOIN(CHAR(10),TRUE,_xlfn.UNIQUE(IF(('7043_DJones_1_export_excel_2_9_'!$C:$C=Names!$B9)*(LEN('7043_DJones_1_export_excel_2_9_'!$R:$R)&lt;&gt;0),'7043_DJones_1_export_excel_2_9_'!$R:$R,"")))</f>
        <v/>
      </c>
      <c r="M9" s="7" t="str" cm="1">
        <f t="array" ref="M9">_xlfn.TEXTJOIN(CHAR(10),TRUE,_xlfn.UNIQUE(IF(('7043_DJones_1_export_excel_2_9_'!$C:$C=Names!$B9)*(LEN('7043_DJones_1_export_excel_2_9_'!$Y:$Y)&lt;&gt;0),'7043_DJones_1_export_excel_2_9_'!$Y:$Y,"")))</f>
        <v/>
      </c>
      <c r="N9" s="7" t="str" cm="1">
        <f t="array" ref="N9">_xlfn.TEXTJOIN(CHAR(10),TRUE,_xlfn.UNIQUE(IF(('7043_DJones_1_export_excel_2_9_'!$C:$C=Names!$B9)*(LEN('7043_DJones_1_export_excel_2_9_'!$S:$S)&lt;&gt;0),'7043_DJones_1_export_excel_2_9_'!$S:$S,"")))</f>
        <v/>
      </c>
      <c r="O9" s="7" t="s">
        <v>1064</v>
      </c>
      <c r="P9" s="7" t="s">
        <v>198</v>
      </c>
      <c r="Q9" s="7" t="s">
        <v>198</v>
      </c>
      <c r="R9" s="7" t="s">
        <v>198</v>
      </c>
      <c r="S9" s="7" t="s">
        <v>198</v>
      </c>
      <c r="T9" s="7" t="s">
        <v>198</v>
      </c>
      <c r="U9" s="7" t="s">
        <v>198</v>
      </c>
      <c r="V9" s="7" t="s">
        <v>198</v>
      </c>
      <c r="W9" s="7" t="s">
        <v>198</v>
      </c>
      <c r="X9" s="7" t="s">
        <v>198</v>
      </c>
      <c r="Y9" s="7" t="s">
        <v>198</v>
      </c>
      <c r="Z9" s="7" t="s">
        <v>198</v>
      </c>
    </row>
    <row r="10" spans="1:26" s="8" customFormat="1" x14ac:dyDescent="0.25">
      <c r="A10" s="7" t="str">
        <f>INDEX(_7043_DJones_1_export_excel_2_9_[[#All],[SERNBR]:[REGNBR]],MATCH(Table2[[#This Row],[SERNBR]], _7043_DJones_1_export_excel_2_9_[[#All],[SERNBR]],0),2)</f>
        <v>N150CT</v>
      </c>
      <c r="B10" s="13">
        <v>208</v>
      </c>
      <c r="C10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10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Lessee</v>
      </c>
      <c r="E10" s="7" t="b">
        <f>LEN(CONCATENATE(Table2[[#This Row],[CONTACTBESTPHONE]],Table2[[#This Row],[CONTACTOFFICE]],Table2[[#This Row],[CONTACTMOBILE]],Table2[[#This Row],[COMPOFFICE]],Table2[[#This Row],[COMPMOBILE]]))&gt;0</f>
        <v>1</v>
      </c>
      <c r="F10" s="7" t="b">
        <f>LEN(CONCATENATE(Table2[[#This Row],[COMPEMAILADDRESS]],Table2[[#This Row],[CONTACTEMAILADDRESS]]))&gt;0</f>
        <v>0</v>
      </c>
      <c r="G10" s="7" t="str" cm="1">
        <f t="array" ref="G10">_xlfn.TEXTJOIN(CHAR(10),TRUE,_xlfn.UNIQUE(IF(('7043_DJones_1_export_excel_2_9_'!$C:$C=Names!$B10)*(LEN('7043_DJones_1_export_excel_2_9_'!$Z:$Z)&lt;&gt;0),'7043_DJones_1_export_excel_2_9_'!$Z:$Z,"")))</f>
        <v>507-2642841</v>
      </c>
      <c r="H10" s="7" t="str" cm="1">
        <f t="array" ref="H10">_xlfn.TEXTJOIN(CHAR(10),TRUE,_xlfn.UNIQUE(IF(('7043_DJones_1_export_excel_2_9_'!$C:$C=Names!$B10)*(LEN('7043_DJones_1_export_excel_2_9_'!$AA:$AA)&lt;&gt;0),'7043_DJones_1_export_excel_2_9_'!$AA:$AA,"")))</f>
        <v>507-2642841</v>
      </c>
      <c r="I10" s="7" t="str" cm="1">
        <f t="array" ref="I10">_xlfn.TEXTJOIN(CHAR(10),TRUE,_xlfn.UNIQUE(IF(('7043_DJones_1_export_excel_2_9_'!$C:$C=Names!$B10)*(LEN('7043_DJones_1_export_excel_2_9_'!$AB:$AB)&lt;&gt;0),'7043_DJones_1_export_excel_2_9_'!$AB:$AB,"")))</f>
        <v/>
      </c>
      <c r="J10" s="7" t="str" cm="1">
        <f t="array" ref="J10">_xlfn.TEXTJOIN(CHAR(10),TRUE,_xlfn.UNIQUE(IF(('7043_DJones_1_export_excel_2_9_'!$C:$C=Names!$B10)*(LEN('7043_DJones_1_export_excel_2_9_'!$T:$T)&lt;&gt;0),'7043_DJones_1_export_excel_2_9_'!$T:$T,"")))</f>
        <v>507-2642841</v>
      </c>
      <c r="K10" s="7" t="str" cm="1">
        <f t="array" ref="K10">_xlfn.TEXTJOIN(CHAR(10),TRUE,_xlfn.UNIQUE(IF(('7043_DJones_1_export_excel_2_9_'!$C:$C=Names!$B10)*(LEN('7043_DJones_1_export_excel_2_9_'!$U:$U)&lt;&gt;0),'7043_DJones_1_export_excel_2_9_'!$U:$U,"")))</f>
        <v/>
      </c>
      <c r="L10" s="7" t="str" cm="1">
        <f t="array" ref="L10">_xlfn.TEXTJOIN(CHAR(10),TRUE,_xlfn.UNIQUE(IF(('7043_DJones_1_export_excel_2_9_'!$C:$C=Names!$B10)*(LEN('7043_DJones_1_export_excel_2_9_'!$R:$R)&lt;&gt;0),'7043_DJones_1_export_excel_2_9_'!$R:$R,"")))</f>
        <v/>
      </c>
      <c r="M10" s="7" t="str" cm="1">
        <f t="array" ref="M10">_xlfn.TEXTJOIN(CHAR(10),TRUE,_xlfn.UNIQUE(IF(('7043_DJones_1_export_excel_2_9_'!$C:$C=Names!$B10)*(LEN('7043_DJones_1_export_excel_2_9_'!$Y:$Y)&lt;&gt;0),'7043_DJones_1_export_excel_2_9_'!$Y:$Y,"")))</f>
        <v/>
      </c>
      <c r="N10" s="7" t="str" cm="1">
        <f t="array" ref="N10">_xlfn.TEXTJOIN(CHAR(10),TRUE,_xlfn.UNIQUE(IF(('7043_DJones_1_export_excel_2_9_'!$C:$C=Names!$B10)*(LEN('7043_DJones_1_export_excel_2_9_'!$S:$S)&lt;&gt;0),'7043_DJones_1_export_excel_2_9_'!$S:$S,"")))</f>
        <v>www.grupopromerica.com</v>
      </c>
      <c r="O10" s="7" t="s">
        <v>1081</v>
      </c>
      <c r="P10" s="7" t="s">
        <v>198</v>
      </c>
      <c r="Q10" s="7" t="s">
        <v>1073</v>
      </c>
      <c r="R10" s="7" t="s">
        <v>198</v>
      </c>
      <c r="S10" s="7" t="s">
        <v>198</v>
      </c>
      <c r="T10" s="7" t="s">
        <v>198</v>
      </c>
      <c r="U10" s="7" t="s">
        <v>198</v>
      </c>
      <c r="V10" s="7" t="s">
        <v>198</v>
      </c>
      <c r="W10" s="7" t="s">
        <v>198</v>
      </c>
      <c r="X10" s="7" t="s">
        <v>198</v>
      </c>
      <c r="Y10" s="7" t="s">
        <v>198</v>
      </c>
      <c r="Z10" s="7" t="s">
        <v>198</v>
      </c>
    </row>
    <row r="11" spans="1:26" s="8" customFormat="1" ht="30" x14ac:dyDescent="0.25">
      <c r="A11" s="7" t="str">
        <f>INDEX(_7043_DJones_1_export_excel_2_9_[[#All],[SERNBR]:[REGNBR]],MATCH(Table2[[#This Row],[SERNBR]], _7043_DJones_1_export_excel_2_9_[[#All],[SERNBR]],0),2)</f>
        <v>N209AW</v>
      </c>
      <c r="B11" s="13">
        <v>209</v>
      </c>
      <c r="C11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11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Aircraft Management Company</v>
      </c>
      <c r="E11" s="7" t="b">
        <f>LEN(CONCATENATE(Table2[[#This Row],[CONTACTBESTPHONE]],Table2[[#This Row],[CONTACTOFFICE]],Table2[[#This Row],[CONTACTMOBILE]],Table2[[#This Row],[COMPOFFICE]],Table2[[#This Row],[COMPMOBILE]]))&gt;0</f>
        <v>1</v>
      </c>
      <c r="F11" s="7" t="b">
        <f>LEN(CONCATENATE(Table2[[#This Row],[COMPEMAILADDRESS]],Table2[[#This Row],[CONTACTEMAILADDRESS]]))&gt;0</f>
        <v>1</v>
      </c>
      <c r="G11" s="7" t="str" cm="1">
        <f t="array" ref="G11">_xlfn.TEXTJOIN(CHAR(10),TRUE,_xlfn.UNIQUE(IF(('7043_DJones_1_export_excel_2_9_'!$C:$C=Names!$B11)*(LEN('7043_DJones_1_export_excel_2_9_'!$Z:$Z)&lt;&gt;0),'7043_DJones_1_export_excel_2_9_'!$Z:$Z,"")))</f>
        <v>602-618-6200
480-579-2424</v>
      </c>
      <c r="H11" s="7" t="str" cm="1">
        <f t="array" ref="H11">_xlfn.TEXTJOIN(CHAR(10),TRUE,_xlfn.UNIQUE(IF(('7043_DJones_1_export_excel_2_9_'!$C:$C=Names!$B11)*(LEN('7043_DJones_1_export_excel_2_9_'!$AA:$AA)&lt;&gt;0),'7043_DJones_1_export_excel_2_9_'!$AA:$AA,"")))</f>
        <v>480-998-8989</v>
      </c>
      <c r="I11" s="7" t="str" cm="1">
        <f t="array" ref="I11">_xlfn.TEXTJOIN(CHAR(10),TRUE,_xlfn.UNIQUE(IF(('7043_DJones_1_export_excel_2_9_'!$C:$C=Names!$B11)*(LEN('7043_DJones_1_export_excel_2_9_'!$AB:$AB)&lt;&gt;0),'7043_DJones_1_export_excel_2_9_'!$AB:$AB,"")))</f>
        <v>602-618-6200</v>
      </c>
      <c r="J11" s="7" t="str" cm="1">
        <f t="array" ref="J11">_xlfn.TEXTJOIN(CHAR(10),TRUE,_xlfn.UNIQUE(IF(('7043_DJones_1_export_excel_2_9_'!$C:$C=Names!$B11)*(LEN('7043_DJones_1_export_excel_2_9_'!$T:$T)&lt;&gt;0),'7043_DJones_1_export_excel_2_9_'!$T:$T,"")))</f>
        <v>480-998-8989
480-579-2424</v>
      </c>
      <c r="K11" s="7" t="str" cm="1">
        <f t="array" ref="K11">_xlfn.TEXTJOIN(CHAR(10),TRUE,_xlfn.UNIQUE(IF(('7043_DJones_1_export_excel_2_9_'!$C:$C=Names!$B11)*(LEN('7043_DJones_1_export_excel_2_9_'!$U:$U)&lt;&gt;0),'7043_DJones_1_export_excel_2_9_'!$U:$U,"")))</f>
        <v/>
      </c>
      <c r="L11" s="7" t="str" cm="1">
        <f t="array" ref="L11">_xlfn.TEXTJOIN(CHAR(10),TRUE,_xlfn.UNIQUE(IF(('7043_DJones_1_export_excel_2_9_'!$C:$C=Names!$B11)*(LEN('7043_DJones_1_export_excel_2_9_'!$R:$R)&lt;&gt;0),'7043_DJones_1_export_excel_2_9_'!$R:$R,"")))</f>
        <v>cp@pinnacleaviation.com</v>
      </c>
      <c r="M11" s="7" t="str" cm="1">
        <f t="array" ref="M11">_xlfn.TEXTJOIN(CHAR(10),TRUE,_xlfn.UNIQUE(IF(('7043_DJones_1_export_excel_2_9_'!$C:$C=Names!$B11)*(LEN('7043_DJones_1_export_excel_2_9_'!$Y:$Y)&lt;&gt;0),'7043_DJones_1_export_excel_2_9_'!$Y:$Y,"")))</f>
        <v>cp@pinnacleaviation.com</v>
      </c>
      <c r="N11" s="7" t="str" cm="1">
        <f t="array" ref="N11">_xlfn.TEXTJOIN(CHAR(10),TRUE,_xlfn.UNIQUE(IF(('7043_DJones_1_export_excel_2_9_'!$C:$C=Names!$B11)*(LEN('7043_DJones_1_export_excel_2_9_'!$S:$S)&lt;&gt;0),'7043_DJones_1_export_excel_2_9_'!$S:$S,"")))</f>
        <v>www.pinnacleaviation.com</v>
      </c>
      <c r="O11" s="7" t="s">
        <v>1096</v>
      </c>
      <c r="P11" s="7" t="s">
        <v>198</v>
      </c>
      <c r="Q11" s="7" t="s">
        <v>198</v>
      </c>
      <c r="R11" s="7" t="s">
        <v>1087</v>
      </c>
      <c r="S11" s="7" t="s">
        <v>198</v>
      </c>
      <c r="T11" s="7" t="s">
        <v>198</v>
      </c>
      <c r="U11" s="7" t="s">
        <v>198</v>
      </c>
      <c r="V11" s="7" t="s">
        <v>198</v>
      </c>
      <c r="W11" s="7" t="s">
        <v>198</v>
      </c>
      <c r="X11" s="7" t="s">
        <v>198</v>
      </c>
      <c r="Y11" s="7" t="s">
        <v>198</v>
      </c>
      <c r="Z11" s="7" t="s">
        <v>198</v>
      </c>
    </row>
    <row r="12" spans="1:26" s="8" customFormat="1" x14ac:dyDescent="0.25">
      <c r="A12" s="7" t="str">
        <f>INDEX(_7043_DJones_1_export_excel_2_9_[[#All],[SERNBR]:[REGNBR]],MATCH(Table2[[#This Row],[SERNBR]], _7043_DJones_1_export_excel_2_9_[[#All],[SERNBR]],0),2)</f>
        <v>N428JD</v>
      </c>
      <c r="B12" s="13">
        <v>210</v>
      </c>
      <c r="C12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12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</v>
      </c>
      <c r="E12" s="7" t="b">
        <f>LEN(CONCATENATE(Table2[[#This Row],[CONTACTBESTPHONE]],Table2[[#This Row],[CONTACTOFFICE]],Table2[[#This Row],[CONTACTMOBILE]],Table2[[#This Row],[COMPOFFICE]],Table2[[#This Row],[COMPMOBILE]]))&gt;0</f>
        <v>1</v>
      </c>
      <c r="F12" s="7" t="b">
        <f>LEN(CONCATENATE(Table2[[#This Row],[COMPEMAILADDRESS]],Table2[[#This Row],[CONTACTEMAILADDRESS]]))&gt;0</f>
        <v>1</v>
      </c>
      <c r="G12" s="7" t="str" cm="1">
        <f t="array" ref="G12">_xlfn.TEXTJOIN(CHAR(10),TRUE,_xlfn.UNIQUE(IF(('7043_DJones_1_export_excel_2_9_'!$C:$C=Names!$B12)*(LEN('7043_DJones_1_export_excel_2_9_'!$Z:$Z)&lt;&gt;0),'7043_DJones_1_export_excel_2_9_'!$Z:$Z,"")))</f>
        <v>404-888-7990</v>
      </c>
      <c r="H12" s="7" t="str" cm="1">
        <f t="array" ref="H12">_xlfn.TEXTJOIN(CHAR(10),TRUE,_xlfn.UNIQUE(IF(('7043_DJones_1_export_excel_2_9_'!$C:$C=Names!$B12)*(LEN('7043_DJones_1_export_excel_2_9_'!$AA:$AA)&lt;&gt;0),'7043_DJones_1_export_excel_2_9_'!$AA:$AA,"")))</f>
        <v/>
      </c>
      <c r="I12" s="7" t="str" cm="1">
        <f t="array" ref="I12">_xlfn.TEXTJOIN(CHAR(10),TRUE,_xlfn.UNIQUE(IF(('7043_DJones_1_export_excel_2_9_'!$C:$C=Names!$B12)*(LEN('7043_DJones_1_export_excel_2_9_'!$AB:$AB)&lt;&gt;0),'7043_DJones_1_export_excel_2_9_'!$AB:$AB,"")))</f>
        <v/>
      </c>
      <c r="J12" s="7" t="str" cm="1">
        <f t="array" ref="J12">_xlfn.TEXTJOIN(CHAR(10),TRUE,_xlfn.UNIQUE(IF(('7043_DJones_1_export_excel_2_9_'!$C:$C=Names!$B12)*(LEN('7043_DJones_1_export_excel_2_9_'!$T:$T)&lt;&gt;0),'7043_DJones_1_export_excel_2_9_'!$T:$T,"")))</f>
        <v>404-888-7990</v>
      </c>
      <c r="K12" s="7" t="str" cm="1">
        <f t="array" ref="K12">_xlfn.TEXTJOIN(CHAR(10),TRUE,_xlfn.UNIQUE(IF(('7043_DJones_1_export_excel_2_9_'!$C:$C=Names!$B12)*(LEN('7043_DJones_1_export_excel_2_9_'!$U:$U)&lt;&gt;0),'7043_DJones_1_export_excel_2_9_'!$U:$U,"")))</f>
        <v/>
      </c>
      <c r="L12" s="7" t="str" cm="1">
        <f t="array" ref="L12">_xlfn.TEXTJOIN(CHAR(10),TRUE,_xlfn.UNIQUE(IF(('7043_DJones_1_export_excel_2_9_'!$C:$C=Names!$B12)*(LEN('7043_DJones_1_export_excel_2_9_'!$R:$R)&lt;&gt;0),'7043_DJones_1_export_excel_2_9_'!$R:$R,"")))</f>
        <v/>
      </c>
      <c r="M12" s="7" t="str" cm="1">
        <f t="array" ref="M12">_xlfn.TEXTJOIN(CHAR(10),TRUE,_xlfn.UNIQUE(IF(('7043_DJones_1_export_excel_2_9_'!$C:$C=Names!$B12)*(LEN('7043_DJones_1_export_excel_2_9_'!$Y:$Y)&lt;&gt;0),'7043_DJones_1_export_excel_2_9_'!$Y:$Y,"")))</f>
        <v>jdewberry@dewberrycapital.com</v>
      </c>
      <c r="N12" s="7" t="str" cm="1">
        <f t="array" ref="N12">_xlfn.TEXTJOIN(CHAR(10),TRUE,_xlfn.UNIQUE(IF(('7043_DJones_1_export_excel_2_9_'!$C:$C=Names!$B12)*(LEN('7043_DJones_1_export_excel_2_9_'!$S:$S)&lt;&gt;0),'7043_DJones_1_export_excel_2_9_'!$S:$S,"")))</f>
        <v/>
      </c>
      <c r="O12" s="7" t="s">
        <v>1103</v>
      </c>
      <c r="P12" s="7" t="s">
        <v>198</v>
      </c>
      <c r="Q12" s="7" t="s">
        <v>198</v>
      </c>
      <c r="R12" s="7" t="s">
        <v>198</v>
      </c>
      <c r="S12" s="7" t="s">
        <v>198</v>
      </c>
      <c r="T12" s="7" t="s">
        <v>198</v>
      </c>
      <c r="U12" s="7" t="s">
        <v>198</v>
      </c>
      <c r="V12" s="7" t="s">
        <v>198</v>
      </c>
      <c r="W12" s="7" t="s">
        <v>198</v>
      </c>
      <c r="X12" s="7" t="s">
        <v>198</v>
      </c>
      <c r="Y12" s="7" t="s">
        <v>198</v>
      </c>
      <c r="Z12" s="7" t="s">
        <v>198</v>
      </c>
    </row>
    <row r="13" spans="1:26" s="8" customFormat="1" ht="45" x14ac:dyDescent="0.25">
      <c r="A13" s="7" t="str">
        <f>INDEX(_7043_DJones_1_export_excel_2_9_[[#All],[SERNBR]:[REGNBR]],MATCH(Table2[[#This Row],[SERNBR]], _7043_DJones_1_export_excel_2_9_[[#All],[SERNBR]],0),2)</f>
        <v>N248SL</v>
      </c>
      <c r="B13" s="13">
        <v>211</v>
      </c>
      <c r="C13" s="7" t="str">
        <f>INDEX(_7043_DJones_1_export_excel_2_9_[#All],MATCH(Table2[[#This Row],[SERNBR]],_7043_DJones_1_export_excel_2_9_[[#All],[SERNBR]],0),MATCH(Table2[[#Headers],[ACBASECOUNTRY]],_7043_DJones_1_export_excel_2_9_[#Headers],0))</f>
        <v>Mexico</v>
      </c>
      <c r="D13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Operator, Co-Owner</v>
      </c>
      <c r="E13" s="7" t="b">
        <f>LEN(CONCATENATE(Table2[[#This Row],[CONTACTBESTPHONE]],Table2[[#This Row],[CONTACTOFFICE]],Table2[[#This Row],[CONTACTMOBILE]],Table2[[#This Row],[COMPOFFICE]],Table2[[#This Row],[COMPMOBILE]]))&gt;0</f>
        <v>1</v>
      </c>
      <c r="F13" s="7" t="b">
        <f>LEN(CONCATENATE(Table2[[#This Row],[COMPEMAILADDRESS]],Table2[[#This Row],[CONTACTEMAILADDRESS]]))&gt;0</f>
        <v>1</v>
      </c>
      <c r="G13" s="7" t="str" cm="1">
        <f t="array" ref="G13">_xlfn.TEXTJOIN(CHAR(10),TRUE,_xlfn.UNIQUE(IF(('7043_DJones_1_export_excel_2_9_'!$C:$C=Names!$B13)*(LEN('7043_DJones_1_export_excel_2_9_'!$Z:$Z)&lt;&gt;0),'7043_DJones_1_export_excel_2_9_'!$Z:$Z,"")))</f>
        <v>52-222-2370700
52-22-28922100
925-930-2880</v>
      </c>
      <c r="H13" s="7" t="str" cm="1">
        <f t="array" ref="H13">_xlfn.TEXTJOIN(CHAR(10),TRUE,_xlfn.UNIQUE(IF(('7043_DJones_1_export_excel_2_9_'!$C:$C=Names!$B13)*(LEN('7043_DJones_1_export_excel_2_9_'!$AA:$AA)&lt;&gt;0),'7043_DJones_1_export_excel_2_9_'!$AA:$AA,"")))</f>
        <v>52-22-28922100</v>
      </c>
      <c r="I13" s="7" t="str" cm="1">
        <f t="array" ref="I13">_xlfn.TEXTJOIN(CHAR(10),TRUE,_xlfn.UNIQUE(IF(('7043_DJones_1_export_excel_2_9_'!$C:$C=Names!$B13)*(LEN('7043_DJones_1_export_excel_2_9_'!$AB:$AB)&lt;&gt;0),'7043_DJones_1_export_excel_2_9_'!$AB:$AB,"")))</f>
        <v/>
      </c>
      <c r="J13" s="7" t="str" cm="1">
        <f t="array" ref="J13">_xlfn.TEXTJOIN(CHAR(10),TRUE,_xlfn.UNIQUE(IF(('7043_DJones_1_export_excel_2_9_'!$C:$C=Names!$B13)*(LEN('7043_DJones_1_export_excel_2_9_'!$T:$T)&lt;&gt;0),'7043_DJones_1_export_excel_2_9_'!$T:$T,"")))</f>
        <v>52-222-2370700
52-22-28922100
925-930-2880</v>
      </c>
      <c r="K13" s="7" t="str" cm="1">
        <f t="array" ref="K13">_xlfn.TEXTJOIN(CHAR(10),TRUE,_xlfn.UNIQUE(IF(('7043_DJones_1_export_excel_2_9_'!$C:$C=Names!$B13)*(LEN('7043_DJones_1_export_excel_2_9_'!$U:$U)&lt;&gt;0),'7043_DJones_1_export_excel_2_9_'!$U:$U,"")))</f>
        <v/>
      </c>
      <c r="L13" s="7" t="str" cm="1">
        <f t="array" ref="L13">_xlfn.TEXTJOIN(CHAR(10),TRUE,_xlfn.UNIQUE(IF(('7043_DJones_1_export_excel_2_9_'!$C:$C=Names!$B13)*(LEN('7043_DJones_1_export_excel_2_9_'!$R:$R)&lt;&gt;0),'7043_DJones_1_export_excel_2_9_'!$R:$R,"")))</f>
        <v>info@riosul.com.mx</v>
      </c>
      <c r="M13" s="7" t="str" cm="1">
        <f t="array" ref="M13">_xlfn.TEXTJOIN(CHAR(10),TRUE,_xlfn.UNIQUE(IF(('7043_DJones_1_export_excel_2_9_'!$C:$C=Names!$B13)*(LEN('7043_DJones_1_export_excel_2_9_'!$Y:$Y)&lt;&gt;0),'7043_DJones_1_export_excel_2_9_'!$Y:$Y,"")))</f>
        <v>ema1044@gmail.com
eduardoa@riosul.com.mx
jeff@airplan.us</v>
      </c>
      <c r="N13" s="7" t="str" cm="1">
        <f t="array" ref="N13">_xlfn.TEXTJOIN(CHAR(10),TRUE,_xlfn.UNIQUE(IF(('7043_DJones_1_export_excel_2_9_'!$C:$C=Names!$B13)*(LEN('7043_DJones_1_export_excel_2_9_'!$S:$S)&lt;&gt;0),'7043_DJones_1_export_excel_2_9_'!$S:$S,"")))</f>
        <v>www.riosul.com.mx</v>
      </c>
      <c r="O13" s="7" t="s">
        <v>198</v>
      </c>
      <c r="P13" s="7" t="s">
        <v>1129</v>
      </c>
      <c r="Q13" s="7" t="s">
        <v>198</v>
      </c>
      <c r="R13" s="7" t="s">
        <v>198</v>
      </c>
      <c r="S13" s="7" t="s">
        <v>2445</v>
      </c>
      <c r="T13" s="7" t="s">
        <v>198</v>
      </c>
      <c r="U13" s="7" t="s">
        <v>198</v>
      </c>
      <c r="V13" s="7" t="s">
        <v>198</v>
      </c>
      <c r="W13" s="7" t="s">
        <v>198</v>
      </c>
      <c r="X13" s="7" t="s">
        <v>198</v>
      </c>
      <c r="Y13" s="7" t="s">
        <v>198</v>
      </c>
      <c r="Z13" s="7" t="s">
        <v>198</v>
      </c>
    </row>
    <row r="14" spans="1:26" s="8" customFormat="1" x14ac:dyDescent="0.25">
      <c r="A14" s="7" t="str">
        <f>INDEX(_7043_DJones_1_export_excel_2_9_[[#All],[SERNBR]:[REGNBR]],MATCH(Table2[[#This Row],[SERNBR]], _7043_DJones_1_export_excel_2_9_[[#All],[SERNBR]],0),2)</f>
        <v>N150JN</v>
      </c>
      <c r="B14" s="13">
        <v>212</v>
      </c>
      <c r="C14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14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</v>
      </c>
      <c r="E14" s="7" t="b">
        <f>LEN(CONCATENATE(Table2[[#This Row],[CONTACTBESTPHONE]],Table2[[#This Row],[CONTACTOFFICE]],Table2[[#This Row],[CONTACTMOBILE]],Table2[[#This Row],[COMPOFFICE]],Table2[[#This Row],[COMPMOBILE]]))&gt;0</f>
        <v>1</v>
      </c>
      <c r="F14" s="7" t="b">
        <f>LEN(CONCATENATE(Table2[[#This Row],[COMPEMAILADDRESS]],Table2[[#This Row],[CONTACTEMAILADDRESS]]))&gt;0</f>
        <v>0</v>
      </c>
      <c r="G14" s="7" t="str" cm="1">
        <f t="array" ref="G14">_xlfn.TEXTJOIN(CHAR(10),TRUE,_xlfn.UNIQUE(IF(('7043_DJones_1_export_excel_2_9_'!$C:$C=Names!$B14)*(LEN('7043_DJones_1_export_excel_2_9_'!$Z:$Z)&lt;&gt;0),'7043_DJones_1_export_excel_2_9_'!$Z:$Z,"")))</f>
        <v>206-683-2815</v>
      </c>
      <c r="H14" s="7" t="str" cm="1">
        <f t="array" ref="H14">_xlfn.TEXTJOIN(CHAR(10),TRUE,_xlfn.UNIQUE(IF(('7043_DJones_1_export_excel_2_9_'!$C:$C=Names!$B14)*(LEN('7043_DJones_1_export_excel_2_9_'!$AA:$AA)&lt;&gt;0),'7043_DJones_1_export_excel_2_9_'!$AA:$AA,"")))</f>
        <v/>
      </c>
      <c r="I14" s="7" t="str" cm="1">
        <f t="array" ref="I14">_xlfn.TEXTJOIN(CHAR(10),TRUE,_xlfn.UNIQUE(IF(('7043_DJones_1_export_excel_2_9_'!$C:$C=Names!$B14)*(LEN('7043_DJones_1_export_excel_2_9_'!$AB:$AB)&lt;&gt;0),'7043_DJones_1_export_excel_2_9_'!$AB:$AB,"")))</f>
        <v/>
      </c>
      <c r="J14" s="7" t="str" cm="1">
        <f t="array" ref="J14">_xlfn.TEXTJOIN(CHAR(10),TRUE,_xlfn.UNIQUE(IF(('7043_DJones_1_export_excel_2_9_'!$C:$C=Names!$B14)*(LEN('7043_DJones_1_export_excel_2_9_'!$T:$T)&lt;&gt;0),'7043_DJones_1_export_excel_2_9_'!$T:$T,"")))</f>
        <v>206-683-2815</v>
      </c>
      <c r="K14" s="7" t="str" cm="1">
        <f t="array" ref="K14">_xlfn.TEXTJOIN(CHAR(10),TRUE,_xlfn.UNIQUE(IF(('7043_DJones_1_export_excel_2_9_'!$C:$C=Names!$B14)*(LEN('7043_DJones_1_export_excel_2_9_'!$U:$U)&lt;&gt;0),'7043_DJones_1_export_excel_2_9_'!$U:$U,"")))</f>
        <v/>
      </c>
      <c r="L14" s="7" t="str" cm="1">
        <f t="array" ref="L14">_xlfn.TEXTJOIN(CHAR(10),TRUE,_xlfn.UNIQUE(IF(('7043_DJones_1_export_excel_2_9_'!$C:$C=Names!$B14)*(LEN('7043_DJones_1_export_excel_2_9_'!$R:$R)&lt;&gt;0),'7043_DJones_1_export_excel_2_9_'!$R:$R,"")))</f>
        <v/>
      </c>
      <c r="M14" s="7" t="str" cm="1">
        <f t="array" ref="M14">_xlfn.TEXTJOIN(CHAR(10),TRUE,_xlfn.UNIQUE(IF(('7043_DJones_1_export_excel_2_9_'!$C:$C=Names!$B14)*(LEN('7043_DJones_1_export_excel_2_9_'!$Y:$Y)&lt;&gt;0),'7043_DJones_1_export_excel_2_9_'!$Y:$Y,"")))</f>
        <v/>
      </c>
      <c r="N14" s="7" t="str" cm="1">
        <f t="array" ref="N14">_xlfn.TEXTJOIN(CHAR(10),TRUE,_xlfn.UNIQUE(IF(('7043_DJones_1_export_excel_2_9_'!$C:$C=Names!$B14)*(LEN('7043_DJones_1_export_excel_2_9_'!$S:$S)&lt;&gt;0),'7043_DJones_1_export_excel_2_9_'!$S:$S,"")))</f>
        <v/>
      </c>
      <c r="O14" s="7" t="s">
        <v>1136</v>
      </c>
      <c r="P14" s="7" t="s">
        <v>198</v>
      </c>
      <c r="Q14" s="7" t="s">
        <v>198</v>
      </c>
      <c r="R14" s="7" t="s">
        <v>198</v>
      </c>
      <c r="S14" s="7" t="s">
        <v>198</v>
      </c>
      <c r="T14" s="7" t="s">
        <v>198</v>
      </c>
      <c r="U14" s="7" t="s">
        <v>198</v>
      </c>
      <c r="V14" s="7" t="s">
        <v>198</v>
      </c>
      <c r="W14" s="7" t="s">
        <v>198</v>
      </c>
      <c r="X14" s="7" t="s">
        <v>198</v>
      </c>
      <c r="Y14" s="7" t="s">
        <v>198</v>
      </c>
      <c r="Z14" s="7" t="s">
        <v>198</v>
      </c>
    </row>
    <row r="15" spans="1:26" s="8" customFormat="1" x14ac:dyDescent="0.25">
      <c r="A15" s="7" t="str">
        <f>INDEX(_7043_DJones_1_export_excel_2_9_[[#All],[SERNBR]:[REGNBR]],MATCH(Table2[[#This Row],[SERNBR]], _7043_DJones_1_export_excel_2_9_[[#All],[SERNBR]],0),2)</f>
        <v>N5950C</v>
      </c>
      <c r="B15" s="13">
        <v>213</v>
      </c>
      <c r="C15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15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</v>
      </c>
      <c r="E15" s="7" t="b">
        <f>LEN(CONCATENATE(Table2[[#This Row],[CONTACTBESTPHONE]],Table2[[#This Row],[CONTACTOFFICE]],Table2[[#This Row],[CONTACTMOBILE]],Table2[[#This Row],[COMPOFFICE]],Table2[[#This Row],[COMPMOBILE]]))&gt;0</f>
        <v>1</v>
      </c>
      <c r="F15" s="7" t="b">
        <f>LEN(CONCATENATE(Table2[[#This Row],[COMPEMAILADDRESS]],Table2[[#This Row],[CONTACTEMAILADDRESS]]))&gt;0</f>
        <v>0</v>
      </c>
      <c r="G15" s="7" t="str" cm="1">
        <f t="array" ref="G15">_xlfn.TEXTJOIN(CHAR(10),TRUE,_xlfn.UNIQUE(IF(('7043_DJones_1_export_excel_2_9_'!$C:$C=Names!$B15)*(LEN('7043_DJones_1_export_excel_2_9_'!$Z:$Z)&lt;&gt;0),'7043_DJones_1_export_excel_2_9_'!$Z:$Z,"")))</f>
        <v>269-547-4799</v>
      </c>
      <c r="H15" s="7" t="str" cm="1">
        <f t="array" ref="H15">_xlfn.TEXTJOIN(CHAR(10),TRUE,_xlfn.UNIQUE(IF(('7043_DJones_1_export_excel_2_9_'!$C:$C=Names!$B15)*(LEN('7043_DJones_1_export_excel_2_9_'!$AA:$AA)&lt;&gt;0),'7043_DJones_1_export_excel_2_9_'!$AA:$AA,"")))</f>
        <v/>
      </c>
      <c r="I15" s="7" t="str" cm="1">
        <f t="array" ref="I15">_xlfn.TEXTJOIN(CHAR(10),TRUE,_xlfn.UNIQUE(IF(('7043_DJones_1_export_excel_2_9_'!$C:$C=Names!$B15)*(LEN('7043_DJones_1_export_excel_2_9_'!$AB:$AB)&lt;&gt;0),'7043_DJones_1_export_excel_2_9_'!$AB:$AB,"")))</f>
        <v>269-547-4799</v>
      </c>
      <c r="J15" s="7" t="str" cm="1">
        <f t="array" ref="J15">_xlfn.TEXTJOIN(CHAR(10),TRUE,_xlfn.UNIQUE(IF(('7043_DJones_1_export_excel_2_9_'!$C:$C=Names!$B15)*(LEN('7043_DJones_1_export_excel_2_9_'!$T:$T)&lt;&gt;0),'7043_DJones_1_export_excel_2_9_'!$T:$T,"")))</f>
        <v/>
      </c>
      <c r="K15" s="7" t="str" cm="1">
        <f t="array" ref="K15">_xlfn.TEXTJOIN(CHAR(10),TRUE,_xlfn.UNIQUE(IF(('7043_DJones_1_export_excel_2_9_'!$C:$C=Names!$B15)*(LEN('7043_DJones_1_export_excel_2_9_'!$U:$U)&lt;&gt;0),'7043_DJones_1_export_excel_2_9_'!$U:$U,"")))</f>
        <v>269-547-4799</v>
      </c>
      <c r="L15" s="7" t="str" cm="1">
        <f t="array" ref="L15">_xlfn.TEXTJOIN(CHAR(10),TRUE,_xlfn.UNIQUE(IF(('7043_DJones_1_export_excel_2_9_'!$C:$C=Names!$B15)*(LEN('7043_DJones_1_export_excel_2_9_'!$R:$R)&lt;&gt;0),'7043_DJones_1_export_excel_2_9_'!$R:$R,"")))</f>
        <v/>
      </c>
      <c r="M15" s="7" t="str" cm="1">
        <f t="array" ref="M15">_xlfn.TEXTJOIN(CHAR(10),TRUE,_xlfn.UNIQUE(IF(('7043_DJones_1_export_excel_2_9_'!$C:$C=Names!$B15)*(LEN('7043_DJones_1_export_excel_2_9_'!$Y:$Y)&lt;&gt;0),'7043_DJones_1_export_excel_2_9_'!$Y:$Y,"")))</f>
        <v/>
      </c>
      <c r="N15" s="7" t="str" cm="1">
        <f t="array" ref="N15">_xlfn.TEXTJOIN(CHAR(10),TRUE,_xlfn.UNIQUE(IF(('7043_DJones_1_export_excel_2_9_'!$C:$C=Names!$B15)*(LEN('7043_DJones_1_export_excel_2_9_'!$S:$S)&lt;&gt;0),'7043_DJones_1_export_excel_2_9_'!$S:$S,"")))</f>
        <v/>
      </c>
      <c r="O15" s="7" t="s">
        <v>1143</v>
      </c>
      <c r="P15" s="7" t="s">
        <v>198</v>
      </c>
      <c r="Q15" s="7" t="s">
        <v>198</v>
      </c>
      <c r="R15" s="7" t="s">
        <v>198</v>
      </c>
      <c r="S15" s="7" t="s">
        <v>198</v>
      </c>
      <c r="T15" s="7" t="s">
        <v>198</v>
      </c>
      <c r="U15" s="7" t="s">
        <v>198</v>
      </c>
      <c r="V15" s="7" t="s">
        <v>198</v>
      </c>
      <c r="W15" s="7" t="s">
        <v>198</v>
      </c>
      <c r="X15" s="7" t="s">
        <v>198</v>
      </c>
      <c r="Y15" s="7" t="s">
        <v>198</v>
      </c>
      <c r="Z15" s="7" t="s">
        <v>198</v>
      </c>
    </row>
    <row r="16" spans="1:26" s="8" customFormat="1" x14ac:dyDescent="0.25">
      <c r="A16" s="7" t="str">
        <f>INDEX(_7043_DJones_1_export_excel_2_9_[[#All],[SERNBR]:[REGNBR]],MATCH(Table2[[#This Row],[SERNBR]], _7043_DJones_1_export_excel_2_9_[[#All],[SERNBR]],0),2)</f>
        <v>N777FL</v>
      </c>
      <c r="B16" s="13">
        <v>214</v>
      </c>
      <c r="C16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16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Operator</v>
      </c>
      <c r="E16" s="7" t="b">
        <f>LEN(CONCATENATE(Table2[[#This Row],[CONTACTBESTPHONE]],Table2[[#This Row],[CONTACTOFFICE]],Table2[[#This Row],[CONTACTMOBILE]],Table2[[#This Row],[COMPOFFICE]],Table2[[#This Row],[COMPMOBILE]]))&gt;0</f>
        <v>1</v>
      </c>
      <c r="F16" s="7" t="b">
        <f>LEN(CONCATENATE(Table2[[#This Row],[COMPEMAILADDRESS]],Table2[[#This Row],[CONTACTEMAILADDRESS]]))&gt;0</f>
        <v>1</v>
      </c>
      <c r="G16" s="7" t="str" cm="1">
        <f t="array" ref="G16">_xlfn.TEXTJOIN(CHAR(10),TRUE,_xlfn.UNIQUE(IF(('7043_DJones_1_export_excel_2_9_'!$C:$C=Names!$B16)*(LEN('7043_DJones_1_export_excel_2_9_'!$Z:$Z)&lt;&gt;0),'7043_DJones_1_export_excel_2_9_'!$Z:$Z,"")))</f>
        <v>650-529-9591</v>
      </c>
      <c r="H16" s="7" t="str" cm="1">
        <f t="array" ref="H16">_xlfn.TEXTJOIN(CHAR(10),TRUE,_xlfn.UNIQUE(IF(('7043_DJones_1_export_excel_2_9_'!$C:$C=Names!$B16)*(LEN('7043_DJones_1_export_excel_2_9_'!$AA:$AA)&lt;&gt;0),'7043_DJones_1_export_excel_2_9_'!$AA:$AA,"")))</f>
        <v/>
      </c>
      <c r="I16" s="7" t="str" cm="1">
        <f t="array" ref="I16">_xlfn.TEXTJOIN(CHAR(10),TRUE,_xlfn.UNIQUE(IF(('7043_DJones_1_export_excel_2_9_'!$C:$C=Names!$B16)*(LEN('7043_DJones_1_export_excel_2_9_'!$AB:$AB)&lt;&gt;0),'7043_DJones_1_export_excel_2_9_'!$AB:$AB,"")))</f>
        <v/>
      </c>
      <c r="J16" s="7" t="str" cm="1">
        <f t="array" ref="J16">_xlfn.TEXTJOIN(CHAR(10),TRUE,_xlfn.UNIQUE(IF(('7043_DJones_1_export_excel_2_9_'!$C:$C=Names!$B16)*(LEN('7043_DJones_1_export_excel_2_9_'!$T:$T)&lt;&gt;0),'7043_DJones_1_export_excel_2_9_'!$T:$T,"")))</f>
        <v>650-529-9591</v>
      </c>
      <c r="K16" s="7" t="str" cm="1">
        <f t="array" ref="K16">_xlfn.TEXTJOIN(CHAR(10),TRUE,_xlfn.UNIQUE(IF(('7043_DJones_1_export_excel_2_9_'!$C:$C=Names!$B16)*(LEN('7043_DJones_1_export_excel_2_9_'!$U:$U)&lt;&gt;0),'7043_DJones_1_export_excel_2_9_'!$U:$U,"")))</f>
        <v/>
      </c>
      <c r="L16" s="7" t="str" cm="1">
        <f t="array" ref="L16">_xlfn.TEXTJOIN(CHAR(10),TRUE,_xlfn.UNIQUE(IF(('7043_DJones_1_export_excel_2_9_'!$C:$C=Names!$B16)*(LEN('7043_DJones_1_export_excel_2_9_'!$R:$R)&lt;&gt;0),'7043_DJones_1_export_excel_2_9_'!$R:$R,"")))</f>
        <v/>
      </c>
      <c r="M16" s="7" t="str" cm="1">
        <f t="array" ref="M16">_xlfn.TEXTJOIN(CHAR(10),TRUE,_xlfn.UNIQUE(IF(('7043_DJones_1_export_excel_2_9_'!$C:$C=Names!$B16)*(LEN('7043_DJones_1_export_excel_2_9_'!$Y:$Y)&lt;&gt;0),'7043_DJones_1_export_excel_2_9_'!$Y:$Y,"")))</f>
        <v>jwarrenp@yahoo.com</v>
      </c>
      <c r="N16" s="7" t="str" cm="1">
        <f t="array" ref="N16">_xlfn.TEXTJOIN(CHAR(10),TRUE,_xlfn.UNIQUE(IF(('7043_DJones_1_export_excel_2_9_'!$C:$C=Names!$B16)*(LEN('7043_DJones_1_export_excel_2_9_'!$S:$S)&lt;&gt;0),'7043_DJones_1_export_excel_2_9_'!$S:$S,"")))</f>
        <v/>
      </c>
      <c r="O16" s="7" t="s">
        <v>1158</v>
      </c>
      <c r="P16" s="7" t="s">
        <v>1150</v>
      </c>
      <c r="Q16" s="7" t="s">
        <v>198</v>
      </c>
      <c r="R16" s="7" t="s">
        <v>198</v>
      </c>
      <c r="S16" s="7" t="s">
        <v>198</v>
      </c>
      <c r="T16" s="7" t="s">
        <v>198</v>
      </c>
      <c r="U16" s="7" t="s">
        <v>198</v>
      </c>
      <c r="V16" s="7" t="s">
        <v>198</v>
      </c>
      <c r="W16" s="7" t="s">
        <v>198</v>
      </c>
      <c r="X16" s="7" t="s">
        <v>198</v>
      </c>
      <c r="Y16" s="7" t="s">
        <v>198</v>
      </c>
      <c r="Z16" s="7" t="s">
        <v>198</v>
      </c>
    </row>
    <row r="17" spans="1:26" s="8" customFormat="1" x14ac:dyDescent="0.25">
      <c r="A17" s="7" t="str">
        <f>INDEX(_7043_DJones_1_export_excel_2_9_[[#All],[SERNBR]:[REGNBR]],MATCH(Table2[[#This Row],[SERNBR]], _7043_DJones_1_export_excel_2_9_[[#All],[SERNBR]],0),2)</f>
        <v>N247PS</v>
      </c>
      <c r="B17" s="13">
        <v>215</v>
      </c>
      <c r="C17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17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Operator</v>
      </c>
      <c r="E17" s="7" t="b">
        <f>LEN(CONCATENATE(Table2[[#This Row],[CONTACTBESTPHONE]],Table2[[#This Row],[CONTACTOFFICE]],Table2[[#This Row],[CONTACTMOBILE]],Table2[[#This Row],[COMPOFFICE]],Table2[[#This Row],[COMPMOBILE]]))&gt;0</f>
        <v>1</v>
      </c>
      <c r="F17" s="7" t="b">
        <f>LEN(CONCATENATE(Table2[[#This Row],[COMPEMAILADDRESS]],Table2[[#This Row],[CONTACTEMAILADDRESS]]))&gt;0</f>
        <v>1</v>
      </c>
      <c r="G17" s="7" t="str" cm="1">
        <f t="array" ref="G17">_xlfn.TEXTJOIN(CHAR(10),TRUE,_xlfn.UNIQUE(IF(('7043_DJones_1_export_excel_2_9_'!$C:$C=Names!$B17)*(LEN('7043_DJones_1_export_excel_2_9_'!$Z:$Z)&lt;&gt;0),'7043_DJones_1_export_excel_2_9_'!$Z:$Z,"")))</f>
        <v>912-965-3000</v>
      </c>
      <c r="H17" s="7" t="str" cm="1">
        <f t="array" ref="H17">_xlfn.TEXTJOIN(CHAR(10),TRUE,_xlfn.UNIQUE(IF(('7043_DJones_1_export_excel_2_9_'!$C:$C=Names!$B17)*(LEN('7043_DJones_1_export_excel_2_9_'!$AA:$AA)&lt;&gt;0),'7043_DJones_1_export_excel_2_9_'!$AA:$AA,"")))</f>
        <v/>
      </c>
      <c r="I17" s="7" t="str" cm="1">
        <f t="array" ref="I17">_xlfn.TEXTJOIN(CHAR(10),TRUE,_xlfn.UNIQUE(IF(('7043_DJones_1_export_excel_2_9_'!$C:$C=Names!$B17)*(LEN('7043_DJones_1_export_excel_2_9_'!$AB:$AB)&lt;&gt;0),'7043_DJones_1_export_excel_2_9_'!$AB:$AB,"")))</f>
        <v/>
      </c>
      <c r="J17" s="7" t="str" cm="1">
        <f t="array" ref="J17">_xlfn.TEXTJOIN(CHAR(10),TRUE,_xlfn.UNIQUE(IF(('7043_DJones_1_export_excel_2_9_'!$C:$C=Names!$B17)*(LEN('7043_DJones_1_export_excel_2_9_'!$T:$T)&lt;&gt;0),'7043_DJones_1_export_excel_2_9_'!$T:$T,"")))</f>
        <v>912-965-3000</v>
      </c>
      <c r="K17" s="7" t="str" cm="1">
        <f t="array" ref="K17">_xlfn.TEXTJOIN(CHAR(10),TRUE,_xlfn.UNIQUE(IF(('7043_DJones_1_export_excel_2_9_'!$C:$C=Names!$B17)*(LEN('7043_DJones_1_export_excel_2_9_'!$U:$U)&lt;&gt;0),'7043_DJones_1_export_excel_2_9_'!$U:$U,"")))</f>
        <v/>
      </c>
      <c r="L17" s="7" t="str" cm="1">
        <f t="array" ref="L17">_xlfn.TEXTJOIN(CHAR(10),TRUE,_xlfn.UNIQUE(IF(('7043_DJones_1_export_excel_2_9_'!$C:$C=Names!$B17)*(LEN('7043_DJones_1_export_excel_2_9_'!$R:$R)&lt;&gt;0),'7043_DJones_1_export_excel_2_9_'!$R:$R,"")))</f>
        <v/>
      </c>
      <c r="M17" s="7" t="str" cm="1">
        <f t="array" ref="M17">_xlfn.TEXTJOIN(CHAR(10),TRUE,_xlfn.UNIQUE(IF(('7043_DJones_1_export_excel_2_9_'!$C:$C=Names!$B17)*(LEN('7043_DJones_1_export_excel_2_9_'!$Y:$Y)&lt;&gt;0),'7043_DJones_1_export_excel_2_9_'!$Y:$Y,"")))</f>
        <v>richard.chiariello@gulfstream.com</v>
      </c>
      <c r="N17" s="7" t="str" cm="1">
        <f t="array" ref="N17">_xlfn.TEXTJOIN(CHAR(10),TRUE,_xlfn.UNIQUE(IF(('7043_DJones_1_export_excel_2_9_'!$C:$C=Names!$B17)*(LEN('7043_DJones_1_export_excel_2_9_'!$S:$S)&lt;&gt;0),'7043_DJones_1_export_excel_2_9_'!$S:$S,"")))</f>
        <v>www.gulfstream.com/preowned</v>
      </c>
      <c r="O17" s="7" t="s">
        <v>1161</v>
      </c>
      <c r="P17" s="7" t="s">
        <v>1161</v>
      </c>
      <c r="Q17" s="7" t="s">
        <v>198</v>
      </c>
      <c r="R17" s="7" t="s">
        <v>198</v>
      </c>
      <c r="S17" s="7" t="s">
        <v>198</v>
      </c>
      <c r="T17" s="7" t="s">
        <v>198</v>
      </c>
      <c r="U17" s="7" t="s">
        <v>198</v>
      </c>
      <c r="V17" s="7" t="s">
        <v>198</v>
      </c>
      <c r="W17" s="7" t="s">
        <v>198</v>
      </c>
      <c r="X17" s="7" t="s">
        <v>198</v>
      </c>
      <c r="Y17" s="7" t="s">
        <v>198</v>
      </c>
      <c r="Z17" s="7" t="s">
        <v>198</v>
      </c>
    </row>
    <row r="18" spans="1:26" s="8" customFormat="1" x14ac:dyDescent="0.25">
      <c r="A18" s="7" t="str">
        <f>INDEX(_7043_DJones_1_export_excel_2_9_[[#All],[SERNBR]:[REGNBR]],MATCH(Table2[[#This Row],[SERNBR]], _7043_DJones_1_export_excel_2_9_[[#All],[SERNBR]],0),2)</f>
        <v>N192SW</v>
      </c>
      <c r="B18" s="13">
        <v>216</v>
      </c>
      <c r="C18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18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Operator</v>
      </c>
      <c r="E18" s="7" t="b">
        <f>LEN(CONCATENATE(Table2[[#This Row],[CONTACTBESTPHONE]],Table2[[#This Row],[CONTACTOFFICE]],Table2[[#This Row],[CONTACTMOBILE]],Table2[[#This Row],[COMPOFFICE]],Table2[[#This Row],[COMPMOBILE]]))&gt;0</f>
        <v>1</v>
      </c>
      <c r="F18" s="7" t="b">
        <f>LEN(CONCATENATE(Table2[[#This Row],[COMPEMAILADDRESS]],Table2[[#This Row],[CONTACTEMAILADDRESS]]))&gt;0</f>
        <v>1</v>
      </c>
      <c r="G18" s="7" t="str" cm="1">
        <f t="array" ref="G18">_xlfn.TEXTJOIN(CHAR(10),TRUE,_xlfn.UNIQUE(IF(('7043_DJones_1_export_excel_2_9_'!$C:$C=Names!$B18)*(LEN('7043_DJones_1_export_excel_2_9_'!$Z:$Z)&lt;&gt;0),'7043_DJones_1_export_excel_2_9_'!$Z:$Z,"")))</f>
        <v>620-231-2230</v>
      </c>
      <c r="H18" s="7" t="str" cm="1">
        <f t="array" ref="H18">_xlfn.TEXTJOIN(CHAR(10),TRUE,_xlfn.UNIQUE(IF(('7043_DJones_1_export_excel_2_9_'!$C:$C=Names!$B18)*(LEN('7043_DJones_1_export_excel_2_9_'!$AA:$AA)&lt;&gt;0),'7043_DJones_1_export_excel_2_9_'!$AA:$AA,"")))</f>
        <v/>
      </c>
      <c r="I18" s="7" t="str" cm="1">
        <f t="array" ref="I18">_xlfn.TEXTJOIN(CHAR(10),TRUE,_xlfn.UNIQUE(IF(('7043_DJones_1_export_excel_2_9_'!$C:$C=Names!$B18)*(LEN('7043_DJones_1_export_excel_2_9_'!$AB:$AB)&lt;&gt;0),'7043_DJones_1_export_excel_2_9_'!$AB:$AB,"")))</f>
        <v/>
      </c>
      <c r="J18" s="7" t="str" cm="1">
        <f t="array" ref="J18">_xlfn.TEXTJOIN(CHAR(10),TRUE,_xlfn.UNIQUE(IF(('7043_DJones_1_export_excel_2_9_'!$C:$C=Names!$B18)*(LEN('7043_DJones_1_export_excel_2_9_'!$T:$T)&lt;&gt;0),'7043_DJones_1_export_excel_2_9_'!$T:$T,"")))</f>
        <v>620-231-2230</v>
      </c>
      <c r="K18" s="7" t="str" cm="1">
        <f t="array" ref="K18">_xlfn.TEXTJOIN(CHAR(10),TRUE,_xlfn.UNIQUE(IF(('7043_DJones_1_export_excel_2_9_'!$C:$C=Names!$B18)*(LEN('7043_DJones_1_export_excel_2_9_'!$U:$U)&lt;&gt;0),'7043_DJones_1_export_excel_2_9_'!$U:$U,"")))</f>
        <v/>
      </c>
      <c r="L18" s="7" t="str" cm="1">
        <f t="array" ref="L18">_xlfn.TEXTJOIN(CHAR(10),TRUE,_xlfn.UNIQUE(IF(('7043_DJones_1_export_excel_2_9_'!$C:$C=Names!$B18)*(LEN('7043_DJones_1_export_excel_2_9_'!$R:$R)&lt;&gt;0),'7043_DJones_1_export_excel_2_9_'!$R:$R,"")))</f>
        <v/>
      </c>
      <c r="M18" s="7" t="str" cm="1">
        <f t="array" ref="M18">_xlfn.TEXTJOIN(CHAR(10),TRUE,_xlfn.UNIQUE(IF(('7043_DJones_1_export_excel_2_9_'!$C:$C=Names!$B18)*(LEN('7043_DJones_1_export_excel_2_9_'!$Y:$Y)&lt;&gt;0),'7043_DJones_1_export_excel_2_9_'!$Y:$Y,"")))</f>
        <v>luv2fly1981@aol.com</v>
      </c>
      <c r="N18" s="7" t="str" cm="1">
        <f t="array" ref="N18">_xlfn.TEXTJOIN(CHAR(10),TRUE,_xlfn.UNIQUE(IF(('7043_DJones_1_export_excel_2_9_'!$C:$C=Names!$B18)*(LEN('7043_DJones_1_export_excel_2_9_'!$S:$S)&lt;&gt;0),'7043_DJones_1_export_excel_2_9_'!$S:$S,"")))</f>
        <v/>
      </c>
      <c r="O18" s="7" t="s">
        <v>1171</v>
      </c>
      <c r="P18" s="7" t="s">
        <v>1171</v>
      </c>
      <c r="Q18" s="7" t="s">
        <v>198</v>
      </c>
      <c r="R18" s="7" t="s">
        <v>198</v>
      </c>
      <c r="S18" s="7" t="s">
        <v>198</v>
      </c>
      <c r="T18" s="7" t="s">
        <v>198</v>
      </c>
      <c r="U18" s="7" t="s">
        <v>198</v>
      </c>
      <c r="V18" s="7" t="s">
        <v>198</v>
      </c>
      <c r="W18" s="7" t="s">
        <v>198</v>
      </c>
      <c r="X18" s="7" t="s">
        <v>198</v>
      </c>
      <c r="Y18" s="7" t="s">
        <v>198</v>
      </c>
      <c r="Z18" s="7" t="s">
        <v>198</v>
      </c>
    </row>
    <row r="19" spans="1:26" s="8" customFormat="1" x14ac:dyDescent="0.25">
      <c r="A19" s="7" t="str">
        <f>INDEX(_7043_DJones_1_export_excel_2_9_[[#All],[SERNBR]:[REGNBR]],MATCH(Table2[[#This Row],[SERNBR]], _7043_DJones_1_export_excel_2_9_[[#All],[SERNBR]],0),2)</f>
        <v>N217MS</v>
      </c>
      <c r="B19" s="13">
        <v>217</v>
      </c>
      <c r="C19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19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</v>
      </c>
      <c r="E19" s="7" t="b">
        <f>LEN(CONCATENATE(Table2[[#This Row],[CONTACTBESTPHONE]],Table2[[#This Row],[CONTACTOFFICE]],Table2[[#This Row],[CONTACTMOBILE]],Table2[[#This Row],[COMPOFFICE]],Table2[[#This Row],[COMPMOBILE]]))&gt;0</f>
        <v>1</v>
      </c>
      <c r="F19" s="7" t="b">
        <f>LEN(CONCATENATE(Table2[[#This Row],[COMPEMAILADDRESS]],Table2[[#This Row],[CONTACTEMAILADDRESS]]))&gt;0</f>
        <v>0</v>
      </c>
      <c r="G19" s="7" t="str" cm="1">
        <f t="array" ref="G19">_xlfn.TEXTJOIN(CHAR(10),TRUE,_xlfn.UNIQUE(IF(('7043_DJones_1_export_excel_2_9_'!$C:$C=Names!$B19)*(LEN('7043_DJones_1_export_excel_2_9_'!$Z:$Z)&lt;&gt;0),'7043_DJones_1_export_excel_2_9_'!$Z:$Z,"")))</f>
        <v>312-953-2722</v>
      </c>
      <c r="H19" s="7" t="str" cm="1">
        <f t="array" ref="H19">_xlfn.TEXTJOIN(CHAR(10),TRUE,_xlfn.UNIQUE(IF(('7043_DJones_1_export_excel_2_9_'!$C:$C=Names!$B19)*(LEN('7043_DJones_1_export_excel_2_9_'!$AA:$AA)&lt;&gt;0),'7043_DJones_1_export_excel_2_9_'!$AA:$AA,"")))</f>
        <v/>
      </c>
      <c r="I19" s="7" t="str" cm="1">
        <f t="array" ref="I19">_xlfn.TEXTJOIN(CHAR(10),TRUE,_xlfn.UNIQUE(IF(('7043_DJones_1_export_excel_2_9_'!$C:$C=Names!$B19)*(LEN('7043_DJones_1_export_excel_2_9_'!$AB:$AB)&lt;&gt;0),'7043_DJones_1_export_excel_2_9_'!$AB:$AB,"")))</f>
        <v>312-953-2722</v>
      </c>
      <c r="J19" s="7" t="str" cm="1">
        <f t="array" ref="J19">_xlfn.TEXTJOIN(CHAR(10),TRUE,_xlfn.UNIQUE(IF(('7043_DJones_1_export_excel_2_9_'!$C:$C=Names!$B19)*(LEN('7043_DJones_1_export_excel_2_9_'!$T:$T)&lt;&gt;0),'7043_DJones_1_export_excel_2_9_'!$T:$T,"")))</f>
        <v/>
      </c>
      <c r="K19" s="7" t="str" cm="1">
        <f t="array" ref="K19">_xlfn.TEXTJOIN(CHAR(10),TRUE,_xlfn.UNIQUE(IF(('7043_DJones_1_export_excel_2_9_'!$C:$C=Names!$B19)*(LEN('7043_DJones_1_export_excel_2_9_'!$U:$U)&lt;&gt;0),'7043_DJones_1_export_excel_2_9_'!$U:$U,"")))</f>
        <v/>
      </c>
      <c r="L19" s="7" t="str" cm="1">
        <f t="array" ref="L19">_xlfn.TEXTJOIN(CHAR(10),TRUE,_xlfn.UNIQUE(IF(('7043_DJones_1_export_excel_2_9_'!$C:$C=Names!$B19)*(LEN('7043_DJones_1_export_excel_2_9_'!$R:$R)&lt;&gt;0),'7043_DJones_1_export_excel_2_9_'!$R:$R,"")))</f>
        <v/>
      </c>
      <c r="M19" s="7" t="str" cm="1">
        <f t="array" ref="M19">_xlfn.TEXTJOIN(CHAR(10),TRUE,_xlfn.UNIQUE(IF(('7043_DJones_1_export_excel_2_9_'!$C:$C=Names!$B19)*(LEN('7043_DJones_1_export_excel_2_9_'!$Y:$Y)&lt;&gt;0),'7043_DJones_1_export_excel_2_9_'!$Y:$Y,"")))</f>
        <v/>
      </c>
      <c r="N19" s="7" t="str" cm="1">
        <f t="array" ref="N19">_xlfn.TEXTJOIN(CHAR(10),TRUE,_xlfn.UNIQUE(IF(('7043_DJones_1_export_excel_2_9_'!$C:$C=Names!$B19)*(LEN('7043_DJones_1_export_excel_2_9_'!$S:$S)&lt;&gt;0),'7043_DJones_1_export_excel_2_9_'!$S:$S,"")))</f>
        <v/>
      </c>
      <c r="O19" s="7" t="s">
        <v>1179</v>
      </c>
      <c r="P19" s="7" t="s">
        <v>198</v>
      </c>
      <c r="Q19" s="7" t="s">
        <v>198</v>
      </c>
      <c r="R19" s="7" t="s">
        <v>198</v>
      </c>
      <c r="S19" s="7" t="s">
        <v>198</v>
      </c>
      <c r="T19" s="7" t="s">
        <v>198</v>
      </c>
      <c r="U19" s="7" t="s">
        <v>198</v>
      </c>
      <c r="V19" s="7" t="s">
        <v>198</v>
      </c>
      <c r="W19" s="7" t="s">
        <v>198</v>
      </c>
      <c r="X19" s="7" t="s">
        <v>198</v>
      </c>
      <c r="Y19" s="7" t="s">
        <v>198</v>
      </c>
      <c r="Z19" s="7" t="s">
        <v>198</v>
      </c>
    </row>
    <row r="20" spans="1:26" s="8" customFormat="1" x14ac:dyDescent="0.25">
      <c r="A20" s="7" t="str">
        <f>INDEX(_7043_DJones_1_export_excel_2_9_[[#All],[SERNBR]:[REGNBR]],MATCH(Table2[[#This Row],[SERNBR]], _7043_DJones_1_export_excel_2_9_[[#All],[SERNBR]],0),2)</f>
        <v>N1HE</v>
      </c>
      <c r="B20" s="13">
        <v>218</v>
      </c>
      <c r="C20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20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</v>
      </c>
      <c r="E20" s="7" t="b">
        <f>LEN(CONCATENATE(Table2[[#This Row],[CONTACTBESTPHONE]],Table2[[#This Row],[CONTACTOFFICE]],Table2[[#This Row],[CONTACTMOBILE]],Table2[[#This Row],[COMPOFFICE]],Table2[[#This Row],[COMPMOBILE]]))&gt;0</f>
        <v>1</v>
      </c>
      <c r="F20" s="7" t="b">
        <f>LEN(CONCATENATE(Table2[[#This Row],[COMPEMAILADDRESS]],Table2[[#This Row],[CONTACTEMAILADDRESS]]))&gt;0</f>
        <v>0</v>
      </c>
      <c r="G20" s="7" t="str" cm="1">
        <f t="array" ref="G20">_xlfn.TEXTJOIN(CHAR(10),TRUE,_xlfn.UNIQUE(IF(('7043_DJones_1_export_excel_2_9_'!$C:$C=Names!$B20)*(LEN('7043_DJones_1_export_excel_2_9_'!$Z:$Z)&lt;&gt;0),'7043_DJones_1_export_excel_2_9_'!$Z:$Z,"")))</f>
        <v>580-310-4262</v>
      </c>
      <c r="H20" s="7" t="str" cm="1">
        <f t="array" ref="H20">_xlfn.TEXTJOIN(CHAR(10),TRUE,_xlfn.UNIQUE(IF(('7043_DJones_1_export_excel_2_9_'!$C:$C=Names!$B20)*(LEN('7043_DJones_1_export_excel_2_9_'!$AA:$AA)&lt;&gt;0),'7043_DJones_1_export_excel_2_9_'!$AA:$AA,"")))</f>
        <v/>
      </c>
      <c r="I20" s="7" t="str" cm="1">
        <f t="array" ref="I20">_xlfn.TEXTJOIN(CHAR(10),TRUE,_xlfn.UNIQUE(IF(('7043_DJones_1_export_excel_2_9_'!$C:$C=Names!$B20)*(LEN('7043_DJones_1_export_excel_2_9_'!$AB:$AB)&lt;&gt;0),'7043_DJones_1_export_excel_2_9_'!$AB:$AB,"")))</f>
        <v>580-310-4262</v>
      </c>
      <c r="J20" s="7" t="str" cm="1">
        <f t="array" ref="J20">_xlfn.TEXTJOIN(CHAR(10),TRUE,_xlfn.UNIQUE(IF(('7043_DJones_1_export_excel_2_9_'!$C:$C=Names!$B20)*(LEN('7043_DJones_1_export_excel_2_9_'!$T:$T)&lt;&gt;0),'7043_DJones_1_export_excel_2_9_'!$T:$T,"")))</f>
        <v/>
      </c>
      <c r="K20" s="7" t="str" cm="1">
        <f t="array" ref="K20">_xlfn.TEXTJOIN(CHAR(10),TRUE,_xlfn.UNIQUE(IF(('7043_DJones_1_export_excel_2_9_'!$C:$C=Names!$B20)*(LEN('7043_DJones_1_export_excel_2_9_'!$U:$U)&lt;&gt;0),'7043_DJones_1_export_excel_2_9_'!$U:$U,"")))</f>
        <v>580-310-4262</v>
      </c>
      <c r="L20" s="7" t="str" cm="1">
        <f t="array" ref="L20">_xlfn.TEXTJOIN(CHAR(10),TRUE,_xlfn.UNIQUE(IF(('7043_DJones_1_export_excel_2_9_'!$C:$C=Names!$B20)*(LEN('7043_DJones_1_export_excel_2_9_'!$R:$R)&lt;&gt;0),'7043_DJones_1_export_excel_2_9_'!$R:$R,"")))</f>
        <v/>
      </c>
      <c r="M20" s="7" t="str" cm="1">
        <f t="array" ref="M20">_xlfn.TEXTJOIN(CHAR(10),TRUE,_xlfn.UNIQUE(IF(('7043_DJones_1_export_excel_2_9_'!$C:$C=Names!$B20)*(LEN('7043_DJones_1_export_excel_2_9_'!$Y:$Y)&lt;&gt;0),'7043_DJones_1_export_excel_2_9_'!$Y:$Y,"")))</f>
        <v/>
      </c>
      <c r="N20" s="7" t="str" cm="1">
        <f t="array" ref="N20">_xlfn.TEXTJOIN(CHAR(10),TRUE,_xlfn.UNIQUE(IF(('7043_DJones_1_export_excel_2_9_'!$C:$C=Names!$B20)*(LEN('7043_DJones_1_export_excel_2_9_'!$S:$S)&lt;&gt;0),'7043_DJones_1_export_excel_2_9_'!$S:$S,"")))</f>
        <v/>
      </c>
      <c r="O20" s="7" t="s">
        <v>1186</v>
      </c>
      <c r="P20" s="7" t="s">
        <v>198</v>
      </c>
      <c r="Q20" s="7" t="s">
        <v>198</v>
      </c>
      <c r="R20" s="7" t="s">
        <v>198</v>
      </c>
      <c r="S20" s="7" t="s">
        <v>198</v>
      </c>
      <c r="T20" s="7" t="s">
        <v>198</v>
      </c>
      <c r="U20" s="7" t="s">
        <v>198</v>
      </c>
      <c r="V20" s="7" t="s">
        <v>198</v>
      </c>
      <c r="W20" s="7" t="s">
        <v>198</v>
      </c>
      <c r="X20" s="7" t="s">
        <v>198</v>
      </c>
      <c r="Y20" s="7" t="s">
        <v>198</v>
      </c>
      <c r="Z20" s="7" t="s">
        <v>198</v>
      </c>
    </row>
    <row r="21" spans="1:26" s="8" customFormat="1" ht="30" x14ac:dyDescent="0.25">
      <c r="A21" s="7" t="str">
        <f>INDEX(_7043_DJones_1_export_excel_2_9_[[#All],[SERNBR]:[REGNBR]],MATCH(Table2[[#This Row],[SERNBR]], _7043_DJones_1_export_excel_2_9_[[#All],[SERNBR]],0),2)</f>
        <v>CC-CWK</v>
      </c>
      <c r="B21" s="13">
        <v>219</v>
      </c>
      <c r="C21" s="7" t="str">
        <f>INDEX(_7043_DJones_1_export_excel_2_9_[#All],MATCH(Table2[[#This Row],[SERNBR]],_7043_DJones_1_export_excel_2_9_[[#All],[SERNBR]],0),MATCH(Table2[[#Headers],[ACBASECOUNTRY]],_7043_DJones_1_export_excel_2_9_[#Headers],0))</f>
        <v>Chile</v>
      </c>
      <c r="D21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Charter Company</v>
      </c>
      <c r="E21" s="7" t="b">
        <f>LEN(CONCATENATE(Table2[[#This Row],[CONTACTBESTPHONE]],Table2[[#This Row],[CONTACTOFFICE]],Table2[[#This Row],[CONTACTMOBILE]],Table2[[#This Row],[COMPOFFICE]],Table2[[#This Row],[COMPMOBILE]]))&gt;0</f>
        <v>1</v>
      </c>
      <c r="F21" s="7" t="b">
        <f>LEN(CONCATENATE(Table2[[#This Row],[COMPEMAILADDRESS]],Table2[[#This Row],[CONTACTEMAILADDRESS]]))&gt;0</f>
        <v>1</v>
      </c>
      <c r="G21" s="7" t="str" cm="1">
        <f t="array" ref="G21">_xlfn.TEXTJOIN(CHAR(10),TRUE,_xlfn.UNIQUE(IF(('7043_DJones_1_export_excel_2_9_'!$C:$C=Names!$B21)*(LEN('7043_DJones_1_export_excel_2_9_'!$Z:$Z)&lt;&gt;0),'7043_DJones_1_export_excel_2_9_'!$Z:$Z,"")))</f>
        <v>56-2-23777400
423-237-34-34</v>
      </c>
      <c r="H21" s="7" t="str" cm="1">
        <f t="array" ref="H21">_xlfn.TEXTJOIN(CHAR(10),TRUE,_xlfn.UNIQUE(IF(('7043_DJones_1_export_excel_2_9_'!$C:$C=Names!$B21)*(LEN('7043_DJones_1_export_excel_2_9_'!$AA:$AA)&lt;&gt;0),'7043_DJones_1_export_excel_2_9_'!$AA:$AA,"")))</f>
        <v>56-2-23777400</v>
      </c>
      <c r="I21" s="7" t="str" cm="1">
        <f t="array" ref="I21">_xlfn.TEXTJOIN(CHAR(10),TRUE,_xlfn.UNIQUE(IF(('7043_DJones_1_export_excel_2_9_'!$C:$C=Names!$B21)*(LEN('7043_DJones_1_export_excel_2_9_'!$AB:$AB)&lt;&gt;0),'7043_DJones_1_export_excel_2_9_'!$AB:$AB,"")))</f>
        <v/>
      </c>
      <c r="J21" s="7" t="str" cm="1">
        <f t="array" ref="J21">_xlfn.TEXTJOIN(CHAR(10),TRUE,_xlfn.UNIQUE(IF(('7043_DJones_1_export_excel_2_9_'!$C:$C=Names!$B21)*(LEN('7043_DJones_1_export_excel_2_9_'!$T:$T)&lt;&gt;0),'7043_DJones_1_export_excel_2_9_'!$T:$T,"")))</f>
        <v>56-2-23777400
423-237-34-34</v>
      </c>
      <c r="K21" s="7" t="str" cm="1">
        <f t="array" ref="K21">_xlfn.TEXTJOIN(CHAR(10),TRUE,_xlfn.UNIQUE(IF(('7043_DJones_1_export_excel_2_9_'!$C:$C=Names!$B21)*(LEN('7043_DJones_1_export_excel_2_9_'!$U:$U)&lt;&gt;0),'7043_DJones_1_export_excel_2_9_'!$U:$U,"")))</f>
        <v/>
      </c>
      <c r="L21" s="7" t="str" cm="1">
        <f t="array" ref="L21">_xlfn.TEXTJOIN(CHAR(10),TRUE,_xlfn.UNIQUE(IF(('7043_DJones_1_export_excel_2_9_'!$C:$C=Names!$B21)*(LEN('7043_DJones_1_export_excel_2_9_'!$R:$R)&lt;&gt;0),'7043_DJones_1_export_excel_2_9_'!$R:$R,"")))</f>
        <v>ventas@aerocardal.com</v>
      </c>
      <c r="M21" s="7" t="str" cm="1">
        <f t="array" ref="M21">_xlfn.TEXTJOIN(CHAR(10),TRUE,_xlfn.UNIQUE(IF(('7043_DJones_1_export_excel_2_9_'!$C:$C=Names!$B21)*(LEN('7043_DJones_1_export_excel_2_9_'!$Y:$Y)&lt;&gt;0),'7043_DJones_1_export_excel_2_9_'!$Y:$Y,"")))</f>
        <v>ricardo.espinosa@aerocardal.com
guido.meier@atu.li</v>
      </c>
      <c r="N21" s="7" t="str" cm="1">
        <f t="array" ref="N21">_xlfn.TEXTJOIN(CHAR(10),TRUE,_xlfn.UNIQUE(IF(('7043_DJones_1_export_excel_2_9_'!$C:$C=Names!$B21)*(LEN('7043_DJones_1_export_excel_2_9_'!$S:$S)&lt;&gt;0),'7043_DJones_1_export_excel_2_9_'!$S:$S,"")))</f>
        <v>www.aerocardal.com</v>
      </c>
      <c r="O21" s="7" t="s">
        <v>1205</v>
      </c>
      <c r="P21" s="7" t="s">
        <v>198</v>
      </c>
      <c r="Q21" s="7" t="s">
        <v>198</v>
      </c>
      <c r="R21" s="7" t="s">
        <v>198</v>
      </c>
      <c r="S21" s="7" t="s">
        <v>198</v>
      </c>
      <c r="T21" s="7" t="s">
        <v>1194</v>
      </c>
      <c r="U21" s="7" t="s">
        <v>198</v>
      </c>
      <c r="V21" s="7" t="s">
        <v>198</v>
      </c>
      <c r="W21" s="7" t="s">
        <v>198</v>
      </c>
      <c r="X21" s="7" t="s">
        <v>198</v>
      </c>
      <c r="Y21" s="7" t="s">
        <v>198</v>
      </c>
      <c r="Z21" s="7" t="s">
        <v>198</v>
      </c>
    </row>
    <row r="22" spans="1:26" s="8" customFormat="1" ht="45" x14ac:dyDescent="0.25">
      <c r="A22" s="7" t="str">
        <f>INDEX(_7043_DJones_1_export_excel_2_9_[[#All],[SERNBR]:[REGNBR]],MATCH(Table2[[#This Row],[SERNBR]], _7043_DJones_1_export_excel_2_9_[[#All],[SERNBR]],0),2)</f>
        <v>N150MT</v>
      </c>
      <c r="B22" s="13">
        <v>220</v>
      </c>
      <c r="C22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22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Aircraft Management Company, Co-Owner</v>
      </c>
      <c r="E22" s="7" t="b">
        <f>LEN(CONCATENATE(Table2[[#This Row],[CONTACTBESTPHONE]],Table2[[#This Row],[CONTACTOFFICE]],Table2[[#This Row],[CONTACTMOBILE]],Table2[[#This Row],[COMPOFFICE]],Table2[[#This Row],[COMPMOBILE]]))&gt;0</f>
        <v>1</v>
      </c>
      <c r="F22" s="7" t="b">
        <f>LEN(CONCATENATE(Table2[[#This Row],[COMPEMAILADDRESS]],Table2[[#This Row],[CONTACTEMAILADDRESS]]))&gt;0</f>
        <v>1</v>
      </c>
      <c r="G22" s="7" t="str" cm="1">
        <f t="array" ref="G22">_xlfn.TEXTJOIN(CHAR(10),TRUE,_xlfn.UNIQUE(IF(('7043_DJones_1_export_excel_2_9_'!$C:$C=Names!$B22)*(LEN('7043_DJones_1_export_excel_2_9_'!$Z:$Z)&lt;&gt;0),'7043_DJones_1_export_excel_2_9_'!$Z:$Z,"")))</f>
        <v>602-980-7200
480-998-2661
214-662-6021</v>
      </c>
      <c r="H22" s="7" t="str" cm="1">
        <f t="array" ref="H22">_xlfn.TEXTJOIN(CHAR(10),TRUE,_xlfn.UNIQUE(IF(('7043_DJones_1_export_excel_2_9_'!$C:$C=Names!$B22)*(LEN('7043_DJones_1_export_excel_2_9_'!$AA:$AA)&lt;&gt;0),'7043_DJones_1_export_excel_2_9_'!$AA:$AA,"")))</f>
        <v>480-393-0770</v>
      </c>
      <c r="I22" s="7" t="str" cm="1">
        <f t="array" ref="I22">_xlfn.TEXTJOIN(CHAR(10),TRUE,_xlfn.UNIQUE(IF(('7043_DJones_1_export_excel_2_9_'!$C:$C=Names!$B22)*(LEN('7043_DJones_1_export_excel_2_9_'!$AB:$AB)&lt;&gt;0),'7043_DJones_1_export_excel_2_9_'!$AB:$AB,"")))</f>
        <v>602-980-7200</v>
      </c>
      <c r="J22" s="7" t="str" cm="1">
        <f t="array" ref="J22">_xlfn.TEXTJOIN(CHAR(10),TRUE,_xlfn.UNIQUE(IF(('7043_DJones_1_export_excel_2_9_'!$C:$C=Names!$B22)*(LEN('7043_DJones_1_export_excel_2_9_'!$T:$T)&lt;&gt;0),'7043_DJones_1_export_excel_2_9_'!$T:$T,"")))</f>
        <v>480-393-0770
480-998-2661
214-662-6021</v>
      </c>
      <c r="K22" s="7" t="str" cm="1">
        <f t="array" ref="K22">_xlfn.TEXTJOIN(CHAR(10),TRUE,_xlfn.UNIQUE(IF(('7043_DJones_1_export_excel_2_9_'!$C:$C=Names!$B22)*(LEN('7043_DJones_1_export_excel_2_9_'!$U:$U)&lt;&gt;0),'7043_DJones_1_export_excel_2_9_'!$U:$U,"")))</f>
        <v/>
      </c>
      <c r="L22" s="7" t="str" cm="1">
        <f t="array" ref="L22">_xlfn.TEXTJOIN(CHAR(10),TRUE,_xlfn.UNIQUE(IF(('7043_DJones_1_export_excel_2_9_'!$C:$C=Names!$B22)*(LEN('7043_DJones_1_export_excel_2_9_'!$R:$R)&lt;&gt;0),'7043_DJones_1_export_excel_2_9_'!$R:$R,"")))</f>
        <v>mary@bradleymackaviation.com</v>
      </c>
      <c r="M22" s="7" t="str" cm="1">
        <f t="array" ref="M22">_xlfn.TEXTJOIN(CHAR(10),TRUE,_xlfn.UNIQUE(IF(('7043_DJones_1_export_excel_2_9_'!$C:$C=Names!$B22)*(LEN('7043_DJones_1_export_excel_2_9_'!$Y:$Y)&lt;&gt;0),'7043_DJones_1_export_excel_2_9_'!$Y:$Y,"")))</f>
        <v>mary@bradleymackaviation.com</v>
      </c>
      <c r="N22" s="7" t="str" cm="1">
        <f t="array" ref="N22">_xlfn.TEXTJOIN(CHAR(10),TRUE,_xlfn.UNIQUE(IF(('7043_DJones_1_export_excel_2_9_'!$C:$C=Names!$B22)*(LEN('7043_DJones_1_export_excel_2_9_'!$S:$S)&lt;&gt;0),'7043_DJones_1_export_excel_2_9_'!$S:$S,"")))</f>
        <v>www.grayhawkdevelopment.com</v>
      </c>
      <c r="O22" s="7" t="s">
        <v>198</v>
      </c>
      <c r="P22" s="7" t="s">
        <v>198</v>
      </c>
      <c r="Q22" s="7" t="s">
        <v>198</v>
      </c>
      <c r="R22" s="7" t="s">
        <v>1215</v>
      </c>
      <c r="S22" s="7" t="s">
        <v>2446</v>
      </c>
      <c r="T22" s="7" t="s">
        <v>198</v>
      </c>
      <c r="U22" s="7" t="s">
        <v>198</v>
      </c>
      <c r="V22" s="7" t="s">
        <v>198</v>
      </c>
      <c r="W22" s="7" t="s">
        <v>198</v>
      </c>
      <c r="X22" s="7" t="s">
        <v>198</v>
      </c>
      <c r="Y22" s="7" t="s">
        <v>198</v>
      </c>
      <c r="Z22" s="7" t="s">
        <v>198</v>
      </c>
    </row>
    <row r="23" spans="1:26" s="8" customFormat="1" ht="30" x14ac:dyDescent="0.25">
      <c r="A23" s="7" t="str">
        <f>INDEX(_7043_DJones_1_export_excel_2_9_[[#All],[SERNBR]:[REGNBR]],MATCH(Table2[[#This Row],[SERNBR]], _7043_DJones_1_export_excel_2_9_[[#All],[SERNBR]],0),2)</f>
        <v>N705AK</v>
      </c>
      <c r="B23" s="13">
        <v>221</v>
      </c>
      <c r="C23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23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Aircraft Management Company</v>
      </c>
      <c r="E23" s="7" t="b">
        <f>LEN(CONCATENATE(Table2[[#This Row],[CONTACTBESTPHONE]],Table2[[#This Row],[CONTACTOFFICE]],Table2[[#This Row],[CONTACTMOBILE]],Table2[[#This Row],[COMPOFFICE]],Table2[[#This Row],[COMPMOBILE]]))&gt;0</f>
        <v>1</v>
      </c>
      <c r="F23" s="7" t="b">
        <f>LEN(CONCATENATE(Table2[[#This Row],[COMPEMAILADDRESS]],Table2[[#This Row],[CONTACTEMAILADDRESS]]))&gt;0</f>
        <v>1</v>
      </c>
      <c r="G23" s="7" t="str" cm="1">
        <f t="array" ref="G23">_xlfn.TEXTJOIN(CHAR(10),TRUE,_xlfn.UNIQUE(IF(('7043_DJones_1_export_excel_2_9_'!$C:$C=Names!$B23)*(LEN('7043_DJones_1_export_excel_2_9_'!$Z:$Z)&lt;&gt;0),'7043_DJones_1_export_excel_2_9_'!$Z:$Z,"")))</f>
        <v>516-851-8060
559-591-8394</v>
      </c>
      <c r="H23" s="7" t="str" cm="1">
        <f t="array" ref="H23">_xlfn.TEXTJOIN(CHAR(10),TRUE,_xlfn.UNIQUE(IF(('7043_DJones_1_export_excel_2_9_'!$C:$C=Names!$B23)*(LEN('7043_DJones_1_export_excel_2_9_'!$AA:$AA)&lt;&gt;0),'7043_DJones_1_export_excel_2_9_'!$AA:$AA,"")))</f>
        <v/>
      </c>
      <c r="I23" s="7" t="str" cm="1">
        <f t="array" ref="I23">_xlfn.TEXTJOIN(CHAR(10),TRUE,_xlfn.UNIQUE(IF(('7043_DJones_1_export_excel_2_9_'!$C:$C=Names!$B23)*(LEN('7043_DJones_1_export_excel_2_9_'!$AB:$AB)&lt;&gt;0),'7043_DJones_1_export_excel_2_9_'!$AB:$AB,"")))</f>
        <v>516-851-8060</v>
      </c>
      <c r="J23" s="7" t="str" cm="1">
        <f t="array" ref="J23">_xlfn.TEXTJOIN(CHAR(10),TRUE,_xlfn.UNIQUE(IF(('7043_DJones_1_export_excel_2_9_'!$C:$C=Names!$B23)*(LEN('7043_DJones_1_export_excel_2_9_'!$T:$T)&lt;&gt;0),'7043_DJones_1_export_excel_2_9_'!$T:$T,"")))</f>
        <v>415-897-4522
559-591-8394</v>
      </c>
      <c r="K23" s="7" t="str" cm="1">
        <f t="array" ref="K23">_xlfn.TEXTJOIN(CHAR(10),TRUE,_xlfn.UNIQUE(IF(('7043_DJones_1_export_excel_2_9_'!$C:$C=Names!$B23)*(LEN('7043_DJones_1_export_excel_2_9_'!$U:$U)&lt;&gt;0),'7043_DJones_1_export_excel_2_9_'!$U:$U,"")))</f>
        <v/>
      </c>
      <c r="L23" s="7" t="str" cm="1">
        <f t="array" ref="L23">_xlfn.TEXTJOIN(CHAR(10),TRUE,_xlfn.UNIQUE(IF(('7043_DJones_1_export_excel_2_9_'!$C:$C=Names!$B23)*(LEN('7043_DJones_1_export_excel_2_9_'!$R:$R)&lt;&gt;0),'7043_DJones_1_export_excel_2_9_'!$R:$R,"")))</f>
        <v>charter@solairus.aero</v>
      </c>
      <c r="M23" s="7" t="str" cm="1">
        <f t="array" ref="M23">_xlfn.TEXTJOIN(CHAR(10),TRUE,_xlfn.UNIQUE(IF(('7043_DJones_1_export_excel_2_9_'!$C:$C=Names!$B23)*(LEN('7043_DJones_1_export_excel_2_9_'!$Y:$Y)&lt;&gt;0),'7043_DJones_1_export_excel_2_9_'!$Y:$Y,"")))</f>
        <v>cjudge@solairus.aero</v>
      </c>
      <c r="N23" s="7" t="str" cm="1">
        <f t="array" ref="N23">_xlfn.TEXTJOIN(CHAR(10),TRUE,_xlfn.UNIQUE(IF(('7043_DJones_1_export_excel_2_9_'!$C:$C=Names!$B23)*(LEN('7043_DJones_1_export_excel_2_9_'!$S:$S)&lt;&gt;0),'7043_DJones_1_export_excel_2_9_'!$S:$S,"")))</f>
        <v>www.solairus.aero</v>
      </c>
      <c r="O23" s="7" t="s">
        <v>1249</v>
      </c>
      <c r="P23" s="7" t="s">
        <v>198</v>
      </c>
      <c r="Q23" s="7" t="s">
        <v>198</v>
      </c>
      <c r="R23" s="7" t="s">
        <v>1238</v>
      </c>
      <c r="S23" s="7" t="s">
        <v>198</v>
      </c>
      <c r="T23" s="7" t="s">
        <v>198</v>
      </c>
      <c r="U23" s="7" t="s">
        <v>198</v>
      </c>
      <c r="V23" s="7" t="s">
        <v>198</v>
      </c>
      <c r="W23" s="7" t="s">
        <v>198</v>
      </c>
      <c r="X23" s="7" t="s">
        <v>198</v>
      </c>
      <c r="Y23" s="7" t="s">
        <v>198</v>
      </c>
      <c r="Z23" s="7" t="s">
        <v>198</v>
      </c>
    </row>
    <row r="24" spans="1:26" s="8" customFormat="1" x14ac:dyDescent="0.25">
      <c r="A24" s="7" t="str">
        <f>INDEX(_7043_DJones_1_export_excel_2_9_[[#All],[SERNBR]:[REGNBR]],MATCH(Table2[[#This Row],[SERNBR]], _7043_DJones_1_export_excel_2_9_[[#All],[SERNBR]],0),2)</f>
        <v>C-FTXX</v>
      </c>
      <c r="B24" s="13">
        <v>222</v>
      </c>
      <c r="C24" s="7" t="str">
        <f>INDEX(_7043_DJones_1_export_excel_2_9_[#All],MATCH(Table2[[#This Row],[SERNBR]],_7043_DJones_1_export_excel_2_9_[[#All],[SERNBR]],0),MATCH(Table2[[#Headers],[ACBASECOUNTRY]],_7043_DJones_1_export_excel_2_9_[#Headers],0))</f>
        <v>Canada</v>
      </c>
      <c r="D24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Operator</v>
      </c>
      <c r="E24" s="7" t="b">
        <f>LEN(CONCATENATE(Table2[[#This Row],[CONTACTBESTPHONE]],Table2[[#This Row],[CONTACTOFFICE]],Table2[[#This Row],[CONTACTMOBILE]],Table2[[#This Row],[COMPOFFICE]],Table2[[#This Row],[COMPMOBILE]]))&gt;0</f>
        <v>1</v>
      </c>
      <c r="F24" s="7" t="b">
        <f>LEN(CONCATENATE(Table2[[#This Row],[COMPEMAILADDRESS]],Table2[[#This Row],[CONTACTEMAILADDRESS]]))&gt;0</f>
        <v>1</v>
      </c>
      <c r="G24" s="7" t="str" cm="1">
        <f t="array" ref="G24">_xlfn.TEXTJOIN(CHAR(10),TRUE,_xlfn.UNIQUE(IF(('7043_DJones_1_export_excel_2_9_'!$C:$C=Names!$B24)*(LEN('7043_DJones_1_export_excel_2_9_'!$Z:$Z)&lt;&gt;0),'7043_DJones_1_export_excel_2_9_'!$Z:$Z,"")))</f>
        <v>204-632-6694</v>
      </c>
      <c r="H24" s="7" t="str" cm="1">
        <f t="array" ref="H24">_xlfn.TEXTJOIN(CHAR(10),TRUE,_xlfn.UNIQUE(IF(('7043_DJones_1_export_excel_2_9_'!$C:$C=Names!$B24)*(LEN('7043_DJones_1_export_excel_2_9_'!$AA:$AA)&lt;&gt;0),'7043_DJones_1_export_excel_2_9_'!$AA:$AA,"")))</f>
        <v/>
      </c>
      <c r="I24" s="7" t="str" cm="1">
        <f t="array" ref="I24">_xlfn.TEXTJOIN(CHAR(10),TRUE,_xlfn.UNIQUE(IF(('7043_DJones_1_export_excel_2_9_'!$C:$C=Names!$B24)*(LEN('7043_DJones_1_export_excel_2_9_'!$AB:$AB)&lt;&gt;0),'7043_DJones_1_export_excel_2_9_'!$AB:$AB,"")))</f>
        <v/>
      </c>
      <c r="J24" s="7" t="str" cm="1">
        <f t="array" ref="J24">_xlfn.TEXTJOIN(CHAR(10),TRUE,_xlfn.UNIQUE(IF(('7043_DJones_1_export_excel_2_9_'!$C:$C=Names!$B24)*(LEN('7043_DJones_1_export_excel_2_9_'!$T:$T)&lt;&gt;0),'7043_DJones_1_export_excel_2_9_'!$T:$T,"")))</f>
        <v>204-632-6694</v>
      </c>
      <c r="K24" s="7" t="str" cm="1">
        <f t="array" ref="K24">_xlfn.TEXTJOIN(CHAR(10),TRUE,_xlfn.UNIQUE(IF(('7043_DJones_1_export_excel_2_9_'!$C:$C=Names!$B24)*(LEN('7043_DJones_1_export_excel_2_9_'!$U:$U)&lt;&gt;0),'7043_DJones_1_export_excel_2_9_'!$U:$U,"")))</f>
        <v/>
      </c>
      <c r="L24" s="7" t="str" cm="1">
        <f t="array" ref="L24">_xlfn.TEXTJOIN(CHAR(10),TRUE,_xlfn.UNIQUE(IF(('7043_DJones_1_export_excel_2_9_'!$C:$C=Names!$B24)*(LEN('7043_DJones_1_export_excel_2_9_'!$R:$R)&lt;&gt;0),'7043_DJones_1_export_excel_2_9_'!$R:$R,"")))</f>
        <v>hr@transx.com</v>
      </c>
      <c r="M24" s="7" t="str" cm="1">
        <f t="array" ref="M24">_xlfn.TEXTJOIN(CHAR(10),TRUE,_xlfn.UNIQUE(IF(('7043_DJones_1_export_excel_2_9_'!$C:$C=Names!$B24)*(LEN('7043_DJones_1_export_excel_2_9_'!$Y:$Y)&lt;&gt;0),'7043_DJones_1_export_excel_2_9_'!$Y:$Y,"")))</f>
        <v>louie_tolaini@transx.com</v>
      </c>
      <c r="N24" s="7" t="str" cm="1">
        <f t="array" ref="N24">_xlfn.TEXTJOIN(CHAR(10),TRUE,_xlfn.UNIQUE(IF(('7043_DJones_1_export_excel_2_9_'!$C:$C=Names!$B24)*(LEN('7043_DJones_1_export_excel_2_9_'!$S:$S)&lt;&gt;0),'7043_DJones_1_export_excel_2_9_'!$S:$S,"")))</f>
        <v/>
      </c>
      <c r="O24" s="7" t="s">
        <v>1257</v>
      </c>
      <c r="P24" s="7" t="s">
        <v>1257</v>
      </c>
      <c r="Q24" s="7" t="s">
        <v>198</v>
      </c>
      <c r="R24" s="7" t="s">
        <v>198</v>
      </c>
      <c r="S24" s="7" t="s">
        <v>198</v>
      </c>
      <c r="T24" s="7" t="s">
        <v>198</v>
      </c>
      <c r="U24" s="7" t="s">
        <v>198</v>
      </c>
      <c r="V24" s="7" t="s">
        <v>198</v>
      </c>
      <c r="W24" s="7" t="s">
        <v>198</v>
      </c>
      <c r="X24" s="7" t="s">
        <v>198</v>
      </c>
      <c r="Y24" s="7" t="s">
        <v>198</v>
      </c>
      <c r="Z24" s="7" t="s">
        <v>198</v>
      </c>
    </row>
    <row r="25" spans="1:26" s="8" customFormat="1" x14ac:dyDescent="0.25">
      <c r="A25" s="7" t="str">
        <f>INDEX(_7043_DJones_1_export_excel_2_9_[[#All],[SERNBR]:[REGNBR]],MATCH(Table2[[#This Row],[SERNBR]], _7043_DJones_1_export_excel_2_9_[[#All],[SERNBR]],0),2)</f>
        <v>N611NC</v>
      </c>
      <c r="B25" s="13">
        <v>223</v>
      </c>
      <c r="C25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25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Operator</v>
      </c>
      <c r="E25" s="7" t="b">
        <f>LEN(CONCATENATE(Table2[[#This Row],[CONTACTBESTPHONE]],Table2[[#This Row],[CONTACTOFFICE]],Table2[[#This Row],[CONTACTMOBILE]],Table2[[#This Row],[COMPOFFICE]],Table2[[#This Row],[COMPMOBILE]]))&gt;0</f>
        <v>1</v>
      </c>
      <c r="F25" s="7" t="b">
        <f>LEN(CONCATENATE(Table2[[#This Row],[COMPEMAILADDRESS]],Table2[[#This Row],[CONTACTEMAILADDRESS]]))&gt;0</f>
        <v>1</v>
      </c>
      <c r="G25" s="7" t="str" cm="1">
        <f t="array" ref="G25">_xlfn.TEXTJOIN(CHAR(10),TRUE,_xlfn.UNIQUE(IF(('7043_DJones_1_export_excel_2_9_'!$C:$C=Names!$B25)*(LEN('7043_DJones_1_export_excel_2_9_'!$Z:$Z)&lt;&gt;0),'7043_DJones_1_export_excel_2_9_'!$Z:$Z,"")))</f>
        <v>410-654-6700</v>
      </c>
      <c r="H25" s="7" t="str" cm="1">
        <f t="array" ref="H25">_xlfn.TEXTJOIN(CHAR(10),TRUE,_xlfn.UNIQUE(IF(('7043_DJones_1_export_excel_2_9_'!$C:$C=Names!$B25)*(LEN('7043_DJones_1_export_excel_2_9_'!$AA:$AA)&lt;&gt;0),'7043_DJones_1_export_excel_2_9_'!$AA:$AA,"")))</f>
        <v/>
      </c>
      <c r="I25" s="7" t="str" cm="1">
        <f t="array" ref="I25">_xlfn.TEXTJOIN(CHAR(10),TRUE,_xlfn.UNIQUE(IF(('7043_DJones_1_export_excel_2_9_'!$C:$C=Names!$B25)*(LEN('7043_DJones_1_export_excel_2_9_'!$AB:$AB)&lt;&gt;0),'7043_DJones_1_export_excel_2_9_'!$AB:$AB,"")))</f>
        <v/>
      </c>
      <c r="J25" s="7" t="str" cm="1">
        <f t="array" ref="J25">_xlfn.TEXTJOIN(CHAR(10),TRUE,_xlfn.UNIQUE(IF(('7043_DJones_1_export_excel_2_9_'!$C:$C=Names!$B25)*(LEN('7043_DJones_1_export_excel_2_9_'!$T:$T)&lt;&gt;0),'7043_DJones_1_export_excel_2_9_'!$T:$T,"")))</f>
        <v>410-654-6700</v>
      </c>
      <c r="K25" s="7" t="str" cm="1">
        <f t="array" ref="K25">_xlfn.TEXTJOIN(CHAR(10),TRUE,_xlfn.UNIQUE(IF(('7043_DJones_1_export_excel_2_9_'!$C:$C=Names!$B25)*(LEN('7043_DJones_1_export_excel_2_9_'!$U:$U)&lt;&gt;0),'7043_DJones_1_export_excel_2_9_'!$U:$U,"")))</f>
        <v/>
      </c>
      <c r="L25" s="7" t="str" cm="1">
        <f t="array" ref="L25">_xlfn.TEXTJOIN(CHAR(10),TRUE,_xlfn.UNIQUE(IF(('7043_DJones_1_export_excel_2_9_'!$C:$C=Names!$B25)*(LEN('7043_DJones_1_export_excel_2_9_'!$R:$R)&lt;&gt;0),'7043_DJones_1_export_excel_2_9_'!$R:$R,"")))</f>
        <v/>
      </c>
      <c r="M25" s="7" t="str" cm="1">
        <f t="array" ref="M25">_xlfn.TEXTJOIN(CHAR(10),TRUE,_xlfn.UNIQUE(IF(('7043_DJones_1_export_excel_2_9_'!$C:$C=Names!$B25)*(LEN('7043_DJones_1_export_excel_2_9_'!$Y:$Y)&lt;&gt;0),'7043_DJones_1_export_excel_2_9_'!$Y:$Y,"")))</f>
        <v>mhweiner@mhwgroup.com</v>
      </c>
      <c r="N25" s="7" t="str" cm="1">
        <f t="array" ref="N25">_xlfn.TEXTJOIN(CHAR(10),TRUE,_xlfn.UNIQUE(IF(('7043_DJones_1_export_excel_2_9_'!$C:$C=Names!$B25)*(LEN('7043_DJones_1_export_excel_2_9_'!$S:$S)&lt;&gt;0),'7043_DJones_1_export_excel_2_9_'!$S:$S,"")))</f>
        <v>www.mhwgroup.com</v>
      </c>
      <c r="O25" s="7" t="s">
        <v>1266</v>
      </c>
      <c r="P25" s="7" t="s">
        <v>1266</v>
      </c>
      <c r="Q25" s="7" t="s">
        <v>198</v>
      </c>
      <c r="R25" s="7" t="s">
        <v>198</v>
      </c>
      <c r="S25" s="7" t="s">
        <v>198</v>
      </c>
      <c r="T25" s="7" t="s">
        <v>198</v>
      </c>
      <c r="U25" s="7" t="s">
        <v>198</v>
      </c>
      <c r="V25" s="7" t="s">
        <v>198</v>
      </c>
      <c r="W25" s="7" t="s">
        <v>198</v>
      </c>
      <c r="X25" s="7" t="s">
        <v>198</v>
      </c>
      <c r="Y25" s="7" t="s">
        <v>198</v>
      </c>
      <c r="Z25" s="7" t="s">
        <v>198</v>
      </c>
    </row>
    <row r="26" spans="1:26" s="8" customFormat="1" x14ac:dyDescent="0.25">
      <c r="A26" s="7" t="str">
        <f>INDEX(_7043_DJones_1_export_excel_2_9_[[#All],[SERNBR]:[REGNBR]],MATCH(Table2[[#This Row],[SERNBR]], _7043_DJones_1_export_excel_2_9_[[#All],[SERNBR]],0),2)</f>
        <v>N224GG</v>
      </c>
      <c r="B26" s="13">
        <v>224</v>
      </c>
      <c r="C26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26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</v>
      </c>
      <c r="E26" s="7" t="b">
        <f>LEN(CONCATENATE(Table2[[#This Row],[CONTACTBESTPHONE]],Table2[[#This Row],[CONTACTOFFICE]],Table2[[#This Row],[CONTACTMOBILE]],Table2[[#This Row],[COMPOFFICE]],Table2[[#This Row],[COMPMOBILE]]))&gt;0</f>
        <v>1</v>
      </c>
      <c r="F26" s="7" t="b">
        <f>LEN(CONCATENATE(Table2[[#This Row],[COMPEMAILADDRESS]],Table2[[#This Row],[CONTACTEMAILADDRESS]]))&gt;0</f>
        <v>0</v>
      </c>
      <c r="G26" s="7" t="str" cm="1">
        <f t="array" ref="G26">_xlfn.TEXTJOIN(CHAR(10),TRUE,_xlfn.UNIQUE(IF(('7043_DJones_1_export_excel_2_9_'!$C:$C=Names!$B26)*(LEN('7043_DJones_1_export_excel_2_9_'!$Z:$Z)&lt;&gt;0),'7043_DJones_1_export_excel_2_9_'!$Z:$Z,"")))</f>
        <v>850-217-6580</v>
      </c>
      <c r="H26" s="7" t="str" cm="1">
        <f t="array" ref="H26">_xlfn.TEXTJOIN(CHAR(10),TRUE,_xlfn.UNIQUE(IF(('7043_DJones_1_export_excel_2_9_'!$C:$C=Names!$B26)*(LEN('7043_DJones_1_export_excel_2_9_'!$AA:$AA)&lt;&gt;0),'7043_DJones_1_export_excel_2_9_'!$AA:$AA,"")))</f>
        <v/>
      </c>
      <c r="I26" s="7" t="str" cm="1">
        <f t="array" ref="I26">_xlfn.TEXTJOIN(CHAR(10),TRUE,_xlfn.UNIQUE(IF(('7043_DJones_1_export_excel_2_9_'!$C:$C=Names!$B26)*(LEN('7043_DJones_1_export_excel_2_9_'!$AB:$AB)&lt;&gt;0),'7043_DJones_1_export_excel_2_9_'!$AB:$AB,"")))</f>
        <v>850-217-6580</v>
      </c>
      <c r="J26" s="7" t="str" cm="1">
        <f t="array" ref="J26">_xlfn.TEXTJOIN(CHAR(10),TRUE,_xlfn.UNIQUE(IF(('7043_DJones_1_export_excel_2_9_'!$C:$C=Names!$B26)*(LEN('7043_DJones_1_export_excel_2_9_'!$T:$T)&lt;&gt;0),'7043_DJones_1_export_excel_2_9_'!$T:$T,"")))</f>
        <v/>
      </c>
      <c r="K26" s="7" t="str" cm="1">
        <f t="array" ref="K26">_xlfn.TEXTJOIN(CHAR(10),TRUE,_xlfn.UNIQUE(IF(('7043_DJones_1_export_excel_2_9_'!$C:$C=Names!$B26)*(LEN('7043_DJones_1_export_excel_2_9_'!$U:$U)&lt;&gt;0),'7043_DJones_1_export_excel_2_9_'!$U:$U,"")))</f>
        <v/>
      </c>
      <c r="L26" s="7" t="str" cm="1">
        <f t="array" ref="L26">_xlfn.TEXTJOIN(CHAR(10),TRUE,_xlfn.UNIQUE(IF(('7043_DJones_1_export_excel_2_9_'!$C:$C=Names!$B26)*(LEN('7043_DJones_1_export_excel_2_9_'!$R:$R)&lt;&gt;0),'7043_DJones_1_export_excel_2_9_'!$R:$R,"")))</f>
        <v/>
      </c>
      <c r="M26" s="7" t="str" cm="1">
        <f t="array" ref="M26">_xlfn.TEXTJOIN(CHAR(10),TRUE,_xlfn.UNIQUE(IF(('7043_DJones_1_export_excel_2_9_'!$C:$C=Names!$B26)*(LEN('7043_DJones_1_export_excel_2_9_'!$Y:$Y)&lt;&gt;0),'7043_DJones_1_export_excel_2_9_'!$Y:$Y,"")))</f>
        <v/>
      </c>
      <c r="N26" s="7" t="str" cm="1">
        <f t="array" ref="N26">_xlfn.TEXTJOIN(CHAR(10),TRUE,_xlfn.UNIQUE(IF(('7043_DJones_1_export_excel_2_9_'!$C:$C=Names!$B26)*(LEN('7043_DJones_1_export_excel_2_9_'!$S:$S)&lt;&gt;0),'7043_DJones_1_export_excel_2_9_'!$S:$S,"")))</f>
        <v/>
      </c>
      <c r="O26" s="7" t="s">
        <v>1276</v>
      </c>
      <c r="P26" s="7" t="s">
        <v>198</v>
      </c>
      <c r="Q26" s="7" t="s">
        <v>198</v>
      </c>
      <c r="R26" s="7" t="s">
        <v>198</v>
      </c>
      <c r="S26" s="7" t="s">
        <v>198</v>
      </c>
      <c r="T26" s="7" t="s">
        <v>198</v>
      </c>
      <c r="U26" s="7" t="s">
        <v>198</v>
      </c>
      <c r="V26" s="7" t="s">
        <v>198</v>
      </c>
      <c r="W26" s="7" t="s">
        <v>198</v>
      </c>
      <c r="X26" s="7" t="s">
        <v>198</v>
      </c>
      <c r="Y26" s="7" t="s">
        <v>198</v>
      </c>
      <c r="Z26" s="7" t="s">
        <v>198</v>
      </c>
    </row>
    <row r="27" spans="1:26" s="8" customFormat="1" ht="30" x14ac:dyDescent="0.25">
      <c r="A27" s="7" t="str">
        <f>INDEX(_7043_DJones_1_export_excel_2_9_[[#All],[SERNBR]:[REGNBR]],MATCH(Table2[[#This Row],[SERNBR]], _7043_DJones_1_export_excel_2_9_[[#All],[SERNBR]],0),2)</f>
        <v>N365GA</v>
      </c>
      <c r="B27" s="13">
        <v>225</v>
      </c>
      <c r="C27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27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Operator</v>
      </c>
      <c r="E27" s="7" t="b">
        <f>LEN(CONCATENATE(Table2[[#This Row],[CONTACTBESTPHONE]],Table2[[#This Row],[CONTACTOFFICE]],Table2[[#This Row],[CONTACTMOBILE]],Table2[[#This Row],[COMPOFFICE]],Table2[[#This Row],[COMPMOBILE]]))&gt;0</f>
        <v>1</v>
      </c>
      <c r="F27" s="7" t="b">
        <f>LEN(CONCATENATE(Table2[[#This Row],[COMPEMAILADDRESS]],Table2[[#This Row],[CONTACTEMAILADDRESS]]))&gt;0</f>
        <v>1</v>
      </c>
      <c r="G27" s="7" t="str" cm="1">
        <f t="array" ref="G27">_xlfn.TEXTJOIN(CHAR(10),TRUE,_xlfn.UNIQUE(IF(('7043_DJones_1_export_excel_2_9_'!$C:$C=Names!$B27)*(LEN('7043_DJones_1_export_excel_2_9_'!$Z:$Z)&lt;&gt;0),'7043_DJones_1_export_excel_2_9_'!$Z:$Z,"")))</f>
        <v>912-965-3000
912-965-3293</v>
      </c>
      <c r="H27" s="7" t="str" cm="1">
        <f t="array" ref="H27">_xlfn.TEXTJOIN(CHAR(10),TRUE,_xlfn.UNIQUE(IF(('7043_DJones_1_export_excel_2_9_'!$C:$C=Names!$B27)*(LEN('7043_DJones_1_export_excel_2_9_'!$AA:$AA)&lt;&gt;0),'7043_DJones_1_export_excel_2_9_'!$AA:$AA,"")))</f>
        <v/>
      </c>
      <c r="I27" s="7" t="str" cm="1">
        <f t="array" ref="I27">_xlfn.TEXTJOIN(CHAR(10),TRUE,_xlfn.UNIQUE(IF(('7043_DJones_1_export_excel_2_9_'!$C:$C=Names!$B27)*(LEN('7043_DJones_1_export_excel_2_9_'!$AB:$AB)&lt;&gt;0),'7043_DJones_1_export_excel_2_9_'!$AB:$AB,"")))</f>
        <v/>
      </c>
      <c r="J27" s="7" t="str" cm="1">
        <f t="array" ref="J27">_xlfn.TEXTJOIN(CHAR(10),TRUE,_xlfn.UNIQUE(IF(('7043_DJones_1_export_excel_2_9_'!$C:$C=Names!$B27)*(LEN('7043_DJones_1_export_excel_2_9_'!$T:$T)&lt;&gt;0),'7043_DJones_1_export_excel_2_9_'!$T:$T,"")))</f>
        <v>912-965-3000
912-965-3293</v>
      </c>
      <c r="K27" s="7" t="str" cm="1">
        <f t="array" ref="K27">_xlfn.TEXTJOIN(CHAR(10),TRUE,_xlfn.UNIQUE(IF(('7043_DJones_1_export_excel_2_9_'!$C:$C=Names!$B27)*(LEN('7043_DJones_1_export_excel_2_9_'!$U:$U)&lt;&gt;0),'7043_DJones_1_export_excel_2_9_'!$U:$U,"")))</f>
        <v/>
      </c>
      <c r="L27" s="7" t="str" cm="1">
        <f t="array" ref="L27">_xlfn.TEXTJOIN(CHAR(10),TRUE,_xlfn.UNIQUE(IF(('7043_DJones_1_export_excel_2_9_'!$C:$C=Names!$B27)*(LEN('7043_DJones_1_export_excel_2_9_'!$R:$R)&lt;&gt;0),'7043_DJones_1_export_excel_2_9_'!$R:$R,"")))</f>
        <v/>
      </c>
      <c r="M27" s="7" t="str" cm="1">
        <f t="array" ref="M27">_xlfn.TEXTJOIN(CHAR(10),TRUE,_xlfn.UNIQUE(IF(('7043_DJones_1_export_excel_2_9_'!$C:$C=Names!$B27)*(LEN('7043_DJones_1_export_excel_2_9_'!$Y:$Y)&lt;&gt;0),'7043_DJones_1_export_excel_2_9_'!$Y:$Y,"")))</f>
        <v>richard.chiariello@gulfstream.com</v>
      </c>
      <c r="N27" s="7" t="str" cm="1">
        <f t="array" ref="N27">_xlfn.TEXTJOIN(CHAR(10),TRUE,_xlfn.UNIQUE(IF(('7043_DJones_1_export_excel_2_9_'!$C:$C=Names!$B27)*(LEN('7043_DJones_1_export_excel_2_9_'!$S:$S)&lt;&gt;0),'7043_DJones_1_export_excel_2_9_'!$S:$S,"")))</f>
        <v>www.gulfstream.com/preowned</v>
      </c>
      <c r="O27" s="7" t="s">
        <v>1003</v>
      </c>
      <c r="P27" s="7" t="s">
        <v>1161</v>
      </c>
      <c r="Q27" s="7" t="s">
        <v>198</v>
      </c>
      <c r="R27" s="7" t="s">
        <v>198</v>
      </c>
      <c r="S27" s="7" t="s">
        <v>198</v>
      </c>
      <c r="T27" s="7" t="s">
        <v>198</v>
      </c>
      <c r="U27" s="7" t="s">
        <v>198</v>
      </c>
      <c r="V27" s="7" t="s">
        <v>198</v>
      </c>
      <c r="W27" s="7" t="s">
        <v>198</v>
      </c>
      <c r="X27" s="7" t="s">
        <v>198</v>
      </c>
      <c r="Y27" s="7" t="s">
        <v>198</v>
      </c>
      <c r="Z27" s="7" t="s">
        <v>198</v>
      </c>
    </row>
    <row r="28" spans="1:26" s="8" customFormat="1" ht="60" x14ac:dyDescent="0.25">
      <c r="A28" s="7" t="str">
        <f>INDEX(_7043_DJones_1_export_excel_2_9_[[#All],[SERNBR]:[REGNBR]],MATCH(Table2[[#This Row],[SERNBR]], _7043_DJones_1_export_excel_2_9_[[#All],[SERNBR]],0),2)</f>
        <v>N8821C</v>
      </c>
      <c r="B28" s="13">
        <v>226</v>
      </c>
      <c r="C28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28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Aircraft Management Company</v>
      </c>
      <c r="E28" s="7" t="b">
        <f>LEN(CONCATENATE(Table2[[#This Row],[CONTACTBESTPHONE]],Table2[[#This Row],[CONTACTOFFICE]],Table2[[#This Row],[CONTACTMOBILE]],Table2[[#This Row],[COMPOFFICE]],Table2[[#This Row],[COMPMOBILE]]))&gt;0</f>
        <v>1</v>
      </c>
      <c r="F28" s="7" t="b">
        <f>LEN(CONCATENATE(Table2[[#This Row],[COMPEMAILADDRESS]],Table2[[#This Row],[CONTACTEMAILADDRESS]]))&gt;0</f>
        <v>1</v>
      </c>
      <c r="G28" s="7" t="str" cm="1">
        <f t="array" ref="G28">_xlfn.TEXTJOIN(CHAR(10),TRUE,_xlfn.UNIQUE(IF(('7043_DJones_1_export_excel_2_9_'!$C:$C=Names!$B28)*(LEN('7043_DJones_1_export_excel_2_9_'!$Z:$Z)&lt;&gt;0),'7043_DJones_1_export_excel_2_9_'!$Z:$Z,"")))</f>
        <v>559-492-9403
559-584-5751</v>
      </c>
      <c r="H28" s="7" t="str" cm="1">
        <f t="array" ref="H28">_xlfn.TEXTJOIN(CHAR(10),TRUE,_xlfn.UNIQUE(IF(('7043_DJones_1_export_excel_2_9_'!$C:$C=Names!$B28)*(LEN('7043_DJones_1_export_excel_2_9_'!$AA:$AA)&lt;&gt;0),'7043_DJones_1_export_excel_2_9_'!$AA:$AA,"")))</f>
        <v/>
      </c>
      <c r="I28" s="7" t="str" cm="1">
        <f t="array" ref="I28">_xlfn.TEXTJOIN(CHAR(10),TRUE,_xlfn.UNIQUE(IF(('7043_DJones_1_export_excel_2_9_'!$C:$C=Names!$B28)*(LEN('7043_DJones_1_export_excel_2_9_'!$AB:$AB)&lt;&gt;0),'7043_DJones_1_export_excel_2_9_'!$AB:$AB,"")))</f>
        <v/>
      </c>
      <c r="J28" s="7" t="str" cm="1">
        <f t="array" ref="J28">_xlfn.TEXTJOIN(CHAR(10),TRUE,_xlfn.UNIQUE(IF(('7043_DJones_1_export_excel_2_9_'!$C:$C=Names!$B28)*(LEN('7043_DJones_1_export_excel_2_9_'!$T:$T)&lt;&gt;0),'7043_DJones_1_export_excel_2_9_'!$T:$T,"")))</f>
        <v>559-492-9403
559-584-5751</v>
      </c>
      <c r="K28" s="7" t="str" cm="1">
        <f t="array" ref="K28">_xlfn.TEXTJOIN(CHAR(10),TRUE,_xlfn.UNIQUE(IF(('7043_DJones_1_export_excel_2_9_'!$C:$C=Names!$B28)*(LEN('7043_DJones_1_export_excel_2_9_'!$U:$U)&lt;&gt;0),'7043_DJones_1_export_excel_2_9_'!$U:$U,"")))</f>
        <v/>
      </c>
      <c r="L28" s="7" t="str" cm="1">
        <f t="array" ref="L28">_xlfn.TEXTJOIN(CHAR(10),TRUE,_xlfn.UNIQUE(IF(('7043_DJones_1_export_excel_2_9_'!$C:$C=Names!$B28)*(LEN('7043_DJones_1_export_excel_2_9_'!$R:$R)&lt;&gt;0),'7043_DJones_1_export_excel_2_9_'!$R:$R,"")))</f>
        <v>jhogan@csmaviation.com
john@tosfarms.com</v>
      </c>
      <c r="M28" s="7" t="str" cm="1">
        <f t="array" ref="M28">_xlfn.TEXTJOIN(CHAR(10),TRUE,_xlfn.UNIQUE(IF(('7043_DJones_1_export_excel_2_9_'!$C:$C=Names!$B28)*(LEN('7043_DJones_1_export_excel_2_9_'!$Y:$Y)&lt;&gt;0),'7043_DJones_1_export_excel_2_9_'!$Y:$Y,"")))</f>
        <v>albert@paragonaviationlogistics.com
bill@tosfarms.com</v>
      </c>
      <c r="N28" s="7" t="str" cm="1">
        <f t="array" ref="N28">_xlfn.TEXTJOIN(CHAR(10),TRUE,_xlfn.UNIQUE(IF(('7043_DJones_1_export_excel_2_9_'!$C:$C=Names!$B28)*(LEN('7043_DJones_1_export_excel_2_9_'!$S:$S)&lt;&gt;0),'7043_DJones_1_export_excel_2_9_'!$S:$S,"")))</f>
        <v>www.CSMAviation.com</v>
      </c>
      <c r="O28" s="7" t="s">
        <v>1293</v>
      </c>
      <c r="P28" s="7" t="s">
        <v>198</v>
      </c>
      <c r="Q28" s="7" t="s">
        <v>198</v>
      </c>
      <c r="R28" s="7" t="s">
        <v>1283</v>
      </c>
      <c r="S28" s="7" t="s">
        <v>198</v>
      </c>
      <c r="T28" s="7" t="s">
        <v>198</v>
      </c>
      <c r="U28" s="7" t="s">
        <v>198</v>
      </c>
      <c r="V28" s="7" t="s">
        <v>198</v>
      </c>
      <c r="W28" s="7" t="s">
        <v>198</v>
      </c>
      <c r="X28" s="7" t="s">
        <v>198</v>
      </c>
      <c r="Y28" s="7" t="s">
        <v>198</v>
      </c>
      <c r="Z28" s="7" t="s">
        <v>198</v>
      </c>
    </row>
    <row r="29" spans="1:26" s="8" customFormat="1" x14ac:dyDescent="0.25">
      <c r="A29" s="7" t="str">
        <f>INDEX(_7043_DJones_1_export_excel_2_9_[[#All],[SERNBR]:[REGNBR]],MATCH(Table2[[#This Row],[SERNBR]], _7043_DJones_1_export_excel_2_9_[[#All],[SERNBR]],0),2)</f>
        <v>N100SR</v>
      </c>
      <c r="B29" s="13">
        <v>227</v>
      </c>
      <c r="C29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29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Flight Department</v>
      </c>
      <c r="E29" s="7" t="b">
        <f>LEN(CONCATENATE(Table2[[#This Row],[CONTACTBESTPHONE]],Table2[[#This Row],[CONTACTOFFICE]],Table2[[#This Row],[CONTACTMOBILE]],Table2[[#This Row],[COMPOFFICE]],Table2[[#This Row],[COMPMOBILE]]))&gt;0</f>
        <v>1</v>
      </c>
      <c r="F29" s="7" t="b">
        <f>LEN(CONCATENATE(Table2[[#This Row],[COMPEMAILADDRESS]],Table2[[#This Row],[CONTACTEMAILADDRESS]]))&gt;0</f>
        <v>0</v>
      </c>
      <c r="G29" s="7" t="str" cm="1">
        <f t="array" ref="G29">_xlfn.TEXTJOIN(CHAR(10),TRUE,_xlfn.UNIQUE(IF(('7043_DJones_1_export_excel_2_9_'!$C:$C=Names!$B29)*(LEN('7043_DJones_1_export_excel_2_9_'!$Z:$Z)&lt;&gt;0),'7043_DJones_1_export_excel_2_9_'!$Z:$Z,"")))</f>
        <v>630-556-3731</v>
      </c>
      <c r="H29" s="7" t="str" cm="1">
        <f t="array" ref="H29">_xlfn.TEXTJOIN(CHAR(10),TRUE,_xlfn.UNIQUE(IF(('7043_DJones_1_export_excel_2_9_'!$C:$C=Names!$B29)*(LEN('7043_DJones_1_export_excel_2_9_'!$AA:$AA)&lt;&gt;0),'7043_DJones_1_export_excel_2_9_'!$AA:$AA,"")))</f>
        <v>630-556-3731</v>
      </c>
      <c r="I29" s="7" t="str" cm="1">
        <f t="array" ref="I29">_xlfn.TEXTJOIN(CHAR(10),TRUE,_xlfn.UNIQUE(IF(('7043_DJones_1_export_excel_2_9_'!$C:$C=Names!$B29)*(LEN('7043_DJones_1_export_excel_2_9_'!$AB:$AB)&lt;&gt;0),'7043_DJones_1_export_excel_2_9_'!$AB:$AB,"")))</f>
        <v/>
      </c>
      <c r="J29" s="7" t="str" cm="1">
        <f t="array" ref="J29">_xlfn.TEXTJOIN(CHAR(10),TRUE,_xlfn.UNIQUE(IF(('7043_DJones_1_export_excel_2_9_'!$C:$C=Names!$B29)*(LEN('7043_DJones_1_export_excel_2_9_'!$T:$T)&lt;&gt;0),'7043_DJones_1_export_excel_2_9_'!$T:$T,"")))</f>
        <v>630-556-3731</v>
      </c>
      <c r="K29" s="7" t="str" cm="1">
        <f t="array" ref="K29">_xlfn.TEXTJOIN(CHAR(10),TRUE,_xlfn.UNIQUE(IF(('7043_DJones_1_export_excel_2_9_'!$C:$C=Names!$B29)*(LEN('7043_DJones_1_export_excel_2_9_'!$U:$U)&lt;&gt;0),'7043_DJones_1_export_excel_2_9_'!$U:$U,"")))</f>
        <v/>
      </c>
      <c r="L29" s="7" t="str" cm="1">
        <f t="array" ref="L29">_xlfn.TEXTJOIN(CHAR(10),TRUE,_xlfn.UNIQUE(IF(('7043_DJones_1_export_excel_2_9_'!$C:$C=Names!$B29)*(LEN('7043_DJones_1_export_excel_2_9_'!$R:$R)&lt;&gt;0),'7043_DJones_1_export_excel_2_9_'!$R:$R,"")))</f>
        <v/>
      </c>
      <c r="M29" s="7" t="str" cm="1">
        <f t="array" ref="M29">_xlfn.TEXTJOIN(CHAR(10),TRUE,_xlfn.UNIQUE(IF(('7043_DJones_1_export_excel_2_9_'!$C:$C=Names!$B29)*(LEN('7043_DJones_1_export_excel_2_9_'!$Y:$Y)&lt;&gt;0),'7043_DJones_1_export_excel_2_9_'!$Y:$Y,"")))</f>
        <v/>
      </c>
      <c r="N29" s="7" t="str" cm="1">
        <f t="array" ref="N29">_xlfn.TEXTJOIN(CHAR(10),TRUE,_xlfn.UNIQUE(IF(('7043_DJones_1_export_excel_2_9_'!$C:$C=Names!$B29)*(LEN('7043_DJones_1_export_excel_2_9_'!$S:$S)&lt;&gt;0),'7043_DJones_1_export_excel_2_9_'!$S:$S,"")))</f>
        <v/>
      </c>
      <c r="O29" s="7" t="s">
        <v>1308</v>
      </c>
      <c r="P29" s="7" t="s">
        <v>198</v>
      </c>
      <c r="Q29" s="7" t="s">
        <v>198</v>
      </c>
      <c r="R29" s="7" t="s">
        <v>198</v>
      </c>
      <c r="S29" s="7" t="s">
        <v>198</v>
      </c>
      <c r="T29" s="7" t="s">
        <v>198</v>
      </c>
      <c r="U29" s="7" t="s">
        <v>1303</v>
      </c>
      <c r="V29" s="7" t="s">
        <v>198</v>
      </c>
      <c r="W29" s="7" t="s">
        <v>198</v>
      </c>
      <c r="X29" s="7" t="s">
        <v>198</v>
      </c>
      <c r="Y29" s="7" t="s">
        <v>198</v>
      </c>
      <c r="Z29" s="7" t="s">
        <v>198</v>
      </c>
    </row>
    <row r="30" spans="1:26" s="8" customFormat="1" ht="45" x14ac:dyDescent="0.25">
      <c r="A30" s="7" t="str">
        <f>INDEX(_7043_DJones_1_export_excel_2_9_[[#All],[SERNBR]:[REGNBR]],MATCH(Table2[[#This Row],[SERNBR]], _7043_DJones_1_export_excel_2_9_[[#All],[SERNBR]],0),2)</f>
        <v>N100GX</v>
      </c>
      <c r="B30" s="13">
        <v>228</v>
      </c>
      <c r="C30" s="7" t="str">
        <f>INDEX(_7043_DJones_1_export_excel_2_9_[#All],MATCH(Table2[[#This Row],[SERNBR]],_7043_DJones_1_export_excel_2_9_[[#All],[SERNBR]],0),MATCH(Table2[[#Headers],[ACBASECOUNTRY]],_7043_DJones_1_export_excel_2_9_[#Headers],0))</f>
        <v>Philippines</v>
      </c>
      <c r="D30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Aircraft Management Company</v>
      </c>
      <c r="E30" s="7" t="b">
        <f>LEN(CONCATENATE(Table2[[#This Row],[CONTACTBESTPHONE]],Table2[[#This Row],[CONTACTOFFICE]],Table2[[#This Row],[CONTACTMOBILE]],Table2[[#This Row],[COMPOFFICE]],Table2[[#This Row],[COMPMOBILE]]))&gt;0</f>
        <v>1</v>
      </c>
      <c r="F30" s="7" t="b">
        <f>LEN(CONCATENATE(Table2[[#This Row],[COMPEMAILADDRESS]],Table2[[#This Row],[CONTACTEMAILADDRESS]]))&gt;0</f>
        <v>1</v>
      </c>
      <c r="G30" s="7" t="str" cm="1">
        <f t="array" ref="G30">_xlfn.TEXTJOIN(CHAR(10),TRUE,_xlfn.UNIQUE(IF(('7043_DJones_1_export_excel_2_9_'!$C:$C=Names!$B30)*(LEN('7043_DJones_1_export_excel_2_9_'!$Z:$Z)&lt;&gt;0),'7043_DJones_1_export_excel_2_9_'!$Z:$Z,"")))</f>
        <v>801-502-9499
312-543-4695</v>
      </c>
      <c r="H30" s="7" t="str" cm="1">
        <f t="array" ref="H30">_xlfn.TEXTJOIN(CHAR(10),TRUE,_xlfn.UNIQUE(IF(('7043_DJones_1_export_excel_2_9_'!$C:$C=Names!$B30)*(LEN('7043_DJones_1_export_excel_2_9_'!$AA:$AA)&lt;&gt;0),'7043_DJones_1_export_excel_2_9_'!$AA:$AA,"")))</f>
        <v>801-933-7568</v>
      </c>
      <c r="I30" s="7" t="str" cm="1">
        <f t="array" ref="I30">_xlfn.TEXTJOIN(CHAR(10),TRUE,_xlfn.UNIQUE(IF(('7043_DJones_1_export_excel_2_9_'!$C:$C=Names!$B30)*(LEN('7043_DJones_1_export_excel_2_9_'!$AB:$AB)&lt;&gt;0),'7043_DJones_1_export_excel_2_9_'!$AB:$AB,"")))</f>
        <v>801-502-9499</v>
      </c>
      <c r="J30" s="7" t="str" cm="1">
        <f t="array" ref="J30">_xlfn.TEXTJOIN(CHAR(10),TRUE,_xlfn.UNIQUE(IF(('7043_DJones_1_export_excel_2_9_'!$C:$C=Names!$B30)*(LEN('7043_DJones_1_export_excel_2_9_'!$T:$T)&lt;&gt;0),'7043_DJones_1_export_excel_2_9_'!$T:$T,"")))</f>
        <v>801-933-7500
312-543-4695</v>
      </c>
      <c r="K30" s="7" t="str" cm="1">
        <f t="array" ref="K30">_xlfn.TEXTJOIN(CHAR(10),TRUE,_xlfn.UNIQUE(IF(('7043_DJones_1_export_excel_2_9_'!$C:$C=Names!$B30)*(LEN('7043_DJones_1_export_excel_2_9_'!$U:$U)&lt;&gt;0),'7043_DJones_1_export_excel_2_9_'!$U:$U,"")))</f>
        <v/>
      </c>
      <c r="L30" s="7" t="str" cm="1">
        <f t="array" ref="L30">_xlfn.TEXTJOIN(CHAR(10),TRUE,_xlfn.UNIQUE(IF(('7043_DJones_1_export_excel_2_9_'!$C:$C=Names!$B30)*(LEN('7043_DJones_1_export_excel_2_9_'!$R:$R)&lt;&gt;0),'7043_DJones_1_export_excel_2_9_'!$R:$R,"")))</f>
        <v>info@keystoneaviation.com</v>
      </c>
      <c r="M30" s="7" t="str" cm="1">
        <f t="array" ref="M30">_xlfn.TEXTJOIN(CHAR(10),TRUE,_xlfn.UNIQUE(IF(('7043_DJones_1_export_excel_2_9_'!$C:$C=Names!$B30)*(LEN('7043_DJones_1_export_excel_2_9_'!$Y:$Y)&lt;&gt;0),'7043_DJones_1_export_excel_2_9_'!$Y:$Y,"")))</f>
        <v>cchamberlain@keystoneaviation.com</v>
      </c>
      <c r="N30" s="7" t="str" cm="1">
        <f t="array" ref="N30">_xlfn.TEXTJOIN(CHAR(10),TRUE,_xlfn.UNIQUE(IF(('7043_DJones_1_export_excel_2_9_'!$C:$C=Names!$B30)*(LEN('7043_DJones_1_export_excel_2_9_'!$S:$S)&lt;&gt;0),'7043_DJones_1_export_excel_2_9_'!$S:$S,"")))</f>
        <v>www.keystoneaviation.com</v>
      </c>
      <c r="O30" s="7" t="s">
        <v>1325</v>
      </c>
      <c r="P30" s="7" t="s">
        <v>198</v>
      </c>
      <c r="Q30" s="7" t="s">
        <v>198</v>
      </c>
      <c r="R30" s="7" t="s">
        <v>404</v>
      </c>
      <c r="S30" s="7" t="s">
        <v>198</v>
      </c>
      <c r="T30" s="7" t="s">
        <v>198</v>
      </c>
      <c r="U30" s="7" t="s">
        <v>198</v>
      </c>
      <c r="V30" s="7" t="s">
        <v>198</v>
      </c>
      <c r="W30" s="7" t="s">
        <v>198</v>
      </c>
      <c r="X30" s="7" t="s">
        <v>198</v>
      </c>
      <c r="Y30" s="7" t="s">
        <v>198</v>
      </c>
      <c r="Z30" s="7" t="s">
        <v>198</v>
      </c>
    </row>
    <row r="31" spans="1:26" s="8" customFormat="1" x14ac:dyDescent="0.25">
      <c r="A31" s="7" t="str">
        <f>INDEX(_7043_DJones_1_export_excel_2_9_[[#All],[SERNBR]:[REGNBR]],MATCH(Table2[[#This Row],[SERNBR]], _7043_DJones_1_export_excel_2_9_[[#All],[SERNBR]],0),2)</f>
        <v>N518KH</v>
      </c>
      <c r="B31" s="13">
        <v>229</v>
      </c>
      <c r="C31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31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</v>
      </c>
      <c r="E31" s="7" t="b">
        <f>LEN(CONCATENATE(Table2[[#This Row],[CONTACTBESTPHONE]],Table2[[#This Row],[CONTACTOFFICE]],Table2[[#This Row],[CONTACTMOBILE]],Table2[[#This Row],[COMPOFFICE]],Table2[[#This Row],[COMPMOBILE]]))&gt;0</f>
        <v>1</v>
      </c>
      <c r="F31" s="7" t="b">
        <f>LEN(CONCATENATE(Table2[[#This Row],[COMPEMAILADDRESS]],Table2[[#This Row],[CONTACTEMAILADDRESS]]))&gt;0</f>
        <v>0</v>
      </c>
      <c r="G31" s="7" t="str" cm="1">
        <f t="array" ref="G31">_xlfn.TEXTJOIN(CHAR(10),TRUE,_xlfn.UNIQUE(IF(('7043_DJones_1_export_excel_2_9_'!$C:$C=Names!$B31)*(LEN('7043_DJones_1_export_excel_2_9_'!$Z:$Z)&lt;&gt;0),'7043_DJones_1_export_excel_2_9_'!$Z:$Z,"")))</f>
        <v>559-906-0300</v>
      </c>
      <c r="H31" s="7" t="str" cm="1">
        <f t="array" ref="H31">_xlfn.TEXTJOIN(CHAR(10),TRUE,_xlfn.UNIQUE(IF(('7043_DJones_1_export_excel_2_9_'!$C:$C=Names!$B31)*(LEN('7043_DJones_1_export_excel_2_9_'!$AA:$AA)&lt;&gt;0),'7043_DJones_1_export_excel_2_9_'!$AA:$AA,"")))</f>
        <v>559-906-0300</v>
      </c>
      <c r="I31" s="7" t="str" cm="1">
        <f t="array" ref="I31">_xlfn.TEXTJOIN(CHAR(10),TRUE,_xlfn.UNIQUE(IF(('7043_DJones_1_export_excel_2_9_'!$C:$C=Names!$B31)*(LEN('7043_DJones_1_export_excel_2_9_'!$AB:$AB)&lt;&gt;0),'7043_DJones_1_export_excel_2_9_'!$AB:$AB,"")))</f>
        <v/>
      </c>
      <c r="J31" s="7" t="str" cm="1">
        <f t="array" ref="J31">_xlfn.TEXTJOIN(CHAR(10),TRUE,_xlfn.UNIQUE(IF(('7043_DJones_1_export_excel_2_9_'!$C:$C=Names!$B31)*(LEN('7043_DJones_1_export_excel_2_9_'!$T:$T)&lt;&gt;0),'7043_DJones_1_export_excel_2_9_'!$T:$T,"")))</f>
        <v>559-906-0300</v>
      </c>
      <c r="K31" s="7" t="str" cm="1">
        <f t="array" ref="K31">_xlfn.TEXTJOIN(CHAR(10),TRUE,_xlfn.UNIQUE(IF(('7043_DJones_1_export_excel_2_9_'!$C:$C=Names!$B31)*(LEN('7043_DJones_1_export_excel_2_9_'!$U:$U)&lt;&gt;0),'7043_DJones_1_export_excel_2_9_'!$U:$U,"")))</f>
        <v/>
      </c>
      <c r="L31" s="7" t="str" cm="1">
        <f t="array" ref="L31">_xlfn.TEXTJOIN(CHAR(10),TRUE,_xlfn.UNIQUE(IF(('7043_DJones_1_export_excel_2_9_'!$C:$C=Names!$B31)*(LEN('7043_DJones_1_export_excel_2_9_'!$R:$R)&lt;&gt;0),'7043_DJones_1_export_excel_2_9_'!$R:$R,"")))</f>
        <v/>
      </c>
      <c r="M31" s="7" t="str" cm="1">
        <f t="array" ref="M31">_xlfn.TEXTJOIN(CHAR(10),TRUE,_xlfn.UNIQUE(IF(('7043_DJones_1_export_excel_2_9_'!$C:$C=Names!$B31)*(LEN('7043_DJones_1_export_excel_2_9_'!$Y:$Y)&lt;&gt;0),'7043_DJones_1_export_excel_2_9_'!$Y:$Y,"")))</f>
        <v/>
      </c>
      <c r="N31" s="7" t="str" cm="1">
        <f t="array" ref="N31">_xlfn.TEXTJOIN(CHAR(10),TRUE,_xlfn.UNIQUE(IF(('7043_DJones_1_export_excel_2_9_'!$C:$C=Names!$B31)*(LEN('7043_DJones_1_export_excel_2_9_'!$S:$S)&lt;&gt;0),'7043_DJones_1_export_excel_2_9_'!$S:$S,"")))</f>
        <v/>
      </c>
      <c r="O31" s="7" t="s">
        <v>1332</v>
      </c>
      <c r="P31" s="7" t="s">
        <v>198</v>
      </c>
      <c r="Q31" s="7" t="s">
        <v>198</v>
      </c>
      <c r="R31" s="7" t="s">
        <v>198</v>
      </c>
      <c r="S31" s="7" t="s">
        <v>198</v>
      </c>
      <c r="T31" s="7" t="s">
        <v>198</v>
      </c>
      <c r="U31" s="7" t="s">
        <v>198</v>
      </c>
      <c r="V31" s="7" t="s">
        <v>198</v>
      </c>
      <c r="W31" s="7" t="s">
        <v>198</v>
      </c>
      <c r="X31" s="7" t="s">
        <v>198</v>
      </c>
      <c r="Y31" s="7" t="s">
        <v>198</v>
      </c>
      <c r="Z31" s="7" t="s">
        <v>198</v>
      </c>
    </row>
    <row r="32" spans="1:26" s="8" customFormat="1" x14ac:dyDescent="0.25">
      <c r="A32" s="7" t="str">
        <f>INDEX(_7043_DJones_1_export_excel_2_9_[[#All],[SERNBR]:[REGNBR]],MATCH(Table2[[#This Row],[SERNBR]], _7043_DJones_1_export_excel_2_9_[[#All],[SERNBR]],0),2)</f>
        <v>N722SW</v>
      </c>
      <c r="B32" s="13">
        <v>230</v>
      </c>
      <c r="C32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32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</v>
      </c>
      <c r="E32" s="7" t="b">
        <f>LEN(CONCATENATE(Table2[[#This Row],[CONTACTBESTPHONE]],Table2[[#This Row],[CONTACTOFFICE]],Table2[[#This Row],[CONTACTMOBILE]],Table2[[#This Row],[COMPOFFICE]],Table2[[#This Row],[COMPMOBILE]]))&gt;0</f>
        <v>1</v>
      </c>
      <c r="F32" s="7" t="b">
        <f>LEN(CONCATENATE(Table2[[#This Row],[COMPEMAILADDRESS]],Table2[[#This Row],[CONTACTEMAILADDRESS]]))&gt;0</f>
        <v>0</v>
      </c>
      <c r="G32" s="7" t="str" cm="1">
        <f t="array" ref="G32">_xlfn.TEXTJOIN(CHAR(10),TRUE,_xlfn.UNIQUE(IF(('7043_DJones_1_export_excel_2_9_'!$C:$C=Names!$B32)*(LEN('7043_DJones_1_export_excel_2_9_'!$Z:$Z)&lt;&gt;0),'7043_DJones_1_export_excel_2_9_'!$Z:$Z,"")))</f>
        <v>229-230-1453</v>
      </c>
      <c r="H32" s="7" t="str" cm="1">
        <f t="array" ref="H32">_xlfn.TEXTJOIN(CHAR(10),TRUE,_xlfn.UNIQUE(IF(('7043_DJones_1_export_excel_2_9_'!$C:$C=Names!$B32)*(LEN('7043_DJones_1_export_excel_2_9_'!$AA:$AA)&lt;&gt;0),'7043_DJones_1_export_excel_2_9_'!$AA:$AA,"")))</f>
        <v>229-230-1453</v>
      </c>
      <c r="I32" s="7" t="str" cm="1">
        <f t="array" ref="I32">_xlfn.TEXTJOIN(CHAR(10),TRUE,_xlfn.UNIQUE(IF(('7043_DJones_1_export_excel_2_9_'!$C:$C=Names!$B32)*(LEN('7043_DJones_1_export_excel_2_9_'!$AB:$AB)&lt;&gt;0),'7043_DJones_1_export_excel_2_9_'!$AB:$AB,"")))</f>
        <v/>
      </c>
      <c r="J32" s="7" t="str" cm="1">
        <f t="array" ref="J32">_xlfn.TEXTJOIN(CHAR(10),TRUE,_xlfn.UNIQUE(IF(('7043_DJones_1_export_excel_2_9_'!$C:$C=Names!$B32)*(LEN('7043_DJones_1_export_excel_2_9_'!$T:$T)&lt;&gt;0),'7043_DJones_1_export_excel_2_9_'!$T:$T,"")))</f>
        <v>229-230-1453</v>
      </c>
      <c r="K32" s="7" t="str" cm="1">
        <f t="array" ref="K32">_xlfn.TEXTJOIN(CHAR(10),TRUE,_xlfn.UNIQUE(IF(('7043_DJones_1_export_excel_2_9_'!$C:$C=Names!$B32)*(LEN('7043_DJones_1_export_excel_2_9_'!$U:$U)&lt;&gt;0),'7043_DJones_1_export_excel_2_9_'!$U:$U,"")))</f>
        <v/>
      </c>
      <c r="L32" s="7" t="str" cm="1">
        <f t="array" ref="L32">_xlfn.TEXTJOIN(CHAR(10),TRUE,_xlfn.UNIQUE(IF(('7043_DJones_1_export_excel_2_9_'!$C:$C=Names!$B32)*(LEN('7043_DJones_1_export_excel_2_9_'!$R:$R)&lt;&gt;0),'7043_DJones_1_export_excel_2_9_'!$R:$R,"")))</f>
        <v/>
      </c>
      <c r="M32" s="7" t="str" cm="1">
        <f t="array" ref="M32">_xlfn.TEXTJOIN(CHAR(10),TRUE,_xlfn.UNIQUE(IF(('7043_DJones_1_export_excel_2_9_'!$C:$C=Names!$B32)*(LEN('7043_DJones_1_export_excel_2_9_'!$Y:$Y)&lt;&gt;0),'7043_DJones_1_export_excel_2_9_'!$Y:$Y,"")))</f>
        <v/>
      </c>
      <c r="N32" s="7" t="str" cm="1">
        <f t="array" ref="N32">_xlfn.TEXTJOIN(CHAR(10),TRUE,_xlfn.UNIQUE(IF(('7043_DJones_1_export_excel_2_9_'!$C:$C=Names!$B32)*(LEN('7043_DJones_1_export_excel_2_9_'!$S:$S)&lt;&gt;0),'7043_DJones_1_export_excel_2_9_'!$S:$S,"")))</f>
        <v/>
      </c>
      <c r="O32" s="7" t="s">
        <v>1338</v>
      </c>
      <c r="P32" s="7" t="s">
        <v>198</v>
      </c>
      <c r="Q32" s="7" t="s">
        <v>198</v>
      </c>
      <c r="R32" s="7" t="s">
        <v>198</v>
      </c>
      <c r="S32" s="7" t="s">
        <v>198</v>
      </c>
      <c r="T32" s="7" t="s">
        <v>198</v>
      </c>
      <c r="U32" s="7" t="s">
        <v>198</v>
      </c>
      <c r="V32" s="7" t="s">
        <v>198</v>
      </c>
      <c r="W32" s="7" t="s">
        <v>198</v>
      </c>
      <c r="X32" s="7" t="s">
        <v>198</v>
      </c>
      <c r="Y32" s="7" t="s">
        <v>198</v>
      </c>
      <c r="Z32" s="7" t="s">
        <v>198</v>
      </c>
    </row>
    <row r="33" spans="1:26" s="8" customFormat="1" ht="30" x14ac:dyDescent="0.25">
      <c r="A33" s="7" t="str">
        <f>INDEX(_7043_DJones_1_export_excel_2_9_[[#All],[SERNBR]:[REGNBR]],MATCH(Table2[[#This Row],[SERNBR]], _7043_DJones_1_export_excel_2_9_[[#All],[SERNBR]],0),2)</f>
        <v>N787BN</v>
      </c>
      <c r="B33" s="13">
        <v>231</v>
      </c>
      <c r="C33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33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Aircraft Management Company</v>
      </c>
      <c r="E33" s="7" t="b">
        <f>LEN(CONCATENATE(Table2[[#This Row],[CONTACTBESTPHONE]],Table2[[#This Row],[CONTACTOFFICE]],Table2[[#This Row],[CONTACTMOBILE]],Table2[[#This Row],[COMPOFFICE]],Table2[[#This Row],[COMPMOBILE]]))&gt;0</f>
        <v>1</v>
      </c>
      <c r="F33" s="7" t="b">
        <f>LEN(CONCATENATE(Table2[[#This Row],[COMPEMAILADDRESS]],Table2[[#This Row],[CONTACTEMAILADDRESS]]))&gt;0</f>
        <v>1</v>
      </c>
      <c r="G33" s="7" t="str" cm="1">
        <f t="array" ref="G33">_xlfn.TEXTJOIN(CHAR(10),TRUE,_xlfn.UNIQUE(IF(('7043_DJones_1_export_excel_2_9_'!$C:$C=Names!$B33)*(LEN('7043_DJones_1_export_excel_2_9_'!$Z:$Z)&lt;&gt;0),'7043_DJones_1_export_excel_2_9_'!$Z:$Z,"")))</f>
        <v>818-989-2900
310-300-4100</v>
      </c>
      <c r="H33" s="7" t="str" cm="1">
        <f t="array" ref="H33">_xlfn.TEXTJOIN(CHAR(10),TRUE,_xlfn.UNIQUE(IF(('7043_DJones_1_export_excel_2_9_'!$C:$C=Names!$B33)*(LEN('7043_DJones_1_export_excel_2_9_'!$AA:$AA)&lt;&gt;0),'7043_DJones_1_export_excel_2_9_'!$AA:$AA,"")))</f>
        <v/>
      </c>
      <c r="I33" s="7" t="str" cm="1">
        <f t="array" ref="I33">_xlfn.TEXTJOIN(CHAR(10),TRUE,_xlfn.UNIQUE(IF(('7043_DJones_1_export_excel_2_9_'!$C:$C=Names!$B33)*(LEN('7043_DJones_1_export_excel_2_9_'!$AB:$AB)&lt;&gt;0),'7043_DJones_1_export_excel_2_9_'!$AB:$AB,"")))</f>
        <v/>
      </c>
      <c r="J33" s="7" t="str" cm="1">
        <f t="array" ref="J33">_xlfn.TEXTJOIN(CHAR(10),TRUE,_xlfn.UNIQUE(IF(('7043_DJones_1_export_excel_2_9_'!$C:$C=Names!$B33)*(LEN('7043_DJones_1_export_excel_2_9_'!$T:$T)&lt;&gt;0),'7043_DJones_1_export_excel_2_9_'!$T:$T,"")))</f>
        <v>818-989-2900
310-300-4100</v>
      </c>
      <c r="K33" s="7" t="str" cm="1">
        <f t="array" ref="K33">_xlfn.TEXTJOIN(CHAR(10),TRUE,_xlfn.UNIQUE(IF(('7043_DJones_1_export_excel_2_9_'!$C:$C=Names!$B33)*(LEN('7043_DJones_1_export_excel_2_9_'!$U:$U)&lt;&gt;0),'7043_DJones_1_export_excel_2_9_'!$U:$U,"")))</f>
        <v/>
      </c>
      <c r="L33" s="7" t="str" cm="1">
        <f t="array" ref="L33">_xlfn.TEXTJOIN(CHAR(10),TRUE,_xlfn.UNIQUE(IF(('7043_DJones_1_export_excel_2_9_'!$C:$C=Names!$B33)*(LEN('7043_DJones_1_export_excel_2_9_'!$R:$R)&lt;&gt;0),'7043_DJones_1_export_excel_2_9_'!$R:$R,"")))</f>
        <v>VNY@claylacy.com
info@omninet.com</v>
      </c>
      <c r="M33" s="7" t="str" cm="1">
        <f t="array" ref="M33">_xlfn.TEXTJOIN(CHAR(10),TRUE,_xlfn.UNIQUE(IF(('7043_DJones_1_export_excel_2_9_'!$C:$C=Names!$B33)*(LEN('7043_DJones_1_export_excel_2_9_'!$Y:$Y)&lt;&gt;0),'7043_DJones_1_export_excel_2_9_'!$Y:$Y,"")))</f>
        <v>management@claylacy.com
Ben@Omninet.com</v>
      </c>
      <c r="N33" s="7" t="str" cm="1">
        <f t="array" ref="N33">_xlfn.TEXTJOIN(CHAR(10),TRUE,_xlfn.UNIQUE(IF(('7043_DJones_1_export_excel_2_9_'!$C:$C=Names!$B33)*(LEN('7043_DJones_1_export_excel_2_9_'!$S:$S)&lt;&gt;0),'7043_DJones_1_export_excel_2_9_'!$S:$S,"")))</f>
        <v>www.claylacy.com
www.omninet.com</v>
      </c>
      <c r="O33" s="7" t="s">
        <v>1351</v>
      </c>
      <c r="P33" s="7" t="s">
        <v>198</v>
      </c>
      <c r="Q33" s="7" t="s">
        <v>198</v>
      </c>
      <c r="R33" s="7" t="s">
        <v>431</v>
      </c>
      <c r="S33" s="7" t="s">
        <v>198</v>
      </c>
      <c r="T33" s="7" t="s">
        <v>198</v>
      </c>
      <c r="U33" s="7" t="s">
        <v>198</v>
      </c>
      <c r="V33" s="7" t="s">
        <v>198</v>
      </c>
      <c r="W33" s="7" t="s">
        <v>198</v>
      </c>
      <c r="X33" s="7" t="s">
        <v>198</v>
      </c>
      <c r="Y33" s="7" t="s">
        <v>198</v>
      </c>
      <c r="Z33" s="7" t="s">
        <v>198</v>
      </c>
    </row>
    <row r="34" spans="1:26" s="8" customFormat="1" ht="45" x14ac:dyDescent="0.25">
      <c r="A34" s="7" t="str">
        <f>INDEX(_7043_DJones_1_export_excel_2_9_[[#All],[SERNBR]:[REGNBR]],MATCH(Table2[[#This Row],[SERNBR]], _7043_DJones_1_export_excel_2_9_[[#All],[SERNBR]],0),2)</f>
        <v>N928ST</v>
      </c>
      <c r="B34" s="13">
        <v>232</v>
      </c>
      <c r="C34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34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Aircraft Management Company</v>
      </c>
      <c r="E34" s="7" t="b">
        <f>LEN(CONCATENATE(Table2[[#This Row],[CONTACTBESTPHONE]],Table2[[#This Row],[CONTACTOFFICE]],Table2[[#This Row],[CONTACTMOBILE]],Table2[[#This Row],[COMPOFFICE]],Table2[[#This Row],[COMPMOBILE]]))&gt;0</f>
        <v>1</v>
      </c>
      <c r="F34" s="7" t="b">
        <f>LEN(CONCATENATE(Table2[[#This Row],[COMPEMAILADDRESS]],Table2[[#This Row],[CONTACTEMAILADDRESS]]))&gt;0</f>
        <v>1</v>
      </c>
      <c r="G34" s="7" t="str" cm="1">
        <f t="array" ref="G34">_xlfn.TEXTJOIN(CHAR(10),TRUE,_xlfn.UNIQUE(IF(('7043_DJones_1_export_excel_2_9_'!$C:$C=Names!$B34)*(LEN('7043_DJones_1_export_excel_2_9_'!$Z:$Z)&lt;&gt;0),'7043_DJones_1_export_excel_2_9_'!$Z:$Z,"")))</f>
        <v>801-502-9499
801-943-4163</v>
      </c>
      <c r="H34" s="7" t="str" cm="1">
        <f t="array" ref="H34">_xlfn.TEXTJOIN(CHAR(10),TRUE,_xlfn.UNIQUE(IF(('7043_DJones_1_export_excel_2_9_'!$C:$C=Names!$B34)*(LEN('7043_DJones_1_export_excel_2_9_'!$AA:$AA)&lt;&gt;0),'7043_DJones_1_export_excel_2_9_'!$AA:$AA,"")))</f>
        <v>801-933-7568</v>
      </c>
      <c r="I34" s="7" t="str" cm="1">
        <f t="array" ref="I34">_xlfn.TEXTJOIN(CHAR(10),TRUE,_xlfn.UNIQUE(IF(('7043_DJones_1_export_excel_2_9_'!$C:$C=Names!$B34)*(LEN('7043_DJones_1_export_excel_2_9_'!$AB:$AB)&lt;&gt;0),'7043_DJones_1_export_excel_2_9_'!$AB:$AB,"")))</f>
        <v>801-502-9499</v>
      </c>
      <c r="J34" s="7" t="str" cm="1">
        <f t="array" ref="J34">_xlfn.TEXTJOIN(CHAR(10),TRUE,_xlfn.UNIQUE(IF(('7043_DJones_1_export_excel_2_9_'!$C:$C=Names!$B34)*(LEN('7043_DJones_1_export_excel_2_9_'!$T:$T)&lt;&gt;0),'7043_DJones_1_export_excel_2_9_'!$T:$T,"")))</f>
        <v>801-933-7500
801-943-4163</v>
      </c>
      <c r="K34" s="7" t="str" cm="1">
        <f t="array" ref="K34">_xlfn.TEXTJOIN(CHAR(10),TRUE,_xlfn.UNIQUE(IF(('7043_DJones_1_export_excel_2_9_'!$C:$C=Names!$B34)*(LEN('7043_DJones_1_export_excel_2_9_'!$U:$U)&lt;&gt;0),'7043_DJones_1_export_excel_2_9_'!$U:$U,"")))</f>
        <v/>
      </c>
      <c r="L34" s="7" t="str" cm="1">
        <f t="array" ref="L34">_xlfn.TEXTJOIN(CHAR(10),TRUE,_xlfn.UNIQUE(IF(('7043_DJones_1_export_excel_2_9_'!$C:$C=Names!$B34)*(LEN('7043_DJones_1_export_excel_2_9_'!$R:$R)&lt;&gt;0),'7043_DJones_1_export_excel_2_9_'!$R:$R,"")))</f>
        <v>info@keystoneaviation.com</v>
      </c>
      <c r="M34" s="7" t="str" cm="1">
        <f t="array" ref="M34">_xlfn.TEXTJOIN(CHAR(10),TRUE,_xlfn.UNIQUE(IF(('7043_DJones_1_export_excel_2_9_'!$C:$C=Names!$B34)*(LEN('7043_DJones_1_export_excel_2_9_'!$Y:$Y)&lt;&gt;0),'7043_DJones_1_export_excel_2_9_'!$Y:$Y,"")))</f>
        <v>cchamberlain@keystoneaviation.com</v>
      </c>
      <c r="N34" s="7" t="str" cm="1">
        <f t="array" ref="N34">_xlfn.TEXTJOIN(CHAR(10),TRUE,_xlfn.UNIQUE(IF(('7043_DJones_1_export_excel_2_9_'!$C:$C=Names!$B34)*(LEN('7043_DJones_1_export_excel_2_9_'!$S:$S)&lt;&gt;0),'7043_DJones_1_export_excel_2_9_'!$S:$S,"")))</f>
        <v>www.keystoneaviation.com</v>
      </c>
      <c r="O34" s="7" t="s">
        <v>1361</v>
      </c>
      <c r="P34" s="7" t="s">
        <v>198</v>
      </c>
      <c r="Q34" s="7" t="s">
        <v>198</v>
      </c>
      <c r="R34" s="7" t="s">
        <v>404</v>
      </c>
      <c r="S34" s="7" t="s">
        <v>198</v>
      </c>
      <c r="T34" s="7" t="s">
        <v>198</v>
      </c>
      <c r="U34" s="7" t="s">
        <v>198</v>
      </c>
      <c r="V34" s="7" t="s">
        <v>198</v>
      </c>
      <c r="W34" s="7" t="s">
        <v>198</v>
      </c>
      <c r="X34" s="7" t="s">
        <v>198</v>
      </c>
      <c r="Y34" s="7" t="s">
        <v>198</v>
      </c>
      <c r="Z34" s="7" t="s">
        <v>198</v>
      </c>
    </row>
    <row r="35" spans="1:26" s="8" customFormat="1" ht="30" x14ac:dyDescent="0.25">
      <c r="A35" s="7" t="str">
        <f>INDEX(_7043_DJones_1_export_excel_2_9_[[#All],[SERNBR]:[REGNBR]],MATCH(Table2[[#This Row],[SERNBR]], _7043_DJones_1_export_excel_2_9_[[#All],[SERNBR]],0),2)</f>
        <v>VH-PFV</v>
      </c>
      <c r="B35" s="13">
        <v>233</v>
      </c>
      <c r="C35" s="7" t="str">
        <f>INDEX(_7043_DJones_1_export_excel_2_9_[#All],MATCH(Table2[[#This Row],[SERNBR]],_7043_DJones_1_export_excel_2_9_[[#All],[SERNBR]],0),MATCH(Table2[[#Headers],[ACBASECOUNTRY]],_7043_DJones_1_export_excel_2_9_[#Headers],0))</f>
        <v>Singapore</v>
      </c>
      <c r="D35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Operator</v>
      </c>
      <c r="E35" s="7" t="b">
        <f>LEN(CONCATENATE(Table2[[#This Row],[CONTACTBESTPHONE]],Table2[[#This Row],[CONTACTOFFICE]],Table2[[#This Row],[CONTACTMOBILE]],Table2[[#This Row],[COMPOFFICE]],Table2[[#This Row],[COMPMOBILE]]))&gt;0</f>
        <v>1</v>
      </c>
      <c r="F35" s="7" t="b">
        <f>LEN(CONCATENATE(Table2[[#This Row],[COMPEMAILADDRESS]],Table2[[#This Row],[CONTACTEMAILADDRESS]]))&gt;0</f>
        <v>1</v>
      </c>
      <c r="G35" s="7" t="str" cm="1">
        <f t="array" ref="G35">_xlfn.TEXTJOIN(CHAR(10),TRUE,_xlfn.UNIQUE(IF(('7043_DJones_1_export_excel_2_9_'!$C:$C=Names!$B35)*(LEN('7043_DJones_1_export_excel_2_9_'!$Z:$Z)&lt;&gt;0),'7043_DJones_1_export_excel_2_9_'!$Z:$Z,"")))</f>
        <v>61-2-9791-0055
65-6287-1111</v>
      </c>
      <c r="H35" s="7" t="str" cm="1">
        <f t="array" ref="H35">_xlfn.TEXTJOIN(CHAR(10),TRUE,_xlfn.UNIQUE(IF(('7043_DJones_1_export_excel_2_9_'!$C:$C=Names!$B35)*(LEN('7043_DJones_1_export_excel_2_9_'!$AA:$AA)&lt;&gt;0),'7043_DJones_1_export_excel_2_9_'!$AA:$AA,"")))</f>
        <v>61-2-9791-0055</v>
      </c>
      <c r="I35" s="7" t="str" cm="1">
        <f t="array" ref="I35">_xlfn.TEXTJOIN(CHAR(10),TRUE,_xlfn.UNIQUE(IF(('7043_DJones_1_export_excel_2_9_'!$C:$C=Names!$B35)*(LEN('7043_DJones_1_export_excel_2_9_'!$AB:$AB)&lt;&gt;0),'7043_DJones_1_export_excel_2_9_'!$AB:$AB,"")))</f>
        <v/>
      </c>
      <c r="J35" s="7" t="str" cm="1">
        <f t="array" ref="J35">_xlfn.TEXTJOIN(CHAR(10),TRUE,_xlfn.UNIQUE(IF(('7043_DJones_1_export_excel_2_9_'!$C:$C=Names!$B35)*(LEN('7043_DJones_1_export_excel_2_9_'!$T:$T)&lt;&gt;0),'7043_DJones_1_export_excel_2_9_'!$T:$T,"")))</f>
        <v>61-2-9791-0055
65-6287-1111</v>
      </c>
      <c r="K35" s="7" t="str" cm="1">
        <f t="array" ref="K35">_xlfn.TEXTJOIN(CHAR(10),TRUE,_xlfn.UNIQUE(IF(('7043_DJones_1_export_excel_2_9_'!$C:$C=Names!$B35)*(LEN('7043_DJones_1_export_excel_2_9_'!$U:$U)&lt;&gt;0),'7043_DJones_1_export_excel_2_9_'!$U:$U,"")))</f>
        <v/>
      </c>
      <c r="L35" s="7" t="str" cm="1">
        <f t="array" ref="L35">_xlfn.TEXTJOIN(CHAR(10),TRUE,_xlfn.UNIQUE(IF(('7043_DJones_1_export_excel_2_9_'!$C:$C=Names!$B35)*(LEN('7043_DJones_1_export_excel_2_9_'!$R:$R)&lt;&gt;0),'7043_DJones_1_export_excel_2_9_'!$R:$R,"")))</f>
        <v>enquiries@fly-pfs.com</v>
      </c>
      <c r="M35" s="7" t="str" cm="1">
        <f t="array" ref="M35">_xlfn.TEXTJOIN(CHAR(10),TRUE,_xlfn.UNIQUE(IF(('7043_DJones_1_export_excel_2_9_'!$C:$C=Names!$B35)*(LEN('7043_DJones_1_export_excel_2_9_'!$Y:$Y)&lt;&gt;0),'7043_DJones_1_export_excel_2_9_'!$Y:$Y,"")))</f>
        <v>rodcrane@pacificflight.com.au
limsg@stengg.com</v>
      </c>
      <c r="N35" s="7" t="str" cm="1">
        <f t="array" ref="N35">_xlfn.TEXTJOIN(CHAR(10),TRUE,_xlfn.UNIQUE(IF(('7043_DJones_1_export_excel_2_9_'!$C:$C=Names!$B35)*(LEN('7043_DJones_1_export_excel_2_9_'!$S:$S)&lt;&gt;0),'7043_DJones_1_export_excel_2_9_'!$S:$S,"")))</f>
        <v>www.pacificflight.com.au
www.staero.aero</v>
      </c>
      <c r="O35" s="7" t="s">
        <v>1379</v>
      </c>
      <c r="P35" s="7" t="s">
        <v>1369</v>
      </c>
      <c r="Q35" s="7" t="s">
        <v>198</v>
      </c>
      <c r="R35" s="7" t="s">
        <v>198</v>
      </c>
      <c r="S35" s="7" t="s">
        <v>198</v>
      </c>
      <c r="T35" s="7" t="s">
        <v>198</v>
      </c>
      <c r="U35" s="7" t="s">
        <v>198</v>
      </c>
      <c r="V35" s="7" t="s">
        <v>198</v>
      </c>
      <c r="W35" s="7" t="s">
        <v>198</v>
      </c>
      <c r="X35" s="7" t="s">
        <v>198</v>
      </c>
      <c r="Y35" s="7" t="s">
        <v>198</v>
      </c>
      <c r="Z35" s="7" t="s">
        <v>198</v>
      </c>
    </row>
    <row r="36" spans="1:26" s="8" customFormat="1" ht="105" x14ac:dyDescent="0.25">
      <c r="A36" s="7" t="str">
        <f>INDEX(_7043_DJones_1_export_excel_2_9_[[#All],[SERNBR]:[REGNBR]],MATCH(Table2[[#This Row],[SERNBR]], _7043_DJones_1_export_excel_2_9_[[#All],[SERNBR]],0),2)</f>
        <v>N511CT</v>
      </c>
      <c r="B36" s="13">
        <v>234</v>
      </c>
      <c r="C36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36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Operator, Fractional Owner, Program Holder</v>
      </c>
      <c r="E36" s="7" t="b">
        <f>LEN(CONCATENATE(Table2[[#This Row],[CONTACTBESTPHONE]],Table2[[#This Row],[CONTACTOFFICE]],Table2[[#This Row],[CONTACTMOBILE]],Table2[[#This Row],[COMPOFFICE]],Table2[[#This Row],[COMPMOBILE]]))&gt;0</f>
        <v>1</v>
      </c>
      <c r="F36" s="7" t="b">
        <f>LEN(CONCATENATE(Table2[[#This Row],[COMPEMAILADDRESS]],Table2[[#This Row],[CONTACTEMAILADDRESS]]))&gt;0</f>
        <v>1</v>
      </c>
      <c r="G36" s="7" t="str" cm="1">
        <f t="array" ref="G36">_xlfn.TEXTJOIN(CHAR(10),TRUE,_xlfn.UNIQUE(IF(('7043_DJones_1_export_excel_2_9_'!$C:$C=Names!$B36)*(LEN('7043_DJones_1_export_excel_2_9_'!$Z:$Z)&lt;&gt;0),'7043_DJones_1_export_excel_2_9_'!$Z:$Z,"")))</f>
        <v>919-388-9878
701-282-8425
615-414-7460
914-574-7702</v>
      </c>
      <c r="H36" s="7" t="str" cm="1">
        <f t="array" ref="H36">_xlfn.TEXTJOIN(CHAR(10),TRUE,_xlfn.UNIQUE(IF(('7043_DJones_1_export_excel_2_9_'!$C:$C=Names!$B36)*(LEN('7043_DJones_1_export_excel_2_9_'!$AA:$AA)&lt;&gt;0),'7043_DJones_1_export_excel_2_9_'!$AA:$AA,"")))</f>
        <v>914-574-7702</v>
      </c>
      <c r="I36" s="7" t="str" cm="1">
        <f t="array" ref="I36">_xlfn.TEXTJOIN(CHAR(10),TRUE,_xlfn.UNIQUE(IF(('7043_DJones_1_export_excel_2_9_'!$C:$C=Names!$B36)*(LEN('7043_DJones_1_export_excel_2_9_'!$AB:$AB)&lt;&gt;0),'7043_DJones_1_export_excel_2_9_'!$AB:$AB,"")))</f>
        <v>615-414-7460</v>
      </c>
      <c r="J36" s="7" t="str" cm="1">
        <f t="array" ref="J36">_xlfn.TEXTJOIN(CHAR(10),TRUE,_xlfn.UNIQUE(IF(('7043_DJones_1_export_excel_2_9_'!$C:$C=Names!$B36)*(LEN('7043_DJones_1_export_excel_2_9_'!$T:$T)&lt;&gt;0),'7043_DJones_1_export_excel_2_9_'!$T:$T,"")))</f>
        <v>919-388-9878
701-282-8425
615-298-5921
914-574-7702</v>
      </c>
      <c r="K36" s="7" t="str" cm="1">
        <f t="array" ref="K36">_xlfn.TEXTJOIN(CHAR(10),TRUE,_xlfn.UNIQUE(IF(('7043_DJones_1_export_excel_2_9_'!$C:$C=Names!$B36)*(LEN('7043_DJones_1_export_excel_2_9_'!$U:$U)&lt;&gt;0),'7043_DJones_1_export_excel_2_9_'!$U:$U,"")))</f>
        <v/>
      </c>
      <c r="L36" s="7" t="str" cm="1">
        <f t="array" ref="L36">_xlfn.TEXTJOIN(CHAR(10),TRUE,_xlfn.UNIQUE(IF(('7043_DJones_1_export_excel_2_9_'!$C:$C=Names!$B36)*(LEN('7043_DJones_1_export_excel_2_9_'!$R:$R)&lt;&gt;0),'7043_DJones_1_export_excel_2_9_'!$R:$R,"")))</f>
        <v>ortale@comcast.net</v>
      </c>
      <c r="M36" s="7" t="str" cm="1">
        <f t="array" ref="M36">_xlfn.TEXTJOIN(CHAR(10),TRUE,_xlfn.UNIQUE(IF(('7043_DJones_1_export_excel_2_9_'!$C:$C=Names!$B36)*(LEN('7043_DJones_1_export_excel_2_9_'!$Y:$Y)&lt;&gt;0),'7043_DJones_1_export_excel_2_9_'!$Y:$Y,"")))</f>
        <v>brian@yardnique.com
glenn.gonzales@gojetit.com</v>
      </c>
      <c r="N36" s="7" t="str" cm="1">
        <f t="array" ref="N36">_xlfn.TEXTJOIN(CHAR(10),TRUE,_xlfn.UNIQUE(IF(('7043_DJones_1_export_excel_2_9_'!$C:$C=Names!$B36)*(LEN('7043_DJones_1_export_excel_2_9_'!$S:$S)&lt;&gt;0),'7043_DJones_1_export_excel_2_9_'!$S:$S,"")))</f>
        <v>www.gojetit.com</v>
      </c>
      <c r="O36" s="7" t="s">
        <v>198</v>
      </c>
      <c r="P36" s="7" t="s">
        <v>1431</v>
      </c>
      <c r="Q36" s="7" t="s">
        <v>198</v>
      </c>
      <c r="R36" s="7" t="s">
        <v>198</v>
      </c>
      <c r="S36" s="7" t="s">
        <v>198</v>
      </c>
      <c r="T36" s="7" t="s">
        <v>198</v>
      </c>
      <c r="U36" s="7" t="s">
        <v>198</v>
      </c>
      <c r="V36" s="7" t="s">
        <v>2447</v>
      </c>
      <c r="W36" s="7" t="s">
        <v>1431</v>
      </c>
      <c r="X36" s="7" t="s">
        <v>198</v>
      </c>
      <c r="Y36" s="7" t="s">
        <v>198</v>
      </c>
      <c r="Z36" s="7" t="s">
        <v>198</v>
      </c>
    </row>
    <row r="37" spans="1:26" s="8" customFormat="1" ht="30" x14ac:dyDescent="0.25">
      <c r="A37" s="7" t="str">
        <f>INDEX(_7043_DJones_1_export_excel_2_9_[[#All],[SERNBR]:[REGNBR]],MATCH(Table2[[#This Row],[SERNBR]], _7043_DJones_1_export_excel_2_9_[[#All],[SERNBR]],0),2)</f>
        <v>VH-OVG</v>
      </c>
      <c r="B37" s="13">
        <v>235</v>
      </c>
      <c r="C37" s="7" t="str">
        <f>INDEX(_7043_DJones_1_export_excel_2_9_[#All],MATCH(Table2[[#This Row],[SERNBR]],_7043_DJones_1_export_excel_2_9_[[#All],[SERNBR]],0),MATCH(Table2[[#Headers],[ACBASECOUNTRY]],_7043_DJones_1_export_excel_2_9_[#Headers],0))</f>
        <v>Australia</v>
      </c>
      <c r="D37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Operator</v>
      </c>
      <c r="E37" s="7" t="b">
        <f>LEN(CONCATENATE(Table2[[#This Row],[CONTACTBESTPHONE]],Table2[[#This Row],[CONTACTOFFICE]],Table2[[#This Row],[CONTACTMOBILE]],Table2[[#This Row],[COMPOFFICE]],Table2[[#This Row],[COMPMOBILE]]))&gt;0</f>
        <v>1</v>
      </c>
      <c r="F37" s="7" t="b">
        <f>LEN(CONCATENATE(Table2[[#This Row],[COMPEMAILADDRESS]],Table2[[#This Row],[CONTACTEMAILADDRESS]]))&gt;0</f>
        <v>1</v>
      </c>
      <c r="G37" s="7" t="str" cm="1">
        <f t="array" ref="G37">_xlfn.TEXTJOIN(CHAR(10),TRUE,_xlfn.UNIQUE(IF(('7043_DJones_1_export_excel_2_9_'!$C:$C=Names!$B37)*(LEN('7043_DJones_1_export_excel_2_9_'!$Z:$Z)&lt;&gt;0),'7043_DJones_1_export_excel_2_9_'!$Z:$Z,"")))</f>
        <v>61-4-2727-5411
61-2-9843-5100</v>
      </c>
      <c r="H37" s="7" t="str" cm="1">
        <f t="array" ref="H37">_xlfn.TEXTJOIN(CHAR(10),TRUE,_xlfn.UNIQUE(IF(('7043_DJones_1_export_excel_2_9_'!$C:$C=Names!$B37)*(LEN('7043_DJones_1_export_excel_2_9_'!$AA:$AA)&lt;&gt;0),'7043_DJones_1_export_excel_2_9_'!$AA:$AA,"")))</f>
        <v>61-2-9843-5100</v>
      </c>
      <c r="I37" s="7" t="str" cm="1">
        <f t="array" ref="I37">_xlfn.TEXTJOIN(CHAR(10),TRUE,_xlfn.UNIQUE(IF(('7043_DJones_1_export_excel_2_9_'!$C:$C=Names!$B37)*(LEN('7043_DJones_1_export_excel_2_9_'!$AB:$AB)&lt;&gt;0),'7043_DJones_1_export_excel_2_9_'!$AB:$AB,"")))</f>
        <v>61-4-2727-5411</v>
      </c>
      <c r="J37" s="7" t="str" cm="1">
        <f t="array" ref="J37">_xlfn.TEXTJOIN(CHAR(10),TRUE,_xlfn.UNIQUE(IF(('7043_DJones_1_export_excel_2_9_'!$C:$C=Names!$B37)*(LEN('7043_DJones_1_export_excel_2_9_'!$T:$T)&lt;&gt;0),'7043_DJones_1_export_excel_2_9_'!$T:$T,"")))</f>
        <v>61-2-9843-5100</v>
      </c>
      <c r="K37" s="7" t="str" cm="1">
        <f t="array" ref="K37">_xlfn.TEXTJOIN(CHAR(10),TRUE,_xlfn.UNIQUE(IF(('7043_DJones_1_export_excel_2_9_'!$C:$C=Names!$B37)*(LEN('7043_DJones_1_export_excel_2_9_'!$U:$U)&lt;&gt;0),'7043_DJones_1_export_excel_2_9_'!$U:$U,"")))</f>
        <v/>
      </c>
      <c r="L37" s="7" t="str" cm="1">
        <f t="array" ref="L37">_xlfn.TEXTJOIN(CHAR(10),TRUE,_xlfn.UNIQUE(IF(('7043_DJones_1_export_excel_2_9_'!$C:$C=Names!$B37)*(LEN('7043_DJones_1_export_excel_2_9_'!$R:$R)&lt;&gt;0),'7043_DJones_1_export_excel_2_9_'!$R:$R,"")))</f>
        <v>info@careflight.org</v>
      </c>
      <c r="M37" s="7" t="str" cm="1">
        <f t="array" ref="M37">_xlfn.TEXTJOIN(CHAR(10),TRUE,_xlfn.UNIQUE(IF(('7043_DJones_1_export_excel_2_9_'!$C:$C=Names!$B37)*(LEN('7043_DJones_1_export_excel_2_9_'!$Y:$Y)&lt;&gt;0),'7043_DJones_1_export_excel_2_9_'!$Y:$Y,"")))</f>
        <v>jody.mills@careflight.org
andrew.refshauge@careflight.org</v>
      </c>
      <c r="N37" s="7" t="str" cm="1">
        <f t="array" ref="N37">_xlfn.TEXTJOIN(CHAR(10),TRUE,_xlfn.UNIQUE(IF(('7043_DJones_1_export_excel_2_9_'!$C:$C=Names!$B37)*(LEN('7043_DJones_1_export_excel_2_9_'!$S:$S)&lt;&gt;0),'7043_DJones_1_export_excel_2_9_'!$S:$S,"")))</f>
        <v>www.careflight.org</v>
      </c>
      <c r="O37" s="7" t="s">
        <v>1446</v>
      </c>
      <c r="P37" s="7" t="s">
        <v>1446</v>
      </c>
      <c r="Q37" s="7" t="s">
        <v>198</v>
      </c>
      <c r="R37" s="7" t="s">
        <v>198</v>
      </c>
      <c r="S37" s="7" t="s">
        <v>198</v>
      </c>
      <c r="T37" s="7" t="s">
        <v>198</v>
      </c>
      <c r="U37" s="7" t="s">
        <v>198</v>
      </c>
      <c r="V37" s="7" t="s">
        <v>198</v>
      </c>
      <c r="W37" s="7" t="s">
        <v>198</v>
      </c>
      <c r="X37" s="7" t="s">
        <v>198</v>
      </c>
      <c r="Y37" s="7" t="s">
        <v>198</v>
      </c>
      <c r="Z37" s="7" t="s">
        <v>198</v>
      </c>
    </row>
    <row r="38" spans="1:26" s="8" customFormat="1" x14ac:dyDescent="0.25">
      <c r="A38" s="7" t="str">
        <f>INDEX(_7043_DJones_1_export_excel_2_9_[[#All],[SERNBR]:[REGNBR]],MATCH(Table2[[#This Row],[SERNBR]], _7043_DJones_1_export_excel_2_9_[[#All],[SERNBR]],0),2)</f>
        <v>N77709</v>
      </c>
      <c r="B38" s="13">
        <v>236</v>
      </c>
      <c r="C38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38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</v>
      </c>
      <c r="E38" s="7" t="b">
        <f>LEN(CONCATENATE(Table2[[#This Row],[CONTACTBESTPHONE]],Table2[[#This Row],[CONTACTOFFICE]],Table2[[#This Row],[CONTACTMOBILE]],Table2[[#This Row],[COMPOFFICE]],Table2[[#This Row],[COMPMOBILE]]))&gt;0</f>
        <v>1</v>
      </c>
      <c r="F38" s="7" t="b">
        <f>LEN(CONCATENATE(Table2[[#This Row],[COMPEMAILADDRESS]],Table2[[#This Row],[CONTACTEMAILADDRESS]]))&gt;0</f>
        <v>1</v>
      </c>
      <c r="G38" s="7" t="str" cm="1">
        <f t="array" ref="G38">_xlfn.TEXTJOIN(CHAR(10),TRUE,_xlfn.UNIQUE(IF(('7043_DJones_1_export_excel_2_9_'!$C:$C=Names!$B38)*(LEN('7043_DJones_1_export_excel_2_9_'!$Z:$Z)&lt;&gt;0),'7043_DJones_1_export_excel_2_9_'!$Z:$Z,"")))</f>
        <v>620-231-8050</v>
      </c>
      <c r="H38" s="7" t="str" cm="1">
        <f t="array" ref="H38">_xlfn.TEXTJOIN(CHAR(10),TRUE,_xlfn.UNIQUE(IF(('7043_DJones_1_export_excel_2_9_'!$C:$C=Names!$B38)*(LEN('7043_DJones_1_export_excel_2_9_'!$AA:$AA)&lt;&gt;0),'7043_DJones_1_export_excel_2_9_'!$AA:$AA,"")))</f>
        <v>620-231-8050</v>
      </c>
      <c r="I38" s="7" t="str" cm="1">
        <f t="array" ref="I38">_xlfn.TEXTJOIN(CHAR(10),TRUE,_xlfn.UNIQUE(IF(('7043_DJones_1_export_excel_2_9_'!$C:$C=Names!$B38)*(LEN('7043_DJones_1_export_excel_2_9_'!$AB:$AB)&lt;&gt;0),'7043_DJones_1_export_excel_2_9_'!$AB:$AB,"")))</f>
        <v/>
      </c>
      <c r="J38" s="7" t="str" cm="1">
        <f t="array" ref="J38">_xlfn.TEXTJOIN(CHAR(10),TRUE,_xlfn.UNIQUE(IF(('7043_DJones_1_export_excel_2_9_'!$C:$C=Names!$B38)*(LEN('7043_DJones_1_export_excel_2_9_'!$T:$T)&lt;&gt;0),'7043_DJones_1_export_excel_2_9_'!$T:$T,"")))</f>
        <v>620-231-8050</v>
      </c>
      <c r="K38" s="7" t="str" cm="1">
        <f t="array" ref="K38">_xlfn.TEXTJOIN(CHAR(10),TRUE,_xlfn.UNIQUE(IF(('7043_DJones_1_export_excel_2_9_'!$C:$C=Names!$B38)*(LEN('7043_DJones_1_export_excel_2_9_'!$U:$U)&lt;&gt;0),'7043_DJones_1_export_excel_2_9_'!$U:$U,"")))</f>
        <v/>
      </c>
      <c r="L38" s="7" t="str" cm="1">
        <f t="array" ref="L38">_xlfn.TEXTJOIN(CHAR(10),TRUE,_xlfn.UNIQUE(IF(('7043_DJones_1_export_excel_2_9_'!$C:$C=Names!$B38)*(LEN('7043_DJones_1_export_excel_2_9_'!$R:$R)&lt;&gt;0),'7043_DJones_1_export_excel_2_9_'!$R:$R,"")))</f>
        <v>custserv@millerslab.com</v>
      </c>
      <c r="M38" s="7" t="str" cm="1">
        <f t="array" ref="M38">_xlfn.TEXTJOIN(CHAR(10),TRUE,_xlfn.UNIQUE(IF(('7043_DJones_1_export_excel_2_9_'!$C:$C=Names!$B38)*(LEN('7043_DJones_1_export_excel_2_9_'!$Y:$Y)&lt;&gt;0),'7043_DJones_1_export_excel_2_9_'!$Y:$Y,"")))</f>
        <v/>
      </c>
      <c r="N38" s="7" t="str" cm="1">
        <f t="array" ref="N38">_xlfn.TEXTJOIN(CHAR(10),TRUE,_xlfn.UNIQUE(IF(('7043_DJones_1_export_excel_2_9_'!$C:$C=Names!$B38)*(LEN('7043_DJones_1_export_excel_2_9_'!$S:$S)&lt;&gt;0),'7043_DJones_1_export_excel_2_9_'!$S:$S,"")))</f>
        <v/>
      </c>
      <c r="O38" s="7" t="s">
        <v>1459</v>
      </c>
      <c r="P38" s="7" t="s">
        <v>198</v>
      </c>
      <c r="Q38" s="7" t="s">
        <v>198</v>
      </c>
      <c r="R38" s="7" t="s">
        <v>198</v>
      </c>
      <c r="S38" s="7" t="s">
        <v>198</v>
      </c>
      <c r="T38" s="7" t="s">
        <v>198</v>
      </c>
      <c r="U38" s="7" t="s">
        <v>198</v>
      </c>
      <c r="V38" s="7" t="s">
        <v>198</v>
      </c>
      <c r="W38" s="7" t="s">
        <v>198</v>
      </c>
      <c r="X38" s="7" t="s">
        <v>198</v>
      </c>
      <c r="Y38" s="7" t="s">
        <v>198</v>
      </c>
      <c r="Z38" s="7" t="s">
        <v>198</v>
      </c>
    </row>
    <row r="39" spans="1:26" s="8" customFormat="1" ht="30" x14ac:dyDescent="0.25">
      <c r="A39" s="7" t="str">
        <f>INDEX(_7043_DJones_1_export_excel_2_9_[[#All],[SERNBR]:[REGNBR]],MATCH(Table2[[#This Row],[SERNBR]], _7043_DJones_1_export_excel_2_9_[[#All],[SERNBR]],0),2)</f>
        <v>CC-AOA</v>
      </c>
      <c r="B39" s="13">
        <v>237</v>
      </c>
      <c r="C39" s="7" t="str">
        <f>INDEX(_7043_DJones_1_export_excel_2_9_[#All],MATCH(Table2[[#This Row],[SERNBR]],_7043_DJones_1_export_excel_2_9_[[#All],[SERNBR]],0),MATCH(Table2[[#Headers],[ACBASECOUNTRY]],_7043_DJones_1_export_excel_2_9_[#Headers],0))</f>
        <v>Chile</v>
      </c>
      <c r="D39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Operator</v>
      </c>
      <c r="E39" s="7" t="b">
        <f>LEN(CONCATENATE(Table2[[#This Row],[CONTACTBESTPHONE]],Table2[[#This Row],[CONTACTOFFICE]],Table2[[#This Row],[CONTACTMOBILE]],Table2[[#This Row],[COMPOFFICE]],Table2[[#This Row],[COMPMOBILE]]))&gt;0</f>
        <v>1</v>
      </c>
      <c r="F39" s="7" t="b">
        <f>LEN(CONCATENATE(Table2[[#This Row],[COMPEMAILADDRESS]],Table2[[#This Row],[CONTACTEMAILADDRESS]]))&gt;0</f>
        <v>1</v>
      </c>
      <c r="G39" s="7" t="str" cm="1">
        <f t="array" ref="G39">_xlfn.TEXTJOIN(CHAR(10),TRUE,_xlfn.UNIQUE(IF(('7043_DJones_1_export_excel_2_9_'!$C:$C=Names!$B39)*(LEN('7043_DJones_1_export_excel_2_9_'!$Z:$Z)&lt;&gt;0),'7043_DJones_1_export_excel_2_9_'!$Z:$Z,"")))</f>
        <v>56-2-23777400
56-9-223806</v>
      </c>
      <c r="H39" s="7" t="str" cm="1">
        <f t="array" ref="H39">_xlfn.TEXTJOIN(CHAR(10),TRUE,_xlfn.UNIQUE(IF(('7043_DJones_1_export_excel_2_9_'!$C:$C=Names!$B39)*(LEN('7043_DJones_1_export_excel_2_9_'!$AA:$AA)&lt;&gt;0),'7043_DJones_1_export_excel_2_9_'!$AA:$AA,"")))</f>
        <v>56-2-23777400
56-2-23777422</v>
      </c>
      <c r="I39" s="7" t="str" cm="1">
        <f t="array" ref="I39">_xlfn.TEXTJOIN(CHAR(10),TRUE,_xlfn.UNIQUE(IF(('7043_DJones_1_export_excel_2_9_'!$C:$C=Names!$B39)*(LEN('7043_DJones_1_export_excel_2_9_'!$AB:$AB)&lt;&gt;0),'7043_DJones_1_export_excel_2_9_'!$AB:$AB,"")))</f>
        <v>56-9-223806</v>
      </c>
      <c r="J39" s="7" t="str" cm="1">
        <f t="array" ref="J39">_xlfn.TEXTJOIN(CHAR(10),TRUE,_xlfn.UNIQUE(IF(('7043_DJones_1_export_excel_2_9_'!$C:$C=Names!$B39)*(LEN('7043_DJones_1_export_excel_2_9_'!$T:$T)&lt;&gt;0),'7043_DJones_1_export_excel_2_9_'!$T:$T,"")))</f>
        <v>56-2-23777400</v>
      </c>
      <c r="K39" s="7" t="str" cm="1">
        <f t="array" ref="K39">_xlfn.TEXTJOIN(CHAR(10),TRUE,_xlfn.UNIQUE(IF(('7043_DJones_1_export_excel_2_9_'!$C:$C=Names!$B39)*(LEN('7043_DJones_1_export_excel_2_9_'!$U:$U)&lt;&gt;0),'7043_DJones_1_export_excel_2_9_'!$U:$U,"")))</f>
        <v/>
      </c>
      <c r="L39" s="7" t="str" cm="1">
        <f t="array" ref="L39">_xlfn.TEXTJOIN(CHAR(10),TRUE,_xlfn.UNIQUE(IF(('7043_DJones_1_export_excel_2_9_'!$C:$C=Names!$B39)*(LEN('7043_DJones_1_export_excel_2_9_'!$R:$R)&lt;&gt;0),'7043_DJones_1_export_excel_2_9_'!$R:$R,"")))</f>
        <v>ventas@aerocardal.com</v>
      </c>
      <c r="M39" s="7" t="str" cm="1">
        <f t="array" ref="M39">_xlfn.TEXTJOIN(CHAR(10),TRUE,_xlfn.UNIQUE(IF(('7043_DJones_1_export_excel_2_9_'!$C:$C=Names!$B39)*(LEN('7043_DJones_1_export_excel_2_9_'!$Y:$Y)&lt;&gt;0),'7043_DJones_1_export_excel_2_9_'!$Y:$Y,"")))</f>
        <v>ricardo.espinosa@aerocardal.com</v>
      </c>
      <c r="N39" s="7" t="str" cm="1">
        <f t="array" ref="N39">_xlfn.TEXTJOIN(CHAR(10),TRUE,_xlfn.UNIQUE(IF(('7043_DJones_1_export_excel_2_9_'!$C:$C=Names!$B39)*(LEN('7043_DJones_1_export_excel_2_9_'!$S:$S)&lt;&gt;0),'7043_DJones_1_export_excel_2_9_'!$S:$S,"")))</f>
        <v>www.aerocardal.com</v>
      </c>
      <c r="O39" s="7" t="s">
        <v>1194</v>
      </c>
      <c r="P39" s="7" t="s">
        <v>1194</v>
      </c>
      <c r="Q39" s="7" t="s">
        <v>198</v>
      </c>
      <c r="R39" s="7" t="s">
        <v>198</v>
      </c>
      <c r="S39" s="7" t="s">
        <v>198</v>
      </c>
      <c r="T39" s="7" t="s">
        <v>198</v>
      </c>
      <c r="U39" s="7" t="s">
        <v>198</v>
      </c>
      <c r="V39" s="7" t="s">
        <v>198</v>
      </c>
      <c r="W39" s="7" t="s">
        <v>198</v>
      </c>
      <c r="X39" s="7" t="s">
        <v>198</v>
      </c>
      <c r="Y39" s="7" t="s">
        <v>198</v>
      </c>
      <c r="Z39" s="7" t="s">
        <v>198</v>
      </c>
    </row>
    <row r="40" spans="1:26" s="8" customFormat="1" ht="30" x14ac:dyDescent="0.25">
      <c r="A40" s="7" t="str">
        <f>INDEX(_7043_DJones_1_export_excel_2_9_[[#All],[SERNBR]:[REGNBR]],MATCH(Table2[[#This Row],[SERNBR]], _7043_DJones_1_export_excel_2_9_[[#All],[SERNBR]],0),2)</f>
        <v>9H-LAR</v>
      </c>
      <c r="B40" s="13">
        <v>238</v>
      </c>
      <c r="C40" s="7" t="str">
        <f>INDEX(_7043_DJones_1_export_excel_2_9_[#All],MATCH(Table2[[#This Row],[SERNBR]],_7043_DJones_1_export_excel_2_9_[[#All],[SERNBR]],0),MATCH(Table2[[#Headers],[ACBASECOUNTRY]],_7043_DJones_1_export_excel_2_9_[#Headers],0))</f>
        <v>Italy</v>
      </c>
      <c r="D40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Charter Company</v>
      </c>
      <c r="E40" s="7" t="b">
        <f>LEN(CONCATENATE(Table2[[#This Row],[CONTACTBESTPHONE]],Table2[[#This Row],[CONTACTOFFICE]],Table2[[#This Row],[CONTACTMOBILE]],Table2[[#This Row],[COMPOFFICE]],Table2[[#This Row],[COMPMOBILE]]))&gt;0</f>
        <v>1</v>
      </c>
      <c r="F40" s="7" t="b">
        <f>LEN(CONCATENATE(Table2[[#This Row],[COMPEMAILADDRESS]],Table2[[#This Row],[CONTACTEMAILADDRESS]]))&gt;0</f>
        <v>1</v>
      </c>
      <c r="G40" s="7" t="str" cm="1">
        <f t="array" ref="G40">_xlfn.TEXTJOIN(CHAR(10),TRUE,_xlfn.UNIQUE(IF(('7043_DJones_1_export_excel_2_9_'!$C:$C=Names!$B40)*(LEN('7043_DJones_1_export_excel_2_9_'!$Z:$Z)&lt;&gt;0),'7043_DJones_1_export_excel_2_9_'!$Z:$Z,"")))</f>
        <v>356-79-440-057
39-339-285-3755</v>
      </c>
      <c r="H40" s="7" t="str" cm="1">
        <f t="array" ref="H40">_xlfn.TEXTJOIN(CHAR(10),TRUE,_xlfn.UNIQUE(IF(('7043_DJones_1_export_excel_2_9_'!$C:$C=Names!$B40)*(LEN('7043_DJones_1_export_excel_2_9_'!$AA:$AA)&lt;&gt;0),'7043_DJones_1_export_excel_2_9_'!$AA:$AA,"")))</f>
        <v>356-77-33-4470
39-011-996-3365</v>
      </c>
      <c r="I40" s="7" t="str" cm="1">
        <f t="array" ref="I40">_xlfn.TEXTJOIN(CHAR(10),TRUE,_xlfn.UNIQUE(IF(('7043_DJones_1_export_excel_2_9_'!$C:$C=Names!$B40)*(LEN('7043_DJones_1_export_excel_2_9_'!$AB:$AB)&lt;&gt;0),'7043_DJones_1_export_excel_2_9_'!$AB:$AB,"")))</f>
        <v>356-79-440-057
39-339-285-3755</v>
      </c>
      <c r="J40" s="7" t="str" cm="1">
        <f t="array" ref="J40">_xlfn.TEXTJOIN(CHAR(10),TRUE,_xlfn.UNIQUE(IF(('7043_DJones_1_export_excel_2_9_'!$C:$C=Names!$B40)*(LEN('7043_DJones_1_export_excel_2_9_'!$T:$T)&lt;&gt;0),'7043_DJones_1_export_excel_2_9_'!$T:$T,"")))</f>
        <v>356-77-33-4470
39-011-996-3365</v>
      </c>
      <c r="K40" s="7" t="str" cm="1">
        <f t="array" ref="K40">_xlfn.TEXTJOIN(CHAR(10),TRUE,_xlfn.UNIQUE(IF(('7043_DJones_1_export_excel_2_9_'!$C:$C=Names!$B40)*(LEN('7043_DJones_1_export_excel_2_9_'!$U:$U)&lt;&gt;0),'7043_DJones_1_export_excel_2_9_'!$U:$U,"")))</f>
        <v/>
      </c>
      <c r="L40" s="7" t="str" cm="1">
        <f t="array" ref="L40">_xlfn.TEXTJOIN(CHAR(10),TRUE,_xlfn.UNIQUE(IF(('7043_DJones_1_export_excel_2_9_'!$C:$C=Names!$B40)*(LEN('7043_DJones_1_export_excel_2_9_'!$R:$R)&lt;&gt;0),'7043_DJones_1_export_excel_2_9_'!$R:$R,"")))</f>
        <v>sales@luxwing.com
info@flightsolutions.it</v>
      </c>
      <c r="M40" s="7" t="str" cm="1">
        <f t="array" ref="M40">_xlfn.TEXTJOIN(CHAR(10),TRUE,_xlfn.UNIQUE(IF(('7043_DJones_1_export_excel_2_9_'!$C:$C=Names!$B40)*(LEN('7043_DJones_1_export_excel_2_9_'!$Y:$Y)&lt;&gt;0),'7043_DJones_1_export_excel_2_9_'!$Y:$Y,"")))</f>
        <v>g.sapia@luxwing.com
luciano@flightsolutions.it</v>
      </c>
      <c r="N40" s="7" t="str" cm="1">
        <f t="array" ref="N40">_xlfn.TEXTJOIN(CHAR(10),TRUE,_xlfn.UNIQUE(IF(('7043_DJones_1_export_excel_2_9_'!$C:$C=Names!$B40)*(LEN('7043_DJones_1_export_excel_2_9_'!$S:$S)&lt;&gt;0),'7043_DJones_1_export_excel_2_9_'!$S:$S,"")))</f>
        <v>www.luxwing.com
www.flightsolutions.it</v>
      </c>
      <c r="O40" s="7" t="s">
        <v>1484</v>
      </c>
      <c r="P40" s="7" t="s">
        <v>198</v>
      </c>
      <c r="Q40" s="7" t="s">
        <v>198</v>
      </c>
      <c r="R40" s="7" t="s">
        <v>198</v>
      </c>
      <c r="S40" s="7" t="s">
        <v>198</v>
      </c>
      <c r="T40" s="7" t="s">
        <v>1473</v>
      </c>
      <c r="U40" s="7" t="s">
        <v>198</v>
      </c>
      <c r="V40" s="7" t="s">
        <v>198</v>
      </c>
      <c r="W40" s="7" t="s">
        <v>198</v>
      </c>
      <c r="X40" s="7" t="s">
        <v>198</v>
      </c>
      <c r="Y40" s="7" t="s">
        <v>198</v>
      </c>
      <c r="Z40" s="7" t="s">
        <v>198</v>
      </c>
    </row>
    <row r="41" spans="1:26" s="8" customFormat="1" ht="30" x14ac:dyDescent="0.25">
      <c r="A41" s="7" t="str">
        <f>INDEX(_7043_DJones_1_export_excel_2_9_[[#All],[SERNBR]:[REGNBR]],MATCH(Table2[[#This Row],[SERNBR]], _7043_DJones_1_export_excel_2_9_[[#All],[SERNBR]],0),2)</f>
        <v>PR-FVJ</v>
      </c>
      <c r="B41" s="13">
        <v>239</v>
      </c>
      <c r="C41" s="7" t="str">
        <f>INDEX(_7043_DJones_1_export_excel_2_9_[#All],MATCH(Table2[[#This Row],[SERNBR]],_7043_DJones_1_export_excel_2_9_[[#All],[SERNBR]],0),MATCH(Table2[[#Headers],[ACBASECOUNTRY]],_7043_DJones_1_export_excel_2_9_[#Headers],0))</f>
        <v>Brazil</v>
      </c>
      <c r="D41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Operator</v>
      </c>
      <c r="E41" s="7" t="b">
        <f>LEN(CONCATENATE(Table2[[#This Row],[CONTACTBESTPHONE]],Table2[[#This Row],[CONTACTOFFICE]],Table2[[#This Row],[CONTACTMOBILE]],Table2[[#This Row],[COMPOFFICE]],Table2[[#This Row],[COMPMOBILE]]))&gt;0</f>
        <v>1</v>
      </c>
      <c r="F41" s="7" t="b">
        <f>LEN(CONCATENATE(Table2[[#This Row],[COMPEMAILADDRESS]],Table2[[#This Row],[CONTACTEMAILADDRESS]]))&gt;0</f>
        <v>1</v>
      </c>
      <c r="G41" s="7" t="str" cm="1">
        <f t="array" ref="G41">_xlfn.TEXTJOIN(CHAR(10),TRUE,_xlfn.UNIQUE(IF(('7043_DJones_1_export_excel_2_9_'!$C:$C=Names!$B41)*(LEN('7043_DJones_1_export_excel_2_9_'!$Z:$Z)&lt;&gt;0),'7043_DJones_1_export_excel_2_9_'!$Z:$Z,"")))</f>
        <v>55-51-99934083
55-51-995223477</v>
      </c>
      <c r="H41" s="7" t="str" cm="1">
        <f t="array" ref="H41">_xlfn.TEXTJOIN(CHAR(10),TRUE,_xlfn.UNIQUE(IF(('7043_DJones_1_export_excel_2_9_'!$C:$C=Names!$B41)*(LEN('7043_DJones_1_export_excel_2_9_'!$AA:$AA)&lt;&gt;0),'7043_DJones_1_export_excel_2_9_'!$AA:$AA,"")))</f>
        <v>55-51-39211426</v>
      </c>
      <c r="I41" s="7" t="str" cm="1">
        <f t="array" ref="I41">_xlfn.TEXTJOIN(CHAR(10),TRUE,_xlfn.UNIQUE(IF(('7043_DJones_1_export_excel_2_9_'!$C:$C=Names!$B41)*(LEN('7043_DJones_1_export_excel_2_9_'!$AB:$AB)&lt;&gt;0),'7043_DJones_1_export_excel_2_9_'!$AB:$AB,"")))</f>
        <v>55-51-99934083
55-51-995223477</v>
      </c>
      <c r="J41" s="7" t="str" cm="1">
        <f t="array" ref="J41">_xlfn.TEXTJOIN(CHAR(10),TRUE,_xlfn.UNIQUE(IF(('7043_DJones_1_export_excel_2_9_'!$C:$C=Names!$B41)*(LEN('7043_DJones_1_export_excel_2_9_'!$T:$T)&lt;&gt;0),'7043_DJones_1_export_excel_2_9_'!$T:$T,"")))</f>
        <v>55-51-39211426</v>
      </c>
      <c r="K41" s="7" t="str" cm="1">
        <f t="array" ref="K41">_xlfn.TEXTJOIN(CHAR(10),TRUE,_xlfn.UNIQUE(IF(('7043_DJones_1_export_excel_2_9_'!$C:$C=Names!$B41)*(LEN('7043_DJones_1_export_excel_2_9_'!$U:$U)&lt;&gt;0),'7043_DJones_1_export_excel_2_9_'!$U:$U,"")))</f>
        <v/>
      </c>
      <c r="L41" s="7" t="str" cm="1">
        <f t="array" ref="L41">_xlfn.TEXTJOIN(CHAR(10),TRUE,_xlfn.UNIQUE(IF(('7043_DJones_1_export_excel_2_9_'!$C:$C=Names!$B41)*(LEN('7043_DJones_1_export_excel_2_9_'!$R:$R)&lt;&gt;0),'7043_DJones_1_export_excel_2_9_'!$R:$R,"")))</f>
        <v/>
      </c>
      <c r="M41" s="7" t="str" cm="1">
        <f t="array" ref="M41">_xlfn.TEXTJOIN(CHAR(10),TRUE,_xlfn.UNIQUE(IF(('7043_DJones_1_export_excel_2_9_'!$C:$C=Names!$B41)*(LEN('7043_DJones_1_export_excel_2_9_'!$Y:$Y)&lt;&gt;0),'7043_DJones_1_export_excel_2_9_'!$Y:$Y,"")))</f>
        <v>g150.poa@gmail.com
testa@agibank.com.br</v>
      </c>
      <c r="N41" s="7" t="str" cm="1">
        <f t="array" ref="N41">_xlfn.TEXTJOIN(CHAR(10),TRUE,_xlfn.UNIQUE(IF(('7043_DJones_1_export_excel_2_9_'!$C:$C=Names!$B41)*(LEN('7043_DJones_1_export_excel_2_9_'!$S:$S)&lt;&gt;0),'7043_DJones_1_export_excel_2_9_'!$S:$S,"")))</f>
        <v/>
      </c>
      <c r="O41" s="7" t="s">
        <v>1498</v>
      </c>
      <c r="P41" s="7" t="s">
        <v>1498</v>
      </c>
      <c r="Q41" s="7" t="s">
        <v>198</v>
      </c>
      <c r="R41" s="7" t="s">
        <v>198</v>
      </c>
      <c r="S41" s="7" t="s">
        <v>198</v>
      </c>
      <c r="T41" s="7" t="s">
        <v>198</v>
      </c>
      <c r="U41" s="7" t="s">
        <v>198</v>
      </c>
      <c r="V41" s="7" t="s">
        <v>198</v>
      </c>
      <c r="W41" s="7" t="s">
        <v>198</v>
      </c>
      <c r="X41" s="7" t="s">
        <v>198</v>
      </c>
      <c r="Y41" s="7" t="s">
        <v>198</v>
      </c>
      <c r="Z41" s="7" t="s">
        <v>198</v>
      </c>
    </row>
    <row r="42" spans="1:26" s="8" customFormat="1" ht="30" x14ac:dyDescent="0.25">
      <c r="A42" s="7" t="str">
        <f>INDEX(_7043_DJones_1_export_excel_2_9_[[#All],[SERNBR]:[REGNBR]],MATCH(Table2[[#This Row],[SERNBR]], _7043_DJones_1_export_excel_2_9_[[#All],[SERNBR]],0),2)</f>
        <v>N360AV</v>
      </c>
      <c r="B42" s="13">
        <v>240</v>
      </c>
      <c r="C42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42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Charter Company</v>
      </c>
      <c r="E42" s="7" t="b">
        <f>LEN(CONCATENATE(Table2[[#This Row],[CONTACTBESTPHONE]],Table2[[#This Row],[CONTACTOFFICE]],Table2[[#This Row],[CONTACTMOBILE]],Table2[[#This Row],[COMPOFFICE]],Table2[[#This Row],[COMPMOBILE]]))&gt;0</f>
        <v>1</v>
      </c>
      <c r="F42" s="7" t="b">
        <f>LEN(CONCATENATE(Table2[[#This Row],[COMPEMAILADDRESS]],Table2[[#This Row],[CONTACTEMAILADDRESS]]))&gt;0</f>
        <v>1</v>
      </c>
      <c r="G42" s="7" t="str" cm="1">
        <f t="array" ref="G42">_xlfn.TEXTJOIN(CHAR(10),TRUE,_xlfn.UNIQUE(IF(('7043_DJones_1_export_excel_2_9_'!$C:$C=Names!$B42)*(LEN('7043_DJones_1_export_excel_2_9_'!$Z:$Z)&lt;&gt;0),'7043_DJones_1_export_excel_2_9_'!$Z:$Z,"")))</f>
        <v>516-324-5804
213-797-4255</v>
      </c>
      <c r="H42" s="7" t="str" cm="1">
        <f t="array" ref="H42">_xlfn.TEXTJOIN(CHAR(10),TRUE,_xlfn.UNIQUE(IF(('7043_DJones_1_export_excel_2_9_'!$C:$C=Names!$B42)*(LEN('7043_DJones_1_export_excel_2_9_'!$AA:$AA)&lt;&gt;0),'7043_DJones_1_export_excel_2_9_'!$AA:$AA,"")))</f>
        <v>201-462-4000</v>
      </c>
      <c r="I42" s="7" t="str" cm="1">
        <f t="array" ref="I42">_xlfn.TEXTJOIN(CHAR(10),TRUE,_xlfn.UNIQUE(IF(('7043_DJones_1_export_excel_2_9_'!$C:$C=Names!$B42)*(LEN('7043_DJones_1_export_excel_2_9_'!$AB:$AB)&lt;&gt;0),'7043_DJones_1_export_excel_2_9_'!$AB:$AB,"")))</f>
        <v>516-324-5804</v>
      </c>
      <c r="J42" s="7" t="str" cm="1">
        <f t="array" ref="J42">_xlfn.TEXTJOIN(CHAR(10),TRUE,_xlfn.UNIQUE(IF(('7043_DJones_1_export_excel_2_9_'!$C:$C=Names!$B42)*(LEN('7043_DJones_1_export_excel_2_9_'!$T:$T)&lt;&gt;0),'7043_DJones_1_export_excel_2_9_'!$T:$T,"")))</f>
        <v>201-462-4000
213-797-4255</v>
      </c>
      <c r="K42" s="7" t="str" cm="1">
        <f t="array" ref="K42">_xlfn.TEXTJOIN(CHAR(10),TRUE,_xlfn.UNIQUE(IF(('7043_DJones_1_export_excel_2_9_'!$C:$C=Names!$B42)*(LEN('7043_DJones_1_export_excel_2_9_'!$U:$U)&lt;&gt;0),'7043_DJones_1_export_excel_2_9_'!$U:$U,"")))</f>
        <v/>
      </c>
      <c r="L42" s="7" t="str" cm="1">
        <f t="array" ref="L42">_xlfn.TEXTJOIN(CHAR(10),TRUE,_xlfn.UNIQUE(IF(('7043_DJones_1_export_excel_2_9_'!$C:$C=Names!$B42)*(LEN('7043_DJones_1_export_excel_2_9_'!$R:$R)&lt;&gt;0),'7043_DJones_1_export_excel_2_9_'!$R:$R,"")))</f>
        <v>management_usa@jetaviation.com</v>
      </c>
      <c r="M42" s="7" t="str" cm="1">
        <f t="array" ref="M42">_xlfn.TEXTJOIN(CHAR(10),TRUE,_xlfn.UNIQUE(IF(('7043_DJones_1_export_excel_2_9_'!$C:$C=Names!$B42)*(LEN('7043_DJones_1_export_excel_2_9_'!$Y:$Y)&lt;&gt;0),'7043_DJones_1_export_excel_2_9_'!$Y:$Y,"")))</f>
        <v>ansh.singh@jetaviation.com
dwahab@shangrila.us</v>
      </c>
      <c r="N42" s="7" t="str" cm="1">
        <f t="array" ref="N42">_xlfn.TEXTJOIN(CHAR(10),TRUE,_xlfn.UNIQUE(IF(('7043_DJones_1_export_excel_2_9_'!$C:$C=Names!$B42)*(LEN('7043_DJones_1_export_excel_2_9_'!$S:$S)&lt;&gt;0),'7043_DJones_1_export_excel_2_9_'!$S:$S,"")))</f>
        <v>www.jetaviation.com</v>
      </c>
      <c r="O42" s="7" t="s">
        <v>1526</v>
      </c>
      <c r="P42" s="7" t="s">
        <v>198</v>
      </c>
      <c r="Q42" s="7" t="s">
        <v>198</v>
      </c>
      <c r="R42" s="7" t="s">
        <v>198</v>
      </c>
      <c r="S42" s="7" t="s">
        <v>198</v>
      </c>
      <c r="T42" s="7" t="s">
        <v>1513</v>
      </c>
      <c r="U42" s="7" t="s">
        <v>198</v>
      </c>
      <c r="V42" s="7" t="s">
        <v>198</v>
      </c>
      <c r="W42" s="7" t="s">
        <v>198</v>
      </c>
      <c r="X42" s="7" t="s">
        <v>198</v>
      </c>
      <c r="Y42" s="7" t="s">
        <v>198</v>
      </c>
      <c r="Z42" s="7" t="s">
        <v>198</v>
      </c>
    </row>
    <row r="43" spans="1:26" s="8" customFormat="1" x14ac:dyDescent="0.25">
      <c r="A43" s="7" t="str">
        <f>INDEX(_7043_DJones_1_export_excel_2_9_[[#All],[SERNBR]:[REGNBR]],MATCH(Table2[[#This Row],[SERNBR]], _7043_DJones_1_export_excel_2_9_[[#All],[SERNBR]],0),2)</f>
        <v>N458TB</v>
      </c>
      <c r="B43" s="13">
        <v>242</v>
      </c>
      <c r="C43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43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</v>
      </c>
      <c r="E43" s="7" t="b">
        <f>LEN(CONCATENATE(Table2[[#This Row],[CONTACTBESTPHONE]],Table2[[#This Row],[CONTACTOFFICE]],Table2[[#This Row],[CONTACTMOBILE]],Table2[[#This Row],[COMPOFFICE]],Table2[[#This Row],[COMPMOBILE]]))&gt;0</f>
        <v>1</v>
      </c>
      <c r="F43" s="7" t="b">
        <f>LEN(CONCATENATE(Table2[[#This Row],[COMPEMAILADDRESS]],Table2[[#This Row],[CONTACTEMAILADDRESS]]))&gt;0</f>
        <v>0</v>
      </c>
      <c r="G43" s="7" t="str" cm="1">
        <f t="array" ref="G43">_xlfn.TEXTJOIN(CHAR(10),TRUE,_xlfn.UNIQUE(IF(('7043_DJones_1_export_excel_2_9_'!$C:$C=Names!$B43)*(LEN('7043_DJones_1_export_excel_2_9_'!$Z:$Z)&lt;&gt;0),'7043_DJones_1_export_excel_2_9_'!$Z:$Z,"")))</f>
        <v>602-677-9912</v>
      </c>
      <c r="H43" s="7" t="str" cm="1">
        <f t="array" ref="H43">_xlfn.TEXTJOIN(CHAR(10),TRUE,_xlfn.UNIQUE(IF(('7043_DJones_1_export_excel_2_9_'!$C:$C=Names!$B43)*(LEN('7043_DJones_1_export_excel_2_9_'!$AA:$AA)&lt;&gt;0),'7043_DJones_1_export_excel_2_9_'!$AA:$AA,"")))</f>
        <v/>
      </c>
      <c r="I43" s="7" t="str" cm="1">
        <f t="array" ref="I43">_xlfn.TEXTJOIN(CHAR(10),TRUE,_xlfn.UNIQUE(IF(('7043_DJones_1_export_excel_2_9_'!$C:$C=Names!$B43)*(LEN('7043_DJones_1_export_excel_2_9_'!$AB:$AB)&lt;&gt;0),'7043_DJones_1_export_excel_2_9_'!$AB:$AB,"")))</f>
        <v/>
      </c>
      <c r="J43" s="7" t="str" cm="1">
        <f t="array" ref="J43">_xlfn.TEXTJOIN(CHAR(10),TRUE,_xlfn.UNIQUE(IF(('7043_DJones_1_export_excel_2_9_'!$C:$C=Names!$B43)*(LEN('7043_DJones_1_export_excel_2_9_'!$T:$T)&lt;&gt;0),'7043_DJones_1_export_excel_2_9_'!$T:$T,"")))</f>
        <v>602-677-9912</v>
      </c>
      <c r="K43" s="7" t="str" cm="1">
        <f t="array" ref="K43">_xlfn.TEXTJOIN(CHAR(10),TRUE,_xlfn.UNIQUE(IF(('7043_DJones_1_export_excel_2_9_'!$C:$C=Names!$B43)*(LEN('7043_DJones_1_export_excel_2_9_'!$U:$U)&lt;&gt;0),'7043_DJones_1_export_excel_2_9_'!$U:$U,"")))</f>
        <v/>
      </c>
      <c r="L43" s="7" t="str" cm="1">
        <f t="array" ref="L43">_xlfn.TEXTJOIN(CHAR(10),TRUE,_xlfn.UNIQUE(IF(('7043_DJones_1_export_excel_2_9_'!$C:$C=Names!$B43)*(LEN('7043_DJones_1_export_excel_2_9_'!$R:$R)&lt;&gt;0),'7043_DJones_1_export_excel_2_9_'!$R:$R,"")))</f>
        <v/>
      </c>
      <c r="M43" s="7" t="str" cm="1">
        <f t="array" ref="M43">_xlfn.TEXTJOIN(CHAR(10),TRUE,_xlfn.UNIQUE(IF(('7043_DJones_1_export_excel_2_9_'!$C:$C=Names!$B43)*(LEN('7043_DJones_1_export_excel_2_9_'!$Y:$Y)&lt;&gt;0),'7043_DJones_1_export_excel_2_9_'!$Y:$Y,"")))</f>
        <v/>
      </c>
      <c r="N43" s="7" t="str" cm="1">
        <f t="array" ref="N43">_xlfn.TEXTJOIN(CHAR(10),TRUE,_xlfn.UNIQUE(IF(('7043_DJones_1_export_excel_2_9_'!$C:$C=Names!$B43)*(LEN('7043_DJones_1_export_excel_2_9_'!$S:$S)&lt;&gt;0),'7043_DJones_1_export_excel_2_9_'!$S:$S,"")))</f>
        <v/>
      </c>
      <c r="O43" s="7" t="s">
        <v>1533</v>
      </c>
      <c r="P43" s="7" t="s">
        <v>198</v>
      </c>
      <c r="Q43" s="7" t="s">
        <v>198</v>
      </c>
      <c r="R43" s="7" t="s">
        <v>198</v>
      </c>
      <c r="S43" s="7" t="s">
        <v>198</v>
      </c>
      <c r="T43" s="7" t="s">
        <v>198</v>
      </c>
      <c r="U43" s="7" t="s">
        <v>198</v>
      </c>
      <c r="V43" s="7" t="s">
        <v>198</v>
      </c>
      <c r="W43" s="7" t="s">
        <v>198</v>
      </c>
      <c r="X43" s="7" t="s">
        <v>198</v>
      </c>
      <c r="Y43" s="7" t="s">
        <v>198</v>
      </c>
      <c r="Z43" s="7" t="s">
        <v>198</v>
      </c>
    </row>
    <row r="44" spans="1:26" s="8" customFormat="1" ht="30" x14ac:dyDescent="0.25">
      <c r="A44" s="7" t="str">
        <f>INDEX(_7043_DJones_1_export_excel_2_9_[[#All],[SERNBR]:[REGNBR]],MATCH(Table2[[#This Row],[SERNBR]], _7043_DJones_1_export_excel_2_9_[[#All],[SERNBR]],0),2)</f>
        <v>M-FAST</v>
      </c>
      <c r="B44" s="13">
        <v>243</v>
      </c>
      <c r="C44" s="7" t="str">
        <f>INDEX(_7043_DJones_1_export_excel_2_9_[#All],MATCH(Table2[[#This Row],[SERNBR]],_7043_DJones_1_export_excel_2_9_[[#All],[SERNBR]],0),MATCH(Table2[[#Headers],[ACBASECOUNTRY]],_7043_DJones_1_export_excel_2_9_[#Headers],0))</f>
        <v>Dominican Republic</v>
      </c>
      <c r="D44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Operator</v>
      </c>
      <c r="E44" s="7" t="b">
        <f>LEN(CONCATENATE(Table2[[#This Row],[CONTACTBESTPHONE]],Table2[[#This Row],[CONTACTOFFICE]],Table2[[#This Row],[CONTACTMOBILE]],Table2[[#This Row],[COMPOFFICE]],Table2[[#This Row],[COMPMOBILE]]))&gt;0</f>
        <v>0</v>
      </c>
      <c r="F44" s="7" t="b">
        <f>LEN(CONCATENATE(Table2[[#This Row],[COMPEMAILADDRESS]],Table2[[#This Row],[CONTACTEMAILADDRESS]]))&gt;0</f>
        <v>0</v>
      </c>
      <c r="G44" s="7" t="str" cm="1">
        <f t="array" ref="G44">_xlfn.TEXTJOIN(CHAR(10),TRUE,_xlfn.UNIQUE(IF(('7043_DJones_1_export_excel_2_9_'!$C:$C=Names!$B44)*(LEN('7043_DJones_1_export_excel_2_9_'!$Z:$Z)&lt;&gt;0),'7043_DJones_1_export_excel_2_9_'!$Z:$Z,"")))</f>
        <v/>
      </c>
      <c r="H44" s="7" t="str" cm="1">
        <f t="array" ref="H44">_xlfn.TEXTJOIN(CHAR(10),TRUE,_xlfn.UNIQUE(IF(('7043_DJones_1_export_excel_2_9_'!$C:$C=Names!$B44)*(LEN('7043_DJones_1_export_excel_2_9_'!$AA:$AA)&lt;&gt;0),'7043_DJones_1_export_excel_2_9_'!$AA:$AA,"")))</f>
        <v/>
      </c>
      <c r="I44" s="7" t="str" cm="1">
        <f t="array" ref="I44">_xlfn.TEXTJOIN(CHAR(10),TRUE,_xlfn.UNIQUE(IF(('7043_DJones_1_export_excel_2_9_'!$C:$C=Names!$B44)*(LEN('7043_DJones_1_export_excel_2_9_'!$AB:$AB)&lt;&gt;0),'7043_DJones_1_export_excel_2_9_'!$AB:$AB,"")))</f>
        <v/>
      </c>
      <c r="J44" s="7" t="str" cm="1">
        <f t="array" ref="J44">_xlfn.TEXTJOIN(CHAR(10),TRUE,_xlfn.UNIQUE(IF(('7043_DJones_1_export_excel_2_9_'!$C:$C=Names!$B44)*(LEN('7043_DJones_1_export_excel_2_9_'!$T:$T)&lt;&gt;0),'7043_DJones_1_export_excel_2_9_'!$T:$T,"")))</f>
        <v/>
      </c>
      <c r="K44" s="7" t="str" cm="1">
        <f t="array" ref="K44">_xlfn.TEXTJOIN(CHAR(10),TRUE,_xlfn.UNIQUE(IF(('7043_DJones_1_export_excel_2_9_'!$C:$C=Names!$B44)*(LEN('7043_DJones_1_export_excel_2_9_'!$U:$U)&lt;&gt;0),'7043_DJones_1_export_excel_2_9_'!$U:$U,"")))</f>
        <v/>
      </c>
      <c r="L44" s="7" t="str" cm="1">
        <f t="array" ref="L44">_xlfn.TEXTJOIN(CHAR(10),TRUE,_xlfn.UNIQUE(IF(('7043_DJones_1_export_excel_2_9_'!$C:$C=Names!$B44)*(LEN('7043_DJones_1_export_excel_2_9_'!$R:$R)&lt;&gt;0),'7043_DJones_1_export_excel_2_9_'!$R:$R,"")))</f>
        <v/>
      </c>
      <c r="M44" s="7" t="str" cm="1">
        <f t="array" ref="M44">_xlfn.TEXTJOIN(CHAR(10),TRUE,_xlfn.UNIQUE(IF(('7043_DJones_1_export_excel_2_9_'!$C:$C=Names!$B44)*(LEN('7043_DJones_1_export_excel_2_9_'!$Y:$Y)&lt;&gt;0),'7043_DJones_1_export_excel_2_9_'!$Y:$Y,"")))</f>
        <v/>
      </c>
      <c r="N44" s="7" t="str" cm="1">
        <f t="array" ref="N44">_xlfn.TEXTJOIN(CHAR(10),TRUE,_xlfn.UNIQUE(IF(('7043_DJones_1_export_excel_2_9_'!$C:$C=Names!$B44)*(LEN('7043_DJones_1_export_excel_2_9_'!$S:$S)&lt;&gt;0),'7043_DJones_1_export_excel_2_9_'!$S:$S,"")))</f>
        <v/>
      </c>
      <c r="O44" s="7" t="s">
        <v>1540</v>
      </c>
      <c r="P44" s="7" t="s">
        <v>1540</v>
      </c>
      <c r="Q44" s="7" t="s">
        <v>198</v>
      </c>
      <c r="R44" s="7" t="s">
        <v>198</v>
      </c>
      <c r="S44" s="7" t="s">
        <v>198</v>
      </c>
      <c r="T44" s="7" t="s">
        <v>198</v>
      </c>
      <c r="U44" s="7" t="s">
        <v>198</v>
      </c>
      <c r="V44" s="7" t="s">
        <v>198</v>
      </c>
      <c r="W44" s="7" t="s">
        <v>198</v>
      </c>
      <c r="X44" s="7" t="s">
        <v>198</v>
      </c>
      <c r="Y44" s="7" t="s">
        <v>198</v>
      </c>
      <c r="Z44" s="7" t="s">
        <v>198</v>
      </c>
    </row>
    <row r="45" spans="1:26" s="8" customFormat="1" ht="30" x14ac:dyDescent="0.25">
      <c r="A45" s="7" t="str">
        <f>INDEX(_7043_DJones_1_export_excel_2_9_[[#All],[SERNBR]:[REGNBR]],MATCH(Table2[[#This Row],[SERNBR]], _7043_DJones_1_export_excel_2_9_[[#All],[SERNBR]],0),2)</f>
        <v>N553CB</v>
      </c>
      <c r="B45" s="13">
        <v>244</v>
      </c>
      <c r="C45" s="7" t="str">
        <f>INDEX(_7043_DJones_1_export_excel_2_9_[#All],MATCH(Table2[[#This Row],[SERNBR]],_7043_DJones_1_export_excel_2_9_[[#All],[SERNBR]],0),MATCH(Table2[[#Headers],[ACBASECOUNTRY]],_7043_DJones_1_export_excel_2_9_[#Headers],0))</f>
        <v>Puerto Rico</v>
      </c>
      <c r="D45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Certificate Holder</v>
      </c>
      <c r="E45" s="7" t="b">
        <f>LEN(CONCATENATE(Table2[[#This Row],[CONTACTBESTPHONE]],Table2[[#This Row],[CONTACTOFFICE]],Table2[[#This Row],[CONTACTMOBILE]],Table2[[#This Row],[COMPOFFICE]],Table2[[#This Row],[COMPMOBILE]]))&gt;0</f>
        <v>1</v>
      </c>
      <c r="F45" s="7" t="b">
        <f>LEN(CONCATENATE(Table2[[#This Row],[COMPEMAILADDRESS]],Table2[[#This Row],[CONTACTEMAILADDRESS]]))&gt;0</f>
        <v>1</v>
      </c>
      <c r="G45" s="7" t="str" cm="1">
        <f t="array" ref="G45">_xlfn.TEXTJOIN(CHAR(10),TRUE,_xlfn.UNIQUE(IF(('7043_DJones_1_export_excel_2_9_'!$C:$C=Names!$B45)*(LEN('7043_DJones_1_export_excel_2_9_'!$Z:$Z)&lt;&gt;0),'7043_DJones_1_export_excel_2_9_'!$Z:$Z,"")))</f>
        <v>787-475-5075
787-796-5656</v>
      </c>
      <c r="H45" s="7" t="str" cm="1">
        <f t="array" ref="H45">_xlfn.TEXTJOIN(CHAR(10),TRUE,_xlfn.UNIQUE(IF(('7043_DJones_1_export_excel_2_9_'!$C:$C=Names!$B45)*(LEN('7043_DJones_1_export_excel_2_9_'!$AA:$AA)&lt;&gt;0),'7043_DJones_1_export_excel_2_9_'!$AA:$AA,"")))</f>
        <v/>
      </c>
      <c r="I45" s="7" t="str" cm="1">
        <f t="array" ref="I45">_xlfn.TEXTJOIN(CHAR(10),TRUE,_xlfn.UNIQUE(IF(('7043_DJones_1_export_excel_2_9_'!$C:$C=Names!$B45)*(LEN('7043_DJones_1_export_excel_2_9_'!$AB:$AB)&lt;&gt;0),'7043_DJones_1_export_excel_2_9_'!$AB:$AB,"")))</f>
        <v>787-475-5075</v>
      </c>
      <c r="J45" s="7" t="str" cm="1">
        <f t="array" ref="J45">_xlfn.TEXTJOIN(CHAR(10),TRUE,_xlfn.UNIQUE(IF(('7043_DJones_1_export_excel_2_9_'!$C:$C=Names!$B45)*(LEN('7043_DJones_1_export_excel_2_9_'!$T:$T)&lt;&gt;0),'7043_DJones_1_export_excel_2_9_'!$T:$T,"")))</f>
        <v>787-791-7090
787-796-5656</v>
      </c>
      <c r="K45" s="7" t="str" cm="1">
        <f t="array" ref="K45">_xlfn.TEXTJOIN(CHAR(10),TRUE,_xlfn.UNIQUE(IF(('7043_DJones_1_export_excel_2_9_'!$C:$C=Names!$B45)*(LEN('7043_DJones_1_export_excel_2_9_'!$U:$U)&lt;&gt;0),'7043_DJones_1_export_excel_2_9_'!$U:$U,"")))</f>
        <v/>
      </c>
      <c r="L45" s="7" t="str" cm="1">
        <f t="array" ref="L45">_xlfn.TEXTJOIN(CHAR(10),TRUE,_xlfn.UNIQUE(IF(('7043_DJones_1_export_excel_2_9_'!$C:$C=Names!$B45)*(LEN('7043_DJones_1_export_excel_2_9_'!$R:$R)&lt;&gt;0),'7043_DJones_1_export_excel_2_9_'!$R:$R,"")))</f>
        <v>charters@mnaviation.com</v>
      </c>
      <c r="M45" s="7" t="str" cm="1">
        <f t="array" ref="M45">_xlfn.TEXTJOIN(CHAR(10),TRUE,_xlfn.UNIQUE(IF(('7043_DJones_1_export_excel_2_9_'!$C:$C=Names!$B45)*(LEN('7043_DJones_1_export_excel_2_9_'!$Y:$Y)&lt;&gt;0),'7043_DJones_1_export_excel_2_9_'!$Y:$Y,"")))</f>
        <v>apineda@mnaviation.com</v>
      </c>
      <c r="N45" s="7" t="str" cm="1">
        <f t="array" ref="N45">_xlfn.TEXTJOIN(CHAR(10),TRUE,_xlfn.UNIQUE(IF(('7043_DJones_1_export_excel_2_9_'!$C:$C=Names!$B45)*(LEN('7043_DJones_1_export_excel_2_9_'!$S:$S)&lt;&gt;0),'7043_DJones_1_export_excel_2_9_'!$S:$S,"")))</f>
        <v>www.mnaviation.com</v>
      </c>
      <c r="O45" s="7" t="s">
        <v>1556</v>
      </c>
      <c r="P45" s="7" t="s">
        <v>198</v>
      </c>
      <c r="Q45" s="7" t="s">
        <v>198</v>
      </c>
      <c r="R45" s="7" t="s">
        <v>198</v>
      </c>
      <c r="S45" s="7" t="s">
        <v>198</v>
      </c>
      <c r="T45" s="7" t="s">
        <v>198</v>
      </c>
      <c r="U45" s="7" t="s">
        <v>198</v>
      </c>
      <c r="V45" s="7" t="s">
        <v>198</v>
      </c>
      <c r="W45" s="7" t="s">
        <v>198</v>
      </c>
      <c r="X45" s="7" t="s">
        <v>1547</v>
      </c>
      <c r="Y45" s="7" t="s">
        <v>198</v>
      </c>
      <c r="Z45" s="7" t="s">
        <v>198</v>
      </c>
    </row>
    <row r="46" spans="1:26" s="8" customFormat="1" ht="30" x14ac:dyDescent="0.25">
      <c r="A46" s="7" t="str">
        <f>INDEX(_7043_DJones_1_export_excel_2_9_[[#All],[SERNBR]:[REGNBR]],MATCH(Table2[[#This Row],[SERNBR]], _7043_DJones_1_export_excel_2_9_[[#All],[SERNBR]],0),2)</f>
        <v>PS-CMP</v>
      </c>
      <c r="B46" s="13">
        <v>245</v>
      </c>
      <c r="C46" s="7" t="str">
        <f>INDEX(_7043_DJones_1_export_excel_2_9_[#All],MATCH(Table2[[#This Row],[SERNBR]],_7043_DJones_1_export_excel_2_9_[[#All],[SERNBR]],0),MATCH(Table2[[#Headers],[ACBASECOUNTRY]],_7043_DJones_1_export_excel_2_9_[#Headers],0))</f>
        <v>Brazil</v>
      </c>
      <c r="D46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Operator</v>
      </c>
      <c r="E46" s="7" t="b">
        <f>LEN(CONCATENATE(Table2[[#This Row],[CONTACTBESTPHONE]],Table2[[#This Row],[CONTACTOFFICE]],Table2[[#This Row],[CONTACTMOBILE]],Table2[[#This Row],[COMPOFFICE]],Table2[[#This Row],[COMPMOBILE]]))&gt;0</f>
        <v>1</v>
      </c>
      <c r="F46" s="7" t="b">
        <f>LEN(CONCATENATE(Table2[[#This Row],[COMPEMAILADDRESS]],Table2[[#This Row],[CONTACTEMAILADDRESS]]))&gt;0</f>
        <v>1</v>
      </c>
      <c r="G46" s="7" t="str" cm="1">
        <f t="array" ref="G46">_xlfn.TEXTJOIN(CHAR(10),TRUE,_xlfn.UNIQUE(IF(('7043_DJones_1_export_excel_2_9_'!$C:$C=Names!$B46)*(LEN('7043_DJones_1_export_excel_2_9_'!$Z:$Z)&lt;&gt;0),'7043_DJones_1_export_excel_2_9_'!$Z:$Z,"")))</f>
        <v>55-82-33221785</v>
      </c>
      <c r="H46" s="7" t="str" cm="1">
        <f t="array" ref="H46">_xlfn.TEXTJOIN(CHAR(10),TRUE,_xlfn.UNIQUE(IF(('7043_DJones_1_export_excel_2_9_'!$C:$C=Names!$B46)*(LEN('7043_DJones_1_export_excel_2_9_'!$AA:$AA)&lt;&gt;0),'7043_DJones_1_export_excel_2_9_'!$AA:$AA,"")))</f>
        <v/>
      </c>
      <c r="I46" s="7" t="str" cm="1">
        <f t="array" ref="I46">_xlfn.TEXTJOIN(CHAR(10),TRUE,_xlfn.UNIQUE(IF(('7043_DJones_1_export_excel_2_9_'!$C:$C=Names!$B46)*(LEN('7043_DJones_1_export_excel_2_9_'!$AB:$AB)&lt;&gt;0),'7043_DJones_1_export_excel_2_9_'!$AB:$AB,"")))</f>
        <v/>
      </c>
      <c r="J46" s="7" t="str" cm="1">
        <f t="array" ref="J46">_xlfn.TEXTJOIN(CHAR(10),TRUE,_xlfn.UNIQUE(IF(('7043_DJones_1_export_excel_2_9_'!$C:$C=Names!$B46)*(LEN('7043_DJones_1_export_excel_2_9_'!$T:$T)&lt;&gt;0),'7043_DJones_1_export_excel_2_9_'!$T:$T,"")))</f>
        <v>55-82-33221785</v>
      </c>
      <c r="K46" s="7" t="str" cm="1">
        <f t="array" ref="K46">_xlfn.TEXTJOIN(CHAR(10),TRUE,_xlfn.UNIQUE(IF(('7043_DJones_1_export_excel_2_9_'!$C:$C=Names!$B46)*(LEN('7043_DJones_1_export_excel_2_9_'!$U:$U)&lt;&gt;0),'7043_DJones_1_export_excel_2_9_'!$U:$U,"")))</f>
        <v/>
      </c>
      <c r="L46" s="7" t="str" cm="1">
        <f t="array" ref="L46">_xlfn.TEXTJOIN(CHAR(10),TRUE,_xlfn.UNIQUE(IF(('7043_DJones_1_export_excel_2_9_'!$C:$C=Names!$B46)*(LEN('7043_DJones_1_export_excel_2_9_'!$R:$R)&lt;&gt;0),'7043_DJones_1_export_excel_2_9_'!$R:$R,"")))</f>
        <v>sotan@sotan.com.br</v>
      </c>
      <c r="M46" s="7" t="str" cm="1">
        <f t="array" ref="M46">_xlfn.TEXTJOIN(CHAR(10),TRUE,_xlfn.UNIQUE(IF(('7043_DJones_1_export_excel_2_9_'!$C:$C=Names!$B46)*(LEN('7043_DJones_1_export_excel_2_9_'!$Y:$Y)&lt;&gt;0),'7043_DJones_1_export_excel_2_9_'!$Y:$Y,"")))</f>
        <v/>
      </c>
      <c r="N46" s="7" t="str" cm="1">
        <f t="array" ref="N46">_xlfn.TEXTJOIN(CHAR(10),TRUE,_xlfn.UNIQUE(IF(('7043_DJones_1_export_excel_2_9_'!$C:$C=Names!$B46)*(LEN('7043_DJones_1_export_excel_2_9_'!$S:$S)&lt;&gt;0),'7043_DJones_1_export_excel_2_9_'!$S:$S,"")))</f>
        <v/>
      </c>
      <c r="O46" s="7" t="s">
        <v>1571</v>
      </c>
      <c r="P46" s="7" t="s">
        <v>1562</v>
      </c>
      <c r="Q46" s="7" t="s">
        <v>198</v>
      </c>
      <c r="R46" s="7" t="s">
        <v>198</v>
      </c>
      <c r="S46" s="7" t="s">
        <v>198</v>
      </c>
      <c r="T46" s="7" t="s">
        <v>198</v>
      </c>
      <c r="U46" s="7" t="s">
        <v>198</v>
      </c>
      <c r="V46" s="7" t="s">
        <v>198</v>
      </c>
      <c r="W46" s="7" t="s">
        <v>198</v>
      </c>
      <c r="X46" s="7" t="s">
        <v>198</v>
      </c>
      <c r="Y46" s="7" t="s">
        <v>198</v>
      </c>
      <c r="Z46" s="7" t="s">
        <v>198</v>
      </c>
    </row>
    <row r="47" spans="1:26" s="8" customFormat="1" ht="30" x14ac:dyDescent="0.25">
      <c r="A47" s="7" t="str">
        <f>INDEX(_7043_DJones_1_export_excel_2_9_[[#All],[SERNBR]:[REGNBR]],MATCH(Table2[[#This Row],[SERNBR]], _7043_DJones_1_export_excel_2_9_[[#All],[SERNBR]],0),2)</f>
        <v>N96AD</v>
      </c>
      <c r="B47" s="13">
        <v>246</v>
      </c>
      <c r="C47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47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</v>
      </c>
      <c r="E47" s="7" t="b">
        <f>LEN(CONCATENATE(Table2[[#This Row],[CONTACTBESTPHONE]],Table2[[#This Row],[CONTACTOFFICE]],Table2[[#This Row],[CONTACTMOBILE]],Table2[[#This Row],[COMPOFFICE]],Table2[[#This Row],[COMPMOBILE]]))&gt;0</f>
        <v>1</v>
      </c>
      <c r="F47" s="7" t="b">
        <f>LEN(CONCATENATE(Table2[[#This Row],[COMPEMAILADDRESS]],Table2[[#This Row],[CONTACTEMAILADDRESS]]))&gt;0</f>
        <v>1</v>
      </c>
      <c r="G47" s="7" t="str" cm="1">
        <f t="array" ref="G47">_xlfn.TEXTJOIN(CHAR(10),TRUE,_xlfn.UNIQUE(IF(('7043_DJones_1_export_excel_2_9_'!$C:$C=Names!$B47)*(LEN('7043_DJones_1_export_excel_2_9_'!$Z:$Z)&lt;&gt;0),'7043_DJones_1_export_excel_2_9_'!$Z:$Z,"")))</f>
        <v>360-671-7703</v>
      </c>
      <c r="H47" s="7" t="str" cm="1">
        <f t="array" ref="H47">_xlfn.TEXTJOIN(CHAR(10),TRUE,_xlfn.UNIQUE(IF(('7043_DJones_1_export_excel_2_9_'!$C:$C=Names!$B47)*(LEN('7043_DJones_1_export_excel_2_9_'!$AA:$AA)&lt;&gt;0),'7043_DJones_1_export_excel_2_9_'!$AA:$AA,"")))</f>
        <v>360-671-7703</v>
      </c>
      <c r="I47" s="7" t="str" cm="1">
        <f t="array" ref="I47">_xlfn.TEXTJOIN(CHAR(10),TRUE,_xlfn.UNIQUE(IF(('7043_DJones_1_export_excel_2_9_'!$C:$C=Names!$B47)*(LEN('7043_DJones_1_export_excel_2_9_'!$AB:$AB)&lt;&gt;0),'7043_DJones_1_export_excel_2_9_'!$AB:$AB,"")))</f>
        <v/>
      </c>
      <c r="J47" s="7" t="str" cm="1">
        <f t="array" ref="J47">_xlfn.TEXTJOIN(CHAR(10),TRUE,_xlfn.UNIQUE(IF(('7043_DJones_1_export_excel_2_9_'!$C:$C=Names!$B47)*(LEN('7043_DJones_1_export_excel_2_9_'!$T:$T)&lt;&gt;0),'7043_DJones_1_export_excel_2_9_'!$T:$T,"")))</f>
        <v>360-671-7703</v>
      </c>
      <c r="K47" s="7" t="str" cm="1">
        <f t="array" ref="K47">_xlfn.TEXTJOIN(CHAR(10),TRUE,_xlfn.UNIQUE(IF(('7043_DJones_1_export_excel_2_9_'!$C:$C=Names!$B47)*(LEN('7043_DJones_1_export_excel_2_9_'!$U:$U)&lt;&gt;0),'7043_DJones_1_export_excel_2_9_'!$U:$U,"")))</f>
        <v/>
      </c>
      <c r="L47" s="7" t="str" cm="1">
        <f t="array" ref="L47">_xlfn.TEXTJOIN(CHAR(10),TRUE,_xlfn.UNIQUE(IF(('7043_DJones_1_export_excel_2_9_'!$C:$C=Names!$B47)*(LEN('7043_DJones_1_export_excel_2_9_'!$R:$R)&lt;&gt;0),'7043_DJones_1_export_excel_2_9_'!$R:$R,"")))</f>
        <v>alpha@alpha.com</v>
      </c>
      <c r="M47" s="7" t="str" cm="1">
        <f t="array" ref="M47">_xlfn.TEXTJOIN(CHAR(10),TRUE,_xlfn.UNIQUE(IF(('7043_DJones_1_export_excel_2_9_'!$C:$C=Names!$B47)*(LEN('7043_DJones_1_export_excel_2_9_'!$Y:$Y)&lt;&gt;0),'7043_DJones_1_export_excel_2_9_'!$Y:$Y,"")))</f>
        <v>gborsari@alpha.com</v>
      </c>
      <c r="N47" s="7" t="str" cm="1">
        <f t="array" ref="N47">_xlfn.TEXTJOIN(CHAR(10),TRUE,_xlfn.UNIQUE(IF(('7043_DJones_1_export_excel_2_9_'!$C:$C=Names!$B47)*(LEN('7043_DJones_1_export_excel_2_9_'!$S:$S)&lt;&gt;0),'7043_DJones_1_export_excel_2_9_'!$S:$S,"")))</f>
        <v>www.alpha.com/altair-advanced-industries</v>
      </c>
      <c r="O47" s="7" t="s">
        <v>1573</v>
      </c>
      <c r="P47" s="7" t="s">
        <v>198</v>
      </c>
      <c r="Q47" s="7" t="s">
        <v>198</v>
      </c>
      <c r="R47" s="7" t="s">
        <v>198</v>
      </c>
      <c r="S47" s="7" t="s">
        <v>198</v>
      </c>
      <c r="T47" s="7" t="s">
        <v>198</v>
      </c>
      <c r="U47" s="7" t="s">
        <v>198</v>
      </c>
      <c r="V47" s="7" t="s">
        <v>198</v>
      </c>
      <c r="W47" s="7" t="s">
        <v>198</v>
      </c>
      <c r="X47" s="7" t="s">
        <v>198</v>
      </c>
      <c r="Y47" s="7" t="s">
        <v>198</v>
      </c>
      <c r="Z47" s="7" t="s">
        <v>198</v>
      </c>
    </row>
    <row r="48" spans="1:26" s="8" customFormat="1" x14ac:dyDescent="0.25">
      <c r="A48" s="7" t="str">
        <f>INDEX(_7043_DJones_1_export_excel_2_9_[[#All],[SERNBR]:[REGNBR]],MATCH(Table2[[#This Row],[SERNBR]], _7043_DJones_1_export_excel_2_9_[[#All],[SERNBR]],0),2)</f>
        <v>N650DH</v>
      </c>
      <c r="B48" s="13">
        <v>247</v>
      </c>
      <c r="C48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48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Operator</v>
      </c>
      <c r="E48" s="7" t="b">
        <f>LEN(CONCATENATE(Table2[[#This Row],[CONTACTBESTPHONE]],Table2[[#This Row],[CONTACTOFFICE]],Table2[[#This Row],[CONTACTMOBILE]],Table2[[#This Row],[COMPOFFICE]],Table2[[#This Row],[COMPMOBILE]]))&gt;0</f>
        <v>1</v>
      </c>
      <c r="F48" s="7" t="b">
        <f>LEN(CONCATENATE(Table2[[#This Row],[COMPEMAILADDRESS]],Table2[[#This Row],[CONTACTEMAILADDRESS]]))&gt;0</f>
        <v>0</v>
      </c>
      <c r="G48" s="7" t="str" cm="1">
        <f t="array" ref="G48">_xlfn.TEXTJOIN(CHAR(10),TRUE,_xlfn.UNIQUE(IF(('7043_DJones_1_export_excel_2_9_'!$C:$C=Names!$B48)*(LEN('7043_DJones_1_export_excel_2_9_'!$Z:$Z)&lt;&gt;0),'7043_DJones_1_export_excel_2_9_'!$Z:$Z,"")))</f>
        <v>314-423-6698</v>
      </c>
      <c r="H48" s="7" t="str" cm="1">
        <f t="array" ref="H48">_xlfn.TEXTJOIN(CHAR(10),TRUE,_xlfn.UNIQUE(IF(('7043_DJones_1_export_excel_2_9_'!$C:$C=Names!$B48)*(LEN('7043_DJones_1_export_excel_2_9_'!$AA:$AA)&lt;&gt;0),'7043_DJones_1_export_excel_2_9_'!$AA:$AA,"")))</f>
        <v/>
      </c>
      <c r="I48" s="7" t="str" cm="1">
        <f t="array" ref="I48">_xlfn.TEXTJOIN(CHAR(10),TRUE,_xlfn.UNIQUE(IF(('7043_DJones_1_export_excel_2_9_'!$C:$C=Names!$B48)*(LEN('7043_DJones_1_export_excel_2_9_'!$AB:$AB)&lt;&gt;0),'7043_DJones_1_export_excel_2_9_'!$AB:$AB,"")))</f>
        <v/>
      </c>
      <c r="J48" s="7" t="str" cm="1">
        <f t="array" ref="J48">_xlfn.TEXTJOIN(CHAR(10),TRUE,_xlfn.UNIQUE(IF(('7043_DJones_1_export_excel_2_9_'!$C:$C=Names!$B48)*(LEN('7043_DJones_1_export_excel_2_9_'!$T:$T)&lt;&gt;0),'7043_DJones_1_export_excel_2_9_'!$T:$T,"")))</f>
        <v>314-423-6698</v>
      </c>
      <c r="K48" s="7" t="str" cm="1">
        <f t="array" ref="K48">_xlfn.TEXTJOIN(CHAR(10),TRUE,_xlfn.UNIQUE(IF(('7043_DJones_1_export_excel_2_9_'!$C:$C=Names!$B48)*(LEN('7043_DJones_1_export_excel_2_9_'!$U:$U)&lt;&gt;0),'7043_DJones_1_export_excel_2_9_'!$U:$U,"")))</f>
        <v/>
      </c>
      <c r="L48" s="7" t="str" cm="1">
        <f t="array" ref="L48">_xlfn.TEXTJOIN(CHAR(10),TRUE,_xlfn.UNIQUE(IF(('7043_DJones_1_export_excel_2_9_'!$C:$C=Names!$B48)*(LEN('7043_DJones_1_export_excel_2_9_'!$R:$R)&lt;&gt;0),'7043_DJones_1_export_excel_2_9_'!$R:$R,"")))</f>
        <v/>
      </c>
      <c r="M48" s="7" t="str" cm="1">
        <f t="array" ref="M48">_xlfn.TEXTJOIN(CHAR(10),TRUE,_xlfn.UNIQUE(IF(('7043_DJones_1_export_excel_2_9_'!$C:$C=Names!$B48)*(LEN('7043_DJones_1_export_excel_2_9_'!$Y:$Y)&lt;&gt;0),'7043_DJones_1_export_excel_2_9_'!$Y:$Y,"")))</f>
        <v/>
      </c>
      <c r="N48" s="7" t="str" cm="1">
        <f t="array" ref="N48">_xlfn.TEXTJOIN(CHAR(10),TRUE,_xlfn.UNIQUE(IF(('7043_DJones_1_export_excel_2_9_'!$C:$C=Names!$B48)*(LEN('7043_DJones_1_export_excel_2_9_'!$S:$S)&lt;&gt;0),'7043_DJones_1_export_excel_2_9_'!$S:$S,"")))</f>
        <v/>
      </c>
      <c r="O48" s="7" t="s">
        <v>1584</v>
      </c>
      <c r="P48" s="7" t="s">
        <v>1584</v>
      </c>
      <c r="Q48" s="7" t="s">
        <v>198</v>
      </c>
      <c r="R48" s="7" t="s">
        <v>198</v>
      </c>
      <c r="S48" s="7" t="s">
        <v>198</v>
      </c>
      <c r="T48" s="7" t="s">
        <v>198</v>
      </c>
      <c r="U48" s="7" t="s">
        <v>198</v>
      </c>
      <c r="V48" s="7" t="s">
        <v>198</v>
      </c>
      <c r="W48" s="7" t="s">
        <v>198</v>
      </c>
      <c r="X48" s="7" t="s">
        <v>198</v>
      </c>
      <c r="Y48" s="7" t="s">
        <v>198</v>
      </c>
      <c r="Z48" s="7" t="s">
        <v>198</v>
      </c>
    </row>
    <row r="49" spans="1:26" s="8" customFormat="1" x14ac:dyDescent="0.25">
      <c r="A49" s="7" t="str">
        <f>INDEX(_7043_DJones_1_export_excel_2_9_[[#All],[SERNBR]:[REGNBR]],MATCH(Table2[[#This Row],[SERNBR]], _7043_DJones_1_export_excel_2_9_[[#All],[SERNBR]],0),2)</f>
        <v>N637SF</v>
      </c>
      <c r="B49" s="13">
        <v>248</v>
      </c>
      <c r="C49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49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Operator</v>
      </c>
      <c r="E49" s="7" t="b">
        <f>LEN(CONCATENATE(Table2[[#This Row],[CONTACTBESTPHONE]],Table2[[#This Row],[CONTACTOFFICE]],Table2[[#This Row],[CONTACTMOBILE]],Table2[[#This Row],[COMPOFFICE]],Table2[[#This Row],[COMPMOBILE]]))&gt;0</f>
        <v>1</v>
      </c>
      <c r="F49" s="7" t="b">
        <f>LEN(CONCATENATE(Table2[[#This Row],[COMPEMAILADDRESS]],Table2[[#This Row],[CONTACTEMAILADDRESS]]))&gt;0</f>
        <v>1</v>
      </c>
      <c r="G49" s="7" t="str" cm="1">
        <f t="array" ref="G49">_xlfn.TEXTJOIN(CHAR(10),TRUE,_xlfn.UNIQUE(IF(('7043_DJones_1_export_excel_2_9_'!$C:$C=Names!$B49)*(LEN('7043_DJones_1_export_excel_2_9_'!$Z:$Z)&lt;&gt;0),'7043_DJones_1_export_excel_2_9_'!$Z:$Z,"")))</f>
        <v>601-649-4030</v>
      </c>
      <c r="H49" s="7" t="str" cm="1">
        <f t="array" ref="H49">_xlfn.TEXTJOIN(CHAR(10),TRUE,_xlfn.UNIQUE(IF(('7043_DJones_1_export_excel_2_9_'!$C:$C=Names!$B49)*(LEN('7043_DJones_1_export_excel_2_9_'!$AA:$AA)&lt;&gt;0),'7043_DJones_1_export_excel_2_9_'!$AA:$AA,"")))</f>
        <v>601-649-4030</v>
      </c>
      <c r="I49" s="7" t="str" cm="1">
        <f t="array" ref="I49">_xlfn.TEXTJOIN(CHAR(10),TRUE,_xlfn.UNIQUE(IF(('7043_DJones_1_export_excel_2_9_'!$C:$C=Names!$B49)*(LEN('7043_DJones_1_export_excel_2_9_'!$AB:$AB)&lt;&gt;0),'7043_DJones_1_export_excel_2_9_'!$AB:$AB,"")))</f>
        <v/>
      </c>
      <c r="J49" s="7" t="str" cm="1">
        <f t="array" ref="J49">_xlfn.TEXTJOIN(CHAR(10),TRUE,_xlfn.UNIQUE(IF(('7043_DJones_1_export_excel_2_9_'!$C:$C=Names!$B49)*(LEN('7043_DJones_1_export_excel_2_9_'!$T:$T)&lt;&gt;0),'7043_DJones_1_export_excel_2_9_'!$T:$T,"")))</f>
        <v>601-649-4030</v>
      </c>
      <c r="K49" s="7" t="str" cm="1">
        <f t="array" ref="K49">_xlfn.TEXTJOIN(CHAR(10),TRUE,_xlfn.UNIQUE(IF(('7043_DJones_1_export_excel_2_9_'!$C:$C=Names!$B49)*(LEN('7043_DJones_1_export_excel_2_9_'!$U:$U)&lt;&gt;0),'7043_DJones_1_export_excel_2_9_'!$U:$U,"")))</f>
        <v/>
      </c>
      <c r="L49" s="7" t="str" cm="1">
        <f t="array" ref="L49">_xlfn.TEXTJOIN(CHAR(10),TRUE,_xlfn.UNIQUE(IF(('7043_DJones_1_export_excel_2_9_'!$C:$C=Names!$B49)*(LEN('7043_DJones_1_export_excel_2_9_'!$R:$R)&lt;&gt;0),'7043_DJones_1_export_excel_2_9_'!$R:$R,"")))</f>
        <v>lbutts@sandersonfarms.com</v>
      </c>
      <c r="M49" s="7" t="str" cm="1">
        <f t="array" ref="M49">_xlfn.TEXTJOIN(CHAR(10),TRUE,_xlfn.UNIQUE(IF(('7043_DJones_1_export_excel_2_9_'!$C:$C=Names!$B49)*(LEN('7043_DJones_1_export_excel_2_9_'!$Y:$Y)&lt;&gt;0),'7043_DJones_1_export_excel_2_9_'!$Y:$Y,"")))</f>
        <v>zane.lambert@sandersonfarms.com</v>
      </c>
      <c r="N49" s="7" t="str" cm="1">
        <f t="array" ref="N49">_xlfn.TEXTJOIN(CHAR(10),TRUE,_xlfn.UNIQUE(IF(('7043_DJones_1_export_excel_2_9_'!$C:$C=Names!$B49)*(LEN('7043_DJones_1_export_excel_2_9_'!$S:$S)&lt;&gt;0),'7043_DJones_1_export_excel_2_9_'!$S:$S,"")))</f>
        <v>www.sandersonfarms.com</v>
      </c>
      <c r="O49" s="7" t="s">
        <v>1594</v>
      </c>
      <c r="P49" s="7" t="s">
        <v>1594</v>
      </c>
      <c r="Q49" s="7" t="s">
        <v>198</v>
      </c>
      <c r="R49" s="7" t="s">
        <v>198</v>
      </c>
      <c r="S49" s="7" t="s">
        <v>198</v>
      </c>
      <c r="T49" s="7" t="s">
        <v>198</v>
      </c>
      <c r="U49" s="7" t="s">
        <v>198</v>
      </c>
      <c r="V49" s="7" t="s">
        <v>198</v>
      </c>
      <c r="W49" s="7" t="s">
        <v>198</v>
      </c>
      <c r="X49" s="7" t="s">
        <v>198</v>
      </c>
      <c r="Y49" s="7" t="s">
        <v>198</v>
      </c>
      <c r="Z49" s="7" t="s">
        <v>198</v>
      </c>
    </row>
    <row r="50" spans="1:26" s="8" customFormat="1" x14ac:dyDescent="0.25">
      <c r="A50" s="7" t="str">
        <f>INDEX(_7043_DJones_1_export_excel_2_9_[[#All],[SERNBR]:[REGNBR]],MATCH(Table2[[#This Row],[SERNBR]], _7043_DJones_1_export_excel_2_9_[[#All],[SERNBR]],0),2)</f>
        <v>N67KP</v>
      </c>
      <c r="B50" s="13">
        <v>249</v>
      </c>
      <c r="C50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50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</v>
      </c>
      <c r="E50" s="7" t="b">
        <f>LEN(CONCATENATE(Table2[[#This Row],[CONTACTBESTPHONE]],Table2[[#This Row],[CONTACTOFFICE]],Table2[[#This Row],[CONTACTMOBILE]],Table2[[#This Row],[COMPOFFICE]],Table2[[#This Row],[COMPMOBILE]]))&gt;0</f>
        <v>1</v>
      </c>
      <c r="F50" s="7" t="b">
        <f>LEN(CONCATENATE(Table2[[#This Row],[COMPEMAILADDRESS]],Table2[[#This Row],[CONTACTEMAILADDRESS]]))&gt;0</f>
        <v>0</v>
      </c>
      <c r="G50" s="7" t="str" cm="1">
        <f t="array" ref="G50">_xlfn.TEXTJOIN(CHAR(10),TRUE,_xlfn.UNIQUE(IF(('7043_DJones_1_export_excel_2_9_'!$C:$C=Names!$B50)*(LEN('7043_DJones_1_export_excel_2_9_'!$Z:$Z)&lt;&gt;0),'7043_DJones_1_export_excel_2_9_'!$Z:$Z,"")))</f>
        <v>620-231-2264</v>
      </c>
      <c r="H50" s="7" t="str" cm="1">
        <f t="array" ref="H50">_xlfn.TEXTJOIN(CHAR(10),TRUE,_xlfn.UNIQUE(IF(('7043_DJones_1_export_excel_2_9_'!$C:$C=Names!$B50)*(LEN('7043_DJones_1_export_excel_2_9_'!$AA:$AA)&lt;&gt;0),'7043_DJones_1_export_excel_2_9_'!$AA:$AA,"")))</f>
        <v/>
      </c>
      <c r="I50" s="7" t="str" cm="1">
        <f t="array" ref="I50">_xlfn.TEXTJOIN(CHAR(10),TRUE,_xlfn.UNIQUE(IF(('7043_DJones_1_export_excel_2_9_'!$C:$C=Names!$B50)*(LEN('7043_DJones_1_export_excel_2_9_'!$AB:$AB)&lt;&gt;0),'7043_DJones_1_export_excel_2_9_'!$AB:$AB,"")))</f>
        <v/>
      </c>
      <c r="J50" s="7" t="str" cm="1">
        <f t="array" ref="J50">_xlfn.TEXTJOIN(CHAR(10),TRUE,_xlfn.UNIQUE(IF(('7043_DJones_1_export_excel_2_9_'!$C:$C=Names!$B50)*(LEN('7043_DJones_1_export_excel_2_9_'!$T:$T)&lt;&gt;0),'7043_DJones_1_export_excel_2_9_'!$T:$T,"")))</f>
        <v>620-231-2264</v>
      </c>
      <c r="K50" s="7" t="str" cm="1">
        <f t="array" ref="K50">_xlfn.TEXTJOIN(CHAR(10),TRUE,_xlfn.UNIQUE(IF(('7043_DJones_1_export_excel_2_9_'!$C:$C=Names!$B50)*(LEN('7043_DJones_1_export_excel_2_9_'!$U:$U)&lt;&gt;0),'7043_DJones_1_export_excel_2_9_'!$U:$U,"")))</f>
        <v/>
      </c>
      <c r="L50" s="7" t="str" cm="1">
        <f t="array" ref="L50">_xlfn.TEXTJOIN(CHAR(10),TRUE,_xlfn.UNIQUE(IF(('7043_DJones_1_export_excel_2_9_'!$C:$C=Names!$B50)*(LEN('7043_DJones_1_export_excel_2_9_'!$R:$R)&lt;&gt;0),'7043_DJones_1_export_excel_2_9_'!$R:$R,"")))</f>
        <v/>
      </c>
      <c r="M50" s="7" t="str" cm="1">
        <f t="array" ref="M50">_xlfn.TEXTJOIN(CHAR(10),TRUE,_xlfn.UNIQUE(IF(('7043_DJones_1_export_excel_2_9_'!$C:$C=Names!$B50)*(LEN('7043_DJones_1_export_excel_2_9_'!$Y:$Y)&lt;&gt;0),'7043_DJones_1_export_excel_2_9_'!$Y:$Y,"")))</f>
        <v/>
      </c>
      <c r="N50" s="7" t="str" cm="1">
        <f t="array" ref="N50">_xlfn.TEXTJOIN(CHAR(10),TRUE,_xlfn.UNIQUE(IF(('7043_DJones_1_export_excel_2_9_'!$C:$C=Names!$B50)*(LEN('7043_DJones_1_export_excel_2_9_'!$S:$S)&lt;&gt;0),'7043_DJones_1_export_excel_2_9_'!$S:$S,"")))</f>
        <v/>
      </c>
      <c r="O50" s="7" t="s">
        <v>1603</v>
      </c>
      <c r="P50" s="7" t="s">
        <v>198</v>
      </c>
      <c r="Q50" s="7" t="s">
        <v>198</v>
      </c>
      <c r="R50" s="7" t="s">
        <v>198</v>
      </c>
      <c r="S50" s="7" t="s">
        <v>198</v>
      </c>
      <c r="T50" s="7" t="s">
        <v>198</v>
      </c>
      <c r="U50" s="7" t="s">
        <v>198</v>
      </c>
      <c r="V50" s="7" t="s">
        <v>198</v>
      </c>
      <c r="W50" s="7" t="s">
        <v>198</v>
      </c>
      <c r="X50" s="7" t="s">
        <v>198</v>
      </c>
      <c r="Y50" s="7" t="s">
        <v>198</v>
      </c>
      <c r="Z50" s="7" t="s">
        <v>198</v>
      </c>
    </row>
    <row r="51" spans="1:26" s="8" customFormat="1" x14ac:dyDescent="0.25">
      <c r="A51" s="7" t="str">
        <f>INDEX(_7043_DJones_1_export_excel_2_9_[[#All],[SERNBR]:[REGNBR]],MATCH(Table2[[#This Row],[SERNBR]], _7043_DJones_1_export_excel_2_9_[[#All],[SERNBR]],0),2)</f>
        <v>N581SF</v>
      </c>
      <c r="B51" s="13">
        <v>250</v>
      </c>
      <c r="C51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51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</v>
      </c>
      <c r="E51" s="7" t="b">
        <f>LEN(CONCATENATE(Table2[[#This Row],[CONTACTBESTPHONE]],Table2[[#This Row],[CONTACTOFFICE]],Table2[[#This Row],[CONTACTMOBILE]],Table2[[#This Row],[COMPOFFICE]],Table2[[#This Row],[COMPMOBILE]]))&gt;0</f>
        <v>1</v>
      </c>
      <c r="F51" s="7" t="b">
        <f>LEN(CONCATENATE(Table2[[#This Row],[COMPEMAILADDRESS]],Table2[[#This Row],[CONTACTEMAILADDRESS]]))&gt;0</f>
        <v>1</v>
      </c>
      <c r="G51" s="7" t="str" cm="1">
        <f t="array" ref="G51">_xlfn.TEXTJOIN(CHAR(10),TRUE,_xlfn.UNIQUE(IF(('7043_DJones_1_export_excel_2_9_'!$C:$C=Names!$B51)*(LEN('7043_DJones_1_export_excel_2_9_'!$Z:$Z)&lt;&gt;0),'7043_DJones_1_export_excel_2_9_'!$Z:$Z,"")))</f>
        <v>612-396-5634</v>
      </c>
      <c r="H51" s="7" t="str" cm="1">
        <f t="array" ref="H51">_xlfn.TEXTJOIN(CHAR(10),TRUE,_xlfn.UNIQUE(IF(('7043_DJones_1_export_excel_2_9_'!$C:$C=Names!$B51)*(LEN('7043_DJones_1_export_excel_2_9_'!$AA:$AA)&lt;&gt;0),'7043_DJones_1_export_excel_2_9_'!$AA:$AA,"")))</f>
        <v>612-317-4100</v>
      </c>
      <c r="I51" s="7" t="str" cm="1">
        <f t="array" ref="I51">_xlfn.TEXTJOIN(CHAR(10),TRUE,_xlfn.UNIQUE(IF(('7043_DJones_1_export_excel_2_9_'!$C:$C=Names!$B51)*(LEN('7043_DJones_1_export_excel_2_9_'!$AB:$AB)&lt;&gt;0),'7043_DJones_1_export_excel_2_9_'!$AB:$AB,"")))</f>
        <v>612-396-5634</v>
      </c>
      <c r="J51" s="7" t="str" cm="1">
        <f t="array" ref="J51">_xlfn.TEXTJOIN(CHAR(10),TRUE,_xlfn.UNIQUE(IF(('7043_DJones_1_export_excel_2_9_'!$C:$C=Names!$B51)*(LEN('7043_DJones_1_export_excel_2_9_'!$T:$T)&lt;&gt;0),'7043_DJones_1_export_excel_2_9_'!$T:$T,"")))</f>
        <v/>
      </c>
      <c r="K51" s="7" t="str" cm="1">
        <f t="array" ref="K51">_xlfn.TEXTJOIN(CHAR(10),TRUE,_xlfn.UNIQUE(IF(('7043_DJones_1_export_excel_2_9_'!$C:$C=Names!$B51)*(LEN('7043_DJones_1_export_excel_2_9_'!$U:$U)&lt;&gt;0),'7043_DJones_1_export_excel_2_9_'!$U:$U,"")))</f>
        <v/>
      </c>
      <c r="L51" s="7" t="str" cm="1">
        <f t="array" ref="L51">_xlfn.TEXTJOIN(CHAR(10),TRUE,_xlfn.UNIQUE(IF(('7043_DJones_1_export_excel_2_9_'!$C:$C=Names!$B51)*(LEN('7043_DJones_1_export_excel_2_9_'!$R:$R)&lt;&gt;0),'7043_DJones_1_export_excel_2_9_'!$R:$R,"")))</f>
        <v/>
      </c>
      <c r="M51" s="7" t="str" cm="1">
        <f t="array" ref="M51">_xlfn.TEXTJOIN(CHAR(10),TRUE,_xlfn.UNIQUE(IF(('7043_DJones_1_export_excel_2_9_'!$C:$C=Names!$B51)*(LEN('7043_DJones_1_export_excel_2_9_'!$Y:$Y)&lt;&gt;0),'7043_DJones_1_export_excel_2_9_'!$Y:$Y,"")))</f>
        <v>fredm@dginv.com</v>
      </c>
      <c r="N51" s="7" t="str" cm="1">
        <f t="array" ref="N51">_xlfn.TEXTJOIN(CHAR(10),TRUE,_xlfn.UNIQUE(IF(('7043_DJones_1_export_excel_2_9_'!$C:$C=Names!$B51)*(LEN('7043_DJones_1_export_excel_2_9_'!$S:$S)&lt;&gt;0),'7043_DJones_1_export_excel_2_9_'!$S:$S,"")))</f>
        <v/>
      </c>
      <c r="O51" s="7" t="s">
        <v>1610</v>
      </c>
      <c r="P51" s="7" t="s">
        <v>198</v>
      </c>
      <c r="Q51" s="7" t="s">
        <v>198</v>
      </c>
      <c r="R51" s="7" t="s">
        <v>198</v>
      </c>
      <c r="S51" s="7" t="s">
        <v>198</v>
      </c>
      <c r="T51" s="7" t="s">
        <v>198</v>
      </c>
      <c r="U51" s="7" t="s">
        <v>198</v>
      </c>
      <c r="V51" s="7" t="s">
        <v>198</v>
      </c>
      <c r="W51" s="7" t="s">
        <v>198</v>
      </c>
      <c r="X51" s="7" t="s">
        <v>198</v>
      </c>
      <c r="Y51" s="7" t="s">
        <v>198</v>
      </c>
      <c r="Z51" s="7" t="s">
        <v>198</v>
      </c>
    </row>
    <row r="52" spans="1:26" s="8" customFormat="1" x14ac:dyDescent="0.25">
      <c r="A52" s="7" t="str">
        <f>INDEX(_7043_DJones_1_export_excel_2_9_[[#All],[SERNBR]:[REGNBR]],MATCH(Table2[[#This Row],[SERNBR]], _7043_DJones_1_export_excel_2_9_[[#All],[SERNBR]],0),2)</f>
        <v>N150GA</v>
      </c>
      <c r="B52" s="13">
        <v>252</v>
      </c>
      <c r="C52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52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</v>
      </c>
      <c r="E52" s="7" t="b">
        <f>LEN(CONCATENATE(Table2[[#This Row],[CONTACTBESTPHONE]],Table2[[#This Row],[CONTACTOFFICE]],Table2[[#This Row],[CONTACTMOBILE]],Table2[[#This Row],[COMPOFFICE]],Table2[[#This Row],[COMPMOBILE]]))&gt;0</f>
        <v>1</v>
      </c>
      <c r="F52" s="7" t="b">
        <f>LEN(CONCATENATE(Table2[[#This Row],[COMPEMAILADDRESS]],Table2[[#This Row],[CONTACTEMAILADDRESS]]))&gt;0</f>
        <v>1</v>
      </c>
      <c r="G52" s="7" t="str" cm="1">
        <f t="array" ref="G52">_xlfn.TEXTJOIN(CHAR(10),TRUE,_xlfn.UNIQUE(IF(('7043_DJones_1_export_excel_2_9_'!$C:$C=Names!$B52)*(LEN('7043_DJones_1_export_excel_2_9_'!$Z:$Z)&lt;&gt;0),'7043_DJones_1_export_excel_2_9_'!$Z:$Z,"")))</f>
        <v>912-965-3293</v>
      </c>
      <c r="H52" s="7" t="str" cm="1">
        <f t="array" ref="H52">_xlfn.TEXTJOIN(CHAR(10),TRUE,_xlfn.UNIQUE(IF(('7043_DJones_1_export_excel_2_9_'!$C:$C=Names!$B52)*(LEN('7043_DJones_1_export_excel_2_9_'!$AA:$AA)&lt;&gt;0),'7043_DJones_1_export_excel_2_9_'!$AA:$AA,"")))</f>
        <v/>
      </c>
      <c r="I52" s="7" t="str" cm="1">
        <f t="array" ref="I52">_xlfn.TEXTJOIN(CHAR(10),TRUE,_xlfn.UNIQUE(IF(('7043_DJones_1_export_excel_2_9_'!$C:$C=Names!$B52)*(LEN('7043_DJones_1_export_excel_2_9_'!$AB:$AB)&lt;&gt;0),'7043_DJones_1_export_excel_2_9_'!$AB:$AB,"")))</f>
        <v/>
      </c>
      <c r="J52" s="7" t="str" cm="1">
        <f t="array" ref="J52">_xlfn.TEXTJOIN(CHAR(10),TRUE,_xlfn.UNIQUE(IF(('7043_DJones_1_export_excel_2_9_'!$C:$C=Names!$B52)*(LEN('7043_DJones_1_export_excel_2_9_'!$T:$T)&lt;&gt;0),'7043_DJones_1_export_excel_2_9_'!$T:$T,"")))</f>
        <v>912-965-3293</v>
      </c>
      <c r="K52" s="7" t="str" cm="1">
        <f t="array" ref="K52">_xlfn.TEXTJOIN(CHAR(10),TRUE,_xlfn.UNIQUE(IF(('7043_DJones_1_export_excel_2_9_'!$C:$C=Names!$B52)*(LEN('7043_DJones_1_export_excel_2_9_'!$U:$U)&lt;&gt;0),'7043_DJones_1_export_excel_2_9_'!$U:$U,"")))</f>
        <v/>
      </c>
      <c r="L52" s="7" t="str" cm="1">
        <f t="array" ref="L52">_xlfn.TEXTJOIN(CHAR(10),TRUE,_xlfn.UNIQUE(IF(('7043_DJones_1_export_excel_2_9_'!$C:$C=Names!$B52)*(LEN('7043_DJones_1_export_excel_2_9_'!$R:$R)&lt;&gt;0),'7043_DJones_1_export_excel_2_9_'!$R:$R,"")))</f>
        <v/>
      </c>
      <c r="M52" s="7" t="str" cm="1">
        <f t="array" ref="M52">_xlfn.TEXTJOIN(CHAR(10),TRUE,_xlfn.UNIQUE(IF(('7043_DJones_1_export_excel_2_9_'!$C:$C=Names!$B52)*(LEN('7043_DJones_1_export_excel_2_9_'!$Y:$Y)&lt;&gt;0),'7043_DJones_1_export_excel_2_9_'!$Y:$Y,"")))</f>
        <v>Richard.Chiariello@gulfstream.com</v>
      </c>
      <c r="N52" s="7" t="str" cm="1">
        <f t="array" ref="N52">_xlfn.TEXTJOIN(CHAR(10),TRUE,_xlfn.UNIQUE(IF(('7043_DJones_1_export_excel_2_9_'!$C:$C=Names!$B52)*(LEN('7043_DJones_1_export_excel_2_9_'!$S:$S)&lt;&gt;0),'7043_DJones_1_export_excel_2_9_'!$S:$S,"")))</f>
        <v/>
      </c>
      <c r="O52" s="7" t="s">
        <v>1003</v>
      </c>
      <c r="P52" s="7" t="s">
        <v>198</v>
      </c>
      <c r="Q52" s="7" t="s">
        <v>198</v>
      </c>
      <c r="R52" s="7" t="s">
        <v>198</v>
      </c>
      <c r="S52" s="7" t="s">
        <v>198</v>
      </c>
      <c r="T52" s="7" t="s">
        <v>198</v>
      </c>
      <c r="U52" s="7" t="s">
        <v>198</v>
      </c>
      <c r="V52" s="7" t="s">
        <v>198</v>
      </c>
      <c r="W52" s="7" t="s">
        <v>198</v>
      </c>
      <c r="X52" s="7" t="s">
        <v>198</v>
      </c>
      <c r="Y52" s="7" t="s">
        <v>198</v>
      </c>
      <c r="Z52" s="7" t="s">
        <v>198</v>
      </c>
    </row>
    <row r="53" spans="1:26" s="8" customFormat="1" x14ac:dyDescent="0.25">
      <c r="A53" s="7" t="str">
        <f>INDEX(_7043_DJones_1_export_excel_2_9_[[#All],[SERNBR]:[REGNBR]],MATCH(Table2[[#This Row],[SERNBR]], _7043_DJones_1_export_excel_2_9_[[#All],[SERNBR]],0),2)</f>
        <v>C-FWXR</v>
      </c>
      <c r="B53" s="13">
        <v>253</v>
      </c>
      <c r="C53" s="7" t="str">
        <f>INDEX(_7043_DJones_1_export_excel_2_9_[#All],MATCH(Table2[[#This Row],[SERNBR]],_7043_DJones_1_export_excel_2_9_[[#All],[SERNBR]],0),MATCH(Table2[[#Headers],[ACBASECOUNTRY]],_7043_DJones_1_export_excel_2_9_[#Headers],0))</f>
        <v>Canada</v>
      </c>
      <c r="D53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Charter Company</v>
      </c>
      <c r="E53" s="7" t="b">
        <f>LEN(CONCATENATE(Table2[[#This Row],[CONTACTBESTPHONE]],Table2[[#This Row],[CONTACTOFFICE]],Table2[[#This Row],[CONTACTMOBILE]],Table2[[#This Row],[COMPOFFICE]],Table2[[#This Row],[COMPMOBILE]]))&gt;0</f>
        <v>1</v>
      </c>
      <c r="F53" s="7" t="b">
        <f>LEN(CONCATENATE(Table2[[#This Row],[COMPEMAILADDRESS]],Table2[[#This Row],[CONTACTEMAILADDRESS]]))&gt;0</f>
        <v>1</v>
      </c>
      <c r="G53" s="7" t="str" cm="1">
        <f t="array" ref="G53">_xlfn.TEXTJOIN(CHAR(10),TRUE,_xlfn.UNIQUE(IF(('7043_DJones_1_export_excel_2_9_'!$C:$C=Names!$B53)*(LEN('7043_DJones_1_export_excel_2_9_'!$Z:$Z)&lt;&gt;0),'7043_DJones_1_export_excel_2_9_'!$Z:$Z,"")))</f>
        <v>905-679-2400</v>
      </c>
      <c r="H53" s="7" t="str" cm="1">
        <f t="array" ref="H53">_xlfn.TEXTJOIN(CHAR(10),TRUE,_xlfn.UNIQUE(IF(('7043_DJones_1_export_excel_2_9_'!$C:$C=Names!$B53)*(LEN('7043_DJones_1_export_excel_2_9_'!$AA:$AA)&lt;&gt;0),'7043_DJones_1_export_excel_2_9_'!$AA:$AA,"")))</f>
        <v>905-679-2400</v>
      </c>
      <c r="I53" s="7" t="str" cm="1">
        <f t="array" ref="I53">_xlfn.TEXTJOIN(CHAR(10),TRUE,_xlfn.UNIQUE(IF(('7043_DJones_1_export_excel_2_9_'!$C:$C=Names!$B53)*(LEN('7043_DJones_1_export_excel_2_9_'!$AB:$AB)&lt;&gt;0),'7043_DJones_1_export_excel_2_9_'!$AB:$AB,"")))</f>
        <v/>
      </c>
      <c r="J53" s="7" t="str" cm="1">
        <f t="array" ref="J53">_xlfn.TEXTJOIN(CHAR(10),TRUE,_xlfn.UNIQUE(IF(('7043_DJones_1_export_excel_2_9_'!$C:$C=Names!$B53)*(LEN('7043_DJones_1_export_excel_2_9_'!$T:$T)&lt;&gt;0),'7043_DJones_1_export_excel_2_9_'!$T:$T,"")))</f>
        <v>905-679-2400</v>
      </c>
      <c r="K53" s="7" t="str" cm="1">
        <f t="array" ref="K53">_xlfn.TEXTJOIN(CHAR(10),TRUE,_xlfn.UNIQUE(IF(('7043_DJones_1_export_excel_2_9_'!$C:$C=Names!$B53)*(LEN('7043_DJones_1_export_excel_2_9_'!$U:$U)&lt;&gt;0),'7043_DJones_1_export_excel_2_9_'!$U:$U,"")))</f>
        <v/>
      </c>
      <c r="L53" s="7" t="str" cm="1">
        <f t="array" ref="L53">_xlfn.TEXTJOIN(CHAR(10),TRUE,_xlfn.UNIQUE(IF(('7043_DJones_1_export_excel_2_9_'!$C:$C=Names!$B53)*(LEN('7043_DJones_1_export_excel_2_9_'!$R:$R)&lt;&gt;0),'7043_DJones_1_export_excel_2_9_'!$R:$R,"")))</f>
        <v>info@jetport.com</v>
      </c>
      <c r="M53" s="7" t="str" cm="1">
        <f t="array" ref="M53">_xlfn.TEXTJOIN(CHAR(10),TRUE,_xlfn.UNIQUE(IF(('7043_DJones_1_export_excel_2_9_'!$C:$C=Names!$B53)*(LEN('7043_DJones_1_export_excel_2_9_'!$Y:$Y)&lt;&gt;0),'7043_DJones_1_export_excel_2_9_'!$Y:$Y,"")))</f>
        <v>pbouvry@jetport.com</v>
      </c>
      <c r="N53" s="7" t="str" cm="1">
        <f t="array" ref="N53">_xlfn.TEXTJOIN(CHAR(10),TRUE,_xlfn.UNIQUE(IF(('7043_DJones_1_export_excel_2_9_'!$C:$C=Names!$B53)*(LEN('7043_DJones_1_export_excel_2_9_'!$S:$S)&lt;&gt;0),'7043_DJones_1_export_excel_2_9_'!$S:$S,"")))</f>
        <v>www.jetport.com</v>
      </c>
      <c r="O53" s="7" t="s">
        <v>1631</v>
      </c>
      <c r="P53" s="7" t="s">
        <v>198</v>
      </c>
      <c r="Q53" s="7" t="s">
        <v>198</v>
      </c>
      <c r="R53" s="7" t="s">
        <v>198</v>
      </c>
      <c r="S53" s="7" t="s">
        <v>198</v>
      </c>
      <c r="T53" s="7" t="s">
        <v>1621</v>
      </c>
      <c r="U53" s="7" t="s">
        <v>198</v>
      </c>
      <c r="V53" s="7" t="s">
        <v>198</v>
      </c>
      <c r="W53" s="7" t="s">
        <v>198</v>
      </c>
      <c r="X53" s="7" t="s">
        <v>198</v>
      </c>
      <c r="Y53" s="7" t="s">
        <v>198</v>
      </c>
      <c r="Z53" s="7" t="s">
        <v>198</v>
      </c>
    </row>
    <row r="54" spans="1:26" s="8" customFormat="1" ht="30" x14ac:dyDescent="0.25">
      <c r="A54" s="7" t="str">
        <f>INDEX(_7043_DJones_1_export_excel_2_9_[[#All],[SERNBR]:[REGNBR]],MATCH(Table2[[#This Row],[SERNBR]], _7043_DJones_1_export_excel_2_9_[[#All],[SERNBR]],0),2)</f>
        <v>N901SS</v>
      </c>
      <c r="B54" s="13">
        <v>254</v>
      </c>
      <c r="C54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54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Additional Company/Contact</v>
      </c>
      <c r="E54" s="7" t="b">
        <f>LEN(CONCATENATE(Table2[[#This Row],[CONTACTBESTPHONE]],Table2[[#This Row],[CONTACTOFFICE]],Table2[[#This Row],[CONTACTMOBILE]],Table2[[#This Row],[COMPOFFICE]],Table2[[#This Row],[COMPMOBILE]]))&gt;0</f>
        <v>1</v>
      </c>
      <c r="F54" s="7" t="b">
        <f>LEN(CONCATENATE(Table2[[#This Row],[COMPEMAILADDRESS]],Table2[[#This Row],[CONTACTEMAILADDRESS]]))&gt;0</f>
        <v>1</v>
      </c>
      <c r="G54" s="7" t="str" cm="1">
        <f t="array" ref="G54">_xlfn.TEXTJOIN(CHAR(10),TRUE,_xlfn.UNIQUE(IF(('7043_DJones_1_export_excel_2_9_'!$C:$C=Names!$B54)*(LEN('7043_DJones_1_export_excel_2_9_'!$Z:$Z)&lt;&gt;0),'7043_DJones_1_export_excel_2_9_'!$Z:$Z,"")))</f>
        <v>510-797-7980</v>
      </c>
      <c r="H54" s="7" t="str" cm="1">
        <f t="array" ref="H54">_xlfn.TEXTJOIN(CHAR(10),TRUE,_xlfn.UNIQUE(IF(('7043_DJones_1_export_excel_2_9_'!$C:$C=Names!$B54)*(LEN('7043_DJones_1_export_excel_2_9_'!$AA:$AA)&lt;&gt;0),'7043_DJones_1_export_excel_2_9_'!$AA:$AA,"")))</f>
        <v>510-797-7980</v>
      </c>
      <c r="I54" s="7" t="str" cm="1">
        <f t="array" ref="I54">_xlfn.TEXTJOIN(CHAR(10),TRUE,_xlfn.UNIQUE(IF(('7043_DJones_1_export_excel_2_9_'!$C:$C=Names!$B54)*(LEN('7043_DJones_1_export_excel_2_9_'!$AB:$AB)&lt;&gt;0),'7043_DJones_1_export_excel_2_9_'!$AB:$AB,"")))</f>
        <v/>
      </c>
      <c r="J54" s="7" t="str" cm="1">
        <f t="array" ref="J54">_xlfn.TEXTJOIN(CHAR(10),TRUE,_xlfn.UNIQUE(IF(('7043_DJones_1_export_excel_2_9_'!$C:$C=Names!$B54)*(LEN('7043_DJones_1_export_excel_2_9_'!$T:$T)&lt;&gt;0),'7043_DJones_1_export_excel_2_9_'!$T:$T,"")))</f>
        <v>510-797-7980</v>
      </c>
      <c r="K54" s="7" t="str" cm="1">
        <f t="array" ref="K54">_xlfn.TEXTJOIN(CHAR(10),TRUE,_xlfn.UNIQUE(IF(('7043_DJones_1_export_excel_2_9_'!$C:$C=Names!$B54)*(LEN('7043_DJones_1_export_excel_2_9_'!$U:$U)&lt;&gt;0),'7043_DJones_1_export_excel_2_9_'!$U:$U,"")))</f>
        <v/>
      </c>
      <c r="L54" s="7" t="str" cm="1">
        <f t="array" ref="L54">_xlfn.TEXTJOIN(CHAR(10),TRUE,_xlfn.UNIQUE(IF(('7043_DJones_1_export_excel_2_9_'!$C:$C=Names!$B54)*(LEN('7043_DJones_1_export_excel_2_9_'!$R:$R)&lt;&gt;0),'7043_DJones_1_export_excel_2_9_'!$R:$R,"")))</f>
        <v>service@ardenbrook.com</v>
      </c>
      <c r="M54" s="7" t="str" cm="1">
        <f t="array" ref="M54">_xlfn.TEXTJOIN(CHAR(10),TRUE,_xlfn.UNIQUE(IF(('7043_DJones_1_export_excel_2_9_'!$C:$C=Names!$B54)*(LEN('7043_DJones_1_export_excel_2_9_'!$Y:$Y)&lt;&gt;0),'7043_DJones_1_export_excel_2_9_'!$Y:$Y,"")))</f>
        <v>mbrooks@ardenbrook.com</v>
      </c>
      <c r="N54" s="7" t="str" cm="1">
        <f t="array" ref="N54">_xlfn.TEXTJOIN(CHAR(10),TRUE,_xlfn.UNIQUE(IF(('7043_DJones_1_export_excel_2_9_'!$C:$C=Names!$B54)*(LEN('7043_DJones_1_export_excel_2_9_'!$S:$S)&lt;&gt;0),'7043_DJones_1_export_excel_2_9_'!$S:$S,"")))</f>
        <v>www.ardenbrook.com</v>
      </c>
      <c r="O54" s="7" t="s">
        <v>1646</v>
      </c>
      <c r="P54" s="7" t="s">
        <v>198</v>
      </c>
      <c r="Q54" s="7" t="s">
        <v>198</v>
      </c>
      <c r="R54" s="7" t="s">
        <v>198</v>
      </c>
      <c r="S54" s="7" t="s">
        <v>198</v>
      </c>
      <c r="T54" s="7" t="s">
        <v>198</v>
      </c>
      <c r="U54" s="7" t="s">
        <v>198</v>
      </c>
      <c r="V54" s="7" t="s">
        <v>198</v>
      </c>
      <c r="W54" s="7" t="s">
        <v>198</v>
      </c>
      <c r="X54" s="7" t="s">
        <v>198</v>
      </c>
      <c r="Y54" s="7" t="s">
        <v>1637</v>
      </c>
      <c r="Z54" s="7" t="s">
        <v>198</v>
      </c>
    </row>
    <row r="55" spans="1:26" s="8" customFormat="1" ht="30" x14ac:dyDescent="0.25">
      <c r="A55" s="7" t="str">
        <f>INDEX(_7043_DJones_1_export_excel_2_9_[[#All],[SERNBR]:[REGNBR]],MATCH(Table2[[#This Row],[SERNBR]], _7043_DJones_1_export_excel_2_9_[[#All],[SERNBR]],0),2)</f>
        <v>VH-PFW</v>
      </c>
      <c r="B55" s="13">
        <v>255</v>
      </c>
      <c r="C55" s="7" t="str">
        <f>INDEX(_7043_DJones_1_export_excel_2_9_[#All],MATCH(Table2[[#This Row],[SERNBR]],_7043_DJones_1_export_excel_2_9_[[#All],[SERNBR]],0),MATCH(Table2[[#Headers],[ACBASECOUNTRY]],_7043_DJones_1_export_excel_2_9_[#Headers],0))</f>
        <v>Singapore</v>
      </c>
      <c r="D55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Operator</v>
      </c>
      <c r="E55" s="7" t="b">
        <f>LEN(CONCATENATE(Table2[[#This Row],[CONTACTBESTPHONE]],Table2[[#This Row],[CONTACTOFFICE]],Table2[[#This Row],[CONTACTMOBILE]],Table2[[#This Row],[COMPOFFICE]],Table2[[#This Row],[COMPMOBILE]]))&gt;0</f>
        <v>1</v>
      </c>
      <c r="F55" s="7" t="b">
        <f>LEN(CONCATENATE(Table2[[#This Row],[COMPEMAILADDRESS]],Table2[[#This Row],[CONTACTEMAILADDRESS]]))&gt;0</f>
        <v>1</v>
      </c>
      <c r="G55" s="7" t="str" cm="1">
        <f t="array" ref="G55">_xlfn.TEXTJOIN(CHAR(10),TRUE,_xlfn.UNIQUE(IF(('7043_DJones_1_export_excel_2_9_'!$C:$C=Names!$B55)*(LEN('7043_DJones_1_export_excel_2_9_'!$Z:$Z)&lt;&gt;0),'7043_DJones_1_export_excel_2_9_'!$Z:$Z,"")))</f>
        <v>61-2-9791-0055
65-9155-1772</v>
      </c>
      <c r="H55" s="7" t="str" cm="1">
        <f t="array" ref="H55">_xlfn.TEXTJOIN(CHAR(10),TRUE,_xlfn.UNIQUE(IF(('7043_DJones_1_export_excel_2_9_'!$C:$C=Names!$B55)*(LEN('7043_DJones_1_export_excel_2_9_'!$AA:$AA)&lt;&gt;0),'7043_DJones_1_export_excel_2_9_'!$AA:$AA,"")))</f>
        <v>61-2-9791-0055</v>
      </c>
      <c r="I55" s="7" t="str" cm="1">
        <f t="array" ref="I55">_xlfn.TEXTJOIN(CHAR(10),TRUE,_xlfn.UNIQUE(IF(('7043_DJones_1_export_excel_2_9_'!$C:$C=Names!$B55)*(LEN('7043_DJones_1_export_excel_2_9_'!$AB:$AB)&lt;&gt;0),'7043_DJones_1_export_excel_2_9_'!$AB:$AB,"")))</f>
        <v/>
      </c>
      <c r="J55" s="7" t="str" cm="1">
        <f t="array" ref="J55">_xlfn.TEXTJOIN(CHAR(10),TRUE,_xlfn.UNIQUE(IF(('7043_DJones_1_export_excel_2_9_'!$C:$C=Names!$B55)*(LEN('7043_DJones_1_export_excel_2_9_'!$T:$T)&lt;&gt;0),'7043_DJones_1_export_excel_2_9_'!$T:$T,"")))</f>
        <v>61-2-9791-0055
65-9155-1772</v>
      </c>
      <c r="K55" s="7" t="str" cm="1">
        <f t="array" ref="K55">_xlfn.TEXTJOIN(CHAR(10),TRUE,_xlfn.UNIQUE(IF(('7043_DJones_1_export_excel_2_9_'!$C:$C=Names!$B55)*(LEN('7043_DJones_1_export_excel_2_9_'!$U:$U)&lt;&gt;0),'7043_DJones_1_export_excel_2_9_'!$U:$U,"")))</f>
        <v/>
      </c>
      <c r="L55" s="7" t="str" cm="1">
        <f t="array" ref="L55">_xlfn.TEXTJOIN(CHAR(10),TRUE,_xlfn.UNIQUE(IF(('7043_DJones_1_export_excel_2_9_'!$C:$C=Names!$B55)*(LEN('7043_DJones_1_export_excel_2_9_'!$R:$R)&lt;&gt;0),'7043_DJones_1_export_excel_2_9_'!$R:$R,"")))</f>
        <v>enquiries@fly-pfs.com</v>
      </c>
      <c r="M55" s="7" t="str" cm="1">
        <f t="array" ref="M55">_xlfn.TEXTJOIN(CHAR(10),TRUE,_xlfn.UNIQUE(IF(('7043_DJones_1_export_excel_2_9_'!$C:$C=Names!$B55)*(LEN('7043_DJones_1_export_excel_2_9_'!$Y:$Y)&lt;&gt;0),'7043_DJones_1_export_excel_2_9_'!$Y:$Y,"")))</f>
        <v>rodcrane@pacificflight.com.au</v>
      </c>
      <c r="N55" s="7" t="str" cm="1">
        <f t="array" ref="N55">_xlfn.TEXTJOIN(CHAR(10),TRUE,_xlfn.UNIQUE(IF(('7043_DJones_1_export_excel_2_9_'!$C:$C=Names!$B55)*(LEN('7043_DJones_1_export_excel_2_9_'!$S:$S)&lt;&gt;0),'7043_DJones_1_export_excel_2_9_'!$S:$S,"")))</f>
        <v>www.pacificflight.com.au
www.stengg.com</v>
      </c>
      <c r="O55" s="7" t="s">
        <v>1648</v>
      </c>
      <c r="P55" s="7" t="s">
        <v>1369</v>
      </c>
      <c r="Q55" s="7" t="s">
        <v>198</v>
      </c>
      <c r="R55" s="7" t="s">
        <v>198</v>
      </c>
      <c r="S55" s="7" t="s">
        <v>198</v>
      </c>
      <c r="T55" s="7" t="s">
        <v>198</v>
      </c>
      <c r="U55" s="7" t="s">
        <v>198</v>
      </c>
      <c r="V55" s="7" t="s">
        <v>198</v>
      </c>
      <c r="W55" s="7" t="s">
        <v>198</v>
      </c>
      <c r="X55" s="7" t="s">
        <v>198</v>
      </c>
      <c r="Y55" s="7" t="s">
        <v>198</v>
      </c>
      <c r="Z55" s="7" t="s">
        <v>198</v>
      </c>
    </row>
    <row r="56" spans="1:26" s="8" customFormat="1" ht="30" x14ac:dyDescent="0.25">
      <c r="A56" s="7" t="str">
        <f>INDEX(_7043_DJones_1_export_excel_2_9_[[#All],[SERNBR]:[REGNBR]],MATCH(Table2[[#This Row],[SERNBR]], _7043_DJones_1_export_excel_2_9_[[#All],[SERNBR]],0),2)</f>
        <v>N546MM</v>
      </c>
      <c r="B56" s="13">
        <v>256</v>
      </c>
      <c r="C56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56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Lessee</v>
      </c>
      <c r="E56" s="7" t="b">
        <f>LEN(CONCATENATE(Table2[[#This Row],[CONTACTBESTPHONE]],Table2[[#This Row],[CONTACTOFFICE]],Table2[[#This Row],[CONTACTMOBILE]],Table2[[#This Row],[COMPOFFICE]],Table2[[#This Row],[COMPMOBILE]]))&gt;0</f>
        <v>1</v>
      </c>
      <c r="F56" s="7" t="b">
        <f>LEN(CONCATENATE(Table2[[#This Row],[COMPEMAILADDRESS]],Table2[[#This Row],[CONTACTEMAILADDRESS]]))&gt;0</f>
        <v>1</v>
      </c>
      <c r="G56" s="7" t="str" cm="1">
        <f t="array" ref="G56">_xlfn.TEXTJOIN(CHAR(10),TRUE,_xlfn.UNIQUE(IF(('7043_DJones_1_export_excel_2_9_'!$C:$C=Names!$B56)*(LEN('7043_DJones_1_export_excel_2_9_'!$Z:$Z)&lt;&gt;0),'7043_DJones_1_export_excel_2_9_'!$Z:$Z,"")))</f>
        <v>225-408-1300
225-408-1364</v>
      </c>
      <c r="H56" s="7" t="str" cm="1">
        <f t="array" ref="H56">_xlfn.TEXTJOIN(CHAR(10),TRUE,_xlfn.UNIQUE(IF(('7043_DJones_1_export_excel_2_9_'!$C:$C=Names!$B56)*(LEN('7043_DJones_1_export_excel_2_9_'!$AA:$AA)&lt;&gt;0),'7043_DJones_1_export_excel_2_9_'!$AA:$AA,"")))</f>
        <v/>
      </c>
      <c r="I56" s="7" t="str" cm="1">
        <f t="array" ref="I56">_xlfn.TEXTJOIN(CHAR(10),TRUE,_xlfn.UNIQUE(IF(('7043_DJones_1_export_excel_2_9_'!$C:$C=Names!$B56)*(LEN('7043_DJones_1_export_excel_2_9_'!$AB:$AB)&lt;&gt;0),'7043_DJones_1_export_excel_2_9_'!$AB:$AB,"")))</f>
        <v/>
      </c>
      <c r="J56" s="7" t="str" cm="1">
        <f t="array" ref="J56">_xlfn.TEXTJOIN(CHAR(10),TRUE,_xlfn.UNIQUE(IF(('7043_DJones_1_export_excel_2_9_'!$C:$C=Names!$B56)*(LEN('7043_DJones_1_export_excel_2_9_'!$T:$T)&lt;&gt;0),'7043_DJones_1_export_excel_2_9_'!$T:$T,"")))</f>
        <v>225-408-1300
225-408-1364</v>
      </c>
      <c r="K56" s="7" t="str" cm="1">
        <f t="array" ref="K56">_xlfn.TEXTJOIN(CHAR(10),TRUE,_xlfn.UNIQUE(IF(('7043_DJones_1_export_excel_2_9_'!$C:$C=Names!$B56)*(LEN('7043_DJones_1_export_excel_2_9_'!$U:$U)&lt;&gt;0),'7043_DJones_1_export_excel_2_9_'!$U:$U,"")))</f>
        <v/>
      </c>
      <c r="L56" s="7" t="str" cm="1">
        <f t="array" ref="L56">_xlfn.TEXTJOIN(CHAR(10),TRUE,_xlfn.UNIQUE(IF(('7043_DJones_1_export_excel_2_9_'!$C:$C=Names!$B56)*(LEN('7043_DJones_1_export_excel_2_9_'!$R:$R)&lt;&gt;0),'7043_DJones_1_export_excel_2_9_'!$R:$R,"")))</f>
        <v/>
      </c>
      <c r="M56" s="7" t="str" cm="1">
        <f t="array" ref="M56">_xlfn.TEXTJOIN(CHAR(10),TRUE,_xlfn.UNIQUE(IF(('7043_DJones_1_export_excel_2_9_'!$C:$C=Names!$B56)*(LEN('7043_DJones_1_export_excel_2_9_'!$Y:$Y)&lt;&gt;0),'7043_DJones_1_export_excel_2_9_'!$Y:$Y,"")))</f>
        <v>droberts@excelusa.com</v>
      </c>
      <c r="N56" s="7" t="str" cm="1">
        <f t="array" ref="N56">_xlfn.TEXTJOIN(CHAR(10),TRUE,_xlfn.UNIQUE(IF(('7043_DJones_1_export_excel_2_9_'!$C:$C=Names!$B56)*(LEN('7043_DJones_1_export_excel_2_9_'!$S:$S)&lt;&gt;0),'7043_DJones_1_export_excel_2_9_'!$S:$S,"")))</f>
        <v>www.excelusa.com</v>
      </c>
      <c r="O56" s="7" t="s">
        <v>1662</v>
      </c>
      <c r="P56" s="7" t="s">
        <v>198</v>
      </c>
      <c r="Q56" s="7" t="s">
        <v>1656</v>
      </c>
      <c r="R56" s="7" t="s">
        <v>198</v>
      </c>
      <c r="S56" s="7" t="s">
        <v>198</v>
      </c>
      <c r="T56" s="7" t="s">
        <v>198</v>
      </c>
      <c r="U56" s="7" t="s">
        <v>198</v>
      </c>
      <c r="V56" s="7" t="s">
        <v>198</v>
      </c>
      <c r="W56" s="7" t="s">
        <v>198</v>
      </c>
      <c r="X56" s="7" t="s">
        <v>198</v>
      </c>
      <c r="Y56" s="7" t="s">
        <v>198</v>
      </c>
      <c r="Z56" s="7" t="s">
        <v>198</v>
      </c>
    </row>
    <row r="57" spans="1:26" s="8" customFormat="1" ht="30" x14ac:dyDescent="0.25">
      <c r="A57" s="7" t="str">
        <f>INDEX(_7043_DJones_1_export_excel_2_9_[[#All],[SERNBR]:[REGNBR]],MATCH(Table2[[#This Row],[SERNBR]], _7043_DJones_1_export_excel_2_9_[[#All],[SERNBR]],0),2)</f>
        <v>N469DM</v>
      </c>
      <c r="B57" s="13">
        <v>257</v>
      </c>
      <c r="C57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57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Co-Owner</v>
      </c>
      <c r="E57" s="7" t="b">
        <f>LEN(CONCATENATE(Table2[[#This Row],[CONTACTBESTPHONE]],Table2[[#This Row],[CONTACTOFFICE]],Table2[[#This Row],[CONTACTMOBILE]],Table2[[#This Row],[COMPOFFICE]],Table2[[#This Row],[COMPMOBILE]]))&gt;0</f>
        <v>1</v>
      </c>
      <c r="F57" s="7" t="b">
        <f>LEN(CONCATENATE(Table2[[#This Row],[COMPEMAILADDRESS]],Table2[[#This Row],[CONTACTEMAILADDRESS]]))&gt;0</f>
        <v>1</v>
      </c>
      <c r="G57" s="7" t="str" cm="1">
        <f t="array" ref="G57">_xlfn.TEXTJOIN(CHAR(10),TRUE,_xlfn.UNIQUE(IF(('7043_DJones_1_export_excel_2_9_'!$C:$C=Names!$B57)*(LEN('7043_DJones_1_export_excel_2_9_'!$Z:$Z)&lt;&gt;0),'7043_DJones_1_export_excel_2_9_'!$Z:$Z,"")))</f>
        <v>601-212-6420</v>
      </c>
      <c r="H57" s="7" t="str" cm="1">
        <f t="array" ref="H57">_xlfn.TEXTJOIN(CHAR(10),TRUE,_xlfn.UNIQUE(IF(('7043_DJones_1_export_excel_2_9_'!$C:$C=Names!$B57)*(LEN('7043_DJones_1_export_excel_2_9_'!$AA:$AA)&lt;&gt;0),'7043_DJones_1_export_excel_2_9_'!$AA:$AA,"")))</f>
        <v>662-269-6475</v>
      </c>
      <c r="I57" s="7" t="str" cm="1">
        <f t="array" ref="I57">_xlfn.TEXTJOIN(CHAR(10),TRUE,_xlfn.UNIQUE(IF(('7043_DJones_1_export_excel_2_9_'!$C:$C=Names!$B57)*(LEN('7043_DJones_1_export_excel_2_9_'!$AB:$AB)&lt;&gt;0),'7043_DJones_1_export_excel_2_9_'!$AB:$AB,"")))</f>
        <v>601-212-6420</v>
      </c>
      <c r="J57" s="7" t="str" cm="1">
        <f t="array" ref="J57">_xlfn.TEXTJOIN(CHAR(10),TRUE,_xlfn.UNIQUE(IF(('7043_DJones_1_export_excel_2_9_'!$C:$C=Names!$B57)*(LEN('7043_DJones_1_export_excel_2_9_'!$T:$T)&lt;&gt;0),'7043_DJones_1_export_excel_2_9_'!$T:$T,"")))</f>
        <v>662-371-4124</v>
      </c>
      <c r="K57" s="7" t="str" cm="1">
        <f t="array" ref="K57">_xlfn.TEXTJOIN(CHAR(10),TRUE,_xlfn.UNIQUE(IF(('7043_DJones_1_export_excel_2_9_'!$C:$C=Names!$B57)*(LEN('7043_DJones_1_export_excel_2_9_'!$U:$U)&lt;&gt;0),'7043_DJones_1_export_excel_2_9_'!$U:$U,"")))</f>
        <v/>
      </c>
      <c r="L57" s="7" t="str" cm="1">
        <f t="array" ref="L57">_xlfn.TEXTJOIN(CHAR(10),TRUE,_xlfn.UNIQUE(IF(('7043_DJones_1_export_excel_2_9_'!$C:$C=Names!$B57)*(LEN('7043_DJones_1_export_excel_2_9_'!$R:$R)&lt;&gt;0),'7043_DJones_1_export_excel_2_9_'!$R:$R,"")))</f>
        <v/>
      </c>
      <c r="M57" s="7" t="str" cm="1">
        <f t="array" ref="M57">_xlfn.TEXTJOIN(CHAR(10),TRUE,_xlfn.UNIQUE(IF(('7043_DJones_1_export_excel_2_9_'!$C:$C=Names!$B57)*(LEN('7043_DJones_1_export_excel_2_9_'!$Y:$Y)&lt;&gt;0),'7043_DJones_1_export_excel_2_9_'!$Y:$Y,"")))</f>
        <v>stephen@weareaddicus.com</v>
      </c>
      <c r="N57" s="7" t="str" cm="1">
        <f t="array" ref="N57">_xlfn.TEXTJOIN(CHAR(10),TRUE,_xlfn.UNIQUE(IF(('7043_DJones_1_export_excel_2_9_'!$C:$C=Names!$B57)*(LEN('7043_DJones_1_export_excel_2_9_'!$S:$S)&lt;&gt;0),'7043_DJones_1_export_excel_2_9_'!$S:$S,"")))</f>
        <v/>
      </c>
      <c r="O57" s="7" t="s">
        <v>198</v>
      </c>
      <c r="P57" s="7" t="s">
        <v>198</v>
      </c>
      <c r="Q57" s="7" t="s">
        <v>198</v>
      </c>
      <c r="R57" s="7" t="s">
        <v>198</v>
      </c>
      <c r="S57" s="7" t="s">
        <v>2448</v>
      </c>
      <c r="T57" s="7" t="s">
        <v>198</v>
      </c>
      <c r="U57" s="7" t="s">
        <v>198</v>
      </c>
      <c r="V57" s="7" t="s">
        <v>198</v>
      </c>
      <c r="W57" s="7" t="s">
        <v>198</v>
      </c>
      <c r="X57" s="7" t="s">
        <v>198</v>
      </c>
      <c r="Y57" s="7" t="s">
        <v>198</v>
      </c>
      <c r="Z57" s="7" t="s">
        <v>198</v>
      </c>
    </row>
    <row r="58" spans="1:26" s="8" customFormat="1" x14ac:dyDescent="0.25">
      <c r="A58" s="7" t="str">
        <f>INDEX(_7043_DJones_1_export_excel_2_9_[[#All],[SERNBR]:[REGNBR]],MATCH(Table2[[#This Row],[SERNBR]], _7043_DJones_1_export_excel_2_9_[[#All],[SERNBR]],0),2)</f>
        <v>N10RZ</v>
      </c>
      <c r="B58" s="13">
        <v>258</v>
      </c>
      <c r="C58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58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</v>
      </c>
      <c r="E58" s="7" t="b">
        <f>LEN(CONCATENATE(Table2[[#This Row],[CONTACTBESTPHONE]],Table2[[#This Row],[CONTACTOFFICE]],Table2[[#This Row],[CONTACTMOBILE]],Table2[[#This Row],[COMPOFFICE]],Table2[[#This Row],[COMPMOBILE]]))&gt;0</f>
        <v>1</v>
      </c>
      <c r="F58" s="7" t="b">
        <f>LEN(CONCATENATE(Table2[[#This Row],[COMPEMAILADDRESS]],Table2[[#This Row],[CONTACTEMAILADDRESS]]))&gt;0</f>
        <v>0</v>
      </c>
      <c r="G58" s="7" t="str" cm="1">
        <f t="array" ref="G58">_xlfn.TEXTJOIN(CHAR(10),TRUE,_xlfn.UNIQUE(IF(('7043_DJones_1_export_excel_2_9_'!$C:$C=Names!$B58)*(LEN('7043_DJones_1_export_excel_2_9_'!$Z:$Z)&lt;&gt;0),'7043_DJones_1_export_excel_2_9_'!$Z:$Z,"")))</f>
        <v>303-770-3700</v>
      </c>
      <c r="H58" s="7" t="str" cm="1">
        <f t="array" ref="H58">_xlfn.TEXTJOIN(CHAR(10),TRUE,_xlfn.UNIQUE(IF(('7043_DJones_1_export_excel_2_9_'!$C:$C=Names!$B58)*(LEN('7043_DJones_1_export_excel_2_9_'!$AA:$AA)&lt;&gt;0),'7043_DJones_1_export_excel_2_9_'!$AA:$AA,"")))</f>
        <v/>
      </c>
      <c r="I58" s="7" t="str" cm="1">
        <f t="array" ref="I58">_xlfn.TEXTJOIN(CHAR(10),TRUE,_xlfn.UNIQUE(IF(('7043_DJones_1_export_excel_2_9_'!$C:$C=Names!$B58)*(LEN('7043_DJones_1_export_excel_2_9_'!$AB:$AB)&lt;&gt;0),'7043_DJones_1_export_excel_2_9_'!$AB:$AB,"")))</f>
        <v/>
      </c>
      <c r="J58" s="7" t="str" cm="1">
        <f t="array" ref="J58">_xlfn.TEXTJOIN(CHAR(10),TRUE,_xlfn.UNIQUE(IF(('7043_DJones_1_export_excel_2_9_'!$C:$C=Names!$B58)*(LEN('7043_DJones_1_export_excel_2_9_'!$T:$T)&lt;&gt;0),'7043_DJones_1_export_excel_2_9_'!$T:$T,"")))</f>
        <v>303-770-3700</v>
      </c>
      <c r="K58" s="7" t="str" cm="1">
        <f t="array" ref="K58">_xlfn.TEXTJOIN(CHAR(10),TRUE,_xlfn.UNIQUE(IF(('7043_DJones_1_export_excel_2_9_'!$C:$C=Names!$B58)*(LEN('7043_DJones_1_export_excel_2_9_'!$U:$U)&lt;&gt;0),'7043_DJones_1_export_excel_2_9_'!$U:$U,"")))</f>
        <v/>
      </c>
      <c r="L58" s="7" t="str" cm="1">
        <f t="array" ref="L58">_xlfn.TEXTJOIN(CHAR(10),TRUE,_xlfn.UNIQUE(IF(('7043_DJones_1_export_excel_2_9_'!$C:$C=Names!$B58)*(LEN('7043_DJones_1_export_excel_2_9_'!$R:$R)&lt;&gt;0),'7043_DJones_1_export_excel_2_9_'!$R:$R,"")))</f>
        <v/>
      </c>
      <c r="M58" s="7" t="str" cm="1">
        <f t="array" ref="M58">_xlfn.TEXTJOIN(CHAR(10),TRUE,_xlfn.UNIQUE(IF(('7043_DJones_1_export_excel_2_9_'!$C:$C=Names!$B58)*(LEN('7043_DJones_1_export_excel_2_9_'!$Y:$Y)&lt;&gt;0),'7043_DJones_1_export_excel_2_9_'!$Y:$Y,"")))</f>
        <v/>
      </c>
      <c r="N58" s="7" t="str" cm="1">
        <f t="array" ref="N58">_xlfn.TEXTJOIN(CHAR(10),TRUE,_xlfn.UNIQUE(IF(('7043_DJones_1_export_excel_2_9_'!$C:$C=Names!$B58)*(LEN('7043_DJones_1_export_excel_2_9_'!$S:$S)&lt;&gt;0),'7043_DJones_1_export_excel_2_9_'!$S:$S,"")))</f>
        <v/>
      </c>
      <c r="O58" s="7" t="s">
        <v>1679</v>
      </c>
      <c r="P58" s="7" t="s">
        <v>198</v>
      </c>
      <c r="Q58" s="7" t="s">
        <v>198</v>
      </c>
      <c r="R58" s="7" t="s">
        <v>198</v>
      </c>
      <c r="S58" s="7" t="s">
        <v>198</v>
      </c>
      <c r="T58" s="7" t="s">
        <v>198</v>
      </c>
      <c r="U58" s="7" t="s">
        <v>198</v>
      </c>
      <c r="V58" s="7" t="s">
        <v>198</v>
      </c>
      <c r="W58" s="7" t="s">
        <v>198</v>
      </c>
      <c r="X58" s="7" t="s">
        <v>198</v>
      </c>
      <c r="Y58" s="7" t="s">
        <v>198</v>
      </c>
      <c r="Z58" s="7" t="s">
        <v>198</v>
      </c>
    </row>
    <row r="59" spans="1:26" s="8" customFormat="1" x14ac:dyDescent="0.25">
      <c r="A59" s="7" t="str">
        <f>INDEX(_7043_DJones_1_export_excel_2_9_[[#All],[SERNBR]:[REGNBR]],MATCH(Table2[[#This Row],[SERNBR]], _7043_DJones_1_export_excel_2_9_[[#All],[SERNBR]],0),2)</f>
        <v>RP-C5168</v>
      </c>
      <c r="B59" s="13">
        <v>259</v>
      </c>
      <c r="C59" s="7" t="str">
        <f>INDEX(_7043_DJones_1_export_excel_2_9_[#All],MATCH(Table2[[#This Row],[SERNBR]],_7043_DJones_1_export_excel_2_9_[[#All],[SERNBR]],0),MATCH(Table2[[#Headers],[ACBASECOUNTRY]],_7043_DJones_1_export_excel_2_9_[#Headers],0))</f>
        <v>Philippines</v>
      </c>
      <c r="D59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</v>
      </c>
      <c r="E59" s="7" t="b">
        <f>LEN(CONCATENATE(Table2[[#This Row],[CONTACTBESTPHONE]],Table2[[#This Row],[CONTACTOFFICE]],Table2[[#This Row],[CONTACTMOBILE]],Table2[[#This Row],[COMPOFFICE]],Table2[[#This Row],[COMPMOBILE]]))&gt;0</f>
        <v>0</v>
      </c>
      <c r="F59" s="7" t="b">
        <f>LEN(CONCATENATE(Table2[[#This Row],[COMPEMAILADDRESS]],Table2[[#This Row],[CONTACTEMAILADDRESS]]))&gt;0</f>
        <v>1</v>
      </c>
      <c r="G59" s="7" t="str" cm="1">
        <f t="array" ref="G59">_xlfn.TEXTJOIN(CHAR(10),TRUE,_xlfn.UNIQUE(IF(('7043_DJones_1_export_excel_2_9_'!$C:$C=Names!$B59)*(LEN('7043_DJones_1_export_excel_2_9_'!$Z:$Z)&lt;&gt;0),'7043_DJones_1_export_excel_2_9_'!$Z:$Z,"")))</f>
        <v/>
      </c>
      <c r="H59" s="7" t="str" cm="1">
        <f t="array" ref="H59">_xlfn.TEXTJOIN(CHAR(10),TRUE,_xlfn.UNIQUE(IF(('7043_DJones_1_export_excel_2_9_'!$C:$C=Names!$B59)*(LEN('7043_DJones_1_export_excel_2_9_'!$AA:$AA)&lt;&gt;0),'7043_DJones_1_export_excel_2_9_'!$AA:$AA,"")))</f>
        <v/>
      </c>
      <c r="I59" s="7" t="str" cm="1">
        <f t="array" ref="I59">_xlfn.TEXTJOIN(CHAR(10),TRUE,_xlfn.UNIQUE(IF(('7043_DJones_1_export_excel_2_9_'!$C:$C=Names!$B59)*(LEN('7043_DJones_1_export_excel_2_9_'!$AB:$AB)&lt;&gt;0),'7043_DJones_1_export_excel_2_9_'!$AB:$AB,"")))</f>
        <v/>
      </c>
      <c r="J59" s="7" t="str" cm="1">
        <f t="array" ref="J59">_xlfn.TEXTJOIN(CHAR(10),TRUE,_xlfn.UNIQUE(IF(('7043_DJones_1_export_excel_2_9_'!$C:$C=Names!$B59)*(LEN('7043_DJones_1_export_excel_2_9_'!$T:$T)&lt;&gt;0),'7043_DJones_1_export_excel_2_9_'!$T:$T,"")))</f>
        <v/>
      </c>
      <c r="K59" s="7" t="str" cm="1">
        <f t="array" ref="K59">_xlfn.TEXTJOIN(CHAR(10),TRUE,_xlfn.UNIQUE(IF(('7043_DJones_1_export_excel_2_9_'!$C:$C=Names!$B59)*(LEN('7043_DJones_1_export_excel_2_9_'!$U:$U)&lt;&gt;0),'7043_DJones_1_export_excel_2_9_'!$U:$U,"")))</f>
        <v/>
      </c>
      <c r="L59" s="7" t="str" cm="1">
        <f t="array" ref="L59">_xlfn.TEXTJOIN(CHAR(10),TRUE,_xlfn.UNIQUE(IF(('7043_DJones_1_export_excel_2_9_'!$C:$C=Names!$B59)*(LEN('7043_DJones_1_export_excel_2_9_'!$R:$R)&lt;&gt;0),'7043_DJones_1_export_excel_2_9_'!$R:$R,"")))</f>
        <v>corporate.finance@pal.com.ph</v>
      </c>
      <c r="M59" s="7" t="str" cm="1">
        <f t="array" ref="M59">_xlfn.TEXTJOIN(CHAR(10),TRUE,_xlfn.UNIQUE(IF(('7043_DJones_1_export_excel_2_9_'!$C:$C=Names!$B59)*(LEN('7043_DJones_1_export_excel_2_9_'!$Y:$Y)&lt;&gt;0),'7043_DJones_1_export_excel_2_9_'!$Y:$Y,"")))</f>
        <v>lucio_tan@pal.com.ph</v>
      </c>
      <c r="N59" s="7" t="str" cm="1">
        <f t="array" ref="N59">_xlfn.TEXTJOIN(CHAR(10),TRUE,_xlfn.UNIQUE(IF(('7043_DJones_1_export_excel_2_9_'!$C:$C=Names!$B59)*(LEN('7043_DJones_1_export_excel_2_9_'!$S:$S)&lt;&gt;0),'7043_DJones_1_export_excel_2_9_'!$S:$S,"")))</f>
        <v>www.philippineairlines.com</v>
      </c>
      <c r="O59" s="7" t="s">
        <v>1687</v>
      </c>
      <c r="P59" s="7" t="s">
        <v>198</v>
      </c>
      <c r="Q59" s="7" t="s">
        <v>198</v>
      </c>
      <c r="R59" s="7" t="s">
        <v>198</v>
      </c>
      <c r="S59" s="7" t="s">
        <v>198</v>
      </c>
      <c r="T59" s="7" t="s">
        <v>198</v>
      </c>
      <c r="U59" s="7" t="s">
        <v>198</v>
      </c>
      <c r="V59" s="7" t="s">
        <v>198</v>
      </c>
      <c r="W59" s="7" t="s">
        <v>198</v>
      </c>
      <c r="X59" s="7" t="s">
        <v>198</v>
      </c>
      <c r="Y59" s="7" t="s">
        <v>198</v>
      </c>
      <c r="Z59" s="7" t="s">
        <v>198</v>
      </c>
    </row>
    <row r="60" spans="1:26" s="8" customFormat="1" x14ac:dyDescent="0.25">
      <c r="A60" s="7" t="str">
        <f>INDEX(_7043_DJones_1_export_excel_2_9_[[#All],[SERNBR]:[REGNBR]],MATCH(Table2[[#This Row],[SERNBR]], _7043_DJones_1_export_excel_2_9_[[#All],[SERNBR]],0),2)</f>
        <v>N175MG</v>
      </c>
      <c r="B60" s="13">
        <v>260</v>
      </c>
      <c r="C60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60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</v>
      </c>
      <c r="E60" s="7" t="b">
        <f>LEN(CONCATENATE(Table2[[#This Row],[CONTACTBESTPHONE]],Table2[[#This Row],[CONTACTOFFICE]],Table2[[#This Row],[CONTACTMOBILE]],Table2[[#This Row],[COMPOFFICE]],Table2[[#This Row],[COMPMOBILE]]))&gt;0</f>
        <v>1</v>
      </c>
      <c r="F60" s="7" t="b">
        <f>LEN(CONCATENATE(Table2[[#This Row],[COMPEMAILADDRESS]],Table2[[#This Row],[CONTACTEMAILADDRESS]]))&gt;0</f>
        <v>1</v>
      </c>
      <c r="G60" s="7" t="str" cm="1">
        <f t="array" ref="G60">_xlfn.TEXTJOIN(CHAR(10),TRUE,_xlfn.UNIQUE(IF(('7043_DJones_1_export_excel_2_9_'!$C:$C=Names!$B60)*(LEN('7043_DJones_1_export_excel_2_9_'!$Z:$Z)&lt;&gt;0),'7043_DJones_1_export_excel_2_9_'!$Z:$Z,"")))</f>
        <v>415-693-9000</v>
      </c>
      <c r="H60" s="7" t="str" cm="1">
        <f t="array" ref="H60">_xlfn.TEXTJOIN(CHAR(10),TRUE,_xlfn.UNIQUE(IF(('7043_DJones_1_export_excel_2_9_'!$C:$C=Names!$B60)*(LEN('7043_DJones_1_export_excel_2_9_'!$AA:$AA)&lt;&gt;0),'7043_DJones_1_export_excel_2_9_'!$AA:$AA,"")))</f>
        <v/>
      </c>
      <c r="I60" s="7" t="str" cm="1">
        <f t="array" ref="I60">_xlfn.TEXTJOIN(CHAR(10),TRUE,_xlfn.UNIQUE(IF(('7043_DJones_1_export_excel_2_9_'!$C:$C=Names!$B60)*(LEN('7043_DJones_1_export_excel_2_9_'!$AB:$AB)&lt;&gt;0),'7043_DJones_1_export_excel_2_9_'!$AB:$AB,"")))</f>
        <v/>
      </c>
      <c r="J60" s="7" t="str" cm="1">
        <f t="array" ref="J60">_xlfn.TEXTJOIN(CHAR(10),TRUE,_xlfn.UNIQUE(IF(('7043_DJones_1_export_excel_2_9_'!$C:$C=Names!$B60)*(LEN('7043_DJones_1_export_excel_2_9_'!$T:$T)&lt;&gt;0),'7043_DJones_1_export_excel_2_9_'!$T:$T,"")))</f>
        <v>415-693-9000</v>
      </c>
      <c r="K60" s="7" t="str" cm="1">
        <f t="array" ref="K60">_xlfn.TEXTJOIN(CHAR(10),TRUE,_xlfn.UNIQUE(IF(('7043_DJones_1_export_excel_2_9_'!$C:$C=Names!$B60)*(LEN('7043_DJones_1_export_excel_2_9_'!$U:$U)&lt;&gt;0),'7043_DJones_1_export_excel_2_9_'!$U:$U,"")))</f>
        <v/>
      </c>
      <c r="L60" s="7" t="str" cm="1">
        <f t="array" ref="L60">_xlfn.TEXTJOIN(CHAR(10),TRUE,_xlfn.UNIQUE(IF(('7043_DJones_1_export_excel_2_9_'!$C:$C=Names!$B60)*(LEN('7043_DJones_1_export_excel_2_9_'!$R:$R)&lt;&gt;0),'7043_DJones_1_export_excel_2_9_'!$R:$R,"")))</f>
        <v/>
      </c>
      <c r="M60" s="7" t="str" cm="1">
        <f t="array" ref="M60">_xlfn.TEXTJOIN(CHAR(10),TRUE,_xlfn.UNIQUE(IF(('7043_DJones_1_export_excel_2_9_'!$C:$C=Names!$B60)*(LEN('7043_DJones_1_export_excel_2_9_'!$Y:$Y)&lt;&gt;0),'7043_DJones_1_export_excel_2_9_'!$Y:$Y,"")))</f>
        <v>peter.merlone@mhrealty.com</v>
      </c>
      <c r="N60" s="7" t="str" cm="1">
        <f t="array" ref="N60">_xlfn.TEXTJOIN(CHAR(10),TRUE,_xlfn.UNIQUE(IF(('7043_DJones_1_export_excel_2_9_'!$C:$C=Names!$B60)*(LEN('7043_DJones_1_export_excel_2_9_'!$S:$S)&lt;&gt;0),'7043_DJones_1_export_excel_2_9_'!$S:$S,"")))</f>
        <v>www.merlonegeier.com</v>
      </c>
      <c r="O60" s="7" t="s">
        <v>1697</v>
      </c>
      <c r="P60" s="7" t="s">
        <v>198</v>
      </c>
      <c r="Q60" s="7" t="s">
        <v>198</v>
      </c>
      <c r="R60" s="7" t="s">
        <v>198</v>
      </c>
      <c r="S60" s="7" t="s">
        <v>198</v>
      </c>
      <c r="T60" s="7" t="s">
        <v>198</v>
      </c>
      <c r="U60" s="7" t="s">
        <v>198</v>
      </c>
      <c r="V60" s="7" t="s">
        <v>198</v>
      </c>
      <c r="W60" s="7" t="s">
        <v>198</v>
      </c>
      <c r="X60" s="7" t="s">
        <v>198</v>
      </c>
      <c r="Y60" s="7" t="s">
        <v>198</v>
      </c>
      <c r="Z60" s="7" t="s">
        <v>198</v>
      </c>
    </row>
    <row r="61" spans="1:26" s="8" customFormat="1" x14ac:dyDescent="0.25">
      <c r="A61" s="7" t="str">
        <f>INDEX(_7043_DJones_1_export_excel_2_9_[[#All],[SERNBR]:[REGNBR]],MATCH(Table2[[#This Row],[SERNBR]], _7043_DJones_1_export_excel_2_9_[[#All],[SERNBR]],0),2)</f>
        <v>N375AB</v>
      </c>
      <c r="B61" s="13">
        <v>261</v>
      </c>
      <c r="C61" s="7">
        <f>INDEX(_7043_DJones_1_export_excel_2_9_[#All],MATCH(Table2[[#This Row],[SERNBR]],_7043_DJones_1_export_excel_2_9_[[#All],[SERNBR]],0),MATCH(Table2[[#Headers],[ACBASECOUNTRY]],_7043_DJones_1_export_excel_2_9_[#Headers],0))</f>
        <v>0</v>
      </c>
      <c r="D61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</v>
      </c>
      <c r="E61" s="7" t="b">
        <f>LEN(CONCATENATE(Table2[[#This Row],[CONTACTBESTPHONE]],Table2[[#This Row],[CONTACTOFFICE]],Table2[[#This Row],[CONTACTMOBILE]],Table2[[#This Row],[COMPOFFICE]],Table2[[#This Row],[COMPMOBILE]]))&gt;0</f>
        <v>0</v>
      </c>
      <c r="F61" s="7" t="b">
        <f>LEN(CONCATENATE(Table2[[#This Row],[COMPEMAILADDRESS]],Table2[[#This Row],[CONTACTEMAILADDRESS]]))&gt;0</f>
        <v>0</v>
      </c>
      <c r="G61" s="7" t="str" cm="1">
        <f t="array" ref="G61">_xlfn.TEXTJOIN(CHAR(10),TRUE,_xlfn.UNIQUE(IF(('7043_DJones_1_export_excel_2_9_'!$C:$C=Names!$B61)*(LEN('7043_DJones_1_export_excel_2_9_'!$Z:$Z)&lt;&gt;0),'7043_DJones_1_export_excel_2_9_'!$Z:$Z,"")))</f>
        <v/>
      </c>
      <c r="H61" s="7" t="str" cm="1">
        <f t="array" ref="H61">_xlfn.TEXTJOIN(CHAR(10),TRUE,_xlfn.UNIQUE(IF(('7043_DJones_1_export_excel_2_9_'!$C:$C=Names!$B61)*(LEN('7043_DJones_1_export_excel_2_9_'!$AA:$AA)&lt;&gt;0),'7043_DJones_1_export_excel_2_9_'!$AA:$AA,"")))</f>
        <v/>
      </c>
      <c r="I61" s="7" t="str" cm="1">
        <f t="array" ref="I61">_xlfn.TEXTJOIN(CHAR(10),TRUE,_xlfn.UNIQUE(IF(('7043_DJones_1_export_excel_2_9_'!$C:$C=Names!$B61)*(LEN('7043_DJones_1_export_excel_2_9_'!$AB:$AB)&lt;&gt;0),'7043_DJones_1_export_excel_2_9_'!$AB:$AB,"")))</f>
        <v/>
      </c>
      <c r="J61" s="7" t="str" cm="1">
        <f t="array" ref="J61">_xlfn.TEXTJOIN(CHAR(10),TRUE,_xlfn.UNIQUE(IF(('7043_DJones_1_export_excel_2_9_'!$C:$C=Names!$B61)*(LEN('7043_DJones_1_export_excel_2_9_'!$T:$T)&lt;&gt;0),'7043_DJones_1_export_excel_2_9_'!$T:$T,"")))</f>
        <v/>
      </c>
      <c r="K61" s="7" t="str" cm="1">
        <f t="array" ref="K61">_xlfn.TEXTJOIN(CHAR(10),TRUE,_xlfn.UNIQUE(IF(('7043_DJones_1_export_excel_2_9_'!$C:$C=Names!$B61)*(LEN('7043_DJones_1_export_excel_2_9_'!$U:$U)&lt;&gt;0),'7043_DJones_1_export_excel_2_9_'!$U:$U,"")))</f>
        <v/>
      </c>
      <c r="L61" s="7" t="str" cm="1">
        <f t="array" ref="L61">_xlfn.TEXTJOIN(CHAR(10),TRUE,_xlfn.UNIQUE(IF(('7043_DJones_1_export_excel_2_9_'!$C:$C=Names!$B61)*(LEN('7043_DJones_1_export_excel_2_9_'!$R:$R)&lt;&gt;0),'7043_DJones_1_export_excel_2_9_'!$R:$R,"")))</f>
        <v/>
      </c>
      <c r="M61" s="7" t="str" cm="1">
        <f t="array" ref="M61">_xlfn.TEXTJOIN(CHAR(10),TRUE,_xlfn.UNIQUE(IF(('7043_DJones_1_export_excel_2_9_'!$C:$C=Names!$B61)*(LEN('7043_DJones_1_export_excel_2_9_'!$Y:$Y)&lt;&gt;0),'7043_DJones_1_export_excel_2_9_'!$Y:$Y,"")))</f>
        <v/>
      </c>
      <c r="N61" s="7" t="str" cm="1">
        <f t="array" ref="N61">_xlfn.TEXTJOIN(CHAR(10),TRUE,_xlfn.UNIQUE(IF(('7043_DJones_1_export_excel_2_9_'!$C:$C=Names!$B61)*(LEN('7043_DJones_1_export_excel_2_9_'!$S:$S)&lt;&gt;0),'7043_DJones_1_export_excel_2_9_'!$S:$S,"")))</f>
        <v/>
      </c>
      <c r="O61" s="7" t="s">
        <v>1704</v>
      </c>
      <c r="P61" s="7" t="s">
        <v>198</v>
      </c>
      <c r="Q61" s="7" t="s">
        <v>198</v>
      </c>
      <c r="R61" s="7" t="s">
        <v>198</v>
      </c>
      <c r="S61" s="7" t="s">
        <v>198</v>
      </c>
      <c r="T61" s="7" t="s">
        <v>198</v>
      </c>
      <c r="U61" s="7" t="s">
        <v>198</v>
      </c>
      <c r="V61" s="7" t="s">
        <v>198</v>
      </c>
      <c r="W61" s="7" t="s">
        <v>198</v>
      </c>
      <c r="X61" s="7" t="s">
        <v>198</v>
      </c>
      <c r="Y61" s="7" t="s">
        <v>198</v>
      </c>
      <c r="Z61" s="7" t="s">
        <v>198</v>
      </c>
    </row>
    <row r="62" spans="1:26" s="8" customFormat="1" x14ac:dyDescent="0.25">
      <c r="A62" s="7" t="str">
        <f>INDEX(_7043_DJones_1_export_excel_2_9_[[#All],[SERNBR]:[REGNBR]],MATCH(Table2[[#This Row],[SERNBR]], _7043_DJones_1_export_excel_2_9_[[#All],[SERNBR]],0),2)</f>
        <v>N101RX</v>
      </c>
      <c r="B62" s="13">
        <v>262</v>
      </c>
      <c r="C62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62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</v>
      </c>
      <c r="E62" s="7" t="b">
        <f>LEN(CONCATENATE(Table2[[#This Row],[CONTACTBESTPHONE]],Table2[[#This Row],[CONTACTOFFICE]],Table2[[#This Row],[CONTACTMOBILE]],Table2[[#This Row],[COMPOFFICE]],Table2[[#This Row],[COMPMOBILE]]))&gt;0</f>
        <v>1</v>
      </c>
      <c r="F62" s="7" t="b">
        <f>LEN(CONCATENATE(Table2[[#This Row],[COMPEMAILADDRESS]],Table2[[#This Row],[CONTACTEMAILADDRESS]]))&gt;0</f>
        <v>0</v>
      </c>
      <c r="G62" s="7" t="str" cm="1">
        <f t="array" ref="G62">_xlfn.TEXTJOIN(CHAR(10),TRUE,_xlfn.UNIQUE(IF(('7043_DJones_1_export_excel_2_9_'!$C:$C=Names!$B62)*(LEN('7043_DJones_1_export_excel_2_9_'!$Z:$Z)&lt;&gt;0),'7043_DJones_1_export_excel_2_9_'!$Z:$Z,"")))</f>
        <v>336-430-3222</v>
      </c>
      <c r="H62" s="7" t="str" cm="1">
        <f t="array" ref="H62">_xlfn.TEXTJOIN(CHAR(10),TRUE,_xlfn.UNIQUE(IF(('7043_DJones_1_export_excel_2_9_'!$C:$C=Names!$B62)*(LEN('7043_DJones_1_export_excel_2_9_'!$AA:$AA)&lt;&gt;0),'7043_DJones_1_export_excel_2_9_'!$AA:$AA,"")))</f>
        <v/>
      </c>
      <c r="I62" s="7" t="str" cm="1">
        <f t="array" ref="I62">_xlfn.TEXTJOIN(CHAR(10),TRUE,_xlfn.UNIQUE(IF(('7043_DJones_1_export_excel_2_9_'!$C:$C=Names!$B62)*(LEN('7043_DJones_1_export_excel_2_9_'!$AB:$AB)&lt;&gt;0),'7043_DJones_1_export_excel_2_9_'!$AB:$AB,"")))</f>
        <v/>
      </c>
      <c r="J62" s="7" t="str" cm="1">
        <f t="array" ref="J62">_xlfn.TEXTJOIN(CHAR(10),TRUE,_xlfn.UNIQUE(IF(('7043_DJones_1_export_excel_2_9_'!$C:$C=Names!$B62)*(LEN('7043_DJones_1_export_excel_2_9_'!$T:$T)&lt;&gt;0),'7043_DJones_1_export_excel_2_9_'!$T:$T,"")))</f>
        <v>336-430-3222</v>
      </c>
      <c r="K62" s="7" t="str" cm="1">
        <f t="array" ref="K62">_xlfn.TEXTJOIN(CHAR(10),TRUE,_xlfn.UNIQUE(IF(('7043_DJones_1_export_excel_2_9_'!$C:$C=Names!$B62)*(LEN('7043_DJones_1_export_excel_2_9_'!$U:$U)&lt;&gt;0),'7043_DJones_1_export_excel_2_9_'!$U:$U,"")))</f>
        <v/>
      </c>
      <c r="L62" s="7" t="str" cm="1">
        <f t="array" ref="L62">_xlfn.TEXTJOIN(CHAR(10),TRUE,_xlfn.UNIQUE(IF(('7043_DJones_1_export_excel_2_9_'!$C:$C=Names!$B62)*(LEN('7043_DJones_1_export_excel_2_9_'!$R:$R)&lt;&gt;0),'7043_DJones_1_export_excel_2_9_'!$R:$R,"")))</f>
        <v/>
      </c>
      <c r="M62" s="7" t="str" cm="1">
        <f t="array" ref="M62">_xlfn.TEXTJOIN(CHAR(10),TRUE,_xlfn.UNIQUE(IF(('7043_DJones_1_export_excel_2_9_'!$C:$C=Names!$B62)*(LEN('7043_DJones_1_export_excel_2_9_'!$Y:$Y)&lt;&gt;0),'7043_DJones_1_export_excel_2_9_'!$Y:$Y,"")))</f>
        <v/>
      </c>
      <c r="N62" s="7" t="str" cm="1">
        <f t="array" ref="N62">_xlfn.TEXTJOIN(CHAR(10),TRUE,_xlfn.UNIQUE(IF(('7043_DJones_1_export_excel_2_9_'!$C:$C=Names!$B62)*(LEN('7043_DJones_1_export_excel_2_9_'!$S:$S)&lt;&gt;0),'7043_DJones_1_export_excel_2_9_'!$S:$S,"")))</f>
        <v/>
      </c>
      <c r="O62" s="7" t="s">
        <v>1707</v>
      </c>
      <c r="P62" s="7" t="s">
        <v>198</v>
      </c>
      <c r="Q62" s="7" t="s">
        <v>198</v>
      </c>
      <c r="R62" s="7" t="s">
        <v>198</v>
      </c>
      <c r="S62" s="7" t="s">
        <v>198</v>
      </c>
      <c r="T62" s="7" t="s">
        <v>198</v>
      </c>
      <c r="U62" s="7" t="s">
        <v>198</v>
      </c>
      <c r="V62" s="7" t="s">
        <v>198</v>
      </c>
      <c r="W62" s="7" t="s">
        <v>198</v>
      </c>
      <c r="X62" s="7" t="s">
        <v>198</v>
      </c>
      <c r="Y62" s="7" t="s">
        <v>198</v>
      </c>
      <c r="Z62" s="7" t="s">
        <v>198</v>
      </c>
    </row>
    <row r="63" spans="1:26" s="8" customFormat="1" x14ac:dyDescent="0.25">
      <c r="A63" s="7" t="str">
        <f>INDEX(_7043_DJones_1_export_excel_2_9_[[#All],[SERNBR]:[REGNBR]],MATCH(Table2[[#This Row],[SERNBR]], _7043_DJones_1_export_excel_2_9_[[#All],[SERNBR]],0),2)</f>
        <v>N802RR</v>
      </c>
      <c r="B63" s="13">
        <v>263</v>
      </c>
      <c r="C63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63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</v>
      </c>
      <c r="E63" s="7" t="b">
        <f>LEN(CONCATENATE(Table2[[#This Row],[CONTACTBESTPHONE]],Table2[[#This Row],[CONTACTOFFICE]],Table2[[#This Row],[CONTACTMOBILE]],Table2[[#This Row],[COMPOFFICE]],Table2[[#This Row],[COMPMOBILE]]))&gt;0</f>
        <v>1</v>
      </c>
      <c r="F63" s="7" t="b">
        <f>LEN(CONCATENATE(Table2[[#This Row],[COMPEMAILADDRESS]],Table2[[#This Row],[CONTACTEMAILADDRESS]]))&gt;0</f>
        <v>0</v>
      </c>
      <c r="G63" s="7" t="str" cm="1">
        <f t="array" ref="G63">_xlfn.TEXTJOIN(CHAR(10),TRUE,_xlfn.UNIQUE(IF(('7043_DJones_1_export_excel_2_9_'!$C:$C=Names!$B63)*(LEN('7043_DJones_1_export_excel_2_9_'!$Z:$Z)&lt;&gt;0),'7043_DJones_1_export_excel_2_9_'!$Z:$Z,"")))</f>
        <v>310-490-9028</v>
      </c>
      <c r="H63" s="7" t="str" cm="1">
        <f t="array" ref="H63">_xlfn.TEXTJOIN(CHAR(10),TRUE,_xlfn.UNIQUE(IF(('7043_DJones_1_export_excel_2_9_'!$C:$C=Names!$B63)*(LEN('7043_DJones_1_export_excel_2_9_'!$AA:$AA)&lt;&gt;0),'7043_DJones_1_export_excel_2_9_'!$AA:$AA,"")))</f>
        <v/>
      </c>
      <c r="I63" s="7" t="str" cm="1">
        <f t="array" ref="I63">_xlfn.TEXTJOIN(CHAR(10),TRUE,_xlfn.UNIQUE(IF(('7043_DJones_1_export_excel_2_9_'!$C:$C=Names!$B63)*(LEN('7043_DJones_1_export_excel_2_9_'!$AB:$AB)&lt;&gt;0),'7043_DJones_1_export_excel_2_9_'!$AB:$AB,"")))</f>
        <v/>
      </c>
      <c r="J63" s="7" t="str" cm="1">
        <f t="array" ref="J63">_xlfn.TEXTJOIN(CHAR(10),TRUE,_xlfn.UNIQUE(IF(('7043_DJones_1_export_excel_2_9_'!$C:$C=Names!$B63)*(LEN('7043_DJones_1_export_excel_2_9_'!$T:$T)&lt;&gt;0),'7043_DJones_1_export_excel_2_9_'!$T:$T,"")))</f>
        <v>310-490-9028</v>
      </c>
      <c r="K63" s="7" t="str" cm="1">
        <f t="array" ref="K63">_xlfn.TEXTJOIN(CHAR(10),TRUE,_xlfn.UNIQUE(IF(('7043_DJones_1_export_excel_2_9_'!$C:$C=Names!$B63)*(LEN('7043_DJones_1_export_excel_2_9_'!$U:$U)&lt;&gt;0),'7043_DJones_1_export_excel_2_9_'!$U:$U,"")))</f>
        <v/>
      </c>
      <c r="L63" s="7" t="str" cm="1">
        <f t="array" ref="L63">_xlfn.TEXTJOIN(CHAR(10),TRUE,_xlfn.UNIQUE(IF(('7043_DJones_1_export_excel_2_9_'!$C:$C=Names!$B63)*(LEN('7043_DJones_1_export_excel_2_9_'!$R:$R)&lt;&gt;0),'7043_DJones_1_export_excel_2_9_'!$R:$R,"")))</f>
        <v/>
      </c>
      <c r="M63" s="7" t="str" cm="1">
        <f t="array" ref="M63">_xlfn.TEXTJOIN(CHAR(10),TRUE,_xlfn.UNIQUE(IF(('7043_DJones_1_export_excel_2_9_'!$C:$C=Names!$B63)*(LEN('7043_DJones_1_export_excel_2_9_'!$Y:$Y)&lt;&gt;0),'7043_DJones_1_export_excel_2_9_'!$Y:$Y,"")))</f>
        <v/>
      </c>
      <c r="N63" s="7" t="str" cm="1">
        <f t="array" ref="N63">_xlfn.TEXTJOIN(CHAR(10),TRUE,_xlfn.UNIQUE(IF(('7043_DJones_1_export_excel_2_9_'!$C:$C=Names!$B63)*(LEN('7043_DJones_1_export_excel_2_9_'!$S:$S)&lt;&gt;0),'7043_DJones_1_export_excel_2_9_'!$S:$S,"")))</f>
        <v/>
      </c>
      <c r="O63" s="7" t="s">
        <v>1714</v>
      </c>
      <c r="P63" s="7" t="s">
        <v>198</v>
      </c>
      <c r="Q63" s="7" t="s">
        <v>198</v>
      </c>
      <c r="R63" s="7" t="s">
        <v>198</v>
      </c>
      <c r="S63" s="7" t="s">
        <v>198</v>
      </c>
      <c r="T63" s="7" t="s">
        <v>198</v>
      </c>
      <c r="U63" s="7" t="s">
        <v>198</v>
      </c>
      <c r="V63" s="7" t="s">
        <v>198</v>
      </c>
      <c r="W63" s="7" t="s">
        <v>198</v>
      </c>
      <c r="X63" s="7" t="s">
        <v>198</v>
      </c>
      <c r="Y63" s="7" t="s">
        <v>198</v>
      </c>
      <c r="Z63" s="7" t="s">
        <v>198</v>
      </c>
    </row>
    <row r="64" spans="1:26" s="8" customFormat="1" ht="30" x14ac:dyDescent="0.25">
      <c r="A64" s="7" t="str">
        <f>INDEX(_7043_DJones_1_export_excel_2_9_[[#All],[SERNBR]:[REGNBR]],MATCH(Table2[[#This Row],[SERNBR]], _7043_DJones_1_export_excel_2_9_[[#All],[SERNBR]],0),2)</f>
        <v>C-GXNW</v>
      </c>
      <c r="B64" s="13">
        <v>264</v>
      </c>
      <c r="C64" s="7" t="str">
        <f>INDEX(_7043_DJones_1_export_excel_2_9_[#All],MATCH(Table2[[#This Row],[SERNBR]],_7043_DJones_1_export_excel_2_9_[[#All],[SERNBR]],0),MATCH(Table2[[#Headers],[ACBASECOUNTRY]],_7043_DJones_1_export_excel_2_9_[#Headers],0))</f>
        <v>Canada</v>
      </c>
      <c r="D64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Aircraft Management Company</v>
      </c>
      <c r="E64" s="7" t="b">
        <f>LEN(CONCATENATE(Table2[[#This Row],[CONTACTBESTPHONE]],Table2[[#This Row],[CONTACTOFFICE]],Table2[[#This Row],[CONTACTMOBILE]],Table2[[#This Row],[COMPOFFICE]],Table2[[#This Row],[COMPMOBILE]]))&gt;0</f>
        <v>1</v>
      </c>
      <c r="F64" s="7" t="b">
        <f>LEN(CONCATENATE(Table2[[#This Row],[COMPEMAILADDRESS]],Table2[[#This Row],[CONTACTEMAILADDRESS]]))&gt;0</f>
        <v>1</v>
      </c>
      <c r="G64" s="7" t="str" cm="1">
        <f t="array" ref="G64">_xlfn.TEXTJOIN(CHAR(10),TRUE,_xlfn.UNIQUE(IF(('7043_DJones_1_export_excel_2_9_'!$C:$C=Names!$B64)*(LEN('7043_DJones_1_export_excel_2_9_'!$Z:$Z)&lt;&gt;0),'7043_DJones_1_export_excel_2_9_'!$Z:$Z,"")))</f>
        <v>905-677-3300</v>
      </c>
      <c r="H64" s="7" t="str" cm="1">
        <f t="array" ref="H64">_xlfn.TEXTJOIN(CHAR(10),TRUE,_xlfn.UNIQUE(IF(('7043_DJones_1_export_excel_2_9_'!$C:$C=Names!$B64)*(LEN('7043_DJones_1_export_excel_2_9_'!$AA:$AA)&lt;&gt;0),'7043_DJones_1_export_excel_2_9_'!$AA:$AA,"")))</f>
        <v/>
      </c>
      <c r="I64" s="7" t="str" cm="1">
        <f t="array" ref="I64">_xlfn.TEXTJOIN(CHAR(10),TRUE,_xlfn.UNIQUE(IF(('7043_DJones_1_export_excel_2_9_'!$C:$C=Names!$B64)*(LEN('7043_DJones_1_export_excel_2_9_'!$AB:$AB)&lt;&gt;0),'7043_DJones_1_export_excel_2_9_'!$AB:$AB,"")))</f>
        <v/>
      </c>
      <c r="J64" s="7" t="str" cm="1">
        <f t="array" ref="J64">_xlfn.TEXTJOIN(CHAR(10),TRUE,_xlfn.UNIQUE(IF(('7043_DJones_1_export_excel_2_9_'!$C:$C=Names!$B64)*(LEN('7043_DJones_1_export_excel_2_9_'!$T:$T)&lt;&gt;0),'7043_DJones_1_export_excel_2_9_'!$T:$T,"")))</f>
        <v>905-677-3300</v>
      </c>
      <c r="K64" s="7" t="str" cm="1">
        <f t="array" ref="K64">_xlfn.TEXTJOIN(CHAR(10),TRUE,_xlfn.UNIQUE(IF(('7043_DJones_1_export_excel_2_9_'!$C:$C=Names!$B64)*(LEN('7043_DJones_1_export_excel_2_9_'!$U:$U)&lt;&gt;0),'7043_DJones_1_export_excel_2_9_'!$U:$U,"")))</f>
        <v/>
      </c>
      <c r="L64" s="7" t="str" cm="1">
        <f t="array" ref="L64">_xlfn.TEXTJOIN(CHAR(10),TRUE,_xlfn.UNIQUE(IF(('7043_DJones_1_export_excel_2_9_'!$C:$C=Names!$B64)*(LEN('7043_DJones_1_export_excel_2_9_'!$R:$R)&lt;&gt;0),'7043_DJones_1_export_excel_2_9_'!$R:$R,"")))</f>
        <v>yyzcsr@skyservice.com</v>
      </c>
      <c r="M64" s="7" t="str" cm="1">
        <f t="array" ref="M64">_xlfn.TEXTJOIN(CHAR(10),TRUE,_xlfn.UNIQUE(IF(('7043_DJones_1_export_excel_2_9_'!$C:$C=Names!$B64)*(LEN('7043_DJones_1_export_excel_2_9_'!$Y:$Y)&lt;&gt;0),'7043_DJones_1_export_excel_2_9_'!$Y:$Y,"")))</f>
        <v>ben_murray@skyservice.com</v>
      </c>
      <c r="N64" s="7" t="str" cm="1">
        <f t="array" ref="N64">_xlfn.TEXTJOIN(CHAR(10),TRUE,_xlfn.UNIQUE(IF(('7043_DJones_1_export_excel_2_9_'!$C:$C=Names!$B64)*(LEN('7043_DJones_1_export_excel_2_9_'!$S:$S)&lt;&gt;0),'7043_DJones_1_export_excel_2_9_'!$S:$S,"")))</f>
        <v>www.skyservice.com</v>
      </c>
      <c r="O64" s="7" t="s">
        <v>1730</v>
      </c>
      <c r="P64" s="7" t="s">
        <v>198</v>
      </c>
      <c r="Q64" s="7" t="s">
        <v>198</v>
      </c>
      <c r="R64" s="7" t="s">
        <v>1721</v>
      </c>
      <c r="S64" s="7" t="s">
        <v>198</v>
      </c>
      <c r="T64" s="7" t="s">
        <v>198</v>
      </c>
      <c r="U64" s="7" t="s">
        <v>198</v>
      </c>
      <c r="V64" s="7" t="s">
        <v>198</v>
      </c>
      <c r="W64" s="7" t="s">
        <v>198</v>
      </c>
      <c r="X64" s="7" t="s">
        <v>198</v>
      </c>
      <c r="Y64" s="7" t="s">
        <v>198</v>
      </c>
      <c r="Z64" s="7" t="s">
        <v>198</v>
      </c>
    </row>
    <row r="65" spans="1:26" s="8" customFormat="1" ht="30" x14ac:dyDescent="0.25">
      <c r="A65" s="7" t="str">
        <f>INDEX(_7043_DJones_1_export_excel_2_9_[[#All],[SERNBR]:[REGNBR]],MATCH(Table2[[#This Row],[SERNBR]], _7043_DJones_1_export_excel_2_9_[[#All],[SERNBR]],0),2)</f>
        <v>XA-CHY</v>
      </c>
      <c r="B65" s="13">
        <v>265</v>
      </c>
      <c r="C65" s="7" t="str">
        <f>INDEX(_7043_DJones_1_export_excel_2_9_[#All],MATCH(Table2[[#This Row],[SERNBR]],_7043_DJones_1_export_excel_2_9_[[#All],[SERNBR]],0),MATCH(Table2[[#Headers],[ACBASECOUNTRY]],_7043_DJones_1_export_excel_2_9_[#Headers],0))</f>
        <v>Mexico</v>
      </c>
      <c r="D65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Aircraft Management Company</v>
      </c>
      <c r="E65" s="7" t="b">
        <f>LEN(CONCATENATE(Table2[[#This Row],[CONTACTBESTPHONE]],Table2[[#This Row],[CONTACTOFFICE]],Table2[[#This Row],[CONTACTMOBILE]],Table2[[#This Row],[COMPOFFICE]],Table2[[#This Row],[COMPMOBILE]]))&gt;0</f>
        <v>1</v>
      </c>
      <c r="F65" s="7" t="b">
        <f>LEN(CONCATENATE(Table2[[#This Row],[COMPEMAILADDRESS]],Table2[[#This Row],[CONTACTEMAILADDRESS]]))&gt;0</f>
        <v>1</v>
      </c>
      <c r="G65" s="7" t="str" cm="1">
        <f t="array" ref="G65">_xlfn.TEXTJOIN(CHAR(10),TRUE,_xlfn.UNIQUE(IF(('7043_DJones_1_export_excel_2_9_'!$C:$C=Names!$B65)*(LEN('7043_DJones_1_export_excel_2_9_'!$Z:$Z)&lt;&gt;0),'7043_DJones_1_export_excel_2_9_'!$Z:$Z,"")))</f>
        <v>52-722-2791600
574-235-2918</v>
      </c>
      <c r="H65" s="7" t="str" cm="1">
        <f t="array" ref="H65">_xlfn.TEXTJOIN(CHAR(10),TRUE,_xlfn.UNIQUE(IF(('7043_DJones_1_export_excel_2_9_'!$C:$C=Names!$B65)*(LEN('7043_DJones_1_export_excel_2_9_'!$AA:$AA)&lt;&gt;0),'7043_DJones_1_export_excel_2_9_'!$AA:$AA,"")))</f>
        <v/>
      </c>
      <c r="I65" s="7" t="str" cm="1">
        <f t="array" ref="I65">_xlfn.TEXTJOIN(CHAR(10),TRUE,_xlfn.UNIQUE(IF(('7043_DJones_1_export_excel_2_9_'!$C:$C=Names!$B65)*(LEN('7043_DJones_1_export_excel_2_9_'!$AB:$AB)&lt;&gt;0),'7043_DJones_1_export_excel_2_9_'!$AB:$AB,"")))</f>
        <v/>
      </c>
      <c r="J65" s="7" t="str" cm="1">
        <f t="array" ref="J65">_xlfn.TEXTJOIN(CHAR(10),TRUE,_xlfn.UNIQUE(IF(('7043_DJones_1_export_excel_2_9_'!$C:$C=Names!$B65)*(LEN('7043_DJones_1_export_excel_2_9_'!$T:$T)&lt;&gt;0),'7043_DJones_1_export_excel_2_9_'!$T:$T,"")))</f>
        <v>52-722-2791600
574-235-2918</v>
      </c>
      <c r="K65" s="7" t="str" cm="1">
        <f t="array" ref="K65">_xlfn.TEXTJOIN(CHAR(10),TRUE,_xlfn.UNIQUE(IF(('7043_DJones_1_export_excel_2_9_'!$C:$C=Names!$B65)*(LEN('7043_DJones_1_export_excel_2_9_'!$U:$U)&lt;&gt;0),'7043_DJones_1_export_excel_2_9_'!$U:$U,"")))</f>
        <v/>
      </c>
      <c r="L65" s="7" t="str" cm="1">
        <f t="array" ref="L65">_xlfn.TEXTJOIN(CHAR(10),TRUE,_xlfn.UNIQUE(IF(('7043_DJones_1_export_excel_2_9_'!$C:$C=Names!$B65)*(LEN('7043_DJones_1_export_excel_2_9_'!$R:$R)&lt;&gt;0),'7043_DJones_1_export_excel_2_9_'!$R:$R,"")))</f>
        <v>info@ale.mx</v>
      </c>
      <c r="M65" s="7" t="str" cm="1">
        <f t="array" ref="M65">_xlfn.TEXTJOIN(CHAR(10),TRUE,_xlfn.UNIQUE(IF(('7043_DJones_1_export_excel_2_9_'!$C:$C=Names!$B65)*(LEN('7043_DJones_1_export_excel_2_9_'!$Y:$Y)&lt;&gt;0),'7043_DJones_1_export_excel_2_9_'!$Y:$Y,"")))</f>
        <v>e.guzman@ale.mx
buhrj@1stsource.com</v>
      </c>
      <c r="N65" s="7" t="str" cm="1">
        <f t="array" ref="N65">_xlfn.TEXTJOIN(CHAR(10),TRUE,_xlfn.UNIQUE(IF(('7043_DJones_1_export_excel_2_9_'!$C:$C=Names!$B65)*(LEN('7043_DJones_1_export_excel_2_9_'!$S:$S)&lt;&gt;0),'7043_DJones_1_export_excel_2_9_'!$S:$S,"")))</f>
        <v>www.aerolineasejecutivas.com</v>
      </c>
      <c r="O65" s="7" t="s">
        <v>1745</v>
      </c>
      <c r="P65" s="7" t="s">
        <v>198</v>
      </c>
      <c r="Q65" s="7" t="s">
        <v>198</v>
      </c>
      <c r="R65" s="7" t="s">
        <v>1734</v>
      </c>
      <c r="S65" s="7" t="s">
        <v>198</v>
      </c>
      <c r="T65" s="7" t="s">
        <v>198</v>
      </c>
      <c r="U65" s="7" t="s">
        <v>198</v>
      </c>
      <c r="V65" s="7" t="s">
        <v>198</v>
      </c>
      <c r="W65" s="7" t="s">
        <v>198</v>
      </c>
      <c r="X65" s="7" t="s">
        <v>198</v>
      </c>
      <c r="Y65" s="7" t="s">
        <v>198</v>
      </c>
      <c r="Z65" s="7" t="s">
        <v>198</v>
      </c>
    </row>
    <row r="66" spans="1:26" s="8" customFormat="1" x14ac:dyDescent="0.25">
      <c r="A66" s="7" t="str">
        <f>INDEX(_7043_DJones_1_export_excel_2_9_[[#All],[SERNBR]:[REGNBR]],MATCH(Table2[[#This Row],[SERNBR]], _7043_DJones_1_export_excel_2_9_[[#All],[SERNBR]],0),2)</f>
        <v>XA-JCZ</v>
      </c>
      <c r="B66" s="13">
        <v>266</v>
      </c>
      <c r="C66" s="7" t="str">
        <f>INDEX(_7043_DJones_1_export_excel_2_9_[#All],MATCH(Table2[[#This Row],[SERNBR]],_7043_DJones_1_export_excel_2_9_[[#All],[SERNBR]],0),MATCH(Table2[[#Headers],[ACBASECOUNTRY]],_7043_DJones_1_export_excel_2_9_[#Headers],0))</f>
        <v>Mexico</v>
      </c>
      <c r="D66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</v>
      </c>
      <c r="E66" s="7" t="b">
        <f>LEN(CONCATENATE(Table2[[#This Row],[CONTACTBESTPHONE]],Table2[[#This Row],[CONTACTOFFICE]],Table2[[#This Row],[CONTACTMOBILE]],Table2[[#This Row],[COMPOFFICE]],Table2[[#This Row],[COMPMOBILE]]))&gt;0</f>
        <v>0</v>
      </c>
      <c r="F66" s="7" t="b">
        <f>LEN(CONCATENATE(Table2[[#This Row],[COMPEMAILADDRESS]],Table2[[#This Row],[CONTACTEMAILADDRESS]]))&gt;0</f>
        <v>0</v>
      </c>
      <c r="G66" s="7" t="str" cm="1">
        <f t="array" ref="G66">_xlfn.TEXTJOIN(CHAR(10),TRUE,_xlfn.UNIQUE(IF(('7043_DJones_1_export_excel_2_9_'!$C:$C=Names!$B66)*(LEN('7043_DJones_1_export_excel_2_9_'!$Z:$Z)&lt;&gt;0),'7043_DJones_1_export_excel_2_9_'!$Z:$Z,"")))</f>
        <v/>
      </c>
      <c r="H66" s="7" t="str" cm="1">
        <f t="array" ref="H66">_xlfn.TEXTJOIN(CHAR(10),TRUE,_xlfn.UNIQUE(IF(('7043_DJones_1_export_excel_2_9_'!$C:$C=Names!$B66)*(LEN('7043_DJones_1_export_excel_2_9_'!$AA:$AA)&lt;&gt;0),'7043_DJones_1_export_excel_2_9_'!$AA:$AA,"")))</f>
        <v/>
      </c>
      <c r="I66" s="7" t="str" cm="1">
        <f t="array" ref="I66">_xlfn.TEXTJOIN(CHAR(10),TRUE,_xlfn.UNIQUE(IF(('7043_DJones_1_export_excel_2_9_'!$C:$C=Names!$B66)*(LEN('7043_DJones_1_export_excel_2_9_'!$AB:$AB)&lt;&gt;0),'7043_DJones_1_export_excel_2_9_'!$AB:$AB,"")))</f>
        <v/>
      </c>
      <c r="J66" s="7" t="str" cm="1">
        <f t="array" ref="J66">_xlfn.TEXTJOIN(CHAR(10),TRUE,_xlfn.UNIQUE(IF(('7043_DJones_1_export_excel_2_9_'!$C:$C=Names!$B66)*(LEN('7043_DJones_1_export_excel_2_9_'!$T:$T)&lt;&gt;0),'7043_DJones_1_export_excel_2_9_'!$T:$T,"")))</f>
        <v/>
      </c>
      <c r="K66" s="7" t="str" cm="1">
        <f t="array" ref="K66">_xlfn.TEXTJOIN(CHAR(10),TRUE,_xlfn.UNIQUE(IF(('7043_DJones_1_export_excel_2_9_'!$C:$C=Names!$B66)*(LEN('7043_DJones_1_export_excel_2_9_'!$U:$U)&lt;&gt;0),'7043_DJones_1_export_excel_2_9_'!$U:$U,"")))</f>
        <v/>
      </c>
      <c r="L66" s="7" t="str" cm="1">
        <f t="array" ref="L66">_xlfn.TEXTJOIN(CHAR(10),TRUE,_xlfn.UNIQUE(IF(('7043_DJones_1_export_excel_2_9_'!$C:$C=Names!$B66)*(LEN('7043_DJones_1_export_excel_2_9_'!$R:$R)&lt;&gt;0),'7043_DJones_1_export_excel_2_9_'!$R:$R,"")))</f>
        <v/>
      </c>
      <c r="M66" s="7" t="str" cm="1">
        <f t="array" ref="M66">_xlfn.TEXTJOIN(CHAR(10),TRUE,_xlfn.UNIQUE(IF(('7043_DJones_1_export_excel_2_9_'!$C:$C=Names!$B66)*(LEN('7043_DJones_1_export_excel_2_9_'!$Y:$Y)&lt;&gt;0),'7043_DJones_1_export_excel_2_9_'!$Y:$Y,"")))</f>
        <v/>
      </c>
      <c r="N66" s="7" t="str" cm="1">
        <f t="array" ref="N66">_xlfn.TEXTJOIN(CHAR(10),TRUE,_xlfn.UNIQUE(IF(('7043_DJones_1_export_excel_2_9_'!$C:$C=Names!$B66)*(LEN('7043_DJones_1_export_excel_2_9_'!$S:$S)&lt;&gt;0),'7043_DJones_1_export_excel_2_9_'!$S:$S,"")))</f>
        <v/>
      </c>
      <c r="O66" s="7" t="s">
        <v>1755</v>
      </c>
      <c r="P66" s="7" t="s">
        <v>198</v>
      </c>
      <c r="Q66" s="7" t="s">
        <v>198</v>
      </c>
      <c r="R66" s="7" t="s">
        <v>198</v>
      </c>
      <c r="S66" s="7" t="s">
        <v>198</v>
      </c>
      <c r="T66" s="7" t="s">
        <v>198</v>
      </c>
      <c r="U66" s="7" t="s">
        <v>198</v>
      </c>
      <c r="V66" s="7" t="s">
        <v>198</v>
      </c>
      <c r="W66" s="7" t="s">
        <v>198</v>
      </c>
      <c r="X66" s="7" t="s">
        <v>198</v>
      </c>
      <c r="Y66" s="7" t="s">
        <v>198</v>
      </c>
      <c r="Z66" s="7" t="s">
        <v>198</v>
      </c>
    </row>
    <row r="67" spans="1:26" s="8" customFormat="1" ht="45" x14ac:dyDescent="0.25">
      <c r="A67" s="7" t="str">
        <f>INDEX(_7043_DJones_1_export_excel_2_9_[[#All],[SERNBR]:[REGNBR]],MATCH(Table2[[#This Row],[SERNBR]], _7043_DJones_1_export_excel_2_9_[[#All],[SERNBR]],0),2)</f>
        <v>PR-SMG</v>
      </c>
      <c r="B67" s="13">
        <v>267</v>
      </c>
      <c r="C67" s="7" t="str">
        <f>INDEX(_7043_DJones_1_export_excel_2_9_[#All],MATCH(Table2[[#This Row],[SERNBR]],_7043_DJones_1_export_excel_2_9_[[#All],[SERNBR]],0),MATCH(Table2[[#Headers],[ACBASECOUNTRY]],_7043_DJones_1_export_excel_2_9_[#Headers],0))</f>
        <v>Brazil</v>
      </c>
      <c r="D67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Operator, Co-Owner</v>
      </c>
      <c r="E67" s="7" t="b">
        <f>LEN(CONCATENATE(Table2[[#This Row],[CONTACTBESTPHONE]],Table2[[#This Row],[CONTACTOFFICE]],Table2[[#This Row],[CONTACTMOBILE]],Table2[[#This Row],[COMPOFFICE]],Table2[[#This Row],[COMPMOBILE]]))&gt;0</f>
        <v>1</v>
      </c>
      <c r="F67" s="7" t="b">
        <f>LEN(CONCATENATE(Table2[[#This Row],[COMPEMAILADDRESS]],Table2[[#This Row],[CONTACTEMAILADDRESS]]))&gt;0</f>
        <v>1</v>
      </c>
      <c r="G67" s="7" t="str" cm="1">
        <f t="array" ref="G67">_xlfn.TEXTJOIN(CHAR(10),TRUE,_xlfn.UNIQUE(IF(('7043_DJones_1_export_excel_2_9_'!$C:$C=Names!$B67)*(LEN('7043_DJones_1_export_excel_2_9_'!$Z:$Z)&lt;&gt;0),'7043_DJones_1_export_excel_2_9_'!$Z:$Z,"")))</f>
        <v>55-31-32910349
55-31-999812865</v>
      </c>
      <c r="H67" s="7" t="str" cm="1">
        <f t="array" ref="H67">_xlfn.TEXTJOIN(CHAR(10),TRUE,_xlfn.UNIQUE(IF(('7043_DJones_1_export_excel_2_9_'!$C:$C=Names!$B67)*(LEN('7043_DJones_1_export_excel_2_9_'!$AA:$AA)&lt;&gt;0),'7043_DJones_1_export_excel_2_9_'!$AA:$AA,"")))</f>
        <v>55-31-32910349</v>
      </c>
      <c r="I67" s="7" t="str" cm="1">
        <f t="array" ref="I67">_xlfn.TEXTJOIN(CHAR(10),TRUE,_xlfn.UNIQUE(IF(('7043_DJones_1_export_excel_2_9_'!$C:$C=Names!$B67)*(LEN('7043_DJones_1_export_excel_2_9_'!$AB:$AB)&lt;&gt;0),'7043_DJones_1_export_excel_2_9_'!$AB:$AB,"")))</f>
        <v>55-31-999812865</v>
      </c>
      <c r="J67" s="7" t="str" cm="1">
        <f t="array" ref="J67">_xlfn.TEXTJOIN(CHAR(10),TRUE,_xlfn.UNIQUE(IF(('7043_DJones_1_export_excel_2_9_'!$C:$C=Names!$B67)*(LEN('7043_DJones_1_export_excel_2_9_'!$T:$T)&lt;&gt;0),'7043_DJones_1_export_excel_2_9_'!$T:$T,"")))</f>
        <v>55-31-32910349</v>
      </c>
      <c r="K67" s="7" t="str" cm="1">
        <f t="array" ref="K67">_xlfn.TEXTJOIN(CHAR(10),TRUE,_xlfn.UNIQUE(IF(('7043_DJones_1_export_excel_2_9_'!$C:$C=Names!$B67)*(LEN('7043_DJones_1_export_excel_2_9_'!$U:$U)&lt;&gt;0),'7043_DJones_1_export_excel_2_9_'!$U:$U,"")))</f>
        <v/>
      </c>
      <c r="L67" s="7" t="str" cm="1">
        <f t="array" ref="L67">_xlfn.TEXTJOIN(CHAR(10),TRUE,_xlfn.UNIQUE(IF(('7043_DJones_1_export_excel_2_9_'!$C:$C=Names!$B67)*(LEN('7043_DJones_1_export_excel_2_9_'!$R:$R)&lt;&gt;0),'7043_DJones_1_export_excel_2_9_'!$R:$R,"")))</f>
        <v/>
      </c>
      <c r="M67" s="7" t="str" cm="1">
        <f t="array" ref="M67">_xlfn.TEXTJOIN(CHAR(10),TRUE,_xlfn.UNIQUE(IF(('7043_DJones_1_export_excel_2_9_'!$C:$C=Names!$B67)*(LEN('7043_DJones_1_export_excel_2_9_'!$Y:$Y)&lt;&gt;0),'7043_DJones_1_export_excel_2_9_'!$Y:$Y,"")))</f>
        <v>leovvieira@gmail.com</v>
      </c>
      <c r="N67" s="7" t="str" cm="1">
        <f t="array" ref="N67">_xlfn.TEXTJOIN(CHAR(10),TRUE,_xlfn.UNIQUE(IF(('7043_DJones_1_export_excel_2_9_'!$C:$C=Names!$B67)*(LEN('7043_DJones_1_export_excel_2_9_'!$S:$S)&lt;&gt;0),'7043_DJones_1_export_excel_2_9_'!$S:$S,"")))</f>
        <v/>
      </c>
      <c r="O67" s="7" t="s">
        <v>198</v>
      </c>
      <c r="P67" s="7" t="s">
        <v>1766</v>
      </c>
      <c r="Q67" s="7" t="s">
        <v>198</v>
      </c>
      <c r="R67" s="7" t="s">
        <v>198</v>
      </c>
      <c r="S67" s="7" t="s">
        <v>2449</v>
      </c>
      <c r="T67" s="7" t="s">
        <v>198</v>
      </c>
      <c r="U67" s="7" t="s">
        <v>198</v>
      </c>
      <c r="V67" s="7" t="s">
        <v>198</v>
      </c>
      <c r="W67" s="7" t="s">
        <v>198</v>
      </c>
      <c r="X67" s="7" t="s">
        <v>198</v>
      </c>
      <c r="Y67" s="7" t="s">
        <v>198</v>
      </c>
      <c r="Z67" s="7" t="s">
        <v>198</v>
      </c>
    </row>
    <row r="68" spans="1:26" s="8" customFormat="1" ht="45" x14ac:dyDescent="0.25">
      <c r="A68" s="7" t="str">
        <f>INDEX(_7043_DJones_1_export_excel_2_9_[[#All],[SERNBR]:[REGNBR]],MATCH(Table2[[#This Row],[SERNBR]], _7043_DJones_1_export_excel_2_9_[[#All],[SERNBR]],0),2)</f>
        <v>N365SS</v>
      </c>
      <c r="B68" s="13">
        <v>268</v>
      </c>
      <c r="C68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68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Operator, Co-Owner</v>
      </c>
      <c r="E68" s="7" t="b">
        <f>LEN(CONCATENATE(Table2[[#This Row],[CONTACTBESTPHONE]],Table2[[#This Row],[CONTACTOFFICE]],Table2[[#This Row],[CONTACTMOBILE]],Table2[[#This Row],[COMPOFFICE]],Table2[[#This Row],[COMPMOBILE]]))&gt;0</f>
        <v>1</v>
      </c>
      <c r="F68" s="7" t="b">
        <f>LEN(CONCATENATE(Table2[[#This Row],[COMPEMAILADDRESS]],Table2[[#This Row],[CONTACTEMAILADDRESS]]))&gt;0</f>
        <v>1</v>
      </c>
      <c r="G68" s="7" t="str" cm="1">
        <f t="array" ref="G68">_xlfn.TEXTJOIN(CHAR(10),TRUE,_xlfn.UNIQUE(IF(('7043_DJones_1_export_excel_2_9_'!$C:$C=Names!$B68)*(LEN('7043_DJones_1_export_excel_2_9_'!$Z:$Z)&lt;&gt;0),'7043_DJones_1_export_excel_2_9_'!$Z:$Z,"")))</f>
        <v>214-336-3828
954-655-6004</v>
      </c>
      <c r="H68" s="7" t="str" cm="1">
        <f t="array" ref="H68">_xlfn.TEXTJOIN(CHAR(10),TRUE,_xlfn.UNIQUE(IF(('7043_DJones_1_export_excel_2_9_'!$C:$C=Names!$B68)*(LEN('7043_DJones_1_export_excel_2_9_'!$AA:$AA)&lt;&gt;0),'7043_DJones_1_export_excel_2_9_'!$AA:$AA,"")))</f>
        <v/>
      </c>
      <c r="I68" s="7" t="str" cm="1">
        <f t="array" ref="I68">_xlfn.TEXTJOIN(CHAR(10),TRUE,_xlfn.UNIQUE(IF(('7043_DJones_1_export_excel_2_9_'!$C:$C=Names!$B68)*(LEN('7043_DJones_1_export_excel_2_9_'!$AB:$AB)&lt;&gt;0),'7043_DJones_1_export_excel_2_9_'!$AB:$AB,"")))</f>
        <v>214-336-3828
954-655-6004</v>
      </c>
      <c r="J68" s="7" t="str" cm="1">
        <f t="array" ref="J68">_xlfn.TEXTJOIN(CHAR(10),TRUE,_xlfn.UNIQUE(IF(('7043_DJones_1_export_excel_2_9_'!$C:$C=Names!$B68)*(LEN('7043_DJones_1_export_excel_2_9_'!$T:$T)&lt;&gt;0),'7043_DJones_1_export_excel_2_9_'!$T:$T,"")))</f>
        <v/>
      </c>
      <c r="K68" s="7" t="str" cm="1">
        <f t="array" ref="K68">_xlfn.TEXTJOIN(CHAR(10),TRUE,_xlfn.UNIQUE(IF(('7043_DJones_1_export_excel_2_9_'!$C:$C=Names!$B68)*(LEN('7043_DJones_1_export_excel_2_9_'!$U:$U)&lt;&gt;0),'7043_DJones_1_export_excel_2_9_'!$U:$U,"")))</f>
        <v>214-336-3828</v>
      </c>
      <c r="L68" s="7" t="str" cm="1">
        <f t="array" ref="L68">_xlfn.TEXTJOIN(CHAR(10),TRUE,_xlfn.UNIQUE(IF(('7043_DJones_1_export_excel_2_9_'!$C:$C=Names!$B68)*(LEN('7043_DJones_1_export_excel_2_9_'!$R:$R)&lt;&gt;0),'7043_DJones_1_export_excel_2_9_'!$R:$R,"")))</f>
        <v>manage@gainsco.com</v>
      </c>
      <c r="M68" s="7" t="str" cm="1">
        <f t="array" ref="M68">_xlfn.TEXTJOIN(CHAR(10),TRUE,_xlfn.UNIQUE(IF(('7043_DJones_1_export_excel_2_9_'!$C:$C=Names!$B68)*(LEN('7043_DJones_1_export_excel_2_9_'!$Y:$Y)&lt;&gt;0),'7043_DJones_1_export_excel_2_9_'!$Y:$Y,"")))</f>
        <v>lear60375@gmail.com</v>
      </c>
      <c r="N68" s="7" t="str" cm="1">
        <f t="array" ref="N68">_xlfn.TEXTJOIN(CHAR(10),TRUE,_xlfn.UNIQUE(IF(('7043_DJones_1_export_excel_2_9_'!$C:$C=Names!$B68)*(LEN('7043_DJones_1_export_excel_2_9_'!$S:$S)&lt;&gt;0),'7043_DJones_1_export_excel_2_9_'!$S:$S,"")))</f>
        <v/>
      </c>
      <c r="O68" s="7" t="s">
        <v>198</v>
      </c>
      <c r="P68" s="7" t="s">
        <v>1784</v>
      </c>
      <c r="Q68" s="7" t="s">
        <v>198</v>
      </c>
      <c r="R68" s="7" t="s">
        <v>198</v>
      </c>
      <c r="S68" s="7" t="s">
        <v>2450</v>
      </c>
      <c r="T68" s="7" t="s">
        <v>198</v>
      </c>
      <c r="U68" s="7" t="s">
        <v>198</v>
      </c>
      <c r="V68" s="7" t="s">
        <v>198</v>
      </c>
      <c r="W68" s="7" t="s">
        <v>198</v>
      </c>
      <c r="X68" s="7" t="s">
        <v>198</v>
      </c>
      <c r="Y68" s="7" t="s">
        <v>198</v>
      </c>
      <c r="Z68" s="7" t="s">
        <v>198</v>
      </c>
    </row>
    <row r="69" spans="1:26" s="8" customFormat="1" ht="30" x14ac:dyDescent="0.25">
      <c r="A69" s="7" t="str">
        <f>INDEX(_7043_DJones_1_export_excel_2_9_[[#All],[SERNBR]:[REGNBR]],MATCH(Table2[[#This Row],[SERNBR]], _7043_DJones_1_export_excel_2_9_[[#All],[SERNBR]],0),2)</f>
        <v>XA-CPL</v>
      </c>
      <c r="B69" s="13">
        <v>269</v>
      </c>
      <c r="C69" s="7" t="str">
        <f>INDEX(_7043_DJones_1_export_excel_2_9_[#All],MATCH(Table2[[#This Row],[SERNBR]],_7043_DJones_1_export_excel_2_9_[[#All],[SERNBR]],0),MATCH(Table2[[#Headers],[ACBASECOUNTRY]],_7043_DJones_1_export_excel_2_9_[#Headers],0))</f>
        <v>Mexico</v>
      </c>
      <c r="D69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Operator</v>
      </c>
      <c r="E69" s="7" t="b">
        <f>LEN(CONCATENATE(Table2[[#This Row],[CONTACTBESTPHONE]],Table2[[#This Row],[CONTACTOFFICE]],Table2[[#This Row],[CONTACTMOBILE]],Table2[[#This Row],[COMPOFFICE]],Table2[[#This Row],[COMPMOBILE]]))&gt;0</f>
        <v>1</v>
      </c>
      <c r="F69" s="7" t="b">
        <f>LEN(CONCATENATE(Table2[[#This Row],[COMPEMAILADDRESS]],Table2[[#This Row],[CONTACTEMAILADDRESS]]))&gt;0</f>
        <v>1</v>
      </c>
      <c r="G69" s="7" t="str" cm="1">
        <f t="array" ref="G69">_xlfn.TEXTJOIN(CHAR(10),TRUE,_xlfn.UNIQUE(IF(('7043_DJones_1_export_excel_2_9_'!$C:$C=Names!$B69)*(LEN('7043_DJones_1_export_excel_2_9_'!$Z:$Z)&lt;&gt;0),'7043_DJones_1_export_excel_2_9_'!$Z:$Z,"")))</f>
        <v>52-172-25105460
52-722-2731419</v>
      </c>
      <c r="H69" s="7" t="str" cm="1">
        <f t="array" ref="H69">_xlfn.TEXTJOIN(CHAR(10),TRUE,_xlfn.UNIQUE(IF(('7043_DJones_1_export_excel_2_9_'!$C:$C=Names!$B69)*(LEN('7043_DJones_1_export_excel_2_9_'!$AA:$AA)&lt;&gt;0),'7043_DJones_1_export_excel_2_9_'!$AA:$AA,"")))</f>
        <v>52-722-2731419</v>
      </c>
      <c r="I69" s="7" t="str" cm="1">
        <f t="array" ref="I69">_xlfn.TEXTJOIN(CHAR(10),TRUE,_xlfn.UNIQUE(IF(('7043_DJones_1_export_excel_2_9_'!$C:$C=Names!$B69)*(LEN('7043_DJones_1_export_excel_2_9_'!$AB:$AB)&lt;&gt;0),'7043_DJones_1_export_excel_2_9_'!$AB:$AB,"")))</f>
        <v>52-172-25105460</v>
      </c>
      <c r="J69" s="7" t="str" cm="1">
        <f t="array" ref="J69">_xlfn.TEXTJOIN(CHAR(10),TRUE,_xlfn.UNIQUE(IF(('7043_DJones_1_export_excel_2_9_'!$C:$C=Names!$B69)*(LEN('7043_DJones_1_export_excel_2_9_'!$T:$T)&lt;&gt;0),'7043_DJones_1_export_excel_2_9_'!$T:$T,"")))</f>
        <v>52-722-2731419</v>
      </c>
      <c r="K69" s="7" t="str" cm="1">
        <f t="array" ref="K69">_xlfn.TEXTJOIN(CHAR(10),TRUE,_xlfn.UNIQUE(IF(('7043_DJones_1_export_excel_2_9_'!$C:$C=Names!$B69)*(LEN('7043_DJones_1_export_excel_2_9_'!$U:$U)&lt;&gt;0),'7043_DJones_1_export_excel_2_9_'!$U:$U,"")))</f>
        <v/>
      </c>
      <c r="L69" s="7" t="str" cm="1">
        <f t="array" ref="L69">_xlfn.TEXTJOIN(CHAR(10),TRUE,_xlfn.UNIQUE(IF(('7043_DJones_1_export_excel_2_9_'!$C:$C=Names!$B69)*(LEN('7043_DJones_1_export_excel_2_9_'!$R:$R)&lt;&gt;0),'7043_DJones_1_export_excel_2_9_'!$R:$R,"")))</f>
        <v>contacto@adroservicios.com</v>
      </c>
      <c r="M69" s="7" t="str" cm="1">
        <f t="array" ref="M69">_xlfn.TEXTJOIN(CHAR(10),TRUE,_xlfn.UNIQUE(IF(('7043_DJones_1_export_excel_2_9_'!$C:$C=Names!$B69)*(LEN('7043_DJones_1_export_excel_2_9_'!$Y:$Y)&lt;&gt;0),'7043_DJones_1_export_excel_2_9_'!$Y:$Y,"")))</f>
        <v>emilio@adroservicios.com
alejandra@adroservicios.com</v>
      </c>
      <c r="N69" s="7" t="str" cm="1">
        <f t="array" ref="N69">_xlfn.TEXTJOIN(CHAR(10),TRUE,_xlfn.UNIQUE(IF(('7043_DJones_1_export_excel_2_9_'!$C:$C=Names!$B69)*(LEN('7043_DJones_1_export_excel_2_9_'!$S:$S)&lt;&gt;0),'7043_DJones_1_export_excel_2_9_'!$S:$S,"")))</f>
        <v/>
      </c>
      <c r="O69" s="7" t="s">
        <v>1794</v>
      </c>
      <c r="P69" s="7" t="s">
        <v>1794</v>
      </c>
      <c r="Q69" s="7" t="s">
        <v>198</v>
      </c>
      <c r="R69" s="7" t="s">
        <v>198</v>
      </c>
      <c r="S69" s="7" t="s">
        <v>198</v>
      </c>
      <c r="T69" s="7" t="s">
        <v>198</v>
      </c>
      <c r="U69" s="7" t="s">
        <v>198</v>
      </c>
      <c r="V69" s="7" t="s">
        <v>198</v>
      </c>
      <c r="W69" s="7" t="s">
        <v>198</v>
      </c>
      <c r="X69" s="7" t="s">
        <v>198</v>
      </c>
      <c r="Y69" s="7" t="s">
        <v>198</v>
      </c>
      <c r="Z69" s="7" t="s">
        <v>198</v>
      </c>
    </row>
    <row r="70" spans="1:26" s="8" customFormat="1" x14ac:dyDescent="0.25">
      <c r="A70" s="7" t="str">
        <f>INDEX(_7043_DJones_1_export_excel_2_9_[[#All],[SERNBR]:[REGNBR]],MATCH(Table2[[#This Row],[SERNBR]], _7043_DJones_1_export_excel_2_9_[[#All],[SERNBR]],0),2)</f>
        <v>N480JJ</v>
      </c>
      <c r="B70" s="13">
        <v>270</v>
      </c>
      <c r="C70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70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</v>
      </c>
      <c r="E70" s="7" t="b">
        <f>LEN(CONCATENATE(Table2[[#This Row],[CONTACTBESTPHONE]],Table2[[#This Row],[CONTACTOFFICE]],Table2[[#This Row],[CONTACTMOBILE]],Table2[[#This Row],[COMPOFFICE]],Table2[[#This Row],[COMPMOBILE]]))&gt;0</f>
        <v>1</v>
      </c>
      <c r="F70" s="7" t="b">
        <f>LEN(CONCATENATE(Table2[[#This Row],[COMPEMAILADDRESS]],Table2[[#This Row],[CONTACTEMAILADDRESS]]))&gt;0</f>
        <v>0</v>
      </c>
      <c r="G70" s="7" t="str" cm="1">
        <f t="array" ref="G70">_xlfn.TEXTJOIN(CHAR(10),TRUE,_xlfn.UNIQUE(IF(('7043_DJones_1_export_excel_2_9_'!$C:$C=Names!$B70)*(LEN('7043_DJones_1_export_excel_2_9_'!$Z:$Z)&lt;&gt;0),'7043_DJones_1_export_excel_2_9_'!$Z:$Z,"")))</f>
        <v>704-453-2587</v>
      </c>
      <c r="H70" s="7" t="str" cm="1">
        <f t="array" ref="H70">_xlfn.TEXTJOIN(CHAR(10),TRUE,_xlfn.UNIQUE(IF(('7043_DJones_1_export_excel_2_9_'!$C:$C=Names!$B70)*(LEN('7043_DJones_1_export_excel_2_9_'!$AA:$AA)&lt;&gt;0),'7043_DJones_1_export_excel_2_9_'!$AA:$AA,"")))</f>
        <v/>
      </c>
      <c r="I70" s="7" t="str" cm="1">
        <f t="array" ref="I70">_xlfn.TEXTJOIN(CHAR(10),TRUE,_xlfn.UNIQUE(IF(('7043_DJones_1_export_excel_2_9_'!$C:$C=Names!$B70)*(LEN('7043_DJones_1_export_excel_2_9_'!$AB:$AB)&lt;&gt;0),'7043_DJones_1_export_excel_2_9_'!$AB:$AB,"")))</f>
        <v/>
      </c>
      <c r="J70" s="7" t="str" cm="1">
        <f t="array" ref="J70">_xlfn.TEXTJOIN(CHAR(10),TRUE,_xlfn.UNIQUE(IF(('7043_DJones_1_export_excel_2_9_'!$C:$C=Names!$B70)*(LEN('7043_DJones_1_export_excel_2_9_'!$T:$T)&lt;&gt;0),'7043_DJones_1_export_excel_2_9_'!$T:$T,"")))</f>
        <v>704-453-2587</v>
      </c>
      <c r="K70" s="7" t="str" cm="1">
        <f t="array" ref="K70">_xlfn.TEXTJOIN(CHAR(10),TRUE,_xlfn.UNIQUE(IF(('7043_DJones_1_export_excel_2_9_'!$C:$C=Names!$B70)*(LEN('7043_DJones_1_export_excel_2_9_'!$U:$U)&lt;&gt;0),'7043_DJones_1_export_excel_2_9_'!$U:$U,"")))</f>
        <v/>
      </c>
      <c r="L70" s="7" t="str" cm="1">
        <f t="array" ref="L70">_xlfn.TEXTJOIN(CHAR(10),TRUE,_xlfn.UNIQUE(IF(('7043_DJones_1_export_excel_2_9_'!$C:$C=Names!$B70)*(LEN('7043_DJones_1_export_excel_2_9_'!$R:$R)&lt;&gt;0),'7043_DJones_1_export_excel_2_9_'!$R:$R,"")))</f>
        <v/>
      </c>
      <c r="M70" s="7" t="str" cm="1">
        <f t="array" ref="M70">_xlfn.TEXTJOIN(CHAR(10),TRUE,_xlfn.UNIQUE(IF(('7043_DJones_1_export_excel_2_9_'!$C:$C=Names!$B70)*(LEN('7043_DJones_1_export_excel_2_9_'!$Y:$Y)&lt;&gt;0),'7043_DJones_1_export_excel_2_9_'!$Y:$Y,"")))</f>
        <v/>
      </c>
      <c r="N70" s="7" t="str" cm="1">
        <f t="array" ref="N70">_xlfn.TEXTJOIN(CHAR(10),TRUE,_xlfn.UNIQUE(IF(('7043_DJones_1_export_excel_2_9_'!$C:$C=Names!$B70)*(LEN('7043_DJones_1_export_excel_2_9_'!$S:$S)&lt;&gt;0),'7043_DJones_1_export_excel_2_9_'!$S:$S,"")))</f>
        <v>www.jimmiejohnson.com</v>
      </c>
      <c r="O70" s="7" t="s">
        <v>1810</v>
      </c>
      <c r="P70" s="7" t="s">
        <v>198</v>
      </c>
      <c r="Q70" s="7" t="s">
        <v>198</v>
      </c>
      <c r="R70" s="7" t="s">
        <v>198</v>
      </c>
      <c r="S70" s="7" t="s">
        <v>198</v>
      </c>
      <c r="T70" s="7" t="s">
        <v>198</v>
      </c>
      <c r="U70" s="7" t="s">
        <v>198</v>
      </c>
      <c r="V70" s="7" t="s">
        <v>198</v>
      </c>
      <c r="W70" s="7" t="s">
        <v>198</v>
      </c>
      <c r="X70" s="7" t="s">
        <v>198</v>
      </c>
      <c r="Y70" s="7" t="s">
        <v>198</v>
      </c>
      <c r="Z70" s="7" t="s">
        <v>198</v>
      </c>
    </row>
    <row r="71" spans="1:26" s="8" customFormat="1" ht="30" x14ac:dyDescent="0.25">
      <c r="A71" s="7" t="str">
        <f>INDEX(_7043_DJones_1_export_excel_2_9_[[#All],[SERNBR]:[REGNBR]],MATCH(Table2[[#This Row],[SERNBR]], _7043_DJones_1_export_excel_2_9_[[#All],[SERNBR]],0),2)</f>
        <v>N885TC</v>
      </c>
      <c r="B71" s="13">
        <v>271</v>
      </c>
      <c r="C71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71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Operator</v>
      </c>
      <c r="E71" s="7" t="b">
        <f>LEN(CONCATENATE(Table2[[#This Row],[CONTACTBESTPHONE]],Table2[[#This Row],[CONTACTOFFICE]],Table2[[#This Row],[CONTACTMOBILE]],Table2[[#This Row],[COMPOFFICE]],Table2[[#This Row],[COMPMOBILE]]))&gt;0</f>
        <v>1</v>
      </c>
      <c r="F71" s="7" t="b">
        <f>LEN(CONCATENATE(Table2[[#This Row],[COMPEMAILADDRESS]],Table2[[#This Row],[CONTACTEMAILADDRESS]]))&gt;0</f>
        <v>0</v>
      </c>
      <c r="G71" s="7" t="str" cm="1">
        <f t="array" ref="G71">_xlfn.TEXTJOIN(CHAR(10),TRUE,_xlfn.UNIQUE(IF(('7043_DJones_1_export_excel_2_9_'!$C:$C=Names!$B71)*(LEN('7043_DJones_1_export_excel_2_9_'!$Z:$Z)&lt;&gt;0),'7043_DJones_1_export_excel_2_9_'!$Z:$Z,"")))</f>
        <v>832-320-5522</v>
      </c>
      <c r="H71" s="7" t="str" cm="1">
        <f t="array" ref="H71">_xlfn.TEXTJOIN(CHAR(10),TRUE,_xlfn.UNIQUE(IF(('7043_DJones_1_export_excel_2_9_'!$C:$C=Names!$B71)*(LEN('7043_DJones_1_export_excel_2_9_'!$AA:$AA)&lt;&gt;0),'7043_DJones_1_export_excel_2_9_'!$AA:$AA,"")))</f>
        <v/>
      </c>
      <c r="I71" s="7" t="str" cm="1">
        <f t="array" ref="I71">_xlfn.TEXTJOIN(CHAR(10),TRUE,_xlfn.UNIQUE(IF(('7043_DJones_1_export_excel_2_9_'!$C:$C=Names!$B71)*(LEN('7043_DJones_1_export_excel_2_9_'!$AB:$AB)&lt;&gt;0),'7043_DJones_1_export_excel_2_9_'!$AB:$AB,"")))</f>
        <v/>
      </c>
      <c r="J71" s="7" t="str" cm="1">
        <f t="array" ref="J71">_xlfn.TEXTJOIN(CHAR(10),TRUE,_xlfn.UNIQUE(IF(('7043_DJones_1_export_excel_2_9_'!$C:$C=Names!$B71)*(LEN('7043_DJones_1_export_excel_2_9_'!$T:$T)&lt;&gt;0),'7043_DJones_1_export_excel_2_9_'!$T:$T,"")))</f>
        <v>832-320-5522</v>
      </c>
      <c r="K71" s="7" t="str" cm="1">
        <f t="array" ref="K71">_xlfn.TEXTJOIN(CHAR(10),TRUE,_xlfn.UNIQUE(IF(('7043_DJones_1_export_excel_2_9_'!$C:$C=Names!$B71)*(LEN('7043_DJones_1_export_excel_2_9_'!$U:$U)&lt;&gt;0),'7043_DJones_1_export_excel_2_9_'!$U:$U,"")))</f>
        <v/>
      </c>
      <c r="L71" s="7" t="str" cm="1">
        <f t="array" ref="L71">_xlfn.TEXTJOIN(CHAR(10),TRUE,_xlfn.UNIQUE(IF(('7043_DJones_1_export_excel_2_9_'!$C:$C=Names!$B71)*(LEN('7043_DJones_1_export_excel_2_9_'!$R:$R)&lt;&gt;0),'7043_DJones_1_export_excel_2_9_'!$R:$R,"")))</f>
        <v/>
      </c>
      <c r="M71" s="7" t="str" cm="1">
        <f t="array" ref="M71">_xlfn.TEXTJOIN(CHAR(10),TRUE,_xlfn.UNIQUE(IF(('7043_DJones_1_export_excel_2_9_'!$C:$C=Names!$B71)*(LEN('7043_DJones_1_export_excel_2_9_'!$Y:$Y)&lt;&gt;0),'7043_DJones_1_export_excel_2_9_'!$Y:$Y,"")))</f>
        <v/>
      </c>
      <c r="N71" s="7" t="str" cm="1">
        <f t="array" ref="N71">_xlfn.TEXTJOIN(CHAR(10),TRUE,_xlfn.UNIQUE(IF(('7043_DJones_1_export_excel_2_9_'!$C:$C=Names!$B71)*(LEN('7043_DJones_1_export_excel_2_9_'!$S:$S)&lt;&gt;0),'7043_DJones_1_export_excel_2_9_'!$S:$S,"")))</f>
        <v/>
      </c>
      <c r="O71" s="7" t="s">
        <v>1818</v>
      </c>
      <c r="P71" s="7" t="s">
        <v>1818</v>
      </c>
      <c r="Q71" s="7" t="s">
        <v>198</v>
      </c>
      <c r="R71" s="7" t="s">
        <v>198</v>
      </c>
      <c r="S71" s="7" t="s">
        <v>198</v>
      </c>
      <c r="T71" s="7" t="s">
        <v>198</v>
      </c>
      <c r="U71" s="7" t="s">
        <v>198</v>
      </c>
      <c r="V71" s="7" t="s">
        <v>198</v>
      </c>
      <c r="W71" s="7" t="s">
        <v>198</v>
      </c>
      <c r="X71" s="7" t="s">
        <v>198</v>
      </c>
      <c r="Y71" s="7" t="s">
        <v>198</v>
      </c>
      <c r="Z71" s="7" t="s">
        <v>198</v>
      </c>
    </row>
    <row r="72" spans="1:26" s="8" customFormat="1" ht="45" x14ac:dyDescent="0.25">
      <c r="A72" s="7" t="str">
        <f>INDEX(_7043_DJones_1_export_excel_2_9_[[#All],[SERNBR]:[REGNBR]],MATCH(Table2[[#This Row],[SERNBR]], _7043_DJones_1_export_excel_2_9_[[#All],[SERNBR]],0),2)</f>
        <v>N819AM</v>
      </c>
      <c r="B72" s="13">
        <v>272</v>
      </c>
      <c r="C72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72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Aircraft Management Company</v>
      </c>
      <c r="E72" s="7" t="b">
        <f>LEN(CONCATENATE(Table2[[#This Row],[CONTACTBESTPHONE]],Table2[[#This Row],[CONTACTOFFICE]],Table2[[#This Row],[CONTACTMOBILE]],Table2[[#This Row],[COMPOFFICE]],Table2[[#This Row],[COMPMOBILE]]))&gt;0</f>
        <v>1</v>
      </c>
      <c r="F72" s="7" t="b">
        <f>LEN(CONCATENATE(Table2[[#This Row],[COMPEMAILADDRESS]],Table2[[#This Row],[CONTACTEMAILADDRESS]]))&gt;0</f>
        <v>1</v>
      </c>
      <c r="G72" s="7" t="str" cm="1">
        <f t="array" ref="G72">_xlfn.TEXTJOIN(CHAR(10),TRUE,_xlfn.UNIQUE(IF(('7043_DJones_1_export_excel_2_9_'!$C:$C=Names!$B72)*(LEN('7043_DJones_1_export_excel_2_9_'!$Z:$Z)&lt;&gt;0),'7043_DJones_1_export_excel_2_9_'!$Z:$Z,"")))</f>
        <v>203-337-4608
925-866-0100</v>
      </c>
      <c r="H72" s="7" t="str" cm="1">
        <f t="array" ref="H72">_xlfn.TEXTJOIN(CHAR(10),TRUE,_xlfn.UNIQUE(IF(('7043_DJones_1_export_excel_2_9_'!$C:$C=Names!$B72)*(LEN('7043_DJones_1_export_excel_2_9_'!$AA:$AA)&lt;&gt;0),'7043_DJones_1_export_excel_2_9_'!$AA:$AA,"")))</f>
        <v>203-337-4608</v>
      </c>
      <c r="I72" s="7" t="str" cm="1">
        <f t="array" ref="I72">_xlfn.TEXTJOIN(CHAR(10),TRUE,_xlfn.UNIQUE(IF(('7043_DJones_1_export_excel_2_9_'!$C:$C=Names!$B72)*(LEN('7043_DJones_1_export_excel_2_9_'!$AB:$AB)&lt;&gt;0),'7043_DJones_1_export_excel_2_9_'!$AB:$AB,"")))</f>
        <v/>
      </c>
      <c r="J72" s="7" t="str" cm="1">
        <f t="array" ref="J72">_xlfn.TEXTJOIN(CHAR(10),TRUE,_xlfn.UNIQUE(IF(('7043_DJones_1_export_excel_2_9_'!$C:$C=Names!$B72)*(LEN('7043_DJones_1_export_excel_2_9_'!$T:$T)&lt;&gt;0),'7043_DJones_1_export_excel_2_9_'!$T:$T,"")))</f>
        <v>203-337-4600
925-866-0100</v>
      </c>
      <c r="K72" s="7" t="str" cm="1">
        <f t="array" ref="K72">_xlfn.TEXTJOIN(CHAR(10),TRUE,_xlfn.UNIQUE(IF(('7043_DJones_1_export_excel_2_9_'!$C:$C=Names!$B72)*(LEN('7043_DJones_1_export_excel_2_9_'!$U:$U)&lt;&gt;0),'7043_DJones_1_export_excel_2_9_'!$U:$U,"")))</f>
        <v/>
      </c>
      <c r="L72" s="7" t="str" cm="1">
        <f t="array" ref="L72">_xlfn.TEXTJOIN(CHAR(10),TRUE,_xlfn.UNIQUE(IF(('7043_DJones_1_export_excel_2_9_'!$C:$C=Names!$B72)*(LEN('7043_DJones_1_export_excel_2_9_'!$R:$R)&lt;&gt;0),'7043_DJones_1_export_excel_2_9_'!$R:$R,"")))</f>
        <v>aircraftmanagement.usa@gamaaviation.com</v>
      </c>
      <c r="M72" s="7" t="str" cm="1">
        <f t="array" ref="M72">_xlfn.TEXTJOIN(CHAR(10),TRUE,_xlfn.UNIQUE(IF(('7043_DJones_1_export_excel_2_9_'!$C:$C=Names!$B72)*(LEN('7043_DJones_1_export_excel_2_9_'!$Y:$Y)&lt;&gt;0),'7043_DJones_1_export_excel_2_9_'!$Y:$Y,"")))</f>
        <v>kcihlefeld@wheelsup.com
Amehran@bishopranch.com</v>
      </c>
      <c r="N72" s="7" t="str" cm="1">
        <f t="array" ref="N72">_xlfn.TEXTJOIN(CHAR(10),TRUE,_xlfn.UNIQUE(IF(('7043_DJones_1_export_excel_2_9_'!$C:$C=Names!$B72)*(LEN('7043_DJones_1_export_excel_2_9_'!$S:$S)&lt;&gt;0),'7043_DJones_1_export_excel_2_9_'!$S:$S,"")))</f>
        <v>www.gamasignature.com</v>
      </c>
      <c r="O72" s="7" t="s">
        <v>1834</v>
      </c>
      <c r="P72" s="7" t="s">
        <v>198</v>
      </c>
      <c r="Q72" s="7" t="s">
        <v>198</v>
      </c>
      <c r="R72" s="7" t="s">
        <v>1823</v>
      </c>
      <c r="S72" s="7" t="s">
        <v>198</v>
      </c>
      <c r="T72" s="7" t="s">
        <v>198</v>
      </c>
      <c r="U72" s="7" t="s">
        <v>198</v>
      </c>
      <c r="V72" s="7" t="s">
        <v>198</v>
      </c>
      <c r="W72" s="7" t="s">
        <v>198</v>
      </c>
      <c r="X72" s="7" t="s">
        <v>198</v>
      </c>
      <c r="Y72" s="7" t="s">
        <v>198</v>
      </c>
      <c r="Z72" s="7" t="s">
        <v>198</v>
      </c>
    </row>
    <row r="73" spans="1:26" s="8" customFormat="1" x14ac:dyDescent="0.25">
      <c r="A73" s="7" t="str">
        <f>INDEX(_7043_DJones_1_export_excel_2_9_[[#All],[SERNBR]:[REGNBR]],MATCH(Table2[[#This Row],[SERNBR]], _7043_DJones_1_export_excel_2_9_[[#All],[SERNBR]],0),2)</f>
        <v>C-GZCZ</v>
      </c>
      <c r="B73" s="13">
        <v>273</v>
      </c>
      <c r="C73" s="7" t="str">
        <f>INDEX(_7043_DJones_1_export_excel_2_9_[#All],MATCH(Table2[[#This Row],[SERNBR]],_7043_DJones_1_export_excel_2_9_[[#All],[SERNBR]],0),MATCH(Table2[[#Headers],[ACBASECOUNTRY]],_7043_DJones_1_export_excel_2_9_[#Headers],0))</f>
        <v>Canada</v>
      </c>
      <c r="D73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Charter Company</v>
      </c>
      <c r="E73" s="7" t="b">
        <f>LEN(CONCATENATE(Table2[[#This Row],[CONTACTBESTPHONE]],Table2[[#This Row],[CONTACTOFFICE]],Table2[[#This Row],[CONTACTMOBILE]],Table2[[#This Row],[COMPOFFICE]],Table2[[#This Row],[COMPMOBILE]]))&gt;0</f>
        <v>1</v>
      </c>
      <c r="F73" s="7" t="b">
        <f>LEN(CONCATENATE(Table2[[#This Row],[COMPEMAILADDRESS]],Table2[[#This Row],[CONTACTEMAILADDRESS]]))&gt;0</f>
        <v>1</v>
      </c>
      <c r="G73" s="7" t="str" cm="1">
        <f t="array" ref="G73">_xlfn.TEXTJOIN(CHAR(10),TRUE,_xlfn.UNIQUE(IF(('7043_DJones_1_export_excel_2_9_'!$C:$C=Names!$B73)*(LEN('7043_DJones_1_export_excel_2_9_'!$Z:$Z)&lt;&gt;0),'7043_DJones_1_export_excel_2_9_'!$Z:$Z,"")))</f>
        <v>403-837-2389</v>
      </c>
      <c r="H73" s="7" t="str" cm="1">
        <f t="array" ref="H73">_xlfn.TEXTJOIN(CHAR(10),TRUE,_xlfn.UNIQUE(IF(('7043_DJones_1_export_excel_2_9_'!$C:$C=Names!$B73)*(LEN('7043_DJones_1_export_excel_2_9_'!$AA:$AA)&lt;&gt;0),'7043_DJones_1_export_excel_2_9_'!$AA:$AA,"")))</f>
        <v>403-275-8121</v>
      </c>
      <c r="I73" s="7" t="str" cm="1">
        <f t="array" ref="I73">_xlfn.TEXTJOIN(CHAR(10),TRUE,_xlfn.UNIQUE(IF(('7043_DJones_1_export_excel_2_9_'!$C:$C=Names!$B73)*(LEN('7043_DJones_1_export_excel_2_9_'!$AB:$AB)&lt;&gt;0),'7043_DJones_1_export_excel_2_9_'!$AB:$AB,"")))</f>
        <v>403-837-2389</v>
      </c>
      <c r="J73" s="7" t="str" cm="1">
        <f t="array" ref="J73">_xlfn.TEXTJOIN(CHAR(10),TRUE,_xlfn.UNIQUE(IF(('7043_DJones_1_export_excel_2_9_'!$C:$C=Names!$B73)*(LEN('7043_DJones_1_export_excel_2_9_'!$T:$T)&lt;&gt;0),'7043_DJones_1_export_excel_2_9_'!$T:$T,"")))</f>
        <v>403-275-8121</v>
      </c>
      <c r="K73" s="7" t="str" cm="1">
        <f t="array" ref="K73">_xlfn.TEXTJOIN(CHAR(10),TRUE,_xlfn.UNIQUE(IF(('7043_DJones_1_export_excel_2_9_'!$C:$C=Names!$B73)*(LEN('7043_DJones_1_export_excel_2_9_'!$U:$U)&lt;&gt;0),'7043_DJones_1_export_excel_2_9_'!$U:$U,"")))</f>
        <v/>
      </c>
      <c r="L73" s="7" t="str" cm="1">
        <f t="array" ref="L73">_xlfn.TEXTJOIN(CHAR(10),TRUE,_xlfn.UNIQUE(IF(('7043_DJones_1_export_excel_2_9_'!$C:$C=Names!$B73)*(LEN('7043_DJones_1_export_excel_2_9_'!$R:$R)&lt;&gt;0),'7043_DJones_1_export_excel_2_9_'!$R:$R,"")))</f>
        <v>sales@sunwestaviation.ca</v>
      </c>
      <c r="M73" s="7" t="str" cm="1">
        <f t="array" ref="M73">_xlfn.TEXTJOIN(CHAR(10),TRUE,_xlfn.UNIQUE(IF(('7043_DJones_1_export_excel_2_9_'!$C:$C=Names!$B73)*(LEN('7043_DJones_1_export_excel_2_9_'!$Y:$Y)&lt;&gt;0),'7043_DJones_1_export_excel_2_9_'!$Y:$Y,"")))</f>
        <v>idarnley@sunwestaviation.ca</v>
      </c>
      <c r="N73" s="7" t="str" cm="1">
        <f t="array" ref="N73">_xlfn.TEXTJOIN(CHAR(10),TRUE,_xlfn.UNIQUE(IF(('7043_DJones_1_export_excel_2_9_'!$C:$C=Names!$B73)*(LEN('7043_DJones_1_export_excel_2_9_'!$S:$S)&lt;&gt;0),'7043_DJones_1_export_excel_2_9_'!$S:$S,"")))</f>
        <v>www.sunwestaviation.ca</v>
      </c>
      <c r="O73" s="7" t="s">
        <v>1846</v>
      </c>
      <c r="P73" s="7" t="s">
        <v>198</v>
      </c>
      <c r="Q73" s="7" t="s">
        <v>198</v>
      </c>
      <c r="R73" s="7" t="s">
        <v>198</v>
      </c>
      <c r="S73" s="7" t="s">
        <v>198</v>
      </c>
      <c r="T73" s="7" t="s">
        <v>1846</v>
      </c>
      <c r="U73" s="7" t="s">
        <v>198</v>
      </c>
      <c r="V73" s="7" t="s">
        <v>198</v>
      </c>
      <c r="W73" s="7" t="s">
        <v>198</v>
      </c>
      <c r="X73" s="7" t="s">
        <v>198</v>
      </c>
      <c r="Y73" s="7" t="s">
        <v>198</v>
      </c>
      <c r="Z73" s="7" t="s">
        <v>198</v>
      </c>
    </row>
    <row r="74" spans="1:26" s="8" customFormat="1" x14ac:dyDescent="0.25">
      <c r="A74" s="7" t="str">
        <f>INDEX(_7043_DJones_1_export_excel_2_9_[[#All],[SERNBR]:[REGNBR]],MATCH(Table2[[#This Row],[SERNBR]], _7043_DJones_1_export_excel_2_9_[[#All],[SERNBR]],0),2)</f>
        <v>N3FS</v>
      </c>
      <c r="B74" s="13">
        <v>274</v>
      </c>
      <c r="C74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74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</v>
      </c>
      <c r="E74" s="7" t="b">
        <f>LEN(CONCATENATE(Table2[[#This Row],[CONTACTBESTPHONE]],Table2[[#This Row],[CONTACTOFFICE]],Table2[[#This Row],[CONTACTMOBILE]],Table2[[#This Row],[COMPOFFICE]],Table2[[#This Row],[COMPMOBILE]]))&gt;0</f>
        <v>1</v>
      </c>
      <c r="F74" s="7" t="b">
        <f>LEN(CONCATENATE(Table2[[#This Row],[COMPEMAILADDRESS]],Table2[[#This Row],[CONTACTEMAILADDRESS]]))&gt;0</f>
        <v>1</v>
      </c>
      <c r="G74" s="7" t="str" cm="1">
        <f t="array" ref="G74">_xlfn.TEXTJOIN(CHAR(10),TRUE,_xlfn.UNIQUE(IF(('7043_DJones_1_export_excel_2_9_'!$C:$C=Names!$B74)*(LEN('7043_DJones_1_export_excel_2_9_'!$Z:$Z)&lt;&gt;0),'7043_DJones_1_export_excel_2_9_'!$Z:$Z,"")))</f>
        <v>727-480-8685</v>
      </c>
      <c r="H74" s="7" t="str" cm="1">
        <f t="array" ref="H74">_xlfn.TEXTJOIN(CHAR(10),TRUE,_xlfn.UNIQUE(IF(('7043_DJones_1_export_excel_2_9_'!$C:$C=Names!$B74)*(LEN('7043_DJones_1_export_excel_2_9_'!$AA:$AA)&lt;&gt;0),'7043_DJones_1_export_excel_2_9_'!$AA:$AA,"")))</f>
        <v/>
      </c>
      <c r="I74" s="7" t="str" cm="1">
        <f t="array" ref="I74">_xlfn.TEXTJOIN(CHAR(10),TRUE,_xlfn.UNIQUE(IF(('7043_DJones_1_export_excel_2_9_'!$C:$C=Names!$B74)*(LEN('7043_DJones_1_export_excel_2_9_'!$AB:$AB)&lt;&gt;0),'7043_DJones_1_export_excel_2_9_'!$AB:$AB,"")))</f>
        <v>727-480-8685</v>
      </c>
      <c r="J74" s="7" t="str" cm="1">
        <f t="array" ref="J74">_xlfn.TEXTJOIN(CHAR(10),TRUE,_xlfn.UNIQUE(IF(('7043_DJones_1_export_excel_2_9_'!$C:$C=Names!$B74)*(LEN('7043_DJones_1_export_excel_2_9_'!$T:$T)&lt;&gt;0),'7043_DJones_1_export_excel_2_9_'!$T:$T,"")))</f>
        <v/>
      </c>
      <c r="K74" s="7" t="str" cm="1">
        <f t="array" ref="K74">_xlfn.TEXTJOIN(CHAR(10),TRUE,_xlfn.UNIQUE(IF(('7043_DJones_1_export_excel_2_9_'!$C:$C=Names!$B74)*(LEN('7043_DJones_1_export_excel_2_9_'!$U:$U)&lt;&gt;0),'7043_DJones_1_export_excel_2_9_'!$U:$U,"")))</f>
        <v/>
      </c>
      <c r="L74" s="7" t="str" cm="1">
        <f t="array" ref="L74">_xlfn.TEXTJOIN(CHAR(10),TRUE,_xlfn.UNIQUE(IF(('7043_DJones_1_export_excel_2_9_'!$C:$C=Names!$B74)*(LEN('7043_DJones_1_export_excel_2_9_'!$R:$R)&lt;&gt;0),'7043_DJones_1_export_excel_2_9_'!$R:$R,"")))</f>
        <v/>
      </c>
      <c r="M74" s="7" t="str" cm="1">
        <f t="array" ref="M74">_xlfn.TEXTJOIN(CHAR(10),TRUE,_xlfn.UNIQUE(IF(('7043_DJones_1_export_excel_2_9_'!$C:$C=Names!$B74)*(LEN('7043_DJones_1_export_excel_2_9_'!$Y:$Y)&lt;&gt;0),'7043_DJones_1_export_excel_2_9_'!$Y:$Y,"")))</f>
        <v>ddoyle@deximaging.com</v>
      </c>
      <c r="N74" s="7" t="str" cm="1">
        <f t="array" ref="N74">_xlfn.TEXTJOIN(CHAR(10),TRUE,_xlfn.UNIQUE(IF(('7043_DJones_1_export_excel_2_9_'!$C:$C=Names!$B74)*(LEN('7043_DJones_1_export_excel_2_9_'!$S:$S)&lt;&gt;0),'7043_DJones_1_export_excel_2_9_'!$S:$S,"")))</f>
        <v/>
      </c>
      <c r="O74" s="7" t="s">
        <v>1857</v>
      </c>
      <c r="P74" s="7" t="s">
        <v>198</v>
      </c>
      <c r="Q74" s="7" t="s">
        <v>198</v>
      </c>
      <c r="R74" s="7" t="s">
        <v>198</v>
      </c>
      <c r="S74" s="7" t="s">
        <v>198</v>
      </c>
      <c r="T74" s="7" t="s">
        <v>198</v>
      </c>
      <c r="U74" s="7" t="s">
        <v>198</v>
      </c>
      <c r="V74" s="7" t="s">
        <v>198</v>
      </c>
      <c r="W74" s="7" t="s">
        <v>198</v>
      </c>
      <c r="X74" s="7" t="s">
        <v>198</v>
      </c>
      <c r="Y74" s="7" t="s">
        <v>198</v>
      </c>
      <c r="Z74" s="7" t="s">
        <v>198</v>
      </c>
    </row>
    <row r="75" spans="1:26" s="8" customFormat="1" ht="30" x14ac:dyDescent="0.25">
      <c r="A75" s="7" t="str">
        <f>INDEX(_7043_DJones_1_export_excel_2_9_[[#All],[SERNBR]:[REGNBR]],MATCH(Table2[[#This Row],[SERNBR]], _7043_DJones_1_export_excel_2_9_[[#All],[SERNBR]],0),2)</f>
        <v>N719KX</v>
      </c>
      <c r="B75" s="13">
        <v>275</v>
      </c>
      <c r="C75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75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Co-Owner</v>
      </c>
      <c r="E75" s="7" t="b">
        <f>LEN(CONCATENATE(Table2[[#This Row],[CONTACTBESTPHONE]],Table2[[#This Row],[CONTACTOFFICE]],Table2[[#This Row],[CONTACTMOBILE]],Table2[[#This Row],[COMPOFFICE]],Table2[[#This Row],[COMPMOBILE]]))&gt;0</f>
        <v>1</v>
      </c>
      <c r="F75" s="7" t="b">
        <f>LEN(CONCATENATE(Table2[[#This Row],[COMPEMAILADDRESS]],Table2[[#This Row],[CONTACTEMAILADDRESS]]))&gt;0</f>
        <v>1</v>
      </c>
      <c r="G75" s="7" t="str" cm="1">
        <f t="array" ref="G75">_xlfn.TEXTJOIN(CHAR(10),TRUE,_xlfn.UNIQUE(IF(('7043_DJones_1_export_excel_2_9_'!$C:$C=Names!$B75)*(LEN('7043_DJones_1_export_excel_2_9_'!$Z:$Z)&lt;&gt;0),'7043_DJones_1_export_excel_2_9_'!$Z:$Z,"")))</f>
        <v/>
      </c>
      <c r="H75" s="7" t="str" cm="1">
        <f t="array" ref="H75">_xlfn.TEXTJOIN(CHAR(10),TRUE,_xlfn.UNIQUE(IF(('7043_DJones_1_export_excel_2_9_'!$C:$C=Names!$B75)*(LEN('7043_DJones_1_export_excel_2_9_'!$AA:$AA)&lt;&gt;0),'7043_DJones_1_export_excel_2_9_'!$AA:$AA,"")))</f>
        <v/>
      </c>
      <c r="I75" s="7" t="str" cm="1">
        <f t="array" ref="I75">_xlfn.TEXTJOIN(CHAR(10),TRUE,_xlfn.UNIQUE(IF(('7043_DJones_1_export_excel_2_9_'!$C:$C=Names!$B75)*(LEN('7043_DJones_1_export_excel_2_9_'!$AB:$AB)&lt;&gt;0),'7043_DJones_1_export_excel_2_9_'!$AB:$AB,"")))</f>
        <v/>
      </c>
      <c r="J75" s="7" t="str" cm="1">
        <f t="array" ref="J75">_xlfn.TEXTJOIN(CHAR(10),TRUE,_xlfn.UNIQUE(IF(('7043_DJones_1_export_excel_2_9_'!$C:$C=Names!$B75)*(LEN('7043_DJones_1_export_excel_2_9_'!$T:$T)&lt;&gt;0),'7043_DJones_1_export_excel_2_9_'!$T:$T,"")))</f>
        <v/>
      </c>
      <c r="K75" s="7" t="str" cm="1">
        <f t="array" ref="K75">_xlfn.TEXTJOIN(CHAR(10),TRUE,_xlfn.UNIQUE(IF(('7043_DJones_1_export_excel_2_9_'!$C:$C=Names!$B75)*(LEN('7043_DJones_1_export_excel_2_9_'!$U:$U)&lt;&gt;0),'7043_DJones_1_export_excel_2_9_'!$U:$U,"")))</f>
        <v>602-421-2345</v>
      </c>
      <c r="L75" s="7" t="str" cm="1">
        <f t="array" ref="L75">_xlfn.TEXTJOIN(CHAR(10),TRUE,_xlfn.UNIQUE(IF(('7043_DJones_1_export_excel_2_9_'!$C:$C=Names!$B75)*(LEN('7043_DJones_1_export_excel_2_9_'!$R:$R)&lt;&gt;0),'7043_DJones_1_export_excel_2_9_'!$R:$R,"")))</f>
        <v/>
      </c>
      <c r="M75" s="7" t="str" cm="1">
        <f t="array" ref="M75">_xlfn.TEXTJOIN(CHAR(10),TRUE,_xlfn.UNIQUE(IF(('7043_DJones_1_export_excel_2_9_'!$C:$C=Names!$B75)*(LEN('7043_DJones_1_export_excel_2_9_'!$Y:$Y)&lt;&gt;0),'7043_DJones_1_export_excel_2_9_'!$Y:$Y,"")))</f>
        <v>kevink@knighttrans.com</v>
      </c>
      <c r="N75" s="7" t="str" cm="1">
        <f t="array" ref="N75">_xlfn.TEXTJOIN(CHAR(10),TRUE,_xlfn.UNIQUE(IF(('7043_DJones_1_export_excel_2_9_'!$C:$C=Names!$B75)*(LEN('7043_DJones_1_export_excel_2_9_'!$S:$S)&lt;&gt;0),'7043_DJones_1_export_excel_2_9_'!$S:$S,"")))</f>
        <v/>
      </c>
      <c r="O75" s="7" t="s">
        <v>198</v>
      </c>
      <c r="P75" s="7" t="s">
        <v>198</v>
      </c>
      <c r="Q75" s="7" t="s">
        <v>198</v>
      </c>
      <c r="R75" s="7" t="s">
        <v>198</v>
      </c>
      <c r="S75" s="7" t="s">
        <v>2451</v>
      </c>
      <c r="T75" s="7" t="s">
        <v>198</v>
      </c>
      <c r="U75" s="7" t="s">
        <v>198</v>
      </c>
      <c r="V75" s="7" t="s">
        <v>198</v>
      </c>
      <c r="W75" s="7" t="s">
        <v>198</v>
      </c>
      <c r="X75" s="7" t="s">
        <v>198</v>
      </c>
      <c r="Y75" s="7" t="s">
        <v>198</v>
      </c>
      <c r="Z75" s="7" t="s">
        <v>198</v>
      </c>
    </row>
    <row r="76" spans="1:26" s="8" customFormat="1" x14ac:dyDescent="0.25">
      <c r="A76" s="7" t="str">
        <f>INDEX(_7043_DJones_1_export_excel_2_9_[[#All],[SERNBR]:[REGNBR]],MATCH(Table2[[#This Row],[SERNBR]], _7043_DJones_1_export_excel_2_9_[[#All],[SERNBR]],0),2)</f>
        <v>N15PV</v>
      </c>
      <c r="B76" s="13">
        <v>276</v>
      </c>
      <c r="C76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76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</v>
      </c>
      <c r="E76" s="7" t="b">
        <f>LEN(CONCATENATE(Table2[[#This Row],[CONTACTBESTPHONE]],Table2[[#This Row],[CONTACTOFFICE]],Table2[[#This Row],[CONTACTMOBILE]],Table2[[#This Row],[COMPOFFICE]],Table2[[#This Row],[COMPMOBILE]]))&gt;0</f>
        <v>1</v>
      </c>
      <c r="F76" s="7" t="b">
        <f>LEN(CONCATENATE(Table2[[#This Row],[COMPEMAILADDRESS]],Table2[[#This Row],[CONTACTEMAILADDRESS]]))&gt;0</f>
        <v>0</v>
      </c>
      <c r="G76" s="7" t="str" cm="1">
        <f t="array" ref="G76">_xlfn.TEXTJOIN(CHAR(10),TRUE,_xlfn.UNIQUE(IF(('7043_DJones_1_export_excel_2_9_'!$C:$C=Names!$B76)*(LEN('7043_DJones_1_export_excel_2_9_'!$Z:$Z)&lt;&gt;0),'7043_DJones_1_export_excel_2_9_'!$Z:$Z,"")))</f>
        <v>702-736-6151</v>
      </c>
      <c r="H76" s="7" t="str" cm="1">
        <f t="array" ref="H76">_xlfn.TEXTJOIN(CHAR(10),TRUE,_xlfn.UNIQUE(IF(('7043_DJones_1_export_excel_2_9_'!$C:$C=Names!$B76)*(LEN('7043_DJones_1_export_excel_2_9_'!$AA:$AA)&lt;&gt;0),'7043_DJones_1_export_excel_2_9_'!$AA:$AA,"")))</f>
        <v/>
      </c>
      <c r="I76" s="7" t="str" cm="1">
        <f t="array" ref="I76">_xlfn.TEXTJOIN(CHAR(10),TRUE,_xlfn.UNIQUE(IF(('7043_DJones_1_export_excel_2_9_'!$C:$C=Names!$B76)*(LEN('7043_DJones_1_export_excel_2_9_'!$AB:$AB)&lt;&gt;0),'7043_DJones_1_export_excel_2_9_'!$AB:$AB,"")))</f>
        <v/>
      </c>
      <c r="J76" s="7" t="str" cm="1">
        <f t="array" ref="J76">_xlfn.TEXTJOIN(CHAR(10),TRUE,_xlfn.UNIQUE(IF(('7043_DJones_1_export_excel_2_9_'!$C:$C=Names!$B76)*(LEN('7043_DJones_1_export_excel_2_9_'!$T:$T)&lt;&gt;0),'7043_DJones_1_export_excel_2_9_'!$T:$T,"")))</f>
        <v>702-736-6151</v>
      </c>
      <c r="K76" s="7" t="str" cm="1">
        <f t="array" ref="K76">_xlfn.TEXTJOIN(CHAR(10),TRUE,_xlfn.UNIQUE(IF(('7043_DJones_1_export_excel_2_9_'!$C:$C=Names!$B76)*(LEN('7043_DJones_1_export_excel_2_9_'!$U:$U)&lt;&gt;0),'7043_DJones_1_export_excel_2_9_'!$U:$U,"")))</f>
        <v/>
      </c>
      <c r="L76" s="7" t="str" cm="1">
        <f t="array" ref="L76">_xlfn.TEXTJOIN(CHAR(10),TRUE,_xlfn.UNIQUE(IF(('7043_DJones_1_export_excel_2_9_'!$C:$C=Names!$B76)*(LEN('7043_DJones_1_export_excel_2_9_'!$R:$R)&lt;&gt;0),'7043_DJones_1_export_excel_2_9_'!$R:$R,"")))</f>
        <v/>
      </c>
      <c r="M76" s="7" t="str" cm="1">
        <f t="array" ref="M76">_xlfn.TEXTJOIN(CHAR(10),TRUE,_xlfn.UNIQUE(IF(('7043_DJones_1_export_excel_2_9_'!$C:$C=Names!$B76)*(LEN('7043_DJones_1_export_excel_2_9_'!$Y:$Y)&lt;&gt;0),'7043_DJones_1_export_excel_2_9_'!$Y:$Y,"")))</f>
        <v/>
      </c>
      <c r="N76" s="7" t="str" cm="1">
        <f t="array" ref="N76">_xlfn.TEXTJOIN(CHAR(10),TRUE,_xlfn.UNIQUE(IF(('7043_DJones_1_export_excel_2_9_'!$C:$C=Names!$B76)*(LEN('7043_DJones_1_export_excel_2_9_'!$S:$S)&lt;&gt;0),'7043_DJones_1_export_excel_2_9_'!$S:$S,"")))</f>
        <v>www.terribleherbst.com</v>
      </c>
      <c r="O76" s="7" t="s">
        <v>1873</v>
      </c>
      <c r="P76" s="7" t="s">
        <v>198</v>
      </c>
      <c r="Q76" s="7" t="s">
        <v>198</v>
      </c>
      <c r="R76" s="7" t="s">
        <v>198</v>
      </c>
      <c r="S76" s="7" t="s">
        <v>198</v>
      </c>
      <c r="T76" s="7" t="s">
        <v>198</v>
      </c>
      <c r="U76" s="7" t="s">
        <v>198</v>
      </c>
      <c r="V76" s="7" t="s">
        <v>198</v>
      </c>
      <c r="W76" s="7" t="s">
        <v>198</v>
      </c>
      <c r="X76" s="7" t="s">
        <v>198</v>
      </c>
      <c r="Y76" s="7" t="s">
        <v>198</v>
      </c>
      <c r="Z76" s="7" t="s">
        <v>198</v>
      </c>
    </row>
    <row r="77" spans="1:26" s="8" customFormat="1" x14ac:dyDescent="0.25">
      <c r="A77" s="7" t="str">
        <f>INDEX(_7043_DJones_1_export_excel_2_9_[[#All],[SERNBR]:[REGNBR]],MATCH(Table2[[#This Row],[SERNBR]], _7043_DJones_1_export_excel_2_9_[[#All],[SERNBR]],0),2)</f>
        <v>N636SF</v>
      </c>
      <c r="B77" s="13">
        <v>277</v>
      </c>
      <c r="C77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77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Operator</v>
      </c>
      <c r="E77" s="7" t="b">
        <f>LEN(CONCATENATE(Table2[[#This Row],[CONTACTBESTPHONE]],Table2[[#This Row],[CONTACTOFFICE]],Table2[[#This Row],[CONTACTMOBILE]],Table2[[#This Row],[COMPOFFICE]],Table2[[#This Row],[COMPMOBILE]]))&gt;0</f>
        <v>1</v>
      </c>
      <c r="F77" s="7" t="b">
        <f>LEN(CONCATENATE(Table2[[#This Row],[COMPEMAILADDRESS]],Table2[[#This Row],[CONTACTEMAILADDRESS]]))&gt;0</f>
        <v>1</v>
      </c>
      <c r="G77" s="7" t="str" cm="1">
        <f t="array" ref="G77">_xlfn.TEXTJOIN(CHAR(10),TRUE,_xlfn.UNIQUE(IF(('7043_DJones_1_export_excel_2_9_'!$C:$C=Names!$B77)*(LEN('7043_DJones_1_export_excel_2_9_'!$Z:$Z)&lt;&gt;0),'7043_DJones_1_export_excel_2_9_'!$Z:$Z,"")))</f>
        <v>601-649-4030</v>
      </c>
      <c r="H77" s="7" t="str" cm="1">
        <f t="array" ref="H77">_xlfn.TEXTJOIN(CHAR(10),TRUE,_xlfn.UNIQUE(IF(('7043_DJones_1_export_excel_2_9_'!$C:$C=Names!$B77)*(LEN('7043_DJones_1_export_excel_2_9_'!$AA:$AA)&lt;&gt;0),'7043_DJones_1_export_excel_2_9_'!$AA:$AA,"")))</f>
        <v>601-649-4030</v>
      </c>
      <c r="I77" s="7" t="str" cm="1">
        <f t="array" ref="I77">_xlfn.TEXTJOIN(CHAR(10),TRUE,_xlfn.UNIQUE(IF(('7043_DJones_1_export_excel_2_9_'!$C:$C=Names!$B77)*(LEN('7043_DJones_1_export_excel_2_9_'!$AB:$AB)&lt;&gt;0),'7043_DJones_1_export_excel_2_9_'!$AB:$AB,"")))</f>
        <v/>
      </c>
      <c r="J77" s="7" t="str" cm="1">
        <f t="array" ref="J77">_xlfn.TEXTJOIN(CHAR(10),TRUE,_xlfn.UNIQUE(IF(('7043_DJones_1_export_excel_2_9_'!$C:$C=Names!$B77)*(LEN('7043_DJones_1_export_excel_2_9_'!$T:$T)&lt;&gt;0),'7043_DJones_1_export_excel_2_9_'!$T:$T,"")))</f>
        <v>601-649-4030</v>
      </c>
      <c r="K77" s="7" t="str" cm="1">
        <f t="array" ref="K77">_xlfn.TEXTJOIN(CHAR(10),TRUE,_xlfn.UNIQUE(IF(('7043_DJones_1_export_excel_2_9_'!$C:$C=Names!$B77)*(LEN('7043_DJones_1_export_excel_2_9_'!$U:$U)&lt;&gt;0),'7043_DJones_1_export_excel_2_9_'!$U:$U,"")))</f>
        <v/>
      </c>
      <c r="L77" s="7" t="str" cm="1">
        <f t="array" ref="L77">_xlfn.TEXTJOIN(CHAR(10),TRUE,_xlfn.UNIQUE(IF(('7043_DJones_1_export_excel_2_9_'!$C:$C=Names!$B77)*(LEN('7043_DJones_1_export_excel_2_9_'!$R:$R)&lt;&gt;0),'7043_DJones_1_export_excel_2_9_'!$R:$R,"")))</f>
        <v>lbutts@sandersonfarms.com</v>
      </c>
      <c r="M77" s="7" t="str" cm="1">
        <f t="array" ref="M77">_xlfn.TEXTJOIN(CHAR(10),TRUE,_xlfn.UNIQUE(IF(('7043_DJones_1_export_excel_2_9_'!$C:$C=Names!$B77)*(LEN('7043_DJones_1_export_excel_2_9_'!$Y:$Y)&lt;&gt;0),'7043_DJones_1_export_excel_2_9_'!$Y:$Y,"")))</f>
        <v>zane.lambert@sandersonfarms.com</v>
      </c>
      <c r="N77" s="7" t="str" cm="1">
        <f t="array" ref="N77">_xlfn.TEXTJOIN(CHAR(10),TRUE,_xlfn.UNIQUE(IF(('7043_DJones_1_export_excel_2_9_'!$C:$C=Names!$B77)*(LEN('7043_DJones_1_export_excel_2_9_'!$S:$S)&lt;&gt;0),'7043_DJones_1_export_excel_2_9_'!$S:$S,"")))</f>
        <v>www.sandersonfarms.com</v>
      </c>
      <c r="O77" s="7" t="s">
        <v>1594</v>
      </c>
      <c r="P77" s="7" t="s">
        <v>1594</v>
      </c>
      <c r="Q77" s="7" t="s">
        <v>198</v>
      </c>
      <c r="R77" s="7" t="s">
        <v>198</v>
      </c>
      <c r="S77" s="7" t="s">
        <v>198</v>
      </c>
      <c r="T77" s="7" t="s">
        <v>198</v>
      </c>
      <c r="U77" s="7" t="s">
        <v>198</v>
      </c>
      <c r="V77" s="7" t="s">
        <v>198</v>
      </c>
      <c r="W77" s="7" t="s">
        <v>198</v>
      </c>
      <c r="X77" s="7" t="s">
        <v>198</v>
      </c>
      <c r="Y77" s="7" t="s">
        <v>198</v>
      </c>
      <c r="Z77" s="7" t="s">
        <v>198</v>
      </c>
    </row>
    <row r="78" spans="1:26" s="8" customFormat="1" x14ac:dyDescent="0.25">
      <c r="A78" s="7" t="str">
        <f>INDEX(_7043_DJones_1_export_excel_2_9_[[#All],[SERNBR]:[REGNBR]],MATCH(Table2[[#This Row],[SERNBR]], _7043_DJones_1_export_excel_2_9_[[#All],[SERNBR]],0),2)</f>
        <v>N700FA</v>
      </c>
      <c r="B78" s="13">
        <v>278</v>
      </c>
      <c r="C78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78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Flight Department</v>
      </c>
      <c r="E78" s="7" t="b">
        <f>LEN(CONCATENATE(Table2[[#This Row],[CONTACTBESTPHONE]],Table2[[#This Row],[CONTACTOFFICE]],Table2[[#This Row],[CONTACTMOBILE]],Table2[[#This Row],[COMPOFFICE]],Table2[[#This Row],[COMPMOBILE]]))&gt;0</f>
        <v>1</v>
      </c>
      <c r="F78" s="7" t="b">
        <f>LEN(CONCATENATE(Table2[[#This Row],[COMPEMAILADDRESS]],Table2[[#This Row],[CONTACTEMAILADDRESS]]))&gt;0</f>
        <v>0</v>
      </c>
      <c r="G78" s="7" t="str" cm="1">
        <f t="array" ref="G78">_xlfn.TEXTJOIN(CHAR(10),TRUE,_xlfn.UNIQUE(IF(('7043_DJones_1_export_excel_2_9_'!$C:$C=Names!$B78)*(LEN('7043_DJones_1_export_excel_2_9_'!$Z:$Z)&lt;&gt;0),'7043_DJones_1_export_excel_2_9_'!$Z:$Z,"")))</f>
        <v>318-221-2688</v>
      </c>
      <c r="H78" s="7" t="str" cm="1">
        <f t="array" ref="H78">_xlfn.TEXTJOIN(CHAR(10),TRUE,_xlfn.UNIQUE(IF(('7043_DJones_1_export_excel_2_9_'!$C:$C=Names!$B78)*(LEN('7043_DJones_1_export_excel_2_9_'!$AA:$AA)&lt;&gt;0),'7043_DJones_1_export_excel_2_9_'!$AA:$AA,"")))</f>
        <v/>
      </c>
      <c r="I78" s="7" t="str" cm="1">
        <f t="array" ref="I78">_xlfn.TEXTJOIN(CHAR(10),TRUE,_xlfn.UNIQUE(IF(('7043_DJones_1_export_excel_2_9_'!$C:$C=Names!$B78)*(LEN('7043_DJones_1_export_excel_2_9_'!$AB:$AB)&lt;&gt;0),'7043_DJones_1_export_excel_2_9_'!$AB:$AB,"")))</f>
        <v/>
      </c>
      <c r="J78" s="7" t="str" cm="1">
        <f t="array" ref="J78">_xlfn.TEXTJOIN(CHAR(10),TRUE,_xlfn.UNIQUE(IF(('7043_DJones_1_export_excel_2_9_'!$C:$C=Names!$B78)*(LEN('7043_DJones_1_export_excel_2_9_'!$T:$T)&lt;&gt;0),'7043_DJones_1_export_excel_2_9_'!$T:$T,"")))</f>
        <v>318-221-2688</v>
      </c>
      <c r="K78" s="7" t="str" cm="1">
        <f t="array" ref="K78">_xlfn.TEXTJOIN(CHAR(10),TRUE,_xlfn.UNIQUE(IF(('7043_DJones_1_export_excel_2_9_'!$C:$C=Names!$B78)*(LEN('7043_DJones_1_export_excel_2_9_'!$U:$U)&lt;&gt;0),'7043_DJones_1_export_excel_2_9_'!$U:$U,"")))</f>
        <v/>
      </c>
      <c r="L78" s="7" t="str" cm="1">
        <f t="array" ref="L78">_xlfn.TEXTJOIN(CHAR(10),TRUE,_xlfn.UNIQUE(IF(('7043_DJones_1_export_excel_2_9_'!$C:$C=Names!$B78)*(LEN('7043_DJones_1_export_excel_2_9_'!$R:$R)&lt;&gt;0),'7043_DJones_1_export_excel_2_9_'!$R:$R,"")))</f>
        <v/>
      </c>
      <c r="M78" s="7" t="str" cm="1">
        <f t="array" ref="M78">_xlfn.TEXTJOIN(CHAR(10),TRUE,_xlfn.UNIQUE(IF(('7043_DJones_1_export_excel_2_9_'!$C:$C=Names!$B78)*(LEN('7043_DJones_1_export_excel_2_9_'!$Y:$Y)&lt;&gt;0),'7043_DJones_1_export_excel_2_9_'!$Y:$Y,"")))</f>
        <v/>
      </c>
      <c r="N78" s="7" t="str" cm="1">
        <f t="array" ref="N78">_xlfn.TEXTJOIN(CHAR(10),TRUE,_xlfn.UNIQUE(IF(('7043_DJones_1_export_excel_2_9_'!$C:$C=Names!$B78)*(LEN('7043_DJones_1_export_excel_2_9_'!$S:$S)&lt;&gt;0),'7043_DJones_1_export_excel_2_9_'!$S:$S,"")))</f>
        <v/>
      </c>
      <c r="O78" s="7" t="s">
        <v>1885</v>
      </c>
      <c r="P78" s="7" t="s">
        <v>198</v>
      </c>
      <c r="Q78" s="7" t="s">
        <v>198</v>
      </c>
      <c r="R78" s="7" t="s">
        <v>198</v>
      </c>
      <c r="S78" s="7" t="s">
        <v>198</v>
      </c>
      <c r="T78" s="7" t="s">
        <v>198</v>
      </c>
      <c r="U78" s="7" t="s">
        <v>1881</v>
      </c>
      <c r="V78" s="7" t="s">
        <v>198</v>
      </c>
      <c r="W78" s="7" t="s">
        <v>198</v>
      </c>
      <c r="X78" s="7" t="s">
        <v>198</v>
      </c>
      <c r="Y78" s="7" t="s">
        <v>198</v>
      </c>
      <c r="Z78" s="7" t="s">
        <v>198</v>
      </c>
    </row>
    <row r="79" spans="1:26" s="8" customFormat="1" x14ac:dyDescent="0.25">
      <c r="A79" s="7" t="str">
        <f>INDEX(_7043_DJones_1_export_excel_2_9_[[#All],[SERNBR]:[REGNBR]],MATCH(Table2[[#This Row],[SERNBR]], _7043_DJones_1_export_excel_2_9_[[#All],[SERNBR]],0),2)</f>
        <v>N80WB</v>
      </c>
      <c r="B79" s="13">
        <v>279</v>
      </c>
      <c r="C79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79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</v>
      </c>
      <c r="E79" s="7" t="b">
        <f>LEN(CONCATENATE(Table2[[#This Row],[CONTACTBESTPHONE]],Table2[[#This Row],[CONTACTOFFICE]],Table2[[#This Row],[CONTACTMOBILE]],Table2[[#This Row],[COMPOFFICE]],Table2[[#This Row],[COMPMOBILE]]))&gt;0</f>
        <v>0</v>
      </c>
      <c r="F79" s="7" t="b">
        <f>LEN(CONCATENATE(Table2[[#This Row],[COMPEMAILADDRESS]],Table2[[#This Row],[CONTACTEMAILADDRESS]]))&gt;0</f>
        <v>0</v>
      </c>
      <c r="G79" s="7" t="str" cm="1">
        <f t="array" ref="G79">_xlfn.TEXTJOIN(CHAR(10),TRUE,_xlfn.UNIQUE(IF(('7043_DJones_1_export_excel_2_9_'!$C:$C=Names!$B79)*(LEN('7043_DJones_1_export_excel_2_9_'!$Z:$Z)&lt;&gt;0),'7043_DJones_1_export_excel_2_9_'!$Z:$Z,"")))</f>
        <v/>
      </c>
      <c r="H79" s="7" t="str" cm="1">
        <f t="array" ref="H79">_xlfn.TEXTJOIN(CHAR(10),TRUE,_xlfn.UNIQUE(IF(('7043_DJones_1_export_excel_2_9_'!$C:$C=Names!$B79)*(LEN('7043_DJones_1_export_excel_2_9_'!$AA:$AA)&lt;&gt;0),'7043_DJones_1_export_excel_2_9_'!$AA:$AA,"")))</f>
        <v/>
      </c>
      <c r="I79" s="7" t="str" cm="1">
        <f t="array" ref="I79">_xlfn.TEXTJOIN(CHAR(10),TRUE,_xlfn.UNIQUE(IF(('7043_DJones_1_export_excel_2_9_'!$C:$C=Names!$B79)*(LEN('7043_DJones_1_export_excel_2_9_'!$AB:$AB)&lt;&gt;0),'7043_DJones_1_export_excel_2_9_'!$AB:$AB,"")))</f>
        <v/>
      </c>
      <c r="J79" s="7" t="str" cm="1">
        <f t="array" ref="J79">_xlfn.TEXTJOIN(CHAR(10),TRUE,_xlfn.UNIQUE(IF(('7043_DJones_1_export_excel_2_9_'!$C:$C=Names!$B79)*(LEN('7043_DJones_1_export_excel_2_9_'!$T:$T)&lt;&gt;0),'7043_DJones_1_export_excel_2_9_'!$T:$T,"")))</f>
        <v/>
      </c>
      <c r="K79" s="7" t="str" cm="1">
        <f t="array" ref="K79">_xlfn.TEXTJOIN(CHAR(10),TRUE,_xlfn.UNIQUE(IF(('7043_DJones_1_export_excel_2_9_'!$C:$C=Names!$B79)*(LEN('7043_DJones_1_export_excel_2_9_'!$U:$U)&lt;&gt;0),'7043_DJones_1_export_excel_2_9_'!$U:$U,"")))</f>
        <v/>
      </c>
      <c r="L79" s="7" t="str" cm="1">
        <f t="array" ref="L79">_xlfn.TEXTJOIN(CHAR(10),TRUE,_xlfn.UNIQUE(IF(('7043_DJones_1_export_excel_2_9_'!$C:$C=Names!$B79)*(LEN('7043_DJones_1_export_excel_2_9_'!$R:$R)&lt;&gt;0),'7043_DJones_1_export_excel_2_9_'!$R:$R,"")))</f>
        <v/>
      </c>
      <c r="M79" s="7" t="str" cm="1">
        <f t="array" ref="M79">_xlfn.TEXTJOIN(CHAR(10),TRUE,_xlfn.UNIQUE(IF(('7043_DJones_1_export_excel_2_9_'!$C:$C=Names!$B79)*(LEN('7043_DJones_1_export_excel_2_9_'!$Y:$Y)&lt;&gt;0),'7043_DJones_1_export_excel_2_9_'!$Y:$Y,"")))</f>
        <v/>
      </c>
      <c r="N79" s="7" t="str" cm="1">
        <f t="array" ref="N79">_xlfn.TEXTJOIN(CHAR(10),TRUE,_xlfn.UNIQUE(IF(('7043_DJones_1_export_excel_2_9_'!$C:$C=Names!$B79)*(LEN('7043_DJones_1_export_excel_2_9_'!$S:$S)&lt;&gt;0),'7043_DJones_1_export_excel_2_9_'!$S:$S,"")))</f>
        <v/>
      </c>
      <c r="O79" s="7" t="s">
        <v>737</v>
      </c>
      <c r="P79" s="7" t="s">
        <v>198</v>
      </c>
      <c r="Q79" s="7" t="s">
        <v>198</v>
      </c>
      <c r="R79" s="7" t="s">
        <v>198</v>
      </c>
      <c r="S79" s="7" t="s">
        <v>198</v>
      </c>
      <c r="T79" s="7" t="s">
        <v>198</v>
      </c>
      <c r="U79" s="7" t="s">
        <v>198</v>
      </c>
      <c r="V79" s="7" t="s">
        <v>198</v>
      </c>
      <c r="W79" s="7" t="s">
        <v>198</v>
      </c>
      <c r="X79" s="7" t="s">
        <v>198</v>
      </c>
      <c r="Y79" s="7" t="s">
        <v>198</v>
      </c>
      <c r="Z79" s="7" t="s">
        <v>198</v>
      </c>
    </row>
    <row r="80" spans="1:26" s="8" customFormat="1" x14ac:dyDescent="0.25">
      <c r="A80" s="7" t="str">
        <f>INDEX(_7043_DJones_1_export_excel_2_9_[[#All],[SERNBR]:[REGNBR]],MATCH(Table2[[#This Row],[SERNBR]], _7043_DJones_1_export_excel_2_9_[[#All],[SERNBR]],0),2)</f>
        <v>VT-GKB</v>
      </c>
      <c r="B80" s="13">
        <v>280</v>
      </c>
      <c r="C80" s="7" t="str">
        <f>INDEX(_7043_DJones_1_export_excel_2_9_[#All],MATCH(Table2[[#This Row],[SERNBR]],_7043_DJones_1_export_excel_2_9_[[#All],[SERNBR]],0),MATCH(Table2[[#Headers],[ACBASECOUNTRY]],_7043_DJones_1_export_excel_2_9_[#Headers],0))</f>
        <v>India</v>
      </c>
      <c r="D80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Charter Company</v>
      </c>
      <c r="E80" s="7" t="b">
        <f>LEN(CONCATENATE(Table2[[#This Row],[CONTACTBESTPHONE]],Table2[[#This Row],[CONTACTOFFICE]],Table2[[#This Row],[CONTACTMOBILE]],Table2[[#This Row],[COMPOFFICE]],Table2[[#This Row],[COMPMOBILE]]))&gt;0</f>
        <v>1</v>
      </c>
      <c r="F80" s="7" t="b">
        <f>LEN(CONCATENATE(Table2[[#This Row],[COMPEMAILADDRESS]],Table2[[#This Row],[CONTACTEMAILADDRESS]]))&gt;0</f>
        <v>1</v>
      </c>
      <c r="G80" s="7" t="str" cm="1">
        <f t="array" ref="G80">_xlfn.TEXTJOIN(CHAR(10),TRUE,_xlfn.UNIQUE(IF(('7043_DJones_1_export_excel_2_9_'!$C:$C=Names!$B80)*(LEN('7043_DJones_1_export_excel_2_9_'!$Z:$Z)&lt;&gt;0),'7043_DJones_1_export_excel_2_9_'!$Z:$Z,"")))</f>
        <v>91-9387-032180</v>
      </c>
      <c r="H80" s="7" t="str" cm="1">
        <f t="array" ref="H80">_xlfn.TEXTJOIN(CHAR(10),TRUE,_xlfn.UNIQUE(IF(('7043_DJones_1_export_excel_2_9_'!$C:$C=Names!$B80)*(LEN('7043_DJones_1_export_excel_2_9_'!$AA:$AA)&lt;&gt;0),'7043_DJones_1_export_excel_2_9_'!$AA:$AA,"")))</f>
        <v>91-484-4035020</v>
      </c>
      <c r="I80" s="7" t="str" cm="1">
        <f t="array" ref="I80">_xlfn.TEXTJOIN(CHAR(10),TRUE,_xlfn.UNIQUE(IF(('7043_DJones_1_export_excel_2_9_'!$C:$C=Names!$B80)*(LEN('7043_DJones_1_export_excel_2_9_'!$AB:$AB)&lt;&gt;0),'7043_DJones_1_export_excel_2_9_'!$AB:$AB,"")))</f>
        <v>91-9387-032180</v>
      </c>
      <c r="J80" s="7" t="str" cm="1">
        <f t="array" ref="J80">_xlfn.TEXTJOIN(CHAR(10),TRUE,_xlfn.UNIQUE(IF(('7043_DJones_1_export_excel_2_9_'!$C:$C=Names!$B80)*(LEN('7043_DJones_1_export_excel_2_9_'!$T:$T)&lt;&gt;0),'7043_DJones_1_export_excel_2_9_'!$T:$T,"")))</f>
        <v>91-484-4035020</v>
      </c>
      <c r="K80" s="7" t="str" cm="1">
        <f t="array" ref="K80">_xlfn.TEXTJOIN(CHAR(10),TRUE,_xlfn.UNIQUE(IF(('7043_DJones_1_export_excel_2_9_'!$C:$C=Names!$B80)*(LEN('7043_DJones_1_export_excel_2_9_'!$U:$U)&lt;&gt;0),'7043_DJones_1_export_excel_2_9_'!$U:$U,"")))</f>
        <v/>
      </c>
      <c r="L80" s="7" t="str" cm="1">
        <f t="array" ref="L80">_xlfn.TEXTJOIN(CHAR(10),TRUE,_xlfn.UNIQUE(IF(('7043_DJones_1_export_excel_2_9_'!$C:$C=Names!$B80)*(LEN('7043_DJones_1_export_excel_2_9_'!$R:$R)&lt;&gt;0),'7043_DJones_1_export_excel_2_9_'!$R:$R,"")))</f>
        <v>office@k-aircharters.com</v>
      </c>
      <c r="M80" s="7" t="str" cm="1">
        <f t="array" ref="M80">_xlfn.TEXTJOIN(CHAR(10),TRUE,_xlfn.UNIQUE(IF(('7043_DJones_1_export_excel_2_9_'!$C:$C=Names!$B80)*(LEN('7043_DJones_1_export_excel_2_9_'!$Y:$Y)&lt;&gt;0),'7043_DJones_1_export_excel_2_9_'!$Y:$Y,"")))</f>
        <v>operations@k-aircharters.com</v>
      </c>
      <c r="N80" s="7" t="str" cm="1">
        <f t="array" ref="N80">_xlfn.TEXTJOIN(CHAR(10),TRUE,_xlfn.UNIQUE(IF(('7043_DJones_1_export_excel_2_9_'!$C:$C=Names!$B80)*(LEN('7043_DJones_1_export_excel_2_9_'!$S:$S)&lt;&gt;0),'7043_DJones_1_export_excel_2_9_'!$S:$S,"")))</f>
        <v>www.k-aircharters.com</v>
      </c>
      <c r="O80" s="7" t="s">
        <v>1704</v>
      </c>
      <c r="P80" s="7" t="s">
        <v>198</v>
      </c>
      <c r="Q80" s="7" t="s">
        <v>198</v>
      </c>
      <c r="R80" s="7" t="s">
        <v>198</v>
      </c>
      <c r="S80" s="7" t="s">
        <v>198</v>
      </c>
      <c r="T80" s="7" t="s">
        <v>1898</v>
      </c>
      <c r="U80" s="7" t="s">
        <v>198</v>
      </c>
      <c r="V80" s="7" t="s">
        <v>198</v>
      </c>
      <c r="W80" s="7" t="s">
        <v>198</v>
      </c>
      <c r="X80" s="7" t="s">
        <v>198</v>
      </c>
      <c r="Y80" s="7" t="s">
        <v>198</v>
      </c>
      <c r="Z80" s="7" t="s">
        <v>198</v>
      </c>
    </row>
    <row r="81" spans="1:26" s="8" customFormat="1" ht="30" x14ac:dyDescent="0.25">
      <c r="A81" s="7" t="str">
        <f>INDEX(_7043_DJones_1_export_excel_2_9_[[#All],[SERNBR]:[REGNBR]],MATCH(Table2[[#This Row],[SERNBR]], _7043_DJones_1_export_excel_2_9_[[#All],[SERNBR]],0),2)</f>
        <v>N57RG</v>
      </c>
      <c r="B81" s="13">
        <v>281</v>
      </c>
      <c r="C81" s="7" t="str">
        <f>INDEX(_7043_DJones_1_export_excel_2_9_[#All],MATCH(Table2[[#This Row],[SERNBR]],_7043_DJones_1_export_excel_2_9_[[#All],[SERNBR]],0),MATCH(Table2[[#Headers],[ACBASECOUNTRY]],_7043_DJones_1_export_excel_2_9_[#Headers],0))</f>
        <v>Mexico</v>
      </c>
      <c r="D81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Operator</v>
      </c>
      <c r="E81" s="7" t="b">
        <f>LEN(CONCATENATE(Table2[[#This Row],[CONTACTBESTPHONE]],Table2[[#This Row],[CONTACTOFFICE]],Table2[[#This Row],[CONTACTMOBILE]],Table2[[#This Row],[COMPOFFICE]],Table2[[#This Row],[COMPMOBILE]]))&gt;0</f>
        <v>1</v>
      </c>
      <c r="F81" s="7" t="b">
        <f>LEN(CONCATENATE(Table2[[#This Row],[COMPEMAILADDRESS]],Table2[[#This Row],[CONTACTEMAILADDRESS]]))&gt;0</f>
        <v>1</v>
      </c>
      <c r="G81" s="7" t="str" cm="1">
        <f t="array" ref="G81">_xlfn.TEXTJOIN(CHAR(10),TRUE,_xlfn.UNIQUE(IF(('7043_DJones_1_export_excel_2_9_'!$C:$C=Names!$B81)*(LEN('7043_DJones_1_export_excel_2_9_'!$Z:$Z)&lt;&gt;0),'7043_DJones_1_export_excel_2_9_'!$Z:$Z,"")))</f>
        <v>52-51-28077386
52-55-45664710</v>
      </c>
      <c r="H81" s="7" t="str" cm="1">
        <f t="array" ref="H81">_xlfn.TEXTJOIN(CHAR(10),TRUE,_xlfn.UNIQUE(IF(('7043_DJones_1_export_excel_2_9_'!$C:$C=Names!$B81)*(LEN('7043_DJones_1_export_excel_2_9_'!$AA:$AA)&lt;&gt;0),'7043_DJones_1_export_excel_2_9_'!$AA:$AA,"")))</f>
        <v/>
      </c>
      <c r="I81" s="7" t="str" cm="1">
        <f t="array" ref="I81">_xlfn.TEXTJOIN(CHAR(10),TRUE,_xlfn.UNIQUE(IF(('7043_DJones_1_export_excel_2_9_'!$C:$C=Names!$B81)*(LEN('7043_DJones_1_export_excel_2_9_'!$AB:$AB)&lt;&gt;0),'7043_DJones_1_export_excel_2_9_'!$AB:$AB,"")))</f>
        <v>52-51-28077386
52-55-45664710</v>
      </c>
      <c r="J81" s="7" t="str" cm="1">
        <f t="array" ref="J81">_xlfn.TEXTJOIN(CHAR(10),TRUE,_xlfn.UNIQUE(IF(('7043_DJones_1_export_excel_2_9_'!$C:$C=Names!$B81)*(LEN('7043_DJones_1_export_excel_2_9_'!$T:$T)&lt;&gt;0),'7043_DJones_1_export_excel_2_9_'!$T:$T,"")))</f>
        <v>52-81-1932-5600</v>
      </c>
      <c r="K81" s="7" t="str" cm="1">
        <f t="array" ref="K81">_xlfn.TEXTJOIN(CHAR(10),TRUE,_xlfn.UNIQUE(IF(('7043_DJones_1_export_excel_2_9_'!$C:$C=Names!$B81)*(LEN('7043_DJones_1_export_excel_2_9_'!$U:$U)&lt;&gt;0),'7043_DJones_1_export_excel_2_9_'!$U:$U,"")))</f>
        <v/>
      </c>
      <c r="L81" s="7" t="str" cm="1">
        <f t="array" ref="L81">_xlfn.TEXTJOIN(CHAR(10),TRUE,_xlfn.UNIQUE(IF(('7043_DJones_1_export_excel_2_9_'!$C:$C=Names!$B81)*(LEN('7043_DJones_1_export_excel_2_9_'!$R:$R)&lt;&gt;0),'7043_DJones_1_export_excel_2_9_'!$R:$R,"")))</f>
        <v>contacto@soliq.mx</v>
      </c>
      <c r="M81" s="7" t="str" cm="1">
        <f t="array" ref="M81">_xlfn.TEXTJOIN(CHAR(10),TRUE,_xlfn.UNIQUE(IF(('7043_DJones_1_export_excel_2_9_'!$C:$C=Names!$B81)*(LEN('7043_DJones_1_export_excel_2_9_'!$Y:$Y)&lt;&gt;0),'7043_DJones_1_export_excel_2_9_'!$Y:$Y,"")))</f>
        <v>sillerjorge@hotmail.com
robgonval@hotmail.com</v>
      </c>
      <c r="N81" s="7" t="str" cm="1">
        <f t="array" ref="N81">_xlfn.TEXTJOIN(CHAR(10),TRUE,_xlfn.UNIQUE(IF(('7043_DJones_1_export_excel_2_9_'!$C:$C=Names!$B81)*(LEN('7043_DJones_1_export_excel_2_9_'!$S:$S)&lt;&gt;0),'7043_DJones_1_export_excel_2_9_'!$S:$S,"")))</f>
        <v>www.soliq.mx</v>
      </c>
      <c r="O81" s="7" t="s">
        <v>1910</v>
      </c>
      <c r="P81" s="7" t="s">
        <v>1910</v>
      </c>
      <c r="Q81" s="7" t="s">
        <v>198</v>
      </c>
      <c r="R81" s="7" t="s">
        <v>198</v>
      </c>
      <c r="S81" s="7" t="s">
        <v>198</v>
      </c>
      <c r="T81" s="7" t="s">
        <v>198</v>
      </c>
      <c r="U81" s="7" t="s">
        <v>198</v>
      </c>
      <c r="V81" s="7" t="s">
        <v>198</v>
      </c>
      <c r="W81" s="7" t="s">
        <v>198</v>
      </c>
      <c r="X81" s="7" t="s">
        <v>198</v>
      </c>
      <c r="Y81" s="7" t="s">
        <v>198</v>
      </c>
      <c r="Z81" s="7" t="s">
        <v>198</v>
      </c>
    </row>
    <row r="82" spans="1:26" s="8" customFormat="1" ht="30" x14ac:dyDescent="0.25">
      <c r="A82" s="7" t="str">
        <f>INDEX(_7043_DJones_1_export_excel_2_9_[[#All],[SERNBR]:[REGNBR]],MATCH(Table2[[#This Row],[SERNBR]], _7043_DJones_1_export_excel_2_9_[[#All],[SERNBR]],0),2)</f>
        <v>N22G</v>
      </c>
      <c r="B82" s="13">
        <v>282</v>
      </c>
      <c r="C82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82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Operator</v>
      </c>
      <c r="E82" s="7" t="b">
        <f>LEN(CONCATENATE(Table2[[#This Row],[CONTACTBESTPHONE]],Table2[[#This Row],[CONTACTOFFICE]],Table2[[#This Row],[CONTACTMOBILE]],Table2[[#This Row],[COMPOFFICE]],Table2[[#This Row],[COMPMOBILE]]))&gt;0</f>
        <v>1</v>
      </c>
      <c r="F82" s="7" t="b">
        <f>LEN(CONCATENATE(Table2[[#This Row],[COMPEMAILADDRESS]],Table2[[#This Row],[CONTACTEMAILADDRESS]]))&gt;0</f>
        <v>1</v>
      </c>
      <c r="G82" s="7" t="str" cm="1">
        <f t="array" ref="G82">_xlfn.TEXTJOIN(CHAR(10),TRUE,_xlfn.UNIQUE(IF(('7043_DJones_1_export_excel_2_9_'!$C:$C=Names!$B82)*(LEN('7043_DJones_1_export_excel_2_9_'!$Z:$Z)&lt;&gt;0),'7043_DJones_1_export_excel_2_9_'!$Z:$Z,"")))</f>
        <v>330-796-2121</v>
      </c>
      <c r="H82" s="7" t="str" cm="1">
        <f t="array" ref="H82">_xlfn.TEXTJOIN(CHAR(10),TRUE,_xlfn.UNIQUE(IF(('7043_DJones_1_export_excel_2_9_'!$C:$C=Names!$B82)*(LEN('7043_DJones_1_export_excel_2_9_'!$AA:$AA)&lt;&gt;0),'7043_DJones_1_export_excel_2_9_'!$AA:$AA,"")))</f>
        <v/>
      </c>
      <c r="I82" s="7" t="str" cm="1">
        <f t="array" ref="I82">_xlfn.TEXTJOIN(CHAR(10),TRUE,_xlfn.UNIQUE(IF(('7043_DJones_1_export_excel_2_9_'!$C:$C=Names!$B82)*(LEN('7043_DJones_1_export_excel_2_9_'!$AB:$AB)&lt;&gt;0),'7043_DJones_1_export_excel_2_9_'!$AB:$AB,"")))</f>
        <v/>
      </c>
      <c r="J82" s="7" t="str" cm="1">
        <f t="array" ref="J82">_xlfn.TEXTJOIN(CHAR(10),TRUE,_xlfn.UNIQUE(IF(('7043_DJones_1_export_excel_2_9_'!$C:$C=Names!$B82)*(LEN('7043_DJones_1_export_excel_2_9_'!$T:$T)&lt;&gt;0),'7043_DJones_1_export_excel_2_9_'!$T:$T,"")))</f>
        <v>330-796-2121</v>
      </c>
      <c r="K82" s="7" t="str" cm="1">
        <f t="array" ref="K82">_xlfn.TEXTJOIN(CHAR(10),TRUE,_xlfn.UNIQUE(IF(('7043_DJones_1_export_excel_2_9_'!$C:$C=Names!$B82)*(LEN('7043_DJones_1_export_excel_2_9_'!$U:$U)&lt;&gt;0),'7043_DJones_1_export_excel_2_9_'!$U:$U,"")))</f>
        <v/>
      </c>
      <c r="L82" s="7" t="str" cm="1">
        <f t="array" ref="L82">_xlfn.TEXTJOIN(CHAR(10),TRUE,_xlfn.UNIQUE(IF(('7043_DJones_1_export_excel_2_9_'!$C:$C=Names!$B82)*(LEN('7043_DJones_1_export_excel_2_9_'!$R:$R)&lt;&gt;0),'7043_DJones_1_export_excel_2_9_'!$R:$R,"")))</f>
        <v/>
      </c>
      <c r="M82" s="7" t="str" cm="1">
        <f t="array" ref="M82">_xlfn.TEXTJOIN(CHAR(10),TRUE,_xlfn.UNIQUE(IF(('7043_DJones_1_export_excel_2_9_'!$C:$C=Names!$B82)*(LEN('7043_DJones_1_export_excel_2_9_'!$Y:$Y)&lt;&gt;0),'7043_DJones_1_export_excel_2_9_'!$Y:$Y,"")))</f>
        <v>chris_kostiuk@goodyear.com</v>
      </c>
      <c r="N82" s="7" t="str" cm="1">
        <f t="array" ref="N82">_xlfn.TEXTJOIN(CHAR(10),TRUE,_xlfn.UNIQUE(IF(('7043_DJones_1_export_excel_2_9_'!$C:$C=Names!$B82)*(LEN('7043_DJones_1_export_excel_2_9_'!$S:$S)&lt;&gt;0),'7043_DJones_1_export_excel_2_9_'!$S:$S,"")))</f>
        <v>www.goodyear.com</v>
      </c>
      <c r="O82" s="7" t="s">
        <v>1932</v>
      </c>
      <c r="P82" s="7" t="s">
        <v>1925</v>
      </c>
      <c r="Q82" s="7" t="s">
        <v>198</v>
      </c>
      <c r="R82" s="7" t="s">
        <v>198</v>
      </c>
      <c r="S82" s="7" t="s">
        <v>198</v>
      </c>
      <c r="T82" s="7" t="s">
        <v>198</v>
      </c>
      <c r="U82" s="7" t="s">
        <v>198</v>
      </c>
      <c r="V82" s="7" t="s">
        <v>198</v>
      </c>
      <c r="W82" s="7" t="s">
        <v>198</v>
      </c>
      <c r="X82" s="7" t="s">
        <v>198</v>
      </c>
      <c r="Y82" s="7" t="s">
        <v>198</v>
      </c>
      <c r="Z82" s="7" t="s">
        <v>198</v>
      </c>
    </row>
    <row r="83" spans="1:26" s="8" customFormat="1" ht="30" x14ac:dyDescent="0.25">
      <c r="A83" s="7" t="str">
        <f>INDEX(_7043_DJones_1_export_excel_2_9_[[#All],[SERNBR]:[REGNBR]],MATCH(Table2[[#This Row],[SERNBR]], _7043_DJones_1_export_excel_2_9_[[#All],[SERNBR]],0),2)</f>
        <v>SP-TBF</v>
      </c>
      <c r="B83" s="13">
        <v>283</v>
      </c>
      <c r="C83" s="7" t="str">
        <f>INDEX(_7043_DJones_1_export_excel_2_9_[#All],MATCH(Table2[[#This Row],[SERNBR]],_7043_DJones_1_export_excel_2_9_[[#All],[SERNBR]],0),MATCH(Table2[[#Headers],[ACBASECOUNTRY]],_7043_DJones_1_export_excel_2_9_[#Headers],0))</f>
        <v>Poland</v>
      </c>
      <c r="D83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Aircraft Management Company</v>
      </c>
      <c r="E83" s="7" t="b">
        <f>LEN(CONCATENATE(Table2[[#This Row],[CONTACTBESTPHONE]],Table2[[#This Row],[CONTACTOFFICE]],Table2[[#This Row],[CONTACTMOBILE]],Table2[[#This Row],[COMPOFFICE]],Table2[[#This Row],[COMPMOBILE]]))&gt;0</f>
        <v>1</v>
      </c>
      <c r="F83" s="7" t="b">
        <f>LEN(CONCATENATE(Table2[[#This Row],[COMPEMAILADDRESS]],Table2[[#This Row],[CONTACTEMAILADDRESS]]))&gt;0</f>
        <v>1</v>
      </c>
      <c r="G83" s="7" t="str" cm="1">
        <f t="array" ref="G83">_xlfn.TEXTJOIN(CHAR(10),TRUE,_xlfn.UNIQUE(IF(('7043_DJones_1_export_excel_2_9_'!$C:$C=Names!$B83)*(LEN('7043_DJones_1_export_excel_2_9_'!$Z:$Z)&lt;&gt;0),'7043_DJones_1_export_excel_2_9_'!$Z:$Z,"")))</f>
        <v>48-503-077-212
48-71-747-4747</v>
      </c>
      <c r="H83" s="7" t="str" cm="1">
        <f t="array" ref="H83">_xlfn.TEXTJOIN(CHAR(10),TRUE,_xlfn.UNIQUE(IF(('7043_DJones_1_export_excel_2_9_'!$C:$C=Names!$B83)*(LEN('7043_DJones_1_export_excel_2_9_'!$AA:$AA)&lt;&gt;0),'7043_DJones_1_export_excel_2_9_'!$AA:$AA,"")))</f>
        <v/>
      </c>
      <c r="I83" s="7" t="str" cm="1">
        <f t="array" ref="I83">_xlfn.TEXTJOIN(CHAR(10),TRUE,_xlfn.UNIQUE(IF(('7043_DJones_1_export_excel_2_9_'!$C:$C=Names!$B83)*(LEN('7043_DJones_1_export_excel_2_9_'!$AB:$AB)&lt;&gt;0),'7043_DJones_1_export_excel_2_9_'!$AB:$AB,"")))</f>
        <v>48-503-077-212</v>
      </c>
      <c r="J83" s="7" t="str" cm="1">
        <f t="array" ref="J83">_xlfn.TEXTJOIN(CHAR(10),TRUE,_xlfn.UNIQUE(IF(('7043_DJones_1_export_excel_2_9_'!$C:$C=Names!$B83)*(LEN('7043_DJones_1_export_excel_2_9_'!$T:$T)&lt;&gt;0),'7043_DJones_1_export_excel_2_9_'!$T:$T,"")))</f>
        <v>48-22-346-5330
48-71-747-4747</v>
      </c>
      <c r="K83" s="7" t="str" cm="1">
        <f t="array" ref="K83">_xlfn.TEXTJOIN(CHAR(10),TRUE,_xlfn.UNIQUE(IF(('7043_DJones_1_export_excel_2_9_'!$C:$C=Names!$B83)*(LEN('7043_DJones_1_export_excel_2_9_'!$U:$U)&lt;&gt;0),'7043_DJones_1_export_excel_2_9_'!$U:$U,"")))</f>
        <v/>
      </c>
      <c r="L83" s="7" t="str" cm="1">
        <f t="array" ref="L83">_xlfn.TEXTJOIN(CHAR(10),TRUE,_xlfn.UNIQUE(IF(('7043_DJones_1_export_excel_2_9_'!$C:$C=Names!$B83)*(LEN('7043_DJones_1_export_excel_2_9_'!$R:$R)&lt;&gt;0),'7043_DJones_1_export_excel_2_9_'!$R:$R,"")))</f>
        <v>sales@amcaviation.eu
kontakt@kaczmarskigroup.pl</v>
      </c>
      <c r="M83" s="7" t="str" cm="1">
        <f t="array" ref="M83">_xlfn.TEXTJOIN(CHAR(10),TRUE,_xlfn.UNIQUE(IF(('7043_DJones_1_export_excel_2_9_'!$C:$C=Names!$B83)*(LEN('7043_DJones_1_export_excel_2_9_'!$Y:$Y)&lt;&gt;0),'7043_DJones_1_export_excel_2_9_'!$Y:$Y,"")))</f>
        <v>jarek.pierzchala@amcaviation.eu</v>
      </c>
      <c r="N83" s="7" t="str" cm="1">
        <f t="array" ref="N83">_xlfn.TEXTJOIN(CHAR(10),TRUE,_xlfn.UNIQUE(IF(('7043_DJones_1_export_excel_2_9_'!$C:$C=Names!$B83)*(LEN('7043_DJones_1_export_excel_2_9_'!$S:$S)&lt;&gt;0),'7043_DJones_1_export_excel_2_9_'!$S:$S,"")))</f>
        <v>www.amcaviation.eu
https://kaczmarskigroup.pl/</v>
      </c>
      <c r="O83" s="7" t="s">
        <v>1954</v>
      </c>
      <c r="P83" s="7" t="s">
        <v>198</v>
      </c>
      <c r="Q83" s="7" t="s">
        <v>198</v>
      </c>
      <c r="R83" s="7" t="s">
        <v>1942</v>
      </c>
      <c r="S83" s="7" t="s">
        <v>198</v>
      </c>
      <c r="T83" s="7" t="s">
        <v>198</v>
      </c>
      <c r="U83" s="7" t="s">
        <v>198</v>
      </c>
      <c r="V83" s="7" t="s">
        <v>198</v>
      </c>
      <c r="W83" s="7" t="s">
        <v>198</v>
      </c>
      <c r="X83" s="7" t="s">
        <v>198</v>
      </c>
      <c r="Y83" s="7" t="s">
        <v>198</v>
      </c>
      <c r="Z83" s="7" t="s">
        <v>198</v>
      </c>
    </row>
    <row r="84" spans="1:26" s="8" customFormat="1" x14ac:dyDescent="0.25">
      <c r="A84" s="7" t="str">
        <f>INDEX(_7043_DJones_1_export_excel_2_9_[[#All],[SERNBR]:[REGNBR]],MATCH(Table2[[#This Row],[SERNBR]], _7043_DJones_1_export_excel_2_9_[[#All],[SERNBR]],0),2)</f>
        <v>TC-AEH</v>
      </c>
      <c r="B84" s="13">
        <v>284</v>
      </c>
      <c r="C84" s="7" t="str">
        <f>INDEX(_7043_DJones_1_export_excel_2_9_[#All],MATCH(Table2[[#This Row],[SERNBR]],_7043_DJones_1_export_excel_2_9_[[#All],[SERNBR]],0),MATCH(Table2[[#Headers],[ACBASECOUNTRY]],_7043_DJones_1_export_excel_2_9_[#Headers],0))</f>
        <v>Turkey</v>
      </c>
      <c r="D84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Charter Company</v>
      </c>
      <c r="E84" s="7" t="b">
        <f>LEN(CONCATENATE(Table2[[#This Row],[CONTACTBESTPHONE]],Table2[[#This Row],[CONTACTOFFICE]],Table2[[#This Row],[CONTACTMOBILE]],Table2[[#This Row],[COMPOFFICE]],Table2[[#This Row],[COMPMOBILE]]))&gt;0</f>
        <v>1</v>
      </c>
      <c r="F84" s="7" t="b">
        <f>LEN(CONCATENATE(Table2[[#This Row],[COMPEMAILADDRESS]],Table2[[#This Row],[CONTACTEMAILADDRESS]]))&gt;0</f>
        <v>1</v>
      </c>
      <c r="G84" s="7" t="str" cm="1">
        <f t="array" ref="G84">_xlfn.TEXTJOIN(CHAR(10),TRUE,_xlfn.UNIQUE(IF(('7043_DJones_1_export_excel_2_9_'!$C:$C=Names!$B84)*(LEN('7043_DJones_1_export_excel_2_9_'!$Z:$Z)&lt;&gt;0),'7043_DJones_1_export_excel_2_9_'!$Z:$Z,"")))</f>
        <v>90-533-704-4606</v>
      </c>
      <c r="H84" s="7" t="str" cm="1">
        <f t="array" ref="H84">_xlfn.TEXTJOIN(CHAR(10),TRUE,_xlfn.UNIQUE(IF(('7043_DJones_1_export_excel_2_9_'!$C:$C=Names!$B84)*(LEN('7043_DJones_1_export_excel_2_9_'!$AA:$AA)&lt;&gt;0),'7043_DJones_1_export_excel_2_9_'!$AA:$AA,"")))</f>
        <v>90-212-592-0036</v>
      </c>
      <c r="I84" s="7" t="str" cm="1">
        <f t="array" ref="I84">_xlfn.TEXTJOIN(CHAR(10),TRUE,_xlfn.UNIQUE(IF(('7043_DJones_1_export_excel_2_9_'!$C:$C=Names!$B84)*(LEN('7043_DJones_1_export_excel_2_9_'!$AB:$AB)&lt;&gt;0),'7043_DJones_1_export_excel_2_9_'!$AB:$AB,"")))</f>
        <v>90-533-704-4606</v>
      </c>
      <c r="J84" s="7" t="str" cm="1">
        <f t="array" ref="J84">_xlfn.TEXTJOIN(CHAR(10),TRUE,_xlfn.UNIQUE(IF(('7043_DJones_1_export_excel_2_9_'!$C:$C=Names!$B84)*(LEN('7043_DJones_1_export_excel_2_9_'!$T:$T)&lt;&gt;0),'7043_DJones_1_export_excel_2_9_'!$T:$T,"")))</f>
        <v>90-212-592-0036</v>
      </c>
      <c r="K84" s="7" t="str" cm="1">
        <f t="array" ref="K84">_xlfn.TEXTJOIN(CHAR(10),TRUE,_xlfn.UNIQUE(IF(('7043_DJones_1_export_excel_2_9_'!$C:$C=Names!$B84)*(LEN('7043_DJones_1_export_excel_2_9_'!$U:$U)&lt;&gt;0),'7043_DJones_1_export_excel_2_9_'!$U:$U,"")))</f>
        <v/>
      </c>
      <c r="L84" s="7" t="str" cm="1">
        <f t="array" ref="L84">_xlfn.TEXTJOIN(CHAR(10),TRUE,_xlfn.UNIQUE(IF(('7043_DJones_1_export_excel_2_9_'!$C:$C=Names!$B84)*(LEN('7043_DJones_1_export_excel_2_9_'!$R:$R)&lt;&gt;0),'7043_DJones_1_export_excel_2_9_'!$R:$R,"")))</f>
        <v>info@tahe.com.tr</v>
      </c>
      <c r="M84" s="7" t="str" cm="1">
        <f t="array" ref="M84">_xlfn.TEXTJOIN(CHAR(10),TRUE,_xlfn.UNIQUE(IF(('7043_DJones_1_export_excel_2_9_'!$C:$C=Names!$B84)*(LEN('7043_DJones_1_export_excel_2_9_'!$Y:$Y)&lt;&gt;0),'7043_DJones_1_export_excel_2_9_'!$Y:$Y,"")))</f>
        <v>serdar@tahe.com.tr</v>
      </c>
      <c r="N84" s="7" t="str" cm="1">
        <f t="array" ref="N84">_xlfn.TEXTJOIN(CHAR(10),TRUE,_xlfn.UNIQUE(IF(('7043_DJones_1_export_excel_2_9_'!$C:$C=Names!$B84)*(LEN('7043_DJones_1_export_excel_2_9_'!$S:$S)&lt;&gt;0),'7043_DJones_1_export_excel_2_9_'!$S:$S,"")))</f>
        <v/>
      </c>
      <c r="O84" s="7" t="s">
        <v>1965</v>
      </c>
      <c r="P84" s="7" t="s">
        <v>198</v>
      </c>
      <c r="Q84" s="7" t="s">
        <v>198</v>
      </c>
      <c r="R84" s="7" t="s">
        <v>198</v>
      </c>
      <c r="S84" s="7" t="s">
        <v>198</v>
      </c>
      <c r="T84" s="7" t="s">
        <v>1965</v>
      </c>
      <c r="U84" s="7" t="s">
        <v>198</v>
      </c>
      <c r="V84" s="7" t="s">
        <v>198</v>
      </c>
      <c r="W84" s="7" t="s">
        <v>198</v>
      </c>
      <c r="X84" s="7" t="s">
        <v>198</v>
      </c>
      <c r="Y84" s="7" t="s">
        <v>198</v>
      </c>
      <c r="Z84" s="7" t="s">
        <v>198</v>
      </c>
    </row>
    <row r="85" spans="1:26" s="8" customFormat="1" ht="30" x14ac:dyDescent="0.25">
      <c r="A85" s="7" t="str">
        <f>INDEX(_7043_DJones_1_export_excel_2_9_[[#All],[SERNBR]:[REGNBR]],MATCH(Table2[[#This Row],[SERNBR]], _7043_DJones_1_export_excel_2_9_[[#All],[SERNBR]],0),2)</f>
        <v>N285GA</v>
      </c>
      <c r="B85" s="13">
        <v>285</v>
      </c>
      <c r="C85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85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Aircraft Management Company</v>
      </c>
      <c r="E85" s="7" t="b">
        <f>LEN(CONCATENATE(Table2[[#This Row],[CONTACTBESTPHONE]],Table2[[#This Row],[CONTACTOFFICE]],Table2[[#This Row],[CONTACTMOBILE]],Table2[[#This Row],[COMPOFFICE]],Table2[[#This Row],[COMPMOBILE]]))&gt;0</f>
        <v>1</v>
      </c>
      <c r="F85" s="7" t="b">
        <f>LEN(CONCATENATE(Table2[[#This Row],[COMPEMAILADDRESS]],Table2[[#This Row],[CONTACTEMAILADDRESS]]))&gt;0</f>
        <v>1</v>
      </c>
      <c r="G85" s="7" t="str" cm="1">
        <f t="array" ref="G85">_xlfn.TEXTJOIN(CHAR(10),TRUE,_xlfn.UNIQUE(IF(('7043_DJones_1_export_excel_2_9_'!$C:$C=Names!$B85)*(LEN('7043_DJones_1_export_excel_2_9_'!$Z:$Z)&lt;&gt;0),'7043_DJones_1_export_excel_2_9_'!$Z:$Z,"")))</f>
        <v>616-336-4800
231-578-7866</v>
      </c>
      <c r="H85" s="7" t="str" cm="1">
        <f t="array" ref="H85">_xlfn.TEXTJOIN(CHAR(10),TRUE,_xlfn.UNIQUE(IF(('7043_DJones_1_export_excel_2_9_'!$C:$C=Names!$B85)*(LEN('7043_DJones_1_export_excel_2_9_'!$AA:$AA)&lt;&gt;0),'7043_DJones_1_export_excel_2_9_'!$AA:$AA,"")))</f>
        <v/>
      </c>
      <c r="I85" s="7" t="str" cm="1">
        <f t="array" ref="I85">_xlfn.TEXTJOIN(CHAR(10),TRUE,_xlfn.UNIQUE(IF(('7043_DJones_1_export_excel_2_9_'!$C:$C=Names!$B85)*(LEN('7043_DJones_1_export_excel_2_9_'!$AB:$AB)&lt;&gt;0),'7043_DJones_1_export_excel_2_9_'!$AB:$AB,"")))</f>
        <v/>
      </c>
      <c r="J85" s="7" t="str" cm="1">
        <f t="array" ref="J85">_xlfn.TEXTJOIN(CHAR(10),TRUE,_xlfn.UNIQUE(IF(('7043_DJones_1_export_excel_2_9_'!$C:$C=Names!$B85)*(LEN('7043_DJones_1_export_excel_2_9_'!$T:$T)&lt;&gt;0),'7043_DJones_1_export_excel_2_9_'!$T:$T,"")))</f>
        <v>616-336-4800
231-578-7866</v>
      </c>
      <c r="K85" s="7" t="str" cm="1">
        <f t="array" ref="K85">_xlfn.TEXTJOIN(CHAR(10),TRUE,_xlfn.UNIQUE(IF(('7043_DJones_1_export_excel_2_9_'!$C:$C=Names!$B85)*(LEN('7043_DJones_1_export_excel_2_9_'!$U:$U)&lt;&gt;0),'7043_DJones_1_export_excel_2_9_'!$U:$U,"")))</f>
        <v/>
      </c>
      <c r="L85" s="7" t="str" cm="1">
        <f t="array" ref="L85">_xlfn.TEXTJOIN(CHAR(10),TRUE,_xlfn.UNIQUE(IF(('7043_DJones_1_export_excel_2_9_'!$C:$C=Names!$B85)*(LEN('7043_DJones_1_export_excel_2_9_'!$R:$R)&lt;&gt;0),'7043_DJones_1_export_excel_2_9_'!$R:$R,"")))</f>
        <v>information@northernjet.net</v>
      </c>
      <c r="M85" s="7" t="str" cm="1">
        <f t="array" ref="M85">_xlfn.TEXTJOIN(CHAR(10),TRUE,_xlfn.UNIQUE(IF(('7043_DJones_1_export_excel_2_9_'!$C:$C=Names!$B85)*(LEN('7043_DJones_1_export_excel_2_9_'!$Y:$Y)&lt;&gt;0),'7043_DJones_1_export_excel_2_9_'!$Y:$Y,"")))</f>
        <v>scok@northernjet.net</v>
      </c>
      <c r="N85" s="7" t="str" cm="1">
        <f t="array" ref="N85">_xlfn.TEXTJOIN(CHAR(10),TRUE,_xlfn.UNIQUE(IF(('7043_DJones_1_export_excel_2_9_'!$C:$C=Names!$B85)*(LEN('7043_DJones_1_export_excel_2_9_'!$S:$S)&lt;&gt;0),'7043_DJones_1_export_excel_2_9_'!$S:$S,"")))</f>
        <v>www.northernjet.net</v>
      </c>
      <c r="O85" s="7" t="s">
        <v>1986</v>
      </c>
      <c r="P85" s="7" t="s">
        <v>198</v>
      </c>
      <c r="Q85" s="7" t="s">
        <v>198</v>
      </c>
      <c r="R85" s="7" t="s">
        <v>1976</v>
      </c>
      <c r="S85" s="7" t="s">
        <v>198</v>
      </c>
      <c r="T85" s="7" t="s">
        <v>198</v>
      </c>
      <c r="U85" s="7" t="s">
        <v>198</v>
      </c>
      <c r="V85" s="7" t="s">
        <v>198</v>
      </c>
      <c r="W85" s="7" t="s">
        <v>198</v>
      </c>
      <c r="X85" s="7" t="s">
        <v>198</v>
      </c>
      <c r="Y85" s="7" t="s">
        <v>198</v>
      </c>
      <c r="Z85" s="7" t="s">
        <v>198</v>
      </c>
    </row>
    <row r="86" spans="1:26" s="8" customFormat="1" ht="30" x14ac:dyDescent="0.25">
      <c r="A86" s="7" t="str">
        <f>INDEX(_7043_DJones_1_export_excel_2_9_[[#All],[SERNBR]:[REGNBR]],MATCH(Table2[[#This Row],[SERNBR]], _7043_DJones_1_export_excel_2_9_[[#All],[SERNBR]],0),2)</f>
        <v>N1924D</v>
      </c>
      <c r="B86" s="13">
        <v>286</v>
      </c>
      <c r="C86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86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Operator</v>
      </c>
      <c r="E86" s="7" t="b">
        <f>LEN(CONCATENATE(Table2[[#This Row],[CONTACTBESTPHONE]],Table2[[#This Row],[CONTACTOFFICE]],Table2[[#This Row],[CONTACTMOBILE]],Table2[[#This Row],[COMPOFFICE]],Table2[[#This Row],[COMPMOBILE]]))&gt;0</f>
        <v>1</v>
      </c>
      <c r="F86" s="7" t="b">
        <f>LEN(CONCATENATE(Table2[[#This Row],[COMPEMAILADDRESS]],Table2[[#This Row],[CONTACTEMAILADDRESS]]))&gt;0</f>
        <v>1</v>
      </c>
      <c r="G86" s="7" t="str" cm="1">
        <f t="array" ref="G86">_xlfn.TEXTJOIN(CHAR(10),TRUE,_xlfn.UNIQUE(IF(('7043_DJones_1_export_excel_2_9_'!$C:$C=Names!$B86)*(LEN('7043_DJones_1_export_excel_2_9_'!$Z:$Z)&lt;&gt;0),'7043_DJones_1_export_excel_2_9_'!$Z:$Z,"")))</f>
        <v>814-404-2792
610-585-5800</v>
      </c>
      <c r="H86" s="7" t="str" cm="1">
        <f t="array" ref="H86">_xlfn.TEXTJOIN(CHAR(10),TRUE,_xlfn.UNIQUE(IF(('7043_DJones_1_export_excel_2_9_'!$C:$C=Names!$B86)*(LEN('7043_DJones_1_export_excel_2_9_'!$AA:$AA)&lt;&gt;0),'7043_DJones_1_export_excel_2_9_'!$AA:$AA,"")))</f>
        <v>814-404-2792
610-350-3006</v>
      </c>
      <c r="I86" s="7" t="str" cm="1">
        <f t="array" ref="I86">_xlfn.TEXTJOIN(CHAR(10),TRUE,_xlfn.UNIQUE(IF(('7043_DJones_1_export_excel_2_9_'!$C:$C=Names!$B86)*(LEN('7043_DJones_1_export_excel_2_9_'!$AB:$AB)&lt;&gt;0),'7043_DJones_1_export_excel_2_9_'!$AB:$AB,"")))</f>
        <v>610-585-5800</v>
      </c>
      <c r="J86" s="7" t="str" cm="1">
        <f t="array" ref="J86">_xlfn.TEXTJOIN(CHAR(10),TRUE,_xlfn.UNIQUE(IF(('7043_DJones_1_export_excel_2_9_'!$C:$C=Names!$B86)*(LEN('7043_DJones_1_export_excel_2_9_'!$T:$T)&lt;&gt;0),'7043_DJones_1_export_excel_2_9_'!$T:$T,"")))</f>
        <v>610-696-5800
610-350-3165</v>
      </c>
      <c r="K86" s="7" t="str" cm="1">
        <f t="array" ref="K86">_xlfn.TEXTJOIN(CHAR(10),TRUE,_xlfn.UNIQUE(IF(('7043_DJones_1_export_excel_2_9_'!$C:$C=Names!$B86)*(LEN('7043_DJones_1_export_excel_2_9_'!$U:$U)&lt;&gt;0),'7043_DJones_1_export_excel_2_9_'!$U:$U,"")))</f>
        <v/>
      </c>
      <c r="L86" s="7" t="str" cm="1">
        <f t="array" ref="L86">_xlfn.TEXTJOIN(CHAR(10),TRUE,_xlfn.UNIQUE(IF(('7043_DJones_1_export_excel_2_9_'!$C:$C=Names!$B86)*(LEN('7043_DJones_1_export_excel_2_9_'!$R:$R)&lt;&gt;0),'7043_DJones_1_export_excel_2_9_'!$R:$R,"")))</f>
        <v>sales@aduiepyle.com</v>
      </c>
      <c r="M86" s="7" t="str" cm="1">
        <f t="array" ref="M86">_xlfn.TEXTJOIN(CHAR(10),TRUE,_xlfn.UNIQUE(IF(('7043_DJones_1_export_excel_2_9_'!$C:$C=Names!$B86)*(LEN('7043_DJones_1_export_excel_2_9_'!$Y:$Y)&lt;&gt;0),'7043_DJones_1_export_excel_2_9_'!$Y:$Y,"")))</f>
        <v>kkomisor@aduiepyle.com
platta@aduiepyle.com</v>
      </c>
      <c r="N86" s="7" t="str" cm="1">
        <f t="array" ref="N86">_xlfn.TEXTJOIN(CHAR(10),TRUE,_xlfn.UNIQUE(IF(('7043_DJones_1_export_excel_2_9_'!$C:$C=Names!$B86)*(LEN('7043_DJones_1_export_excel_2_9_'!$S:$S)&lt;&gt;0),'7043_DJones_1_export_excel_2_9_'!$S:$S,"")))</f>
        <v>www.pyleco.com</v>
      </c>
      <c r="O86" s="7" t="s">
        <v>2004</v>
      </c>
      <c r="P86" s="7" t="s">
        <v>1993</v>
      </c>
      <c r="Q86" s="7" t="s">
        <v>198</v>
      </c>
      <c r="R86" s="7" t="s">
        <v>198</v>
      </c>
      <c r="S86" s="7" t="s">
        <v>198</v>
      </c>
      <c r="T86" s="7" t="s">
        <v>198</v>
      </c>
      <c r="U86" s="7" t="s">
        <v>198</v>
      </c>
      <c r="V86" s="7" t="s">
        <v>198</v>
      </c>
      <c r="W86" s="7" t="s">
        <v>198</v>
      </c>
      <c r="X86" s="7" t="s">
        <v>198</v>
      </c>
      <c r="Y86" s="7" t="s">
        <v>198</v>
      </c>
      <c r="Z86" s="7" t="s">
        <v>198</v>
      </c>
    </row>
    <row r="87" spans="1:26" s="8" customFormat="1" x14ac:dyDescent="0.25">
      <c r="A87" s="7" t="str">
        <f>INDEX(_7043_DJones_1_export_excel_2_9_[[#All],[SERNBR]:[REGNBR]],MATCH(Table2[[#This Row],[SERNBR]], _7043_DJones_1_export_excel_2_9_[[#All],[SERNBR]],0),2)</f>
        <v>N318KS</v>
      </c>
      <c r="B87" s="13">
        <v>287</v>
      </c>
      <c r="C87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87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</v>
      </c>
      <c r="E87" s="7" t="b">
        <f>LEN(CONCATENATE(Table2[[#This Row],[CONTACTBESTPHONE]],Table2[[#This Row],[CONTACTOFFICE]],Table2[[#This Row],[CONTACTMOBILE]],Table2[[#This Row],[COMPOFFICE]],Table2[[#This Row],[COMPMOBILE]]))&gt;0</f>
        <v>1</v>
      </c>
      <c r="F87" s="7" t="b">
        <f>LEN(CONCATENATE(Table2[[#This Row],[COMPEMAILADDRESS]],Table2[[#This Row],[CONTACTEMAILADDRESS]]))&gt;0</f>
        <v>0</v>
      </c>
      <c r="G87" s="7" t="str" cm="1">
        <f t="array" ref="G87">_xlfn.TEXTJOIN(CHAR(10),TRUE,_xlfn.UNIQUE(IF(('7043_DJones_1_export_excel_2_9_'!$C:$C=Names!$B87)*(LEN('7043_DJones_1_export_excel_2_9_'!$Z:$Z)&lt;&gt;0),'7043_DJones_1_export_excel_2_9_'!$Z:$Z,"")))</f>
        <v>785-400-6136</v>
      </c>
      <c r="H87" s="7" t="str" cm="1">
        <f t="array" ref="H87">_xlfn.TEXTJOIN(CHAR(10),TRUE,_xlfn.UNIQUE(IF(('7043_DJones_1_export_excel_2_9_'!$C:$C=Names!$B87)*(LEN('7043_DJones_1_export_excel_2_9_'!$AA:$AA)&lt;&gt;0),'7043_DJones_1_export_excel_2_9_'!$AA:$AA,"")))</f>
        <v/>
      </c>
      <c r="I87" s="7" t="str" cm="1">
        <f t="array" ref="I87">_xlfn.TEXTJOIN(CHAR(10),TRUE,_xlfn.UNIQUE(IF(('7043_DJones_1_export_excel_2_9_'!$C:$C=Names!$B87)*(LEN('7043_DJones_1_export_excel_2_9_'!$AB:$AB)&lt;&gt;0),'7043_DJones_1_export_excel_2_9_'!$AB:$AB,"")))</f>
        <v/>
      </c>
      <c r="J87" s="7" t="str" cm="1">
        <f t="array" ref="J87">_xlfn.TEXTJOIN(CHAR(10),TRUE,_xlfn.UNIQUE(IF(('7043_DJones_1_export_excel_2_9_'!$C:$C=Names!$B87)*(LEN('7043_DJones_1_export_excel_2_9_'!$T:$T)&lt;&gt;0),'7043_DJones_1_export_excel_2_9_'!$T:$T,"")))</f>
        <v>785-400-6136</v>
      </c>
      <c r="K87" s="7" t="str" cm="1">
        <f t="array" ref="K87">_xlfn.TEXTJOIN(CHAR(10),TRUE,_xlfn.UNIQUE(IF(('7043_DJones_1_export_excel_2_9_'!$C:$C=Names!$B87)*(LEN('7043_DJones_1_export_excel_2_9_'!$U:$U)&lt;&gt;0),'7043_DJones_1_export_excel_2_9_'!$U:$U,"")))</f>
        <v/>
      </c>
      <c r="L87" s="7" t="str" cm="1">
        <f t="array" ref="L87">_xlfn.TEXTJOIN(CHAR(10),TRUE,_xlfn.UNIQUE(IF(('7043_DJones_1_export_excel_2_9_'!$C:$C=Names!$B87)*(LEN('7043_DJones_1_export_excel_2_9_'!$R:$R)&lt;&gt;0),'7043_DJones_1_export_excel_2_9_'!$R:$R,"")))</f>
        <v/>
      </c>
      <c r="M87" s="7" t="str" cm="1">
        <f t="array" ref="M87">_xlfn.TEXTJOIN(CHAR(10),TRUE,_xlfn.UNIQUE(IF(('7043_DJones_1_export_excel_2_9_'!$C:$C=Names!$B87)*(LEN('7043_DJones_1_export_excel_2_9_'!$Y:$Y)&lt;&gt;0),'7043_DJones_1_export_excel_2_9_'!$Y:$Y,"")))</f>
        <v/>
      </c>
      <c r="N87" s="7" t="str" cm="1">
        <f t="array" ref="N87">_xlfn.TEXTJOIN(CHAR(10),TRUE,_xlfn.UNIQUE(IF(('7043_DJones_1_export_excel_2_9_'!$C:$C=Names!$B87)*(LEN('7043_DJones_1_export_excel_2_9_'!$S:$S)&lt;&gt;0),'7043_DJones_1_export_excel_2_9_'!$S:$S,"")))</f>
        <v/>
      </c>
      <c r="O87" s="7" t="s">
        <v>2015</v>
      </c>
      <c r="P87" s="7" t="s">
        <v>198</v>
      </c>
      <c r="Q87" s="7" t="s">
        <v>198</v>
      </c>
      <c r="R87" s="7" t="s">
        <v>198</v>
      </c>
      <c r="S87" s="7" t="s">
        <v>198</v>
      </c>
      <c r="T87" s="7" t="s">
        <v>198</v>
      </c>
      <c r="U87" s="7" t="s">
        <v>198</v>
      </c>
      <c r="V87" s="7" t="s">
        <v>198</v>
      </c>
      <c r="W87" s="7" t="s">
        <v>198</v>
      </c>
      <c r="X87" s="7" t="s">
        <v>198</v>
      </c>
      <c r="Y87" s="7" t="s">
        <v>198</v>
      </c>
      <c r="Z87" s="7" t="s">
        <v>198</v>
      </c>
    </row>
    <row r="88" spans="1:26" s="8" customFormat="1" ht="30" x14ac:dyDescent="0.25">
      <c r="A88" s="7" t="str">
        <f>INDEX(_7043_DJones_1_export_excel_2_9_[[#All],[SERNBR]:[REGNBR]],MATCH(Table2[[#This Row],[SERNBR]], _7043_DJones_1_export_excel_2_9_[[#All],[SERNBR]],0),2)</f>
        <v>OH-WIL</v>
      </c>
      <c r="B88" s="13">
        <v>288</v>
      </c>
      <c r="C88" s="7" t="str">
        <f>INDEX(_7043_DJones_1_export_excel_2_9_[#All],MATCH(Table2[[#This Row],[SERNBR]],_7043_DJones_1_export_excel_2_9_[[#All],[SERNBR]],0),MATCH(Table2[[#Headers],[ACBASECOUNTRY]],_7043_DJones_1_export_excel_2_9_[#Headers],0))</f>
        <v>Finland</v>
      </c>
      <c r="D88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Charter Company</v>
      </c>
      <c r="E88" s="7" t="b">
        <f>LEN(CONCATENATE(Table2[[#This Row],[CONTACTBESTPHONE]],Table2[[#This Row],[CONTACTOFFICE]],Table2[[#This Row],[CONTACTMOBILE]],Table2[[#This Row],[COMPOFFICE]],Table2[[#This Row],[COMPMOBILE]]))&gt;0</f>
        <v>1</v>
      </c>
      <c r="F88" s="7" t="b">
        <f>LEN(CONCATENATE(Table2[[#This Row],[COMPEMAILADDRESS]],Table2[[#This Row],[CONTACTEMAILADDRESS]]))&gt;0</f>
        <v>1</v>
      </c>
      <c r="G88" s="7" t="str" cm="1">
        <f t="array" ref="G88">_xlfn.TEXTJOIN(CHAR(10),TRUE,_xlfn.UNIQUE(IF(('7043_DJones_1_export_excel_2_9_'!$C:$C=Names!$B88)*(LEN('7043_DJones_1_export_excel_2_9_'!$Z:$Z)&lt;&gt;0),'7043_DJones_1_export_excel_2_9_'!$Z:$Z,"")))</f>
        <v>358-205-102-740
358-205-10-10</v>
      </c>
      <c r="H88" s="7" t="str" cm="1">
        <f t="array" ref="H88">_xlfn.TEXTJOIN(CHAR(10),TRUE,_xlfn.UNIQUE(IF(('7043_DJones_1_export_excel_2_9_'!$C:$C=Names!$B88)*(LEN('7043_DJones_1_export_excel_2_9_'!$AA:$AA)&lt;&gt;0),'7043_DJones_1_export_excel_2_9_'!$AA:$AA,"")))</f>
        <v>358-205-101-900</v>
      </c>
      <c r="I88" s="7" t="str" cm="1">
        <f t="array" ref="I88">_xlfn.TEXTJOIN(CHAR(10),TRUE,_xlfn.UNIQUE(IF(('7043_DJones_1_export_excel_2_9_'!$C:$C=Names!$B88)*(LEN('7043_DJones_1_export_excel_2_9_'!$AB:$AB)&lt;&gt;0),'7043_DJones_1_export_excel_2_9_'!$AB:$AB,"")))</f>
        <v>358-205-102-740</v>
      </c>
      <c r="J88" s="7" t="str" cm="1">
        <f t="array" ref="J88">_xlfn.TEXTJOIN(CHAR(10),TRUE,_xlfn.UNIQUE(IF(('7043_DJones_1_export_excel_2_9_'!$C:$C=Names!$B88)*(LEN('7043_DJones_1_export_excel_2_9_'!$T:$T)&lt;&gt;0),'7043_DJones_1_export_excel_2_9_'!$T:$T,"")))</f>
        <v>358-205-101-900
358-205-10-10</v>
      </c>
      <c r="K88" s="7" t="str" cm="1">
        <f t="array" ref="K88">_xlfn.TEXTJOIN(CHAR(10),TRUE,_xlfn.UNIQUE(IF(('7043_DJones_1_export_excel_2_9_'!$C:$C=Names!$B88)*(LEN('7043_DJones_1_export_excel_2_9_'!$U:$U)&lt;&gt;0),'7043_DJones_1_export_excel_2_9_'!$U:$U,"")))</f>
        <v/>
      </c>
      <c r="L88" s="7" t="str" cm="1">
        <f t="array" ref="L88">_xlfn.TEXTJOIN(CHAR(10),TRUE,_xlfn.UNIQUE(IF(('7043_DJones_1_export_excel_2_9_'!$C:$C=Names!$B88)*(LEN('7043_DJones_1_export_excel_2_9_'!$R:$R)&lt;&gt;0),'7043_DJones_1_export_excel_2_9_'!$R:$R,"")))</f>
        <v>sales@jetflite.fi
info@wihuri.fi</v>
      </c>
      <c r="M88" s="7" t="str" cm="1">
        <f t="array" ref="M88">_xlfn.TEXTJOIN(CHAR(10),TRUE,_xlfn.UNIQUE(IF(('7043_DJones_1_export_excel_2_9_'!$C:$C=Names!$B88)*(LEN('7043_DJones_1_export_excel_2_9_'!$Y:$Y)&lt;&gt;0),'7043_DJones_1_export_excel_2_9_'!$Y:$Y,"")))</f>
        <v>elina.karjalainen@jetflite.fi
juha.hellgren@wihuri.fi</v>
      </c>
      <c r="N88" s="7" t="str" cm="1">
        <f t="array" ref="N88">_xlfn.TEXTJOIN(CHAR(10),TRUE,_xlfn.UNIQUE(IF(('7043_DJones_1_export_excel_2_9_'!$C:$C=Names!$B88)*(LEN('7043_DJones_1_export_excel_2_9_'!$S:$S)&lt;&gt;0),'7043_DJones_1_export_excel_2_9_'!$S:$S,"")))</f>
        <v>www.jetflite.fi
www.wihuri.com</v>
      </c>
      <c r="O88" s="7" t="s">
        <v>2035</v>
      </c>
      <c r="P88" s="7" t="s">
        <v>198</v>
      </c>
      <c r="Q88" s="7" t="s">
        <v>198</v>
      </c>
      <c r="R88" s="7" t="s">
        <v>198</v>
      </c>
      <c r="S88" s="7" t="s">
        <v>198</v>
      </c>
      <c r="T88" s="7" t="s">
        <v>2024</v>
      </c>
      <c r="U88" s="7" t="s">
        <v>198</v>
      </c>
      <c r="V88" s="7" t="s">
        <v>198</v>
      </c>
      <c r="W88" s="7" t="s">
        <v>198</v>
      </c>
      <c r="X88" s="7" t="s">
        <v>198</v>
      </c>
      <c r="Y88" s="7" t="s">
        <v>198</v>
      </c>
      <c r="Z88" s="7" t="s">
        <v>198</v>
      </c>
    </row>
    <row r="89" spans="1:26" s="8" customFormat="1" ht="30" x14ac:dyDescent="0.25">
      <c r="A89" s="7" t="str">
        <f>INDEX(_7043_DJones_1_export_excel_2_9_[[#All],[SERNBR]:[REGNBR]],MATCH(Table2[[#This Row],[SERNBR]], _7043_DJones_1_export_excel_2_9_[[#All],[SERNBR]],0),2)</f>
        <v>N24G</v>
      </c>
      <c r="B89" s="13">
        <v>289</v>
      </c>
      <c r="C89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89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Operator</v>
      </c>
      <c r="E89" s="7" t="b">
        <f>LEN(CONCATENATE(Table2[[#This Row],[CONTACTBESTPHONE]],Table2[[#This Row],[CONTACTOFFICE]],Table2[[#This Row],[CONTACTMOBILE]],Table2[[#This Row],[COMPOFFICE]],Table2[[#This Row],[COMPMOBILE]]))&gt;0</f>
        <v>1</v>
      </c>
      <c r="F89" s="7" t="b">
        <f>LEN(CONCATENATE(Table2[[#This Row],[COMPEMAILADDRESS]],Table2[[#This Row],[CONTACTEMAILADDRESS]]))&gt;0</f>
        <v>1</v>
      </c>
      <c r="G89" s="7" t="str" cm="1">
        <f t="array" ref="G89">_xlfn.TEXTJOIN(CHAR(10),TRUE,_xlfn.UNIQUE(IF(('7043_DJones_1_export_excel_2_9_'!$C:$C=Names!$B89)*(LEN('7043_DJones_1_export_excel_2_9_'!$Z:$Z)&lt;&gt;0),'7043_DJones_1_export_excel_2_9_'!$Z:$Z,"")))</f>
        <v>330-796-2121</v>
      </c>
      <c r="H89" s="7" t="str" cm="1">
        <f t="array" ref="H89">_xlfn.TEXTJOIN(CHAR(10),TRUE,_xlfn.UNIQUE(IF(('7043_DJones_1_export_excel_2_9_'!$C:$C=Names!$B89)*(LEN('7043_DJones_1_export_excel_2_9_'!$AA:$AA)&lt;&gt;0),'7043_DJones_1_export_excel_2_9_'!$AA:$AA,"")))</f>
        <v/>
      </c>
      <c r="I89" s="7" t="str" cm="1">
        <f t="array" ref="I89">_xlfn.TEXTJOIN(CHAR(10),TRUE,_xlfn.UNIQUE(IF(('7043_DJones_1_export_excel_2_9_'!$C:$C=Names!$B89)*(LEN('7043_DJones_1_export_excel_2_9_'!$AB:$AB)&lt;&gt;0),'7043_DJones_1_export_excel_2_9_'!$AB:$AB,"")))</f>
        <v/>
      </c>
      <c r="J89" s="7" t="str" cm="1">
        <f t="array" ref="J89">_xlfn.TEXTJOIN(CHAR(10),TRUE,_xlfn.UNIQUE(IF(('7043_DJones_1_export_excel_2_9_'!$C:$C=Names!$B89)*(LEN('7043_DJones_1_export_excel_2_9_'!$T:$T)&lt;&gt;0),'7043_DJones_1_export_excel_2_9_'!$T:$T,"")))</f>
        <v>330-796-2121</v>
      </c>
      <c r="K89" s="7" t="str" cm="1">
        <f t="array" ref="K89">_xlfn.TEXTJOIN(CHAR(10),TRUE,_xlfn.UNIQUE(IF(('7043_DJones_1_export_excel_2_9_'!$C:$C=Names!$B89)*(LEN('7043_DJones_1_export_excel_2_9_'!$U:$U)&lt;&gt;0),'7043_DJones_1_export_excel_2_9_'!$U:$U,"")))</f>
        <v/>
      </c>
      <c r="L89" s="7" t="str" cm="1">
        <f t="array" ref="L89">_xlfn.TEXTJOIN(CHAR(10),TRUE,_xlfn.UNIQUE(IF(('7043_DJones_1_export_excel_2_9_'!$C:$C=Names!$B89)*(LEN('7043_DJones_1_export_excel_2_9_'!$R:$R)&lt;&gt;0),'7043_DJones_1_export_excel_2_9_'!$R:$R,"")))</f>
        <v/>
      </c>
      <c r="M89" s="7" t="str" cm="1">
        <f t="array" ref="M89">_xlfn.TEXTJOIN(CHAR(10),TRUE,_xlfn.UNIQUE(IF(('7043_DJones_1_export_excel_2_9_'!$C:$C=Names!$B89)*(LEN('7043_DJones_1_export_excel_2_9_'!$Y:$Y)&lt;&gt;0),'7043_DJones_1_export_excel_2_9_'!$Y:$Y,"")))</f>
        <v>chris_kostiuk@goodyear.com
Richard.Kramer@goodyear.com</v>
      </c>
      <c r="N89" s="7" t="str" cm="1">
        <f t="array" ref="N89">_xlfn.TEXTJOIN(CHAR(10),TRUE,_xlfn.UNIQUE(IF(('7043_DJones_1_export_excel_2_9_'!$C:$C=Names!$B89)*(LEN('7043_DJones_1_export_excel_2_9_'!$S:$S)&lt;&gt;0),'7043_DJones_1_export_excel_2_9_'!$S:$S,"")))</f>
        <v>www.goodyear.com</v>
      </c>
      <c r="O89" s="7" t="s">
        <v>2045</v>
      </c>
      <c r="P89" s="7" t="s">
        <v>1925</v>
      </c>
      <c r="Q89" s="7" t="s">
        <v>198</v>
      </c>
      <c r="R89" s="7" t="s">
        <v>198</v>
      </c>
      <c r="S89" s="7" t="s">
        <v>198</v>
      </c>
      <c r="T89" s="7" t="s">
        <v>198</v>
      </c>
      <c r="U89" s="7" t="s">
        <v>198</v>
      </c>
      <c r="V89" s="7" t="s">
        <v>198</v>
      </c>
      <c r="W89" s="7" t="s">
        <v>198</v>
      </c>
      <c r="X89" s="7" t="s">
        <v>198</v>
      </c>
      <c r="Y89" s="7" t="s">
        <v>198</v>
      </c>
      <c r="Z89" s="7" t="s">
        <v>198</v>
      </c>
    </row>
    <row r="90" spans="1:26" s="8" customFormat="1" x14ac:dyDescent="0.25">
      <c r="A90" s="7" t="str">
        <f>INDEX(_7043_DJones_1_export_excel_2_9_[[#All],[SERNBR]:[REGNBR]],MATCH(Table2[[#This Row],[SERNBR]], _7043_DJones_1_export_excel_2_9_[[#All],[SERNBR]],0),2)</f>
        <v>C-FMDN</v>
      </c>
      <c r="B90" s="13">
        <v>290</v>
      </c>
      <c r="C90" s="7" t="str">
        <f>INDEX(_7043_DJones_1_export_excel_2_9_[#All],MATCH(Table2[[#This Row],[SERNBR]],_7043_DJones_1_export_excel_2_9_[[#All],[SERNBR]],0),MATCH(Table2[[#Headers],[ACBASECOUNTRY]],_7043_DJones_1_export_excel_2_9_[#Headers],0))</f>
        <v>Canada</v>
      </c>
      <c r="D90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Operator</v>
      </c>
      <c r="E90" s="7" t="b">
        <f>LEN(CONCATENATE(Table2[[#This Row],[CONTACTBESTPHONE]],Table2[[#This Row],[CONTACTOFFICE]],Table2[[#This Row],[CONTACTMOBILE]],Table2[[#This Row],[COMPOFFICE]],Table2[[#This Row],[COMPMOBILE]]))&gt;0</f>
        <v>1</v>
      </c>
      <c r="F90" s="7" t="b">
        <f>LEN(CONCATENATE(Table2[[#This Row],[COMPEMAILADDRESS]],Table2[[#This Row],[CONTACTEMAILADDRESS]]))&gt;0</f>
        <v>1</v>
      </c>
      <c r="G90" s="7" t="str" cm="1">
        <f t="array" ref="G90">_xlfn.TEXTJOIN(CHAR(10),TRUE,_xlfn.UNIQUE(IF(('7043_DJones_1_export_excel_2_9_'!$C:$C=Names!$B90)*(LEN('7043_DJones_1_export_excel_2_9_'!$Z:$Z)&lt;&gt;0),'7043_DJones_1_export_excel_2_9_'!$Z:$Z,"")))</f>
        <v>403-275-8121</v>
      </c>
      <c r="H90" s="7" t="str" cm="1">
        <f t="array" ref="H90">_xlfn.TEXTJOIN(CHAR(10),TRUE,_xlfn.UNIQUE(IF(('7043_DJones_1_export_excel_2_9_'!$C:$C=Names!$B90)*(LEN('7043_DJones_1_export_excel_2_9_'!$AA:$AA)&lt;&gt;0),'7043_DJones_1_export_excel_2_9_'!$AA:$AA,"")))</f>
        <v/>
      </c>
      <c r="I90" s="7" t="str" cm="1">
        <f t="array" ref="I90">_xlfn.TEXTJOIN(CHAR(10),TRUE,_xlfn.UNIQUE(IF(('7043_DJones_1_export_excel_2_9_'!$C:$C=Names!$B90)*(LEN('7043_DJones_1_export_excel_2_9_'!$AB:$AB)&lt;&gt;0),'7043_DJones_1_export_excel_2_9_'!$AB:$AB,"")))</f>
        <v/>
      </c>
      <c r="J90" s="7" t="str" cm="1">
        <f t="array" ref="J90">_xlfn.TEXTJOIN(CHAR(10),TRUE,_xlfn.UNIQUE(IF(('7043_DJones_1_export_excel_2_9_'!$C:$C=Names!$B90)*(LEN('7043_DJones_1_export_excel_2_9_'!$T:$T)&lt;&gt;0),'7043_DJones_1_export_excel_2_9_'!$T:$T,"")))</f>
        <v>403-275-8121</v>
      </c>
      <c r="K90" s="7" t="str" cm="1">
        <f t="array" ref="K90">_xlfn.TEXTJOIN(CHAR(10),TRUE,_xlfn.UNIQUE(IF(('7043_DJones_1_export_excel_2_9_'!$C:$C=Names!$B90)*(LEN('7043_DJones_1_export_excel_2_9_'!$U:$U)&lt;&gt;0),'7043_DJones_1_export_excel_2_9_'!$U:$U,"")))</f>
        <v/>
      </c>
      <c r="L90" s="7" t="str" cm="1">
        <f t="array" ref="L90">_xlfn.TEXTJOIN(CHAR(10),TRUE,_xlfn.UNIQUE(IF(('7043_DJones_1_export_excel_2_9_'!$C:$C=Names!$B90)*(LEN('7043_DJones_1_export_excel_2_9_'!$R:$R)&lt;&gt;0),'7043_DJones_1_export_excel_2_9_'!$R:$R,"")))</f>
        <v>sales@sunwestaviation.ca</v>
      </c>
      <c r="M90" s="7" t="str" cm="1">
        <f t="array" ref="M90">_xlfn.TEXTJOIN(CHAR(10),TRUE,_xlfn.UNIQUE(IF(('7043_DJones_1_export_excel_2_9_'!$C:$C=Names!$B90)*(LEN('7043_DJones_1_export_excel_2_9_'!$Y:$Y)&lt;&gt;0),'7043_DJones_1_export_excel_2_9_'!$Y:$Y,"")))</f>
        <v>cbertrand@sunwestaviation.ca</v>
      </c>
      <c r="N90" s="7" t="str" cm="1">
        <f t="array" ref="N90">_xlfn.TEXTJOIN(CHAR(10),TRUE,_xlfn.UNIQUE(IF(('7043_DJones_1_export_excel_2_9_'!$C:$C=Names!$B90)*(LEN('7043_DJones_1_export_excel_2_9_'!$S:$S)&lt;&gt;0),'7043_DJones_1_export_excel_2_9_'!$S:$S,"")))</f>
        <v>www.sunwestaviation.ca</v>
      </c>
      <c r="O90" s="7" t="s">
        <v>2051</v>
      </c>
      <c r="P90" s="7" t="s">
        <v>1846</v>
      </c>
      <c r="Q90" s="7" t="s">
        <v>198</v>
      </c>
      <c r="R90" s="7" t="s">
        <v>198</v>
      </c>
      <c r="S90" s="7" t="s">
        <v>198</v>
      </c>
      <c r="T90" s="7" t="s">
        <v>198</v>
      </c>
      <c r="U90" s="7" t="s">
        <v>198</v>
      </c>
      <c r="V90" s="7" t="s">
        <v>198</v>
      </c>
      <c r="W90" s="7" t="s">
        <v>198</v>
      </c>
      <c r="X90" s="7" t="s">
        <v>198</v>
      </c>
      <c r="Y90" s="7" t="s">
        <v>198</v>
      </c>
      <c r="Z90" s="7" t="s">
        <v>198</v>
      </c>
    </row>
    <row r="91" spans="1:26" s="8" customFormat="1" x14ac:dyDescent="0.25">
      <c r="A91" s="7" t="str">
        <f>INDEX(_7043_DJones_1_export_excel_2_9_[[#All],[SERNBR]:[REGNBR]],MATCH(Table2[[#This Row],[SERNBR]], _7043_DJones_1_export_excel_2_9_[[#All],[SERNBR]],0),2)</f>
        <v>N27KB</v>
      </c>
      <c r="B91" s="13">
        <v>291</v>
      </c>
      <c r="C91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91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</v>
      </c>
      <c r="E91" s="7" t="b">
        <f>LEN(CONCATENATE(Table2[[#This Row],[CONTACTBESTPHONE]],Table2[[#This Row],[CONTACTOFFICE]],Table2[[#This Row],[CONTACTMOBILE]],Table2[[#This Row],[COMPOFFICE]],Table2[[#This Row],[COMPMOBILE]]))&gt;0</f>
        <v>1</v>
      </c>
      <c r="F91" s="7" t="b">
        <f>LEN(CONCATENATE(Table2[[#This Row],[COMPEMAILADDRESS]],Table2[[#This Row],[CONTACTEMAILADDRESS]]))&gt;0</f>
        <v>1</v>
      </c>
      <c r="G91" s="7" t="str" cm="1">
        <f t="array" ref="G91">_xlfn.TEXTJOIN(CHAR(10),TRUE,_xlfn.UNIQUE(IF(('7043_DJones_1_export_excel_2_9_'!$C:$C=Names!$B91)*(LEN('7043_DJones_1_export_excel_2_9_'!$Z:$Z)&lt;&gt;0),'7043_DJones_1_export_excel_2_9_'!$Z:$Z,"")))</f>
        <v>940-567-1080</v>
      </c>
      <c r="H91" s="7" t="str" cm="1">
        <f t="array" ref="H91">_xlfn.TEXTJOIN(CHAR(10),TRUE,_xlfn.UNIQUE(IF(('7043_DJones_1_export_excel_2_9_'!$C:$C=Names!$B91)*(LEN('7043_DJones_1_export_excel_2_9_'!$AA:$AA)&lt;&gt;0),'7043_DJones_1_export_excel_2_9_'!$AA:$AA,"")))</f>
        <v>940-567-3147</v>
      </c>
      <c r="I91" s="7" t="str" cm="1">
        <f t="array" ref="I91">_xlfn.TEXTJOIN(CHAR(10),TRUE,_xlfn.UNIQUE(IF(('7043_DJones_1_export_excel_2_9_'!$C:$C=Names!$B91)*(LEN('7043_DJones_1_export_excel_2_9_'!$AB:$AB)&lt;&gt;0),'7043_DJones_1_export_excel_2_9_'!$AB:$AB,"")))</f>
        <v>940-567-1080</v>
      </c>
      <c r="J91" s="7" t="str" cm="1">
        <f t="array" ref="J91">_xlfn.TEXTJOIN(CHAR(10),TRUE,_xlfn.UNIQUE(IF(('7043_DJones_1_export_excel_2_9_'!$C:$C=Names!$B91)*(LEN('7043_DJones_1_export_excel_2_9_'!$T:$T)&lt;&gt;0),'7043_DJones_1_export_excel_2_9_'!$T:$T,"")))</f>
        <v>940-567-3147</v>
      </c>
      <c r="K91" s="7" t="str" cm="1">
        <f t="array" ref="K91">_xlfn.TEXTJOIN(CHAR(10),TRUE,_xlfn.UNIQUE(IF(('7043_DJones_1_export_excel_2_9_'!$C:$C=Names!$B91)*(LEN('7043_DJones_1_export_excel_2_9_'!$U:$U)&lt;&gt;0),'7043_DJones_1_export_excel_2_9_'!$U:$U,"")))</f>
        <v/>
      </c>
      <c r="L91" s="7" t="str" cm="1">
        <f t="array" ref="L91">_xlfn.TEXTJOIN(CHAR(10),TRUE,_xlfn.UNIQUE(IF(('7043_DJones_1_export_excel_2_9_'!$C:$C=Names!$B91)*(LEN('7043_DJones_1_export_excel_2_9_'!$R:$R)&lt;&gt;0),'7043_DJones_1_export_excel_2_9_'!$R:$R,"")))</f>
        <v/>
      </c>
      <c r="M91" s="7" t="str" cm="1">
        <f t="array" ref="M91">_xlfn.TEXTJOIN(CHAR(10),TRUE,_xlfn.UNIQUE(IF(('7043_DJones_1_export_excel_2_9_'!$C:$C=Names!$B91)*(LEN('7043_DJones_1_export_excel_2_9_'!$Y:$Y)&lt;&gt;0),'7043_DJones_1_export_excel_2_9_'!$Y:$Y,"")))</f>
        <v>ken@swanpclp.com</v>
      </c>
      <c r="N91" s="7" t="str" cm="1">
        <f t="array" ref="N91">_xlfn.TEXTJOIN(CHAR(10),TRUE,_xlfn.UNIQUE(IF(('7043_DJones_1_export_excel_2_9_'!$C:$C=Names!$B91)*(LEN('7043_DJones_1_export_excel_2_9_'!$S:$S)&lt;&gt;0),'7043_DJones_1_export_excel_2_9_'!$S:$S,"")))</f>
        <v/>
      </c>
      <c r="O91" s="7" t="s">
        <v>2055</v>
      </c>
      <c r="P91" s="7" t="s">
        <v>198</v>
      </c>
      <c r="Q91" s="7" t="s">
        <v>198</v>
      </c>
      <c r="R91" s="7" t="s">
        <v>198</v>
      </c>
      <c r="S91" s="7" t="s">
        <v>198</v>
      </c>
      <c r="T91" s="7" t="s">
        <v>198</v>
      </c>
      <c r="U91" s="7" t="s">
        <v>198</v>
      </c>
      <c r="V91" s="7" t="s">
        <v>198</v>
      </c>
      <c r="W91" s="7" t="s">
        <v>198</v>
      </c>
      <c r="X91" s="7" t="s">
        <v>198</v>
      </c>
      <c r="Y91" s="7" t="s">
        <v>198</v>
      </c>
      <c r="Z91" s="7" t="s">
        <v>198</v>
      </c>
    </row>
    <row r="92" spans="1:26" s="8" customFormat="1" ht="30" x14ac:dyDescent="0.25">
      <c r="A92" s="7" t="str">
        <f>INDEX(_7043_DJones_1_export_excel_2_9_[[#All],[SERNBR]:[REGNBR]],MATCH(Table2[[#This Row],[SERNBR]], _7043_DJones_1_export_excel_2_9_[[#All],[SERNBR]],0),2)</f>
        <v>N557GA</v>
      </c>
      <c r="B92" s="13">
        <v>292</v>
      </c>
      <c r="C92" s="7" t="str">
        <f>INDEX(_7043_DJones_1_export_excel_2_9_[#All],MATCH(Table2[[#This Row],[SERNBR]],_7043_DJones_1_export_excel_2_9_[[#All],[SERNBR]],0),MATCH(Table2[[#Headers],[ACBASECOUNTRY]],_7043_DJones_1_export_excel_2_9_[#Headers],0))</f>
        <v>Dominican Republic</v>
      </c>
      <c r="D92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Operator</v>
      </c>
      <c r="E92" s="7" t="b">
        <f>LEN(CONCATENATE(Table2[[#This Row],[CONTACTBESTPHONE]],Table2[[#This Row],[CONTACTOFFICE]],Table2[[#This Row],[CONTACTMOBILE]],Table2[[#This Row],[COMPOFFICE]],Table2[[#This Row],[COMPMOBILE]]))&gt;0</f>
        <v>1</v>
      </c>
      <c r="F92" s="7" t="b">
        <f>LEN(CONCATENATE(Table2[[#This Row],[COMPEMAILADDRESS]],Table2[[#This Row],[CONTACTEMAILADDRESS]]))&gt;0</f>
        <v>1</v>
      </c>
      <c r="G92" s="7" t="str" cm="1">
        <f t="array" ref="G92">_xlfn.TEXTJOIN(CHAR(10),TRUE,_xlfn.UNIQUE(IF(('7043_DJones_1_export_excel_2_9_'!$C:$C=Names!$B92)*(LEN('7043_DJones_1_export_excel_2_9_'!$Z:$Z)&lt;&gt;0),'7043_DJones_1_export_excel_2_9_'!$Z:$Z,"")))</f>
        <v>809-373-5208
809-540-3800</v>
      </c>
      <c r="H92" s="7" t="str" cm="1">
        <f t="array" ref="H92">_xlfn.TEXTJOIN(CHAR(10),TRUE,_xlfn.UNIQUE(IF(('7043_DJones_1_export_excel_2_9_'!$C:$C=Names!$B92)*(LEN('7043_DJones_1_export_excel_2_9_'!$AA:$AA)&lt;&gt;0),'7043_DJones_1_export_excel_2_9_'!$AA:$AA,"")))</f>
        <v>809-540-3800</v>
      </c>
      <c r="I92" s="7" t="str" cm="1">
        <f t="array" ref="I92">_xlfn.TEXTJOIN(CHAR(10),TRUE,_xlfn.UNIQUE(IF(('7043_DJones_1_export_excel_2_9_'!$C:$C=Names!$B92)*(LEN('7043_DJones_1_export_excel_2_9_'!$AB:$AB)&lt;&gt;0),'7043_DJones_1_export_excel_2_9_'!$AB:$AB,"")))</f>
        <v/>
      </c>
      <c r="J92" s="7" t="str" cm="1">
        <f t="array" ref="J92">_xlfn.TEXTJOIN(CHAR(10),TRUE,_xlfn.UNIQUE(IF(('7043_DJones_1_export_excel_2_9_'!$C:$C=Names!$B92)*(LEN('7043_DJones_1_export_excel_2_9_'!$T:$T)&lt;&gt;0),'7043_DJones_1_export_excel_2_9_'!$T:$T,"")))</f>
        <v>809-373-5208</v>
      </c>
      <c r="K92" s="7" t="str" cm="1">
        <f t="array" ref="K92">_xlfn.TEXTJOIN(CHAR(10),TRUE,_xlfn.UNIQUE(IF(('7043_DJones_1_export_excel_2_9_'!$C:$C=Names!$B92)*(LEN('7043_DJones_1_export_excel_2_9_'!$U:$U)&lt;&gt;0),'7043_DJones_1_export_excel_2_9_'!$U:$U,"")))</f>
        <v/>
      </c>
      <c r="L92" s="7" t="str" cm="1">
        <f t="array" ref="L92">_xlfn.TEXTJOIN(CHAR(10),TRUE,_xlfn.UNIQUE(IF(('7043_DJones_1_export_excel_2_9_'!$C:$C=Names!$B92)*(LEN('7043_DJones_1_export_excel_2_9_'!$R:$R)&lt;&gt;0),'7043_DJones_1_export_excel_2_9_'!$R:$R,"")))</f>
        <v>ops@ambair.com</v>
      </c>
      <c r="M92" s="7" t="str" cm="1">
        <f t="array" ref="M92">_xlfn.TEXTJOIN(CHAR(10),TRUE,_xlfn.UNIQUE(IF(('7043_DJones_1_export_excel_2_9_'!$C:$C=Names!$B92)*(LEN('7043_DJones_1_export_excel_2_9_'!$Y:$Y)&lt;&gt;0),'7043_DJones_1_export_excel_2_9_'!$Y:$Y,"")))</f>
        <v/>
      </c>
      <c r="N92" s="7" t="str" cm="1">
        <f t="array" ref="N92">_xlfn.TEXTJOIN(CHAR(10),TRUE,_xlfn.UNIQUE(IF(('7043_DJones_1_export_excel_2_9_'!$C:$C=Names!$B92)*(LEN('7043_DJones_1_export_excel_2_9_'!$S:$S)&lt;&gt;0),'7043_DJones_1_export_excel_2_9_'!$S:$S,"")))</f>
        <v>www.grupoambar.com</v>
      </c>
      <c r="O92" s="7" t="s">
        <v>2063</v>
      </c>
      <c r="P92" s="7" t="s">
        <v>2063</v>
      </c>
      <c r="Q92" s="7" t="s">
        <v>198</v>
      </c>
      <c r="R92" s="7" t="s">
        <v>198</v>
      </c>
      <c r="S92" s="7" t="s">
        <v>198</v>
      </c>
      <c r="T92" s="7" t="s">
        <v>198</v>
      </c>
      <c r="U92" s="7" t="s">
        <v>198</v>
      </c>
      <c r="V92" s="7" t="s">
        <v>198</v>
      </c>
      <c r="W92" s="7" t="s">
        <v>198</v>
      </c>
      <c r="X92" s="7" t="s">
        <v>198</v>
      </c>
      <c r="Y92" s="7" t="s">
        <v>198</v>
      </c>
      <c r="Z92" s="7" t="s">
        <v>198</v>
      </c>
    </row>
    <row r="93" spans="1:26" s="8" customFormat="1" x14ac:dyDescent="0.25">
      <c r="A93" s="7" t="str">
        <f>INDEX(_7043_DJones_1_export_excel_2_9_[[#All],[SERNBR]:[REGNBR]],MATCH(Table2[[#This Row],[SERNBR]], _7043_DJones_1_export_excel_2_9_[[#All],[SERNBR]],0),2)</f>
        <v>N935GB</v>
      </c>
      <c r="B93" s="13">
        <v>293</v>
      </c>
      <c r="C93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93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</v>
      </c>
      <c r="E93" s="7" t="b">
        <f>LEN(CONCATENATE(Table2[[#This Row],[CONTACTBESTPHONE]],Table2[[#This Row],[CONTACTOFFICE]],Table2[[#This Row],[CONTACTMOBILE]],Table2[[#This Row],[COMPOFFICE]],Table2[[#This Row],[COMPMOBILE]]))&gt;0</f>
        <v>1</v>
      </c>
      <c r="F93" s="7" t="b">
        <f>LEN(CONCATENATE(Table2[[#This Row],[COMPEMAILADDRESS]],Table2[[#This Row],[CONTACTEMAILADDRESS]]))&gt;0</f>
        <v>0</v>
      </c>
      <c r="G93" s="7" t="str" cm="1">
        <f t="array" ref="G93">_xlfn.TEXTJOIN(CHAR(10),TRUE,_xlfn.UNIQUE(IF(('7043_DJones_1_export_excel_2_9_'!$C:$C=Names!$B93)*(LEN('7043_DJones_1_export_excel_2_9_'!$Z:$Z)&lt;&gt;0),'7043_DJones_1_export_excel_2_9_'!$Z:$Z,"")))</f>
        <v>920-592-2000</v>
      </c>
      <c r="H93" s="7" t="str" cm="1">
        <f t="array" ref="H93">_xlfn.TEXTJOIN(CHAR(10),TRUE,_xlfn.UNIQUE(IF(('7043_DJones_1_export_excel_2_9_'!$C:$C=Names!$B93)*(LEN('7043_DJones_1_export_excel_2_9_'!$AA:$AA)&lt;&gt;0),'7043_DJones_1_export_excel_2_9_'!$AA:$AA,"")))</f>
        <v>920-592-2000</v>
      </c>
      <c r="I93" s="7" t="str" cm="1">
        <f t="array" ref="I93">_xlfn.TEXTJOIN(CHAR(10),TRUE,_xlfn.UNIQUE(IF(('7043_DJones_1_export_excel_2_9_'!$C:$C=Names!$B93)*(LEN('7043_DJones_1_export_excel_2_9_'!$AB:$AB)&lt;&gt;0),'7043_DJones_1_export_excel_2_9_'!$AB:$AB,"")))</f>
        <v/>
      </c>
      <c r="J93" s="7" t="str" cm="1">
        <f t="array" ref="J93">_xlfn.TEXTJOIN(CHAR(10),TRUE,_xlfn.UNIQUE(IF(('7043_DJones_1_export_excel_2_9_'!$C:$C=Names!$B93)*(LEN('7043_DJones_1_export_excel_2_9_'!$T:$T)&lt;&gt;0),'7043_DJones_1_export_excel_2_9_'!$T:$T,"")))</f>
        <v>920-592-2000</v>
      </c>
      <c r="K93" s="7" t="str" cm="1">
        <f t="array" ref="K93">_xlfn.TEXTJOIN(CHAR(10),TRUE,_xlfn.UNIQUE(IF(('7043_DJones_1_export_excel_2_9_'!$C:$C=Names!$B93)*(LEN('7043_DJones_1_export_excel_2_9_'!$U:$U)&lt;&gt;0),'7043_DJones_1_export_excel_2_9_'!$U:$U,"")))</f>
        <v/>
      </c>
      <c r="L93" s="7" t="str" cm="1">
        <f t="array" ref="L93">_xlfn.TEXTJOIN(CHAR(10),TRUE,_xlfn.UNIQUE(IF(('7043_DJones_1_export_excel_2_9_'!$C:$C=Names!$B93)*(LEN('7043_DJones_1_export_excel_2_9_'!$R:$R)&lt;&gt;0),'7043_DJones_1_export_excel_2_9_'!$R:$R,"")))</f>
        <v/>
      </c>
      <c r="M93" s="7" t="str" cm="1">
        <f t="array" ref="M93">_xlfn.TEXTJOIN(CHAR(10),TRUE,_xlfn.UNIQUE(IF(('7043_DJones_1_export_excel_2_9_'!$C:$C=Names!$B93)*(LEN('7043_DJones_1_export_excel_2_9_'!$Y:$Y)&lt;&gt;0),'7043_DJones_1_export_excel_2_9_'!$Y:$Y,"")))</f>
        <v/>
      </c>
      <c r="N93" s="7" t="str" cm="1">
        <f t="array" ref="N93">_xlfn.TEXTJOIN(CHAR(10),TRUE,_xlfn.UNIQUE(IF(('7043_DJones_1_export_excel_2_9_'!$C:$C=Names!$B93)*(LEN('7043_DJones_1_export_excel_2_9_'!$S:$S)&lt;&gt;0),'7043_DJones_1_export_excel_2_9_'!$S:$S,"")))</f>
        <v>www.schneider.com</v>
      </c>
      <c r="O93" s="7" t="s">
        <v>2076</v>
      </c>
      <c r="P93" s="7" t="s">
        <v>198</v>
      </c>
      <c r="Q93" s="7" t="s">
        <v>198</v>
      </c>
      <c r="R93" s="7" t="s">
        <v>198</v>
      </c>
      <c r="S93" s="7" t="s">
        <v>198</v>
      </c>
      <c r="T93" s="7" t="s">
        <v>198</v>
      </c>
      <c r="U93" s="7" t="s">
        <v>198</v>
      </c>
      <c r="V93" s="7" t="s">
        <v>198</v>
      </c>
      <c r="W93" s="7" t="s">
        <v>198</v>
      </c>
      <c r="X93" s="7" t="s">
        <v>198</v>
      </c>
      <c r="Y93" s="7" t="s">
        <v>198</v>
      </c>
      <c r="Z93" s="7" t="s">
        <v>198</v>
      </c>
    </row>
    <row r="94" spans="1:26" s="8" customFormat="1" x14ac:dyDescent="0.25">
      <c r="A94" s="7" t="str">
        <f>INDEX(_7043_DJones_1_export_excel_2_9_[[#All],[SERNBR]:[REGNBR]],MATCH(Table2[[#This Row],[SERNBR]], _7043_DJones_1_export_excel_2_9_[[#All],[SERNBR]],0),2)</f>
        <v>C-GPRN</v>
      </c>
      <c r="B94" s="13">
        <v>294</v>
      </c>
      <c r="C94" s="7" t="str">
        <f>INDEX(_7043_DJones_1_export_excel_2_9_[#All],MATCH(Table2[[#This Row],[SERNBR]],_7043_DJones_1_export_excel_2_9_[[#All],[SERNBR]],0),MATCH(Table2[[#Headers],[ACBASECOUNTRY]],_7043_DJones_1_export_excel_2_9_[#Headers],0))</f>
        <v>Canada</v>
      </c>
      <c r="D94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Operator</v>
      </c>
      <c r="E94" s="7" t="b">
        <f>LEN(CONCATENATE(Table2[[#This Row],[CONTACTBESTPHONE]],Table2[[#This Row],[CONTACTOFFICE]],Table2[[#This Row],[CONTACTMOBILE]],Table2[[#This Row],[COMPOFFICE]],Table2[[#This Row],[COMPMOBILE]]))&gt;0</f>
        <v>1</v>
      </c>
      <c r="F94" s="7" t="b">
        <f>LEN(CONCATENATE(Table2[[#This Row],[COMPEMAILADDRESS]],Table2[[#This Row],[CONTACTEMAILADDRESS]]))&gt;0</f>
        <v>1</v>
      </c>
      <c r="G94" s="7" t="str" cm="1">
        <f t="array" ref="G94">_xlfn.TEXTJOIN(CHAR(10),TRUE,_xlfn.UNIQUE(IF(('7043_DJones_1_export_excel_2_9_'!$C:$C=Names!$B94)*(LEN('7043_DJones_1_export_excel_2_9_'!$Z:$Z)&lt;&gt;0),'7043_DJones_1_export_excel_2_9_'!$Z:$Z,"")))</f>
        <v>204-982-7240</v>
      </c>
      <c r="H94" s="7" t="str" cm="1">
        <f t="array" ref="H94">_xlfn.TEXTJOIN(CHAR(10),TRUE,_xlfn.UNIQUE(IF(('7043_DJones_1_export_excel_2_9_'!$C:$C=Names!$B94)*(LEN('7043_DJones_1_export_excel_2_9_'!$AA:$AA)&lt;&gt;0),'7043_DJones_1_export_excel_2_9_'!$AA:$AA,"")))</f>
        <v/>
      </c>
      <c r="I94" s="7" t="str" cm="1">
        <f t="array" ref="I94">_xlfn.TEXTJOIN(CHAR(10),TRUE,_xlfn.UNIQUE(IF(('7043_DJones_1_export_excel_2_9_'!$C:$C=Names!$B94)*(LEN('7043_DJones_1_export_excel_2_9_'!$AB:$AB)&lt;&gt;0),'7043_DJones_1_export_excel_2_9_'!$AB:$AB,"")))</f>
        <v/>
      </c>
      <c r="J94" s="7" t="str" cm="1">
        <f t="array" ref="J94">_xlfn.TEXTJOIN(CHAR(10),TRUE,_xlfn.UNIQUE(IF(('7043_DJones_1_export_excel_2_9_'!$C:$C=Names!$B94)*(LEN('7043_DJones_1_export_excel_2_9_'!$T:$T)&lt;&gt;0),'7043_DJones_1_export_excel_2_9_'!$T:$T,"")))</f>
        <v>204-982-7240</v>
      </c>
      <c r="K94" s="7" t="str" cm="1">
        <f t="array" ref="K94">_xlfn.TEXTJOIN(CHAR(10),TRUE,_xlfn.UNIQUE(IF(('7043_DJones_1_export_excel_2_9_'!$C:$C=Names!$B94)*(LEN('7043_DJones_1_export_excel_2_9_'!$U:$U)&lt;&gt;0),'7043_DJones_1_export_excel_2_9_'!$U:$U,"")))</f>
        <v/>
      </c>
      <c r="L94" s="7" t="str" cm="1">
        <f t="array" ref="L94">_xlfn.TEXTJOIN(CHAR(10),TRUE,_xlfn.UNIQUE(IF(('7043_DJones_1_export_excel_2_9_'!$C:$C=Names!$B94)*(LEN('7043_DJones_1_export_excel_2_9_'!$R:$R)&lt;&gt;0),'7043_DJones_1_export_excel_2_9_'!$R:$R,"")))</f>
        <v>info@flyfastair.com</v>
      </c>
      <c r="M94" s="7" t="str" cm="1">
        <f t="array" ref="M94">_xlfn.TEXTJOIN(CHAR(10),TRUE,_xlfn.UNIQUE(IF(('7043_DJones_1_export_excel_2_9_'!$C:$C=Names!$B94)*(LEN('7043_DJones_1_export_excel_2_9_'!$Y:$Y)&lt;&gt;0),'7043_DJones_1_export_excel_2_9_'!$Y:$Y,"")))</f>
        <v/>
      </c>
      <c r="N94" s="7" t="str" cm="1">
        <f t="array" ref="N94">_xlfn.TEXTJOIN(CHAR(10),TRUE,_xlfn.UNIQUE(IF(('7043_DJones_1_export_excel_2_9_'!$C:$C=Names!$B94)*(LEN('7043_DJones_1_export_excel_2_9_'!$S:$S)&lt;&gt;0),'7043_DJones_1_export_excel_2_9_'!$S:$S,"")))</f>
        <v>www.flyfastair.com</v>
      </c>
      <c r="O94" s="7" t="s">
        <v>2092</v>
      </c>
      <c r="P94" s="7" t="s">
        <v>2084</v>
      </c>
      <c r="Q94" s="7" t="s">
        <v>198</v>
      </c>
      <c r="R94" s="7" t="s">
        <v>198</v>
      </c>
      <c r="S94" s="7" t="s">
        <v>198</v>
      </c>
      <c r="T94" s="7" t="s">
        <v>198</v>
      </c>
      <c r="U94" s="7" t="s">
        <v>198</v>
      </c>
      <c r="V94" s="7" t="s">
        <v>198</v>
      </c>
      <c r="W94" s="7" t="s">
        <v>198</v>
      </c>
      <c r="X94" s="7" t="s">
        <v>198</v>
      </c>
      <c r="Y94" s="7" t="s">
        <v>198</v>
      </c>
      <c r="Z94" s="7" t="s">
        <v>198</v>
      </c>
    </row>
    <row r="95" spans="1:26" s="8" customFormat="1" ht="120" x14ac:dyDescent="0.25">
      <c r="A95" s="7" t="str">
        <f>INDEX(_7043_DJones_1_export_excel_2_9_[[#All],[SERNBR]:[REGNBR]],MATCH(Table2[[#This Row],[SERNBR]], _7043_DJones_1_export_excel_2_9_[[#All],[SERNBR]],0),2)</f>
        <v>N20TW</v>
      </c>
      <c r="B95" s="13">
        <v>295</v>
      </c>
      <c r="C95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95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Operator, Fractional Owner, Program Holder</v>
      </c>
      <c r="E95" s="7" t="b">
        <f>LEN(CONCATENATE(Table2[[#This Row],[CONTACTBESTPHONE]],Table2[[#This Row],[CONTACTOFFICE]],Table2[[#This Row],[CONTACTMOBILE]],Table2[[#This Row],[COMPOFFICE]],Table2[[#This Row],[COMPMOBILE]]))&gt;0</f>
        <v>1</v>
      </c>
      <c r="F95" s="7" t="b">
        <f>LEN(CONCATENATE(Table2[[#This Row],[COMPEMAILADDRESS]],Table2[[#This Row],[CONTACTEMAILADDRESS]]))&gt;0</f>
        <v>1</v>
      </c>
      <c r="G95" s="7" t="str" cm="1">
        <f t="array" ref="G95">_xlfn.TEXTJOIN(CHAR(10),TRUE,_xlfn.UNIQUE(IF(('7043_DJones_1_export_excel_2_9_'!$C:$C=Names!$B95)*(LEN('7043_DJones_1_export_excel_2_9_'!$Z:$Z)&lt;&gt;0),'7043_DJones_1_export_excel_2_9_'!$Z:$Z,"")))</f>
        <v>501-628-9111
910-475-7100
262-723-5108
212-620-4034
858-309-2665
914-574-7702</v>
      </c>
      <c r="H95" s="7" t="str" cm="1">
        <f t="array" ref="H95">_xlfn.TEXTJOIN(CHAR(10),TRUE,_xlfn.UNIQUE(IF(('7043_DJones_1_export_excel_2_9_'!$C:$C=Names!$B95)*(LEN('7043_DJones_1_export_excel_2_9_'!$AA:$AA)&lt;&gt;0),'7043_DJones_1_export_excel_2_9_'!$AA:$AA,"")))</f>
        <v>910-475-7100
914-574-7702</v>
      </c>
      <c r="I95" s="7" t="str" cm="1">
        <f t="array" ref="I95">_xlfn.TEXTJOIN(CHAR(10),TRUE,_xlfn.UNIQUE(IF(('7043_DJones_1_export_excel_2_9_'!$C:$C=Names!$B95)*(LEN('7043_DJones_1_export_excel_2_9_'!$AB:$AB)&lt;&gt;0),'7043_DJones_1_export_excel_2_9_'!$AB:$AB,"")))</f>
        <v>858-309-2665</v>
      </c>
      <c r="J95" s="7" t="str" cm="1">
        <f t="array" ref="J95">_xlfn.TEXTJOIN(CHAR(10),TRUE,_xlfn.UNIQUE(IF(('7043_DJones_1_export_excel_2_9_'!$C:$C=Names!$B95)*(LEN('7043_DJones_1_export_excel_2_9_'!$T:$T)&lt;&gt;0),'7043_DJones_1_export_excel_2_9_'!$T:$T,"")))</f>
        <v>501-628-9111
262-723-5108
212-620-4034
914-574-7702</v>
      </c>
      <c r="K95" s="7" t="str" cm="1">
        <f t="array" ref="K95">_xlfn.TEXTJOIN(CHAR(10),TRUE,_xlfn.UNIQUE(IF(('7043_DJones_1_export_excel_2_9_'!$C:$C=Names!$B95)*(LEN('7043_DJones_1_export_excel_2_9_'!$U:$U)&lt;&gt;0),'7043_DJones_1_export_excel_2_9_'!$U:$U,"")))</f>
        <v/>
      </c>
      <c r="L95" s="7" t="str" cm="1">
        <f t="array" ref="L95">_xlfn.TEXTJOIN(CHAR(10),TRUE,_xlfn.UNIQUE(IF(('7043_DJones_1_export_excel_2_9_'!$C:$C=Names!$B95)*(LEN('7043_DJones_1_export_excel_2_9_'!$R:$R)&lt;&gt;0),'7043_DJones_1_export_excel_2_9_'!$R:$R,"")))</f>
        <v/>
      </c>
      <c r="M95" s="7" t="str" cm="1">
        <f t="array" ref="M95">_xlfn.TEXTJOIN(CHAR(10),TRUE,_xlfn.UNIQUE(IF(('7043_DJones_1_export_excel_2_9_'!$C:$C=Names!$B95)*(LEN('7043_DJones_1_export_excel_2_9_'!$Y:$Y)&lt;&gt;0),'7043_DJones_1_export_excel_2_9_'!$Y:$Y,"")))</f>
        <v>john.adams@metova.com
glenn.gonzales@gojetit.com</v>
      </c>
      <c r="N95" s="7" t="str" cm="1">
        <f t="array" ref="N95">_xlfn.TEXTJOIN(CHAR(10),TRUE,_xlfn.UNIQUE(IF(('7043_DJones_1_export_excel_2_9_'!$C:$C=Names!$B95)*(LEN('7043_DJones_1_export_excel_2_9_'!$S:$S)&lt;&gt;0),'7043_DJones_1_export_excel_2_9_'!$S:$S,"")))</f>
        <v>www.gojetit.com</v>
      </c>
      <c r="O95" s="7" t="s">
        <v>198</v>
      </c>
      <c r="P95" s="7" t="s">
        <v>1431</v>
      </c>
      <c r="Q95" s="7" t="s">
        <v>198</v>
      </c>
      <c r="R95" s="7" t="s">
        <v>198</v>
      </c>
      <c r="S95" s="7" t="s">
        <v>198</v>
      </c>
      <c r="T95" s="7" t="s">
        <v>198</v>
      </c>
      <c r="U95" s="7" t="s">
        <v>198</v>
      </c>
      <c r="V95" s="7" t="s">
        <v>2452</v>
      </c>
      <c r="W95" s="7" t="s">
        <v>1431</v>
      </c>
      <c r="X95" s="7" t="s">
        <v>198</v>
      </c>
      <c r="Y95" s="7" t="s">
        <v>198</v>
      </c>
      <c r="Z95" s="7" t="s">
        <v>198</v>
      </c>
    </row>
    <row r="96" spans="1:26" s="8" customFormat="1" ht="30" x14ac:dyDescent="0.25">
      <c r="A96" s="7" t="str">
        <f>INDEX(_7043_DJones_1_export_excel_2_9_[[#All],[SERNBR]:[REGNBR]],MATCH(Table2[[#This Row],[SERNBR]], _7043_DJones_1_export_excel_2_9_[[#All],[SERNBR]],0),2)</f>
        <v>C-FREE</v>
      </c>
      <c r="B96" s="13">
        <v>296</v>
      </c>
      <c r="C96" s="7" t="str">
        <f>INDEX(_7043_DJones_1_export_excel_2_9_[#All],MATCH(Table2[[#This Row],[SERNBR]],_7043_DJones_1_export_excel_2_9_[[#All],[SERNBR]],0),MATCH(Table2[[#Headers],[ACBASECOUNTRY]],_7043_DJones_1_export_excel_2_9_[#Headers],0))</f>
        <v>Canada</v>
      </c>
      <c r="D96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Operator</v>
      </c>
      <c r="E96" s="7" t="b">
        <f>LEN(CONCATENATE(Table2[[#This Row],[CONTACTBESTPHONE]],Table2[[#This Row],[CONTACTOFFICE]],Table2[[#This Row],[CONTACTMOBILE]],Table2[[#This Row],[COMPOFFICE]],Table2[[#This Row],[COMPMOBILE]]))&gt;0</f>
        <v>1</v>
      </c>
      <c r="F96" s="7" t="b">
        <f>LEN(CONCATENATE(Table2[[#This Row],[COMPEMAILADDRESS]],Table2[[#This Row],[CONTACTEMAILADDRESS]]))&gt;0</f>
        <v>1</v>
      </c>
      <c r="G96" s="7" t="str" cm="1">
        <f t="array" ref="G96">_xlfn.TEXTJOIN(CHAR(10),TRUE,_xlfn.UNIQUE(IF(('7043_DJones_1_export_excel_2_9_'!$C:$C=Names!$B96)*(LEN('7043_DJones_1_export_excel_2_9_'!$Z:$Z)&lt;&gt;0),'7043_DJones_1_export_excel_2_9_'!$Z:$Z,"")))</f>
        <v>204-982-7240
403-901-5614</v>
      </c>
      <c r="H96" s="7" t="str" cm="1">
        <f t="array" ref="H96">_xlfn.TEXTJOIN(CHAR(10),TRUE,_xlfn.UNIQUE(IF(('7043_DJones_1_export_excel_2_9_'!$C:$C=Names!$B96)*(LEN('7043_DJones_1_export_excel_2_9_'!$AA:$AA)&lt;&gt;0),'7043_DJones_1_export_excel_2_9_'!$AA:$AA,"")))</f>
        <v/>
      </c>
      <c r="I96" s="7" t="str" cm="1">
        <f t="array" ref="I96">_xlfn.TEXTJOIN(CHAR(10),TRUE,_xlfn.UNIQUE(IF(('7043_DJones_1_export_excel_2_9_'!$C:$C=Names!$B96)*(LEN('7043_DJones_1_export_excel_2_9_'!$AB:$AB)&lt;&gt;0),'7043_DJones_1_export_excel_2_9_'!$AB:$AB,"")))</f>
        <v>403-901-5614</v>
      </c>
      <c r="J96" s="7" t="str" cm="1">
        <f t="array" ref="J96">_xlfn.TEXTJOIN(CHAR(10),TRUE,_xlfn.UNIQUE(IF(('7043_DJones_1_export_excel_2_9_'!$C:$C=Names!$B96)*(LEN('7043_DJones_1_export_excel_2_9_'!$T:$T)&lt;&gt;0),'7043_DJones_1_export_excel_2_9_'!$T:$T,"")))</f>
        <v>204-982-7240
403-236-0912</v>
      </c>
      <c r="K96" s="7" t="str" cm="1">
        <f t="array" ref="K96">_xlfn.TEXTJOIN(CHAR(10),TRUE,_xlfn.UNIQUE(IF(('7043_DJones_1_export_excel_2_9_'!$C:$C=Names!$B96)*(LEN('7043_DJones_1_export_excel_2_9_'!$U:$U)&lt;&gt;0),'7043_DJones_1_export_excel_2_9_'!$U:$U,"")))</f>
        <v/>
      </c>
      <c r="L96" s="7" t="str" cm="1">
        <f t="array" ref="L96">_xlfn.TEXTJOIN(CHAR(10),TRUE,_xlfn.UNIQUE(IF(('7043_DJones_1_export_excel_2_9_'!$C:$C=Names!$B96)*(LEN('7043_DJones_1_export_excel_2_9_'!$R:$R)&lt;&gt;0),'7043_DJones_1_export_excel_2_9_'!$R:$R,"")))</f>
        <v>info@flyfastair.com</v>
      </c>
      <c r="M96" s="7" t="str" cm="1">
        <f t="array" ref="M96">_xlfn.TEXTJOIN(CHAR(10),TRUE,_xlfn.UNIQUE(IF(('7043_DJones_1_export_excel_2_9_'!$C:$C=Names!$B96)*(LEN('7043_DJones_1_export_excel_2_9_'!$Y:$Y)&lt;&gt;0),'7043_DJones_1_export_excel_2_9_'!$Y:$Y,"")))</f>
        <v>cecily.kennedy@flyfastair.com
rcroteau@overlandwest.ca</v>
      </c>
      <c r="N96" s="7" t="str" cm="1">
        <f t="array" ref="N96">_xlfn.TEXTJOIN(CHAR(10),TRUE,_xlfn.UNIQUE(IF(('7043_DJones_1_export_excel_2_9_'!$C:$C=Names!$B96)*(LEN('7043_DJones_1_export_excel_2_9_'!$S:$S)&lt;&gt;0),'7043_DJones_1_export_excel_2_9_'!$S:$S,"")))</f>
        <v>www.flyfastair.com</v>
      </c>
      <c r="O96" s="7" t="s">
        <v>2142</v>
      </c>
      <c r="P96" s="7" t="s">
        <v>2084</v>
      </c>
      <c r="Q96" s="7" t="s">
        <v>198</v>
      </c>
      <c r="R96" s="7" t="s">
        <v>198</v>
      </c>
      <c r="S96" s="7" t="s">
        <v>198</v>
      </c>
      <c r="T96" s="7" t="s">
        <v>198</v>
      </c>
      <c r="U96" s="7" t="s">
        <v>198</v>
      </c>
      <c r="V96" s="7" t="s">
        <v>198</v>
      </c>
      <c r="W96" s="7" t="s">
        <v>198</v>
      </c>
      <c r="X96" s="7" t="s">
        <v>198</v>
      </c>
      <c r="Y96" s="7" t="s">
        <v>198</v>
      </c>
      <c r="Z96" s="7" t="s">
        <v>198</v>
      </c>
    </row>
    <row r="97" spans="1:26" s="8" customFormat="1" x14ac:dyDescent="0.25">
      <c r="A97" s="7" t="str">
        <f>INDEX(_7043_DJones_1_export_excel_2_9_[[#All],[SERNBR]:[REGNBR]],MATCH(Table2[[#This Row],[SERNBR]], _7043_DJones_1_export_excel_2_9_[[#All],[SERNBR]],0),2)</f>
        <v>N639SF</v>
      </c>
      <c r="B97" s="13">
        <v>297</v>
      </c>
      <c r="C97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97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Operator</v>
      </c>
      <c r="E97" s="7" t="b">
        <f>LEN(CONCATENATE(Table2[[#This Row],[CONTACTBESTPHONE]],Table2[[#This Row],[CONTACTOFFICE]],Table2[[#This Row],[CONTACTMOBILE]],Table2[[#This Row],[COMPOFFICE]],Table2[[#This Row],[COMPMOBILE]]))&gt;0</f>
        <v>1</v>
      </c>
      <c r="F97" s="7" t="b">
        <f>LEN(CONCATENATE(Table2[[#This Row],[COMPEMAILADDRESS]],Table2[[#This Row],[CONTACTEMAILADDRESS]]))&gt;0</f>
        <v>1</v>
      </c>
      <c r="G97" s="7" t="str" cm="1">
        <f t="array" ref="G97">_xlfn.TEXTJOIN(CHAR(10),TRUE,_xlfn.UNIQUE(IF(('7043_DJones_1_export_excel_2_9_'!$C:$C=Names!$B97)*(LEN('7043_DJones_1_export_excel_2_9_'!$Z:$Z)&lt;&gt;0),'7043_DJones_1_export_excel_2_9_'!$Z:$Z,"")))</f>
        <v>601-649-4030</v>
      </c>
      <c r="H97" s="7" t="str" cm="1">
        <f t="array" ref="H97">_xlfn.TEXTJOIN(CHAR(10),TRUE,_xlfn.UNIQUE(IF(('7043_DJones_1_export_excel_2_9_'!$C:$C=Names!$B97)*(LEN('7043_DJones_1_export_excel_2_9_'!$AA:$AA)&lt;&gt;0),'7043_DJones_1_export_excel_2_9_'!$AA:$AA,"")))</f>
        <v>601-649-4030</v>
      </c>
      <c r="I97" s="7" t="str" cm="1">
        <f t="array" ref="I97">_xlfn.TEXTJOIN(CHAR(10),TRUE,_xlfn.UNIQUE(IF(('7043_DJones_1_export_excel_2_9_'!$C:$C=Names!$B97)*(LEN('7043_DJones_1_export_excel_2_9_'!$AB:$AB)&lt;&gt;0),'7043_DJones_1_export_excel_2_9_'!$AB:$AB,"")))</f>
        <v/>
      </c>
      <c r="J97" s="7" t="str" cm="1">
        <f t="array" ref="J97">_xlfn.TEXTJOIN(CHAR(10),TRUE,_xlfn.UNIQUE(IF(('7043_DJones_1_export_excel_2_9_'!$C:$C=Names!$B97)*(LEN('7043_DJones_1_export_excel_2_9_'!$T:$T)&lt;&gt;0),'7043_DJones_1_export_excel_2_9_'!$T:$T,"")))</f>
        <v>601-649-4030</v>
      </c>
      <c r="K97" s="7" t="str" cm="1">
        <f t="array" ref="K97">_xlfn.TEXTJOIN(CHAR(10),TRUE,_xlfn.UNIQUE(IF(('7043_DJones_1_export_excel_2_9_'!$C:$C=Names!$B97)*(LEN('7043_DJones_1_export_excel_2_9_'!$U:$U)&lt;&gt;0),'7043_DJones_1_export_excel_2_9_'!$U:$U,"")))</f>
        <v/>
      </c>
      <c r="L97" s="7" t="str" cm="1">
        <f t="array" ref="L97">_xlfn.TEXTJOIN(CHAR(10),TRUE,_xlfn.UNIQUE(IF(('7043_DJones_1_export_excel_2_9_'!$C:$C=Names!$B97)*(LEN('7043_DJones_1_export_excel_2_9_'!$R:$R)&lt;&gt;0),'7043_DJones_1_export_excel_2_9_'!$R:$R,"")))</f>
        <v>lbutts@sandersonfarms.com</v>
      </c>
      <c r="M97" s="7" t="str" cm="1">
        <f t="array" ref="M97">_xlfn.TEXTJOIN(CHAR(10),TRUE,_xlfn.UNIQUE(IF(('7043_DJones_1_export_excel_2_9_'!$C:$C=Names!$B97)*(LEN('7043_DJones_1_export_excel_2_9_'!$Y:$Y)&lt;&gt;0),'7043_DJones_1_export_excel_2_9_'!$Y:$Y,"")))</f>
        <v>zane.lambert@sandersonfarms.com</v>
      </c>
      <c r="N97" s="7" t="str" cm="1">
        <f t="array" ref="N97">_xlfn.TEXTJOIN(CHAR(10),TRUE,_xlfn.UNIQUE(IF(('7043_DJones_1_export_excel_2_9_'!$C:$C=Names!$B97)*(LEN('7043_DJones_1_export_excel_2_9_'!$S:$S)&lt;&gt;0),'7043_DJones_1_export_excel_2_9_'!$S:$S,"")))</f>
        <v>www.sandersonfarms.com</v>
      </c>
      <c r="O97" s="7" t="s">
        <v>1594</v>
      </c>
      <c r="P97" s="7" t="s">
        <v>1594</v>
      </c>
      <c r="Q97" s="7" t="s">
        <v>198</v>
      </c>
      <c r="R97" s="7" t="s">
        <v>198</v>
      </c>
      <c r="S97" s="7" t="s">
        <v>198</v>
      </c>
      <c r="T97" s="7" t="s">
        <v>198</v>
      </c>
      <c r="U97" s="7" t="s">
        <v>198</v>
      </c>
      <c r="V97" s="7" t="s">
        <v>198</v>
      </c>
      <c r="W97" s="7" t="s">
        <v>198</v>
      </c>
      <c r="X97" s="7" t="s">
        <v>198</v>
      </c>
      <c r="Y97" s="7" t="s">
        <v>198</v>
      </c>
      <c r="Z97" s="7" t="s">
        <v>198</v>
      </c>
    </row>
    <row r="98" spans="1:26" s="8" customFormat="1" ht="30" x14ac:dyDescent="0.25">
      <c r="A98" s="7" t="str">
        <f>INDEX(_7043_DJones_1_export_excel_2_9_[[#All],[SERNBR]:[REGNBR]],MATCH(Table2[[#This Row],[SERNBR]], _7043_DJones_1_export_excel_2_9_[[#All],[SERNBR]],0),2)</f>
        <v>N876GH</v>
      </c>
      <c r="B98" s="13">
        <v>298</v>
      </c>
      <c r="C98" s="7" t="str">
        <f>INDEX(_7043_DJones_1_export_excel_2_9_[#All],MATCH(Table2[[#This Row],[SERNBR]],_7043_DJones_1_export_excel_2_9_[[#All],[SERNBR]],0),MATCH(Table2[[#Headers],[ACBASECOUNTRY]],_7043_DJones_1_export_excel_2_9_[#Headers],0))</f>
        <v>Jamaica</v>
      </c>
      <c r="D98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Operator</v>
      </c>
      <c r="E98" s="7" t="b">
        <f>LEN(CONCATENATE(Table2[[#This Row],[CONTACTBESTPHONE]],Table2[[#This Row],[CONTACTOFFICE]],Table2[[#This Row],[CONTACTMOBILE]],Table2[[#This Row],[COMPOFFICE]],Table2[[#This Row],[COMPMOBILE]]))&gt;0</f>
        <v>1</v>
      </c>
      <c r="F98" s="7" t="b">
        <f>LEN(CONCATENATE(Table2[[#This Row],[COMPEMAILADDRESS]],Table2[[#This Row],[CONTACTEMAILADDRESS]]))&gt;0</f>
        <v>1</v>
      </c>
      <c r="G98" s="7" t="str" cm="1">
        <f t="array" ref="G98">_xlfn.TEXTJOIN(CHAR(10),TRUE,_xlfn.UNIQUE(IF(('7043_DJones_1_export_excel_2_9_'!$C:$C=Names!$B98)*(LEN('7043_DJones_1_export_excel_2_9_'!$Z:$Z)&lt;&gt;0),'7043_DJones_1_export_excel_2_9_'!$Z:$Z,"")))</f>
        <v>876-878-0552
876-960-1156-8</v>
      </c>
      <c r="H98" s="7" t="str" cm="1">
        <f t="array" ref="H98">_xlfn.TEXTJOIN(CHAR(10),TRUE,_xlfn.UNIQUE(IF(('7043_DJones_1_export_excel_2_9_'!$C:$C=Names!$B98)*(LEN('7043_DJones_1_export_excel_2_9_'!$AA:$AA)&lt;&gt;0),'7043_DJones_1_export_excel_2_9_'!$AA:$AA,"")))</f>
        <v/>
      </c>
      <c r="I98" s="7" t="str" cm="1">
        <f t="array" ref="I98">_xlfn.TEXTJOIN(CHAR(10),TRUE,_xlfn.UNIQUE(IF(('7043_DJones_1_export_excel_2_9_'!$C:$C=Names!$B98)*(LEN('7043_DJones_1_export_excel_2_9_'!$AB:$AB)&lt;&gt;0),'7043_DJones_1_export_excel_2_9_'!$AB:$AB,"")))</f>
        <v>876-878-0552</v>
      </c>
      <c r="J98" s="7" t="str" cm="1">
        <f t="array" ref="J98">_xlfn.TEXTJOIN(CHAR(10),TRUE,_xlfn.UNIQUE(IF(('7043_DJones_1_export_excel_2_9_'!$C:$C=Names!$B98)*(LEN('7043_DJones_1_export_excel_2_9_'!$T:$T)&lt;&gt;0),'7043_DJones_1_export_excel_2_9_'!$T:$T,"")))</f>
        <v>876-960-1156-8</v>
      </c>
      <c r="K98" s="7" t="str" cm="1">
        <f t="array" ref="K98">_xlfn.TEXTJOIN(CHAR(10),TRUE,_xlfn.UNIQUE(IF(('7043_DJones_1_export_excel_2_9_'!$C:$C=Names!$B98)*(LEN('7043_DJones_1_export_excel_2_9_'!$U:$U)&lt;&gt;0),'7043_DJones_1_export_excel_2_9_'!$U:$U,"")))</f>
        <v/>
      </c>
      <c r="L98" s="7" t="str" cm="1">
        <f t="array" ref="L98">_xlfn.TEXTJOIN(CHAR(10),TRUE,_xlfn.UNIQUE(IF(('7043_DJones_1_export_excel_2_9_'!$C:$C=Names!$B98)*(LEN('7043_DJones_1_export_excel_2_9_'!$R:$R)&lt;&gt;0),'7043_DJones_1_export_excel_2_9_'!$R:$R,"")))</f>
        <v/>
      </c>
      <c r="M98" s="7" t="str" cm="1">
        <f t="array" ref="M98">_xlfn.TEXTJOIN(CHAR(10),TRUE,_xlfn.UNIQUE(IF(('7043_DJones_1_export_excel_2_9_'!$C:$C=Names!$B98)*(LEN('7043_DJones_1_export_excel_2_9_'!$Y:$Y)&lt;&gt;0),'7043_DJones_1_export_excel_2_9_'!$Y:$Y,"")))</f>
        <v>lesmore_s@yahoo.com
doughboy@cwjamaica.com</v>
      </c>
      <c r="N98" s="7" t="str" cm="1">
        <f t="array" ref="N98">_xlfn.TEXTJOIN(CHAR(10),TRUE,_xlfn.UNIQUE(IF(('7043_DJones_1_export_excel_2_9_'!$C:$C=Names!$B98)*(LEN('7043_DJones_1_export_excel_2_9_'!$S:$S)&lt;&gt;0),'7043_DJones_1_export_excel_2_9_'!$S:$S,"")))</f>
        <v>www.nationalbakingcompany.com</v>
      </c>
      <c r="O98" s="7" t="s">
        <v>2153</v>
      </c>
      <c r="P98" s="7" t="s">
        <v>2153</v>
      </c>
      <c r="Q98" s="7" t="s">
        <v>198</v>
      </c>
      <c r="R98" s="7" t="s">
        <v>198</v>
      </c>
      <c r="S98" s="7" t="s">
        <v>198</v>
      </c>
      <c r="T98" s="7" t="s">
        <v>198</v>
      </c>
      <c r="U98" s="7" t="s">
        <v>198</v>
      </c>
      <c r="V98" s="7" t="s">
        <v>198</v>
      </c>
      <c r="W98" s="7" t="s">
        <v>198</v>
      </c>
      <c r="X98" s="7" t="s">
        <v>198</v>
      </c>
      <c r="Y98" s="7" t="s">
        <v>198</v>
      </c>
      <c r="Z98" s="7" t="s">
        <v>198</v>
      </c>
    </row>
    <row r="99" spans="1:26" s="8" customFormat="1" ht="30" x14ac:dyDescent="0.25">
      <c r="A99" s="7" t="str">
        <f>INDEX(_7043_DJones_1_export_excel_2_9_[[#All],[SERNBR]:[REGNBR]],MATCH(Table2[[#This Row],[SERNBR]], _7043_DJones_1_export_excel_2_9_[[#All],[SERNBR]],0),2)</f>
        <v>N922LR</v>
      </c>
      <c r="B99" s="13">
        <v>299</v>
      </c>
      <c r="C99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99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Aircraft Management Company</v>
      </c>
      <c r="E99" s="7" t="b">
        <f>LEN(CONCATENATE(Table2[[#This Row],[CONTACTBESTPHONE]],Table2[[#This Row],[CONTACTOFFICE]],Table2[[#This Row],[CONTACTMOBILE]],Table2[[#This Row],[COMPOFFICE]],Table2[[#This Row],[COMPMOBILE]]))&gt;0</f>
        <v>1</v>
      </c>
      <c r="F99" s="7" t="b">
        <f>LEN(CONCATENATE(Table2[[#This Row],[COMPEMAILADDRESS]],Table2[[#This Row],[CONTACTEMAILADDRESS]]))&gt;0</f>
        <v>1</v>
      </c>
      <c r="G99" s="7" t="str" cm="1">
        <f t="array" ref="G99">_xlfn.TEXTJOIN(CHAR(10),TRUE,_xlfn.UNIQUE(IF(('7043_DJones_1_export_excel_2_9_'!$C:$C=Names!$B99)*(LEN('7043_DJones_1_export_excel_2_9_'!$Z:$Z)&lt;&gt;0),'7043_DJones_1_export_excel_2_9_'!$Z:$Z,"")))</f>
        <v>402-699-6909
770-956-1945</v>
      </c>
      <c r="H99" s="7" t="str" cm="1">
        <f t="array" ref="H99">_xlfn.TEXTJOIN(CHAR(10),TRUE,_xlfn.UNIQUE(IF(('7043_DJones_1_export_excel_2_9_'!$C:$C=Names!$B99)*(LEN('7043_DJones_1_export_excel_2_9_'!$AA:$AA)&lt;&gt;0),'7043_DJones_1_export_excel_2_9_'!$AA:$AA,"")))</f>
        <v>402-315-1022</v>
      </c>
      <c r="I99" s="7" t="str" cm="1">
        <f t="array" ref="I99">_xlfn.TEXTJOIN(CHAR(10),TRUE,_xlfn.UNIQUE(IF(('7043_DJones_1_export_excel_2_9_'!$C:$C=Names!$B99)*(LEN('7043_DJones_1_export_excel_2_9_'!$AB:$AB)&lt;&gt;0),'7043_DJones_1_export_excel_2_9_'!$AB:$AB,"")))</f>
        <v>402-699-6909</v>
      </c>
      <c r="J99" s="7" t="str" cm="1">
        <f t="array" ref="J99">_xlfn.TEXTJOIN(CHAR(10),TRUE,_xlfn.UNIQUE(IF(('7043_DJones_1_export_excel_2_9_'!$C:$C=Names!$B99)*(LEN('7043_DJones_1_export_excel_2_9_'!$T:$T)&lt;&gt;0),'7043_DJones_1_export_excel_2_9_'!$T:$T,"")))</f>
        <v>402-315-1050
770-956-1945</v>
      </c>
      <c r="K99" s="7" t="str" cm="1">
        <f t="array" ref="K99">_xlfn.TEXTJOIN(CHAR(10),TRUE,_xlfn.UNIQUE(IF(('7043_DJones_1_export_excel_2_9_'!$C:$C=Names!$B99)*(LEN('7043_DJones_1_export_excel_2_9_'!$U:$U)&lt;&gt;0),'7043_DJones_1_export_excel_2_9_'!$U:$U,"")))</f>
        <v/>
      </c>
      <c r="L99" s="7" t="str" cm="1">
        <f t="array" ref="L99">_xlfn.TEXTJOIN(CHAR(10),TRUE,_xlfn.UNIQUE(IF(('7043_DJones_1_export_excel_2_9_'!$C:$C=Names!$B99)*(LEN('7043_DJones_1_export_excel_2_9_'!$R:$R)&lt;&gt;0),'7043_DJones_1_export_excel_2_9_'!$R:$R,"")))</f>
        <v>info@JetLinxOmaha.com</v>
      </c>
      <c r="M99" s="7" t="str" cm="1">
        <f t="array" ref="M99">_xlfn.TEXTJOIN(CHAR(10),TRUE,_xlfn.UNIQUE(IF(('7043_DJones_1_export_excel_2_9_'!$C:$C=Names!$B99)*(LEN('7043_DJones_1_export_excel_2_9_'!$Y:$Y)&lt;&gt;0),'7043_DJones_1_export_excel_2_9_'!$Y:$Y,"")))</f>
        <v>jay.vidlak@jetlinx.com
saher.rizk@mirasco.com</v>
      </c>
      <c r="N99" s="7" t="str" cm="1">
        <f t="array" ref="N99">_xlfn.TEXTJOIN(CHAR(10),TRUE,_xlfn.UNIQUE(IF(('7043_DJones_1_export_excel_2_9_'!$C:$C=Names!$B99)*(LEN('7043_DJones_1_export_excel_2_9_'!$S:$S)&lt;&gt;0),'7043_DJones_1_export_excel_2_9_'!$S:$S,"")))</f>
        <v>www.jetlinx.com/omaha</v>
      </c>
      <c r="O99" s="7" t="s">
        <v>2176</v>
      </c>
      <c r="P99" s="7" t="s">
        <v>198</v>
      </c>
      <c r="Q99" s="7" t="s">
        <v>198</v>
      </c>
      <c r="R99" s="7" t="s">
        <v>220</v>
      </c>
      <c r="S99" s="7" t="s">
        <v>198</v>
      </c>
      <c r="T99" s="7" t="s">
        <v>198</v>
      </c>
      <c r="U99" s="7" t="s">
        <v>198</v>
      </c>
      <c r="V99" s="7" t="s">
        <v>198</v>
      </c>
      <c r="W99" s="7" t="s">
        <v>198</v>
      </c>
      <c r="X99" s="7" t="s">
        <v>198</v>
      </c>
      <c r="Y99" s="7" t="s">
        <v>198</v>
      </c>
      <c r="Z99" s="7" t="s">
        <v>198</v>
      </c>
    </row>
    <row r="100" spans="1:26" s="8" customFormat="1" x14ac:dyDescent="0.25">
      <c r="A100" s="7" t="str">
        <f>INDEX(_7043_DJones_1_export_excel_2_9_[[#All],[SERNBR]:[REGNBR]],MATCH(Table2[[#This Row],[SERNBR]], _7043_DJones_1_export_excel_2_9_[[#All],[SERNBR]],0),2)</f>
        <v>C-FKAI</v>
      </c>
      <c r="B100" s="13">
        <v>300</v>
      </c>
      <c r="C100" s="7" t="str">
        <f>INDEX(_7043_DJones_1_export_excel_2_9_[#All],MATCH(Table2[[#This Row],[SERNBR]],_7043_DJones_1_export_excel_2_9_[[#All],[SERNBR]],0),MATCH(Table2[[#Headers],[ACBASECOUNTRY]],_7043_DJones_1_export_excel_2_9_[#Headers],0))</f>
        <v>Canada</v>
      </c>
      <c r="D100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</v>
      </c>
      <c r="E100" s="7" t="b">
        <f>LEN(CONCATENATE(Table2[[#This Row],[CONTACTBESTPHONE]],Table2[[#This Row],[CONTACTOFFICE]],Table2[[#This Row],[CONTACTMOBILE]],Table2[[#This Row],[COMPOFFICE]],Table2[[#This Row],[COMPMOBILE]]))&gt;0</f>
        <v>1</v>
      </c>
      <c r="F100" s="7" t="b">
        <f>LEN(CONCATENATE(Table2[[#This Row],[COMPEMAILADDRESS]],Table2[[#This Row],[CONTACTEMAILADDRESS]]))&gt;0</f>
        <v>1</v>
      </c>
      <c r="G100" s="7" t="str" cm="1">
        <f t="array" ref="G100">_xlfn.TEXTJOIN(CHAR(10),TRUE,_xlfn.UNIQUE(IF(('7043_DJones_1_export_excel_2_9_'!$C:$C=Names!$B100)*(LEN('7043_DJones_1_export_excel_2_9_'!$Z:$Z)&lt;&gt;0),'7043_DJones_1_export_excel_2_9_'!$Z:$Z,"")))</f>
        <v>403-243-6200</v>
      </c>
      <c r="H100" s="7" t="str" cm="1">
        <f t="array" ref="H100">_xlfn.TEXTJOIN(CHAR(10),TRUE,_xlfn.UNIQUE(IF(('7043_DJones_1_export_excel_2_9_'!$C:$C=Names!$B100)*(LEN('7043_DJones_1_export_excel_2_9_'!$AA:$AA)&lt;&gt;0),'7043_DJones_1_export_excel_2_9_'!$AA:$AA,"")))</f>
        <v/>
      </c>
      <c r="I100" s="7" t="str" cm="1">
        <f t="array" ref="I100">_xlfn.TEXTJOIN(CHAR(10),TRUE,_xlfn.UNIQUE(IF(('7043_DJones_1_export_excel_2_9_'!$C:$C=Names!$B100)*(LEN('7043_DJones_1_export_excel_2_9_'!$AB:$AB)&lt;&gt;0),'7043_DJones_1_export_excel_2_9_'!$AB:$AB,"")))</f>
        <v/>
      </c>
      <c r="J100" s="7" t="str" cm="1">
        <f t="array" ref="J100">_xlfn.TEXTJOIN(CHAR(10),TRUE,_xlfn.UNIQUE(IF(('7043_DJones_1_export_excel_2_9_'!$C:$C=Names!$B100)*(LEN('7043_DJones_1_export_excel_2_9_'!$T:$T)&lt;&gt;0),'7043_DJones_1_export_excel_2_9_'!$T:$T,"")))</f>
        <v>403-243-6200</v>
      </c>
      <c r="K100" s="7" t="str" cm="1">
        <f t="array" ref="K100">_xlfn.TEXTJOIN(CHAR(10),TRUE,_xlfn.UNIQUE(IF(('7043_DJones_1_export_excel_2_9_'!$C:$C=Names!$B100)*(LEN('7043_DJones_1_export_excel_2_9_'!$U:$U)&lt;&gt;0),'7043_DJones_1_export_excel_2_9_'!$U:$U,"")))</f>
        <v/>
      </c>
      <c r="L100" s="7" t="str" cm="1">
        <f t="array" ref="L100">_xlfn.TEXTJOIN(CHAR(10),TRUE,_xlfn.UNIQUE(IF(('7043_DJones_1_export_excel_2_9_'!$C:$C=Names!$B100)*(LEN('7043_DJones_1_export_excel_2_9_'!$R:$R)&lt;&gt;0),'7043_DJones_1_export_excel_2_9_'!$R:$R,"")))</f>
        <v/>
      </c>
      <c r="M100" s="7" t="str" cm="1">
        <f t="array" ref="M100">_xlfn.TEXTJOIN(CHAR(10),TRUE,_xlfn.UNIQUE(IF(('7043_DJones_1_export_excel_2_9_'!$C:$C=Names!$B100)*(LEN('7043_DJones_1_export_excel_2_9_'!$Y:$Y)&lt;&gt;0),'7043_DJones_1_export_excel_2_9_'!$Y:$Y,"")))</f>
        <v>scott@summittrucks.com</v>
      </c>
      <c r="N100" s="7" t="str" cm="1">
        <f t="array" ref="N100">_xlfn.TEXTJOIN(CHAR(10),TRUE,_xlfn.UNIQUE(IF(('7043_DJones_1_export_excel_2_9_'!$C:$C=Names!$B100)*(LEN('7043_DJones_1_export_excel_2_9_'!$S:$S)&lt;&gt;0),'7043_DJones_1_export_excel_2_9_'!$S:$S,"")))</f>
        <v/>
      </c>
      <c r="O100" s="7" t="s">
        <v>2184</v>
      </c>
      <c r="P100" s="7" t="s">
        <v>198</v>
      </c>
      <c r="Q100" s="7" t="s">
        <v>198</v>
      </c>
      <c r="R100" s="7" t="s">
        <v>198</v>
      </c>
      <c r="S100" s="7" t="s">
        <v>198</v>
      </c>
      <c r="T100" s="7" t="s">
        <v>198</v>
      </c>
      <c r="U100" s="7" t="s">
        <v>198</v>
      </c>
      <c r="V100" s="7" t="s">
        <v>198</v>
      </c>
      <c r="W100" s="7" t="s">
        <v>198</v>
      </c>
      <c r="X100" s="7" t="s">
        <v>198</v>
      </c>
      <c r="Y100" s="7" t="s">
        <v>198</v>
      </c>
      <c r="Z100" s="7" t="s">
        <v>198</v>
      </c>
    </row>
    <row r="101" spans="1:26" s="8" customFormat="1" ht="30" x14ac:dyDescent="0.25">
      <c r="A101" s="7" t="str">
        <f>INDEX(_7043_DJones_1_export_excel_2_9_[[#All],[SERNBR]:[REGNBR]],MATCH(Table2[[#This Row],[SERNBR]], _7043_DJones_1_export_excel_2_9_[[#All],[SERNBR]],0),2)</f>
        <v>PP-ESV</v>
      </c>
      <c r="B101" s="13">
        <v>301</v>
      </c>
      <c r="C101" s="7" t="str">
        <f>INDEX(_7043_DJones_1_export_excel_2_9_[#All],MATCH(Table2[[#This Row],[SERNBR]],_7043_DJones_1_export_excel_2_9_[[#All],[SERNBR]],0),MATCH(Table2[[#Headers],[ACBASECOUNTRY]],_7043_DJones_1_export_excel_2_9_[#Headers],0))</f>
        <v>Brazil</v>
      </c>
      <c r="D101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Operator</v>
      </c>
      <c r="E101" s="7" t="b">
        <f>LEN(CONCATENATE(Table2[[#This Row],[CONTACTBESTPHONE]],Table2[[#This Row],[CONTACTOFFICE]],Table2[[#This Row],[CONTACTMOBILE]],Table2[[#This Row],[COMPOFFICE]],Table2[[#This Row],[COMPMOBILE]]))&gt;0</f>
        <v>1</v>
      </c>
      <c r="F101" s="7" t="b">
        <f>LEN(CONCATENATE(Table2[[#This Row],[COMPEMAILADDRESS]],Table2[[#This Row],[CONTACTEMAILADDRESS]]))&gt;0</f>
        <v>1</v>
      </c>
      <c r="G101" s="7" t="str" cm="1">
        <f t="array" ref="G101">_xlfn.TEXTJOIN(CHAR(10),TRUE,_xlfn.UNIQUE(IF(('7043_DJones_1_export_excel_2_9_'!$C:$C=Names!$B101)*(LEN('7043_DJones_1_export_excel_2_9_'!$Z:$Z)&lt;&gt;0),'7043_DJones_1_export_excel_2_9_'!$Z:$Z,"")))</f>
        <v>55-51-992159816
55-11-31773820</v>
      </c>
      <c r="H101" s="7" t="str" cm="1">
        <f t="array" ref="H101">_xlfn.TEXTJOIN(CHAR(10),TRUE,_xlfn.UNIQUE(IF(('7043_DJones_1_export_excel_2_9_'!$C:$C=Names!$B101)*(LEN('7043_DJones_1_export_excel_2_9_'!$AA:$AA)&lt;&gt;0),'7043_DJones_1_export_excel_2_9_'!$AA:$AA,"")))</f>
        <v>55-51-981181128</v>
      </c>
      <c r="I101" s="7" t="str" cm="1">
        <f t="array" ref="I101">_xlfn.TEXTJOIN(CHAR(10),TRUE,_xlfn.UNIQUE(IF(('7043_DJones_1_export_excel_2_9_'!$C:$C=Names!$B101)*(LEN('7043_DJones_1_export_excel_2_9_'!$AB:$AB)&lt;&gt;0),'7043_DJones_1_export_excel_2_9_'!$AB:$AB,"")))</f>
        <v>55-51-992159816</v>
      </c>
      <c r="J101" s="7" t="str" cm="1">
        <f t="array" ref="J101">_xlfn.TEXTJOIN(CHAR(10),TRUE,_xlfn.UNIQUE(IF(('7043_DJones_1_export_excel_2_9_'!$C:$C=Names!$B101)*(LEN('7043_DJones_1_export_excel_2_9_'!$T:$T)&lt;&gt;0),'7043_DJones_1_export_excel_2_9_'!$T:$T,"")))</f>
        <v>55-11-31773820</v>
      </c>
      <c r="K101" s="7" t="str" cm="1">
        <f t="array" ref="K101">_xlfn.TEXTJOIN(CHAR(10),TRUE,_xlfn.UNIQUE(IF(('7043_DJones_1_export_excel_2_9_'!$C:$C=Names!$B101)*(LEN('7043_DJones_1_export_excel_2_9_'!$U:$U)&lt;&gt;0),'7043_DJones_1_export_excel_2_9_'!$U:$U,"")))</f>
        <v/>
      </c>
      <c r="L101" s="7" t="str" cm="1">
        <f t="array" ref="L101">_xlfn.TEXTJOIN(CHAR(10),TRUE,_xlfn.UNIQUE(IF(('7043_DJones_1_export_excel_2_9_'!$C:$C=Names!$B101)*(LEN('7043_DJones_1_export_excel_2_9_'!$R:$R)&lt;&gt;0),'7043_DJones_1_export_excel_2_9_'!$R:$R,"")))</f>
        <v/>
      </c>
      <c r="M101" s="7" t="str" cm="1">
        <f t="array" ref="M101">_xlfn.TEXTJOIN(CHAR(10),TRUE,_xlfn.UNIQUE(IF(('7043_DJones_1_export_excel_2_9_'!$C:$C=Names!$B101)*(LEN('7043_DJones_1_export_excel_2_9_'!$Y:$Y)&lt;&gt;0),'7043_DJones_1_export_excel_2_9_'!$Y:$Y,"")))</f>
        <v>pedro.jacques@gmail.com</v>
      </c>
      <c r="N101" s="7" t="str" cm="1">
        <f t="array" ref="N101">_xlfn.TEXTJOIN(CHAR(10),TRUE,_xlfn.UNIQUE(IF(('7043_DJones_1_export_excel_2_9_'!$C:$C=Names!$B101)*(LEN('7043_DJones_1_export_excel_2_9_'!$S:$S)&lt;&gt;0),'7043_DJones_1_export_excel_2_9_'!$S:$S,"")))</f>
        <v>www.ultra.com.br</v>
      </c>
      <c r="O101" s="7" t="s">
        <v>2192</v>
      </c>
      <c r="P101" s="7" t="s">
        <v>2192</v>
      </c>
      <c r="Q101" s="7" t="s">
        <v>198</v>
      </c>
      <c r="R101" s="7" t="s">
        <v>198</v>
      </c>
      <c r="S101" s="7" t="s">
        <v>198</v>
      </c>
      <c r="T101" s="7" t="s">
        <v>198</v>
      </c>
      <c r="U101" s="7" t="s">
        <v>198</v>
      </c>
      <c r="V101" s="7" t="s">
        <v>198</v>
      </c>
      <c r="W101" s="7" t="s">
        <v>198</v>
      </c>
      <c r="X101" s="7" t="s">
        <v>198</v>
      </c>
      <c r="Y101" s="7" t="s">
        <v>198</v>
      </c>
      <c r="Z101" s="7" t="s">
        <v>198</v>
      </c>
    </row>
    <row r="102" spans="1:26" s="8" customFormat="1" ht="30" x14ac:dyDescent="0.25">
      <c r="A102" s="7" t="str">
        <f>INDEX(_7043_DJones_1_export_excel_2_9_[[#All],[SERNBR]:[REGNBR]],MATCH(Table2[[#This Row],[SERNBR]], _7043_DJones_1_export_excel_2_9_[[#All],[SERNBR]],0),2)</f>
        <v>N730GA</v>
      </c>
      <c r="B102" s="13">
        <v>302</v>
      </c>
      <c r="C102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102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Co-Owner</v>
      </c>
      <c r="E102" s="7" t="b">
        <f>LEN(CONCATENATE(Table2[[#This Row],[CONTACTBESTPHONE]],Table2[[#This Row],[CONTACTOFFICE]],Table2[[#This Row],[CONTACTMOBILE]],Table2[[#This Row],[COMPOFFICE]],Table2[[#This Row],[COMPMOBILE]]))&gt;0</f>
        <v>1</v>
      </c>
      <c r="F102" s="7" t="b">
        <f>LEN(CONCATENATE(Table2[[#This Row],[COMPEMAILADDRESS]],Table2[[#This Row],[CONTACTEMAILADDRESS]]))&gt;0</f>
        <v>1</v>
      </c>
      <c r="G102" s="7" t="str" cm="1">
        <f t="array" ref="G102">_xlfn.TEXTJOIN(CHAR(10),TRUE,_xlfn.UNIQUE(IF(('7043_DJones_1_export_excel_2_9_'!$C:$C=Names!$B102)*(LEN('7043_DJones_1_export_excel_2_9_'!$Z:$Z)&lt;&gt;0),'7043_DJones_1_export_excel_2_9_'!$Z:$Z,"")))</f>
        <v>719-228-1090</v>
      </c>
      <c r="H102" s="7" t="str" cm="1">
        <f t="array" ref="H102">_xlfn.TEXTJOIN(CHAR(10),TRUE,_xlfn.UNIQUE(IF(('7043_DJones_1_export_excel_2_9_'!$C:$C=Names!$B102)*(LEN('7043_DJones_1_export_excel_2_9_'!$AA:$AA)&lt;&gt;0),'7043_DJones_1_export_excel_2_9_'!$AA:$AA,"")))</f>
        <v>719-228-1090</v>
      </c>
      <c r="I102" s="7" t="str" cm="1">
        <f t="array" ref="I102">_xlfn.TEXTJOIN(CHAR(10),TRUE,_xlfn.UNIQUE(IF(('7043_DJones_1_export_excel_2_9_'!$C:$C=Names!$B102)*(LEN('7043_DJones_1_export_excel_2_9_'!$AB:$AB)&lt;&gt;0),'7043_DJones_1_export_excel_2_9_'!$AB:$AB,"")))</f>
        <v/>
      </c>
      <c r="J102" s="7" t="str" cm="1">
        <f t="array" ref="J102">_xlfn.TEXTJOIN(CHAR(10),TRUE,_xlfn.UNIQUE(IF(('7043_DJones_1_export_excel_2_9_'!$C:$C=Names!$B102)*(LEN('7043_DJones_1_export_excel_2_9_'!$T:$T)&lt;&gt;0),'7043_DJones_1_export_excel_2_9_'!$T:$T,"")))</f>
        <v>719-228-1100</v>
      </c>
      <c r="K102" s="7" t="str" cm="1">
        <f t="array" ref="K102">_xlfn.TEXTJOIN(CHAR(10),TRUE,_xlfn.UNIQUE(IF(('7043_DJones_1_export_excel_2_9_'!$C:$C=Names!$B102)*(LEN('7043_DJones_1_export_excel_2_9_'!$U:$U)&lt;&gt;0),'7043_DJones_1_export_excel_2_9_'!$U:$U,"")))</f>
        <v/>
      </c>
      <c r="L102" s="7" t="str" cm="1">
        <f t="array" ref="L102">_xlfn.TEXTJOIN(CHAR(10),TRUE,_xlfn.UNIQUE(IF(('7043_DJones_1_export_excel_2_9_'!$C:$C=Names!$B102)*(LEN('7043_DJones_1_export_excel_2_9_'!$R:$R)&lt;&gt;0),'7043_DJones_1_export_excel_2_9_'!$R:$R,"")))</f>
        <v/>
      </c>
      <c r="M102" s="7" t="str" cm="1">
        <f t="array" ref="M102">_xlfn.TEXTJOIN(CHAR(10),TRUE,_xlfn.UNIQUE(IF(('7043_DJones_1_export_excel_2_9_'!$C:$C=Names!$B102)*(LEN('7043_DJones_1_export_excel_2_9_'!$Y:$Y)&lt;&gt;0),'7043_DJones_1_export_excel_2_9_'!$Y:$Y,"")))</f>
        <v>ron.johnson@centralbancorp.com</v>
      </c>
      <c r="N102" s="7" t="str" cm="1">
        <f t="array" ref="N102">_xlfn.TEXTJOIN(CHAR(10),TRUE,_xlfn.UNIQUE(IF(('7043_DJones_1_export_excel_2_9_'!$C:$C=Names!$B102)*(LEN('7043_DJones_1_export_excel_2_9_'!$S:$S)&lt;&gt;0),'7043_DJones_1_export_excel_2_9_'!$S:$S,"")))</f>
        <v/>
      </c>
      <c r="O102" s="7" t="s">
        <v>198</v>
      </c>
      <c r="P102" s="7" t="s">
        <v>198</v>
      </c>
      <c r="Q102" s="7" t="s">
        <v>198</v>
      </c>
      <c r="R102" s="7" t="s">
        <v>198</v>
      </c>
      <c r="S102" s="7" t="s">
        <v>2453</v>
      </c>
      <c r="T102" s="7" t="s">
        <v>198</v>
      </c>
      <c r="U102" s="7" t="s">
        <v>198</v>
      </c>
      <c r="V102" s="7" t="s">
        <v>198</v>
      </c>
      <c r="W102" s="7" t="s">
        <v>198</v>
      </c>
      <c r="X102" s="7" t="s">
        <v>198</v>
      </c>
      <c r="Y102" s="7" t="s">
        <v>198</v>
      </c>
      <c r="Z102" s="7" t="s">
        <v>198</v>
      </c>
    </row>
    <row r="103" spans="1:26" s="8" customFormat="1" ht="30" x14ac:dyDescent="0.25">
      <c r="A103" s="7" t="str">
        <f>INDEX(_7043_DJones_1_export_excel_2_9_[[#All],[SERNBR]:[REGNBR]],MATCH(Table2[[#This Row],[SERNBR]], _7043_DJones_1_export_excel_2_9_[[#All],[SERNBR]],0),2)</f>
        <v>N13WF</v>
      </c>
      <c r="B103" s="13">
        <v>303</v>
      </c>
      <c r="C103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103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Flight Department</v>
      </c>
      <c r="E103" s="7" t="b">
        <f>LEN(CONCATENATE(Table2[[#This Row],[CONTACTBESTPHONE]],Table2[[#This Row],[CONTACTOFFICE]],Table2[[#This Row],[CONTACTMOBILE]],Table2[[#This Row],[COMPOFFICE]],Table2[[#This Row],[COMPMOBILE]]))&gt;0</f>
        <v>1</v>
      </c>
      <c r="F103" s="7" t="b">
        <f>LEN(CONCATENATE(Table2[[#This Row],[COMPEMAILADDRESS]],Table2[[#This Row],[CONTACTEMAILADDRESS]]))&gt;0</f>
        <v>1</v>
      </c>
      <c r="G103" s="7" t="str" cm="1">
        <f t="array" ref="G103">_xlfn.TEXTJOIN(CHAR(10),TRUE,_xlfn.UNIQUE(IF(('7043_DJones_1_export_excel_2_9_'!$C:$C=Names!$B103)*(LEN('7043_DJones_1_export_excel_2_9_'!$Z:$Z)&lt;&gt;0),'7043_DJones_1_export_excel_2_9_'!$Z:$Z,"")))</f>
        <v>404-813-7159</v>
      </c>
      <c r="H103" s="7" t="str" cm="1">
        <f t="array" ref="H103">_xlfn.TEXTJOIN(CHAR(10),TRUE,_xlfn.UNIQUE(IF(('7043_DJones_1_export_excel_2_9_'!$C:$C=Names!$B103)*(LEN('7043_DJones_1_export_excel_2_9_'!$AA:$AA)&lt;&gt;0),'7043_DJones_1_export_excel_2_9_'!$AA:$AA,"")))</f>
        <v/>
      </c>
      <c r="I103" s="7" t="str" cm="1">
        <f t="array" ref="I103">_xlfn.TEXTJOIN(CHAR(10),TRUE,_xlfn.UNIQUE(IF(('7043_DJones_1_export_excel_2_9_'!$C:$C=Names!$B103)*(LEN('7043_DJones_1_export_excel_2_9_'!$AB:$AB)&lt;&gt;0),'7043_DJones_1_export_excel_2_9_'!$AB:$AB,"")))</f>
        <v/>
      </c>
      <c r="J103" s="7" t="str" cm="1">
        <f t="array" ref="J103">_xlfn.TEXTJOIN(CHAR(10),TRUE,_xlfn.UNIQUE(IF(('7043_DJones_1_export_excel_2_9_'!$C:$C=Names!$B103)*(LEN('7043_DJones_1_export_excel_2_9_'!$T:$T)&lt;&gt;0),'7043_DJones_1_export_excel_2_9_'!$T:$T,"")))</f>
        <v>404-813-7159</v>
      </c>
      <c r="K103" s="7" t="str" cm="1">
        <f t="array" ref="K103">_xlfn.TEXTJOIN(CHAR(10),TRUE,_xlfn.UNIQUE(IF(('7043_DJones_1_export_excel_2_9_'!$C:$C=Names!$B103)*(LEN('7043_DJones_1_export_excel_2_9_'!$U:$U)&lt;&gt;0),'7043_DJones_1_export_excel_2_9_'!$U:$U,"")))</f>
        <v/>
      </c>
      <c r="L103" s="7" t="str" cm="1">
        <f t="array" ref="L103">_xlfn.TEXTJOIN(CHAR(10),TRUE,_xlfn.UNIQUE(IF(('7043_DJones_1_export_excel_2_9_'!$C:$C=Names!$B103)*(LEN('7043_DJones_1_export_excel_2_9_'!$R:$R)&lt;&gt;0),'7043_DJones_1_export_excel_2_9_'!$R:$R,"")))</f>
        <v/>
      </c>
      <c r="M103" s="7" t="str" cm="1">
        <f t="array" ref="M103">_xlfn.TEXTJOIN(CHAR(10),TRUE,_xlfn.UNIQUE(IF(('7043_DJones_1_export_excel_2_9_'!$C:$C=Names!$B103)*(LEN('7043_DJones_1_export_excel_2_9_'!$Y:$Y)&lt;&gt;0),'7043_DJones_1_export_excel_2_9_'!$Y:$Y,"")))</f>
        <v>lawrence.cooper@truist.com</v>
      </c>
      <c r="N103" s="7" t="str" cm="1">
        <f t="array" ref="N103">_xlfn.TEXTJOIN(CHAR(10),TRUE,_xlfn.UNIQUE(IF(('7043_DJones_1_export_excel_2_9_'!$C:$C=Names!$B103)*(LEN('7043_DJones_1_export_excel_2_9_'!$S:$S)&lt;&gt;0),'7043_DJones_1_export_excel_2_9_'!$S:$S,"")))</f>
        <v>www.flowersfoods.com
www.truist.com</v>
      </c>
      <c r="O103" s="7" t="s">
        <v>2222</v>
      </c>
      <c r="P103" s="7" t="s">
        <v>198</v>
      </c>
      <c r="Q103" s="7" t="s">
        <v>198</v>
      </c>
      <c r="R103" s="7" t="s">
        <v>198</v>
      </c>
      <c r="S103" s="7" t="s">
        <v>198</v>
      </c>
      <c r="T103" s="7" t="s">
        <v>198</v>
      </c>
      <c r="U103" s="7" t="s">
        <v>2217</v>
      </c>
      <c r="V103" s="7" t="s">
        <v>198</v>
      </c>
      <c r="W103" s="7" t="s">
        <v>198</v>
      </c>
      <c r="X103" s="7" t="s">
        <v>198</v>
      </c>
      <c r="Y103" s="7" t="s">
        <v>198</v>
      </c>
      <c r="Z103" s="7" t="s">
        <v>198</v>
      </c>
    </row>
    <row r="104" spans="1:26" s="8" customFormat="1" x14ac:dyDescent="0.25">
      <c r="A104" s="7" t="str">
        <f>INDEX(_7043_DJones_1_export_excel_2_9_[[#All],[SERNBR]:[REGNBR]],MATCH(Table2[[#This Row],[SERNBR]], _7043_DJones_1_export_excel_2_9_[[#All],[SERNBR]],0),2)</f>
        <v>PR-CBA</v>
      </c>
      <c r="B104" s="13">
        <v>304</v>
      </c>
      <c r="C104" s="7" t="str">
        <f>INDEX(_7043_DJones_1_export_excel_2_9_[#All],MATCH(Table2[[#This Row],[SERNBR]],_7043_DJones_1_export_excel_2_9_[[#All],[SERNBR]],0),MATCH(Table2[[#Headers],[ACBASECOUNTRY]],_7043_DJones_1_export_excel_2_9_[#Headers],0))</f>
        <v>Brazil</v>
      </c>
      <c r="D104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Operator</v>
      </c>
      <c r="E104" s="7" t="b">
        <f>LEN(CONCATENATE(Table2[[#This Row],[CONTACTBESTPHONE]],Table2[[#This Row],[CONTACTOFFICE]],Table2[[#This Row],[CONTACTMOBILE]],Table2[[#This Row],[COMPOFFICE]],Table2[[#This Row],[COMPMOBILE]]))&gt;0</f>
        <v>1</v>
      </c>
      <c r="F104" s="7" t="b">
        <f>LEN(CONCATENATE(Table2[[#This Row],[COMPEMAILADDRESS]],Table2[[#This Row],[CONTACTEMAILADDRESS]]))&gt;0</f>
        <v>1</v>
      </c>
      <c r="G104" s="7" t="str" cm="1">
        <f t="array" ref="G104">_xlfn.TEXTJOIN(CHAR(10),TRUE,_xlfn.UNIQUE(IF(('7043_DJones_1_export_excel_2_9_'!$C:$C=Names!$B104)*(LEN('7043_DJones_1_export_excel_2_9_'!$Z:$Z)&lt;&gt;0),'7043_DJones_1_export_excel_2_9_'!$Z:$Z,"")))</f>
        <v>55-11-21221414</v>
      </c>
      <c r="H104" s="7" t="str" cm="1">
        <f t="array" ref="H104">_xlfn.TEXTJOIN(CHAR(10),TRUE,_xlfn.UNIQUE(IF(('7043_DJones_1_export_excel_2_9_'!$C:$C=Names!$B104)*(LEN('7043_DJones_1_export_excel_2_9_'!$AA:$AA)&lt;&gt;0),'7043_DJones_1_export_excel_2_9_'!$AA:$AA,"")))</f>
        <v/>
      </c>
      <c r="I104" s="7" t="str" cm="1">
        <f t="array" ref="I104">_xlfn.TEXTJOIN(CHAR(10),TRUE,_xlfn.UNIQUE(IF(('7043_DJones_1_export_excel_2_9_'!$C:$C=Names!$B104)*(LEN('7043_DJones_1_export_excel_2_9_'!$AB:$AB)&lt;&gt;0),'7043_DJones_1_export_excel_2_9_'!$AB:$AB,"")))</f>
        <v/>
      </c>
      <c r="J104" s="7" t="str" cm="1">
        <f t="array" ref="J104">_xlfn.TEXTJOIN(CHAR(10),TRUE,_xlfn.UNIQUE(IF(('7043_DJones_1_export_excel_2_9_'!$C:$C=Names!$B104)*(LEN('7043_DJones_1_export_excel_2_9_'!$T:$T)&lt;&gt;0),'7043_DJones_1_export_excel_2_9_'!$T:$T,"")))</f>
        <v>55-11-21221414</v>
      </c>
      <c r="K104" s="7" t="str" cm="1">
        <f t="array" ref="K104">_xlfn.TEXTJOIN(CHAR(10),TRUE,_xlfn.UNIQUE(IF(('7043_DJones_1_export_excel_2_9_'!$C:$C=Names!$B104)*(LEN('7043_DJones_1_export_excel_2_9_'!$U:$U)&lt;&gt;0),'7043_DJones_1_export_excel_2_9_'!$U:$U,"")))</f>
        <v/>
      </c>
      <c r="L104" s="7" t="str" cm="1">
        <f t="array" ref="L104">_xlfn.TEXTJOIN(CHAR(10),TRUE,_xlfn.UNIQUE(IF(('7043_DJones_1_export_excel_2_9_'!$C:$C=Names!$B104)*(LEN('7043_DJones_1_export_excel_2_9_'!$R:$R)&lt;&gt;0),'7043_DJones_1_export_excel_2_9_'!$R:$R,"")))</f>
        <v>opobrigaces@ambev.com.br</v>
      </c>
      <c r="M104" s="7" t="str" cm="1">
        <f t="array" ref="M104">_xlfn.TEXTJOIN(CHAR(10),TRUE,_xlfn.UNIQUE(IF(('7043_DJones_1_export_excel_2_9_'!$C:$C=Names!$B104)*(LEN('7043_DJones_1_export_excel_2_9_'!$Y:$Y)&lt;&gt;0),'7043_DJones_1_export_excel_2_9_'!$Y:$Y,"")))</f>
        <v/>
      </c>
      <c r="N104" s="7" t="str" cm="1">
        <f t="array" ref="N104">_xlfn.TEXTJOIN(CHAR(10),TRUE,_xlfn.UNIQUE(IF(('7043_DJones_1_export_excel_2_9_'!$C:$C=Names!$B104)*(LEN('7043_DJones_1_export_excel_2_9_'!$S:$S)&lt;&gt;0),'7043_DJones_1_export_excel_2_9_'!$S:$S,"")))</f>
        <v/>
      </c>
      <c r="O104" s="7" t="s">
        <v>2233</v>
      </c>
      <c r="P104" s="7" t="s">
        <v>2233</v>
      </c>
      <c r="Q104" s="7" t="s">
        <v>198</v>
      </c>
      <c r="R104" s="7" t="s">
        <v>198</v>
      </c>
      <c r="S104" s="7" t="s">
        <v>198</v>
      </c>
      <c r="T104" s="7" t="s">
        <v>198</v>
      </c>
      <c r="U104" s="7" t="s">
        <v>198</v>
      </c>
      <c r="V104" s="7" t="s">
        <v>198</v>
      </c>
      <c r="W104" s="7" t="s">
        <v>198</v>
      </c>
      <c r="X104" s="7" t="s">
        <v>198</v>
      </c>
      <c r="Y104" s="7" t="s">
        <v>198</v>
      </c>
      <c r="Z104" s="7" t="s">
        <v>198</v>
      </c>
    </row>
    <row r="105" spans="1:26" s="8" customFormat="1" x14ac:dyDescent="0.25">
      <c r="A105" s="7" t="str">
        <f>INDEX(_7043_DJones_1_export_excel_2_9_[[#All],[SERNBR]:[REGNBR]],MATCH(Table2[[#This Row],[SERNBR]], _7043_DJones_1_export_excel_2_9_[[#All],[SERNBR]],0),2)</f>
        <v>N390KX</v>
      </c>
      <c r="B105" s="13">
        <v>305</v>
      </c>
      <c r="C105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105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</v>
      </c>
      <c r="E105" s="7" t="b">
        <f>LEN(CONCATENATE(Table2[[#This Row],[CONTACTBESTPHONE]],Table2[[#This Row],[CONTACTOFFICE]],Table2[[#This Row],[CONTACTMOBILE]],Table2[[#This Row],[COMPOFFICE]],Table2[[#This Row],[COMPMOBILE]]))&gt;0</f>
        <v>1</v>
      </c>
      <c r="F105" s="7" t="b">
        <f>LEN(CONCATENATE(Table2[[#This Row],[COMPEMAILADDRESS]],Table2[[#This Row],[CONTACTEMAILADDRESS]]))&gt;0</f>
        <v>1</v>
      </c>
      <c r="G105" s="7" t="str" cm="1">
        <f t="array" ref="G105">_xlfn.TEXTJOIN(CHAR(10),TRUE,_xlfn.UNIQUE(IF(('7043_DJones_1_export_excel_2_9_'!$C:$C=Names!$B105)*(LEN('7043_DJones_1_export_excel_2_9_'!$Z:$Z)&lt;&gt;0),'7043_DJones_1_export_excel_2_9_'!$Z:$Z,"")))</f>
        <v>602-606-6684</v>
      </c>
      <c r="H105" s="7" t="str" cm="1">
        <f t="array" ref="H105">_xlfn.TEXTJOIN(CHAR(10),TRUE,_xlfn.UNIQUE(IF(('7043_DJones_1_export_excel_2_9_'!$C:$C=Names!$B105)*(LEN('7043_DJones_1_export_excel_2_9_'!$AA:$AA)&lt;&gt;0),'7043_DJones_1_export_excel_2_9_'!$AA:$AA,"")))</f>
        <v/>
      </c>
      <c r="I105" s="7" t="str" cm="1">
        <f t="array" ref="I105">_xlfn.TEXTJOIN(CHAR(10),TRUE,_xlfn.UNIQUE(IF(('7043_DJones_1_export_excel_2_9_'!$C:$C=Names!$B105)*(LEN('7043_DJones_1_export_excel_2_9_'!$AB:$AB)&lt;&gt;0),'7043_DJones_1_export_excel_2_9_'!$AB:$AB,"")))</f>
        <v/>
      </c>
      <c r="J105" s="7" t="str" cm="1">
        <f t="array" ref="J105">_xlfn.TEXTJOIN(CHAR(10),TRUE,_xlfn.UNIQUE(IF(('7043_DJones_1_export_excel_2_9_'!$C:$C=Names!$B105)*(LEN('7043_DJones_1_export_excel_2_9_'!$T:$T)&lt;&gt;0),'7043_DJones_1_export_excel_2_9_'!$T:$T,"")))</f>
        <v>602-606-6684</v>
      </c>
      <c r="K105" s="7" t="str" cm="1">
        <f t="array" ref="K105">_xlfn.TEXTJOIN(CHAR(10),TRUE,_xlfn.UNIQUE(IF(('7043_DJones_1_export_excel_2_9_'!$C:$C=Names!$B105)*(LEN('7043_DJones_1_export_excel_2_9_'!$U:$U)&lt;&gt;0),'7043_DJones_1_export_excel_2_9_'!$U:$U,"")))</f>
        <v/>
      </c>
      <c r="L105" s="7" t="str" cm="1">
        <f t="array" ref="L105">_xlfn.TEXTJOIN(CHAR(10),TRUE,_xlfn.UNIQUE(IF(('7043_DJones_1_export_excel_2_9_'!$C:$C=Names!$B105)*(LEN('7043_DJones_1_export_excel_2_9_'!$R:$R)&lt;&gt;0),'7043_DJones_1_export_excel_2_9_'!$R:$R,"")))</f>
        <v/>
      </c>
      <c r="M105" s="7" t="str" cm="1">
        <f t="array" ref="M105">_xlfn.TEXTJOIN(CHAR(10),TRUE,_xlfn.UNIQUE(IF(('7043_DJones_1_export_excel_2_9_'!$C:$C=Names!$B105)*(LEN('7043_DJones_1_export_excel_2_9_'!$Y:$Y)&lt;&gt;0),'7043_DJones_1_export_excel_2_9_'!$Y:$Y,"")))</f>
        <v>toddc@knighttrans.com</v>
      </c>
      <c r="N105" s="7" t="str" cm="1">
        <f t="array" ref="N105">_xlfn.TEXTJOIN(CHAR(10),TRUE,_xlfn.UNIQUE(IF(('7043_DJones_1_export_excel_2_9_'!$C:$C=Names!$B105)*(LEN('7043_DJones_1_export_excel_2_9_'!$S:$S)&lt;&gt;0),'7043_DJones_1_export_excel_2_9_'!$S:$S,"")))</f>
        <v/>
      </c>
      <c r="O105" s="7" t="s">
        <v>2243</v>
      </c>
      <c r="P105" s="7" t="s">
        <v>198</v>
      </c>
      <c r="Q105" s="7" t="s">
        <v>198</v>
      </c>
      <c r="R105" s="7" t="s">
        <v>198</v>
      </c>
      <c r="S105" s="7" t="s">
        <v>198</v>
      </c>
      <c r="T105" s="7" t="s">
        <v>198</v>
      </c>
      <c r="U105" s="7" t="s">
        <v>198</v>
      </c>
      <c r="V105" s="7" t="s">
        <v>198</v>
      </c>
      <c r="W105" s="7" t="s">
        <v>198</v>
      </c>
      <c r="X105" s="7" t="s">
        <v>198</v>
      </c>
      <c r="Y105" s="7" t="s">
        <v>198</v>
      </c>
      <c r="Z105" s="7" t="s">
        <v>198</v>
      </c>
    </row>
    <row r="106" spans="1:26" s="8" customFormat="1" x14ac:dyDescent="0.25">
      <c r="A106" s="7" t="str">
        <f>INDEX(_7043_DJones_1_export_excel_2_9_[[#All],[SERNBR]:[REGNBR]],MATCH(Table2[[#This Row],[SERNBR]], _7043_DJones_1_export_excel_2_9_[[#All],[SERNBR]],0),2)</f>
        <v>N508RP</v>
      </c>
      <c r="B106" s="13">
        <v>306</v>
      </c>
      <c r="C106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106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Operator</v>
      </c>
      <c r="E106" s="7" t="b">
        <f>LEN(CONCATENATE(Table2[[#This Row],[CONTACTBESTPHONE]],Table2[[#This Row],[CONTACTOFFICE]],Table2[[#This Row],[CONTACTMOBILE]],Table2[[#This Row],[COMPOFFICE]],Table2[[#This Row],[COMPMOBILE]]))&gt;0</f>
        <v>1</v>
      </c>
      <c r="F106" s="7" t="b">
        <f>LEN(CONCATENATE(Table2[[#This Row],[COMPEMAILADDRESS]],Table2[[#This Row],[CONTACTEMAILADDRESS]]))&gt;0</f>
        <v>1</v>
      </c>
      <c r="G106" s="7" t="str" cm="1">
        <f t="array" ref="G106">_xlfn.TEXTJOIN(CHAR(10),TRUE,_xlfn.UNIQUE(IF(('7043_DJones_1_export_excel_2_9_'!$C:$C=Names!$B106)*(LEN('7043_DJones_1_export_excel_2_9_'!$Z:$Z)&lt;&gt;0),'7043_DJones_1_export_excel_2_9_'!$Z:$Z,"")))</f>
        <v>203-231-7311</v>
      </c>
      <c r="H106" s="7" t="str" cm="1">
        <f t="array" ref="H106">_xlfn.TEXTJOIN(CHAR(10),TRUE,_xlfn.UNIQUE(IF(('7043_DJones_1_export_excel_2_9_'!$C:$C=Names!$B106)*(LEN('7043_DJones_1_export_excel_2_9_'!$AA:$AA)&lt;&gt;0),'7043_DJones_1_export_excel_2_9_'!$AA:$AA,"")))</f>
        <v/>
      </c>
      <c r="I106" s="7" t="str" cm="1">
        <f t="array" ref="I106">_xlfn.TEXTJOIN(CHAR(10),TRUE,_xlfn.UNIQUE(IF(('7043_DJones_1_export_excel_2_9_'!$C:$C=Names!$B106)*(LEN('7043_DJones_1_export_excel_2_9_'!$AB:$AB)&lt;&gt;0),'7043_DJones_1_export_excel_2_9_'!$AB:$AB,"")))</f>
        <v>203-231-7311</v>
      </c>
      <c r="J106" s="7" t="str" cm="1">
        <f t="array" ref="J106">_xlfn.TEXTJOIN(CHAR(10),TRUE,_xlfn.UNIQUE(IF(('7043_DJones_1_export_excel_2_9_'!$C:$C=Names!$B106)*(LEN('7043_DJones_1_export_excel_2_9_'!$T:$T)&lt;&gt;0),'7043_DJones_1_export_excel_2_9_'!$T:$T,"")))</f>
        <v>203-542-4000</v>
      </c>
      <c r="K106" s="7" t="str" cm="1">
        <f t="array" ref="K106">_xlfn.TEXTJOIN(CHAR(10),TRUE,_xlfn.UNIQUE(IF(('7043_DJones_1_export_excel_2_9_'!$C:$C=Names!$B106)*(LEN('7043_DJones_1_export_excel_2_9_'!$U:$U)&lt;&gt;0),'7043_DJones_1_export_excel_2_9_'!$U:$U,"")))</f>
        <v/>
      </c>
      <c r="L106" s="7" t="str" cm="1">
        <f t="array" ref="L106">_xlfn.TEXTJOIN(CHAR(10),TRUE,_xlfn.UNIQUE(IF(('7043_DJones_1_export_excel_2_9_'!$C:$C=Names!$B106)*(LEN('7043_DJones_1_export_excel_2_9_'!$R:$R)&lt;&gt;0),'7043_DJones_1_export_excel_2_9_'!$R:$R,"")))</f>
        <v>info@silverpointcapital.com</v>
      </c>
      <c r="M106" s="7" t="str" cm="1">
        <f t="array" ref="M106">_xlfn.TEXTJOIN(CHAR(10),TRUE,_xlfn.UNIQUE(IF(('7043_DJones_1_export_excel_2_9_'!$C:$C=Names!$B106)*(LEN('7043_DJones_1_export_excel_2_9_'!$Y:$Y)&lt;&gt;0),'7043_DJones_1_export_excel_2_9_'!$Y:$Y,"")))</f>
        <v>shatch@silverpointcapital.com</v>
      </c>
      <c r="N106" s="7" t="str" cm="1">
        <f t="array" ref="N106">_xlfn.TEXTJOIN(CHAR(10),TRUE,_xlfn.UNIQUE(IF(('7043_DJones_1_export_excel_2_9_'!$C:$C=Names!$B106)*(LEN('7043_DJones_1_export_excel_2_9_'!$S:$S)&lt;&gt;0),'7043_DJones_1_export_excel_2_9_'!$S:$S,"")))</f>
        <v>https://www.silverpointcapital.com</v>
      </c>
      <c r="O106" s="7" t="s">
        <v>2249</v>
      </c>
      <c r="P106" s="7" t="s">
        <v>2249</v>
      </c>
      <c r="Q106" s="7" t="s">
        <v>198</v>
      </c>
      <c r="R106" s="7" t="s">
        <v>198</v>
      </c>
      <c r="S106" s="7" t="s">
        <v>198</v>
      </c>
      <c r="T106" s="7" t="s">
        <v>198</v>
      </c>
      <c r="U106" s="7" t="s">
        <v>198</v>
      </c>
      <c r="V106" s="7" t="s">
        <v>198</v>
      </c>
      <c r="W106" s="7" t="s">
        <v>198</v>
      </c>
      <c r="X106" s="7" t="s">
        <v>198</v>
      </c>
      <c r="Y106" s="7" t="s">
        <v>198</v>
      </c>
      <c r="Z106" s="7" t="s">
        <v>198</v>
      </c>
    </row>
    <row r="107" spans="1:26" s="8" customFormat="1" ht="30" x14ac:dyDescent="0.25">
      <c r="A107" s="7" t="str">
        <f>INDEX(_7043_DJones_1_export_excel_2_9_[[#All],[SERNBR]:[REGNBR]],MATCH(Table2[[#This Row],[SERNBR]], _7043_DJones_1_export_excel_2_9_[[#All],[SERNBR]],0),2)</f>
        <v>N503RP</v>
      </c>
      <c r="B107" s="13">
        <v>307</v>
      </c>
      <c r="C107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107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Flight Department</v>
      </c>
      <c r="E107" s="7" t="b">
        <f>LEN(CONCATENATE(Table2[[#This Row],[CONTACTBESTPHONE]],Table2[[#This Row],[CONTACTOFFICE]],Table2[[#This Row],[CONTACTMOBILE]],Table2[[#This Row],[COMPOFFICE]],Table2[[#This Row],[COMPMOBILE]]))&gt;0</f>
        <v>1</v>
      </c>
      <c r="F107" s="7" t="b">
        <f>LEN(CONCATENATE(Table2[[#This Row],[COMPEMAILADDRESS]],Table2[[#This Row],[CONTACTEMAILADDRESS]]))&gt;0</f>
        <v>0</v>
      </c>
      <c r="G107" s="7" t="str" cm="1">
        <f t="array" ref="G107">_xlfn.TEXTJOIN(CHAR(10),TRUE,_xlfn.UNIQUE(IF(('7043_DJones_1_export_excel_2_9_'!$C:$C=Names!$B107)*(LEN('7043_DJones_1_export_excel_2_9_'!$Z:$Z)&lt;&gt;0),'7043_DJones_1_export_excel_2_9_'!$Z:$Z,"")))</f>
        <v>248-666-3910
610-775-6300</v>
      </c>
      <c r="H107" s="7" t="str" cm="1">
        <f t="array" ref="H107">_xlfn.TEXTJOIN(CHAR(10),TRUE,_xlfn.UNIQUE(IF(('7043_DJones_1_export_excel_2_9_'!$C:$C=Names!$B107)*(LEN('7043_DJones_1_export_excel_2_9_'!$AA:$AA)&lt;&gt;0),'7043_DJones_1_export_excel_2_9_'!$AA:$AA,"")))</f>
        <v/>
      </c>
      <c r="I107" s="7" t="str" cm="1">
        <f t="array" ref="I107">_xlfn.TEXTJOIN(CHAR(10),TRUE,_xlfn.UNIQUE(IF(('7043_DJones_1_export_excel_2_9_'!$C:$C=Names!$B107)*(LEN('7043_DJones_1_export_excel_2_9_'!$AB:$AB)&lt;&gt;0),'7043_DJones_1_export_excel_2_9_'!$AB:$AB,"")))</f>
        <v/>
      </c>
      <c r="J107" s="7" t="str" cm="1">
        <f t="array" ref="J107">_xlfn.TEXTJOIN(CHAR(10),TRUE,_xlfn.UNIQUE(IF(('7043_DJones_1_export_excel_2_9_'!$C:$C=Names!$B107)*(LEN('7043_DJones_1_export_excel_2_9_'!$T:$T)&lt;&gt;0),'7043_DJones_1_export_excel_2_9_'!$T:$T,"")))</f>
        <v>248-666-3910
610-775-6300</v>
      </c>
      <c r="K107" s="7" t="str" cm="1">
        <f t="array" ref="K107">_xlfn.TEXTJOIN(CHAR(10),TRUE,_xlfn.UNIQUE(IF(('7043_DJones_1_export_excel_2_9_'!$C:$C=Names!$B107)*(LEN('7043_DJones_1_export_excel_2_9_'!$U:$U)&lt;&gt;0),'7043_DJones_1_export_excel_2_9_'!$U:$U,"")))</f>
        <v/>
      </c>
      <c r="L107" s="7" t="str" cm="1">
        <f t="array" ref="L107">_xlfn.TEXTJOIN(CHAR(10),TRUE,_xlfn.UNIQUE(IF(('7043_DJones_1_export_excel_2_9_'!$C:$C=Names!$B107)*(LEN('7043_DJones_1_export_excel_2_9_'!$R:$R)&lt;&gt;0),'7043_DJones_1_export_excel_2_9_'!$R:$R,"")))</f>
        <v/>
      </c>
      <c r="M107" s="7" t="str" cm="1">
        <f t="array" ref="M107">_xlfn.TEXTJOIN(CHAR(10),TRUE,_xlfn.UNIQUE(IF(('7043_DJones_1_export_excel_2_9_'!$C:$C=Names!$B107)*(LEN('7043_DJones_1_export_excel_2_9_'!$Y:$Y)&lt;&gt;0),'7043_DJones_1_export_excel_2_9_'!$Y:$Y,"")))</f>
        <v/>
      </c>
      <c r="N107" s="7" t="str" cm="1">
        <f t="array" ref="N107">_xlfn.TEXTJOIN(CHAR(10),TRUE,_xlfn.UNIQUE(IF(('7043_DJones_1_export_excel_2_9_'!$C:$C=Names!$B107)*(LEN('7043_DJones_1_export_excel_2_9_'!$S:$S)&lt;&gt;0),'7043_DJones_1_export_excel_2_9_'!$S:$S,"")))</f>
        <v/>
      </c>
      <c r="O107" s="7" t="s">
        <v>2264</v>
      </c>
      <c r="P107" s="7" t="s">
        <v>198</v>
      </c>
      <c r="Q107" s="7" t="s">
        <v>198</v>
      </c>
      <c r="R107" s="7" t="s">
        <v>198</v>
      </c>
      <c r="S107" s="7" t="s">
        <v>198</v>
      </c>
      <c r="T107" s="7" t="s">
        <v>198</v>
      </c>
      <c r="U107" s="7" t="s">
        <v>2260</v>
      </c>
      <c r="V107" s="7" t="s">
        <v>198</v>
      </c>
      <c r="W107" s="7" t="s">
        <v>198</v>
      </c>
      <c r="X107" s="7" t="s">
        <v>198</v>
      </c>
      <c r="Y107" s="7" t="s">
        <v>198</v>
      </c>
      <c r="Z107" s="7" t="s">
        <v>198</v>
      </c>
    </row>
    <row r="108" spans="1:26" s="8" customFormat="1" x14ac:dyDescent="0.25">
      <c r="A108" s="7" t="str">
        <f>INDEX(_7043_DJones_1_export_excel_2_9_[[#All],[SERNBR]:[REGNBR]],MATCH(Table2[[#This Row],[SERNBR]], _7043_DJones_1_export_excel_2_9_[[#All],[SERNBR]],0),2)</f>
        <v>N501RP</v>
      </c>
      <c r="B108" s="13">
        <v>308</v>
      </c>
      <c r="C108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108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</v>
      </c>
      <c r="E108" s="7" t="b">
        <f>LEN(CONCATENATE(Table2[[#This Row],[CONTACTBESTPHONE]],Table2[[#This Row],[CONTACTOFFICE]],Table2[[#This Row],[CONTACTMOBILE]],Table2[[#This Row],[COMPOFFICE]],Table2[[#This Row],[COMPMOBILE]]))&gt;0</f>
        <v>1</v>
      </c>
      <c r="F108" s="7" t="b">
        <f>LEN(CONCATENATE(Table2[[#This Row],[COMPEMAILADDRESS]],Table2[[#This Row],[CONTACTEMAILADDRESS]]))&gt;0</f>
        <v>0</v>
      </c>
      <c r="G108" s="7" t="str" cm="1">
        <f t="array" ref="G108">_xlfn.TEXTJOIN(CHAR(10),TRUE,_xlfn.UNIQUE(IF(('7043_DJones_1_export_excel_2_9_'!$C:$C=Names!$B108)*(LEN('7043_DJones_1_export_excel_2_9_'!$Z:$Z)&lt;&gt;0),'7043_DJones_1_export_excel_2_9_'!$Z:$Z,"")))</f>
        <v>330-384-7201</v>
      </c>
      <c r="H108" s="7" t="str" cm="1">
        <f t="array" ref="H108">_xlfn.TEXTJOIN(CHAR(10),TRUE,_xlfn.UNIQUE(IF(('7043_DJones_1_export_excel_2_9_'!$C:$C=Names!$B108)*(LEN('7043_DJones_1_export_excel_2_9_'!$AA:$AA)&lt;&gt;0),'7043_DJones_1_export_excel_2_9_'!$AA:$AA,"")))</f>
        <v/>
      </c>
      <c r="I108" s="7" t="str" cm="1">
        <f t="array" ref="I108">_xlfn.TEXTJOIN(CHAR(10),TRUE,_xlfn.UNIQUE(IF(('7043_DJones_1_export_excel_2_9_'!$C:$C=Names!$B108)*(LEN('7043_DJones_1_export_excel_2_9_'!$AB:$AB)&lt;&gt;0),'7043_DJones_1_export_excel_2_9_'!$AB:$AB,"")))</f>
        <v/>
      </c>
      <c r="J108" s="7" t="str" cm="1">
        <f t="array" ref="J108">_xlfn.TEXTJOIN(CHAR(10),TRUE,_xlfn.UNIQUE(IF(('7043_DJones_1_export_excel_2_9_'!$C:$C=Names!$B108)*(LEN('7043_DJones_1_export_excel_2_9_'!$T:$T)&lt;&gt;0),'7043_DJones_1_export_excel_2_9_'!$T:$T,"")))</f>
        <v>330-384-7201</v>
      </c>
      <c r="K108" s="7" t="str" cm="1">
        <f t="array" ref="K108">_xlfn.TEXTJOIN(CHAR(10),TRUE,_xlfn.UNIQUE(IF(('7043_DJones_1_export_excel_2_9_'!$C:$C=Names!$B108)*(LEN('7043_DJones_1_export_excel_2_9_'!$U:$U)&lt;&gt;0),'7043_DJones_1_export_excel_2_9_'!$U:$U,"")))</f>
        <v/>
      </c>
      <c r="L108" s="7" t="str" cm="1">
        <f t="array" ref="L108">_xlfn.TEXTJOIN(CHAR(10),TRUE,_xlfn.UNIQUE(IF(('7043_DJones_1_export_excel_2_9_'!$C:$C=Names!$B108)*(LEN('7043_DJones_1_export_excel_2_9_'!$R:$R)&lt;&gt;0),'7043_DJones_1_export_excel_2_9_'!$R:$R,"")))</f>
        <v/>
      </c>
      <c r="M108" s="7" t="str" cm="1">
        <f t="array" ref="M108">_xlfn.TEXTJOIN(CHAR(10),TRUE,_xlfn.UNIQUE(IF(('7043_DJones_1_export_excel_2_9_'!$C:$C=Names!$B108)*(LEN('7043_DJones_1_export_excel_2_9_'!$Y:$Y)&lt;&gt;0),'7043_DJones_1_export_excel_2_9_'!$Y:$Y,"")))</f>
        <v/>
      </c>
      <c r="N108" s="7" t="str" cm="1">
        <f t="array" ref="N108">_xlfn.TEXTJOIN(CHAR(10),TRUE,_xlfn.UNIQUE(IF(('7043_DJones_1_export_excel_2_9_'!$C:$C=Names!$B108)*(LEN('7043_DJones_1_export_excel_2_9_'!$S:$S)&lt;&gt;0),'7043_DJones_1_export_excel_2_9_'!$S:$S,"")))</f>
        <v>www.huntington.com</v>
      </c>
      <c r="O108" s="7" t="s">
        <v>2272</v>
      </c>
      <c r="P108" s="7" t="s">
        <v>198</v>
      </c>
      <c r="Q108" s="7" t="s">
        <v>198</v>
      </c>
      <c r="R108" s="7" t="s">
        <v>198</v>
      </c>
      <c r="S108" s="7" t="s">
        <v>198</v>
      </c>
      <c r="T108" s="7" t="s">
        <v>198</v>
      </c>
      <c r="U108" s="7" t="s">
        <v>198</v>
      </c>
      <c r="V108" s="7" t="s">
        <v>198</v>
      </c>
      <c r="W108" s="7" t="s">
        <v>198</v>
      </c>
      <c r="X108" s="7" t="s">
        <v>198</v>
      </c>
      <c r="Y108" s="7" t="s">
        <v>198</v>
      </c>
      <c r="Z108" s="7" t="s">
        <v>198</v>
      </c>
    </row>
    <row r="109" spans="1:26" s="8" customFormat="1" x14ac:dyDescent="0.25">
      <c r="A109" s="7" t="str">
        <f>INDEX(_7043_DJones_1_export_excel_2_9_[[#All],[SERNBR]:[REGNBR]],MATCH(Table2[[#This Row],[SERNBR]], _7043_DJones_1_export_excel_2_9_[[#All],[SERNBR]],0),2)</f>
        <v>N116NC</v>
      </c>
      <c r="B109" s="13">
        <v>309</v>
      </c>
      <c r="C109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109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</v>
      </c>
      <c r="E109" s="7" t="b">
        <f>LEN(CONCATENATE(Table2[[#This Row],[CONTACTBESTPHONE]],Table2[[#This Row],[CONTACTOFFICE]],Table2[[#This Row],[CONTACTMOBILE]],Table2[[#This Row],[COMPOFFICE]],Table2[[#This Row],[COMPMOBILE]]))&gt;0</f>
        <v>1</v>
      </c>
      <c r="F109" s="7" t="b">
        <f>LEN(CONCATENATE(Table2[[#This Row],[COMPEMAILADDRESS]],Table2[[#This Row],[CONTACTEMAILADDRESS]]))&gt;0</f>
        <v>1</v>
      </c>
      <c r="G109" s="7" t="str" cm="1">
        <f t="array" ref="G109">_xlfn.TEXTJOIN(CHAR(10),TRUE,_xlfn.UNIQUE(IF(('7043_DJones_1_export_excel_2_9_'!$C:$C=Names!$B109)*(LEN('7043_DJones_1_export_excel_2_9_'!$Z:$Z)&lt;&gt;0),'7043_DJones_1_export_excel_2_9_'!$Z:$Z,"")))</f>
        <v>260-432-6622</v>
      </c>
      <c r="H109" s="7" t="str" cm="1">
        <f t="array" ref="H109">_xlfn.TEXTJOIN(CHAR(10),TRUE,_xlfn.UNIQUE(IF(('7043_DJones_1_export_excel_2_9_'!$C:$C=Names!$B109)*(LEN('7043_DJones_1_export_excel_2_9_'!$AA:$AA)&lt;&gt;0),'7043_DJones_1_export_excel_2_9_'!$AA:$AA,"")))</f>
        <v/>
      </c>
      <c r="I109" s="7" t="str" cm="1">
        <f t="array" ref="I109">_xlfn.TEXTJOIN(CHAR(10),TRUE,_xlfn.UNIQUE(IF(('7043_DJones_1_export_excel_2_9_'!$C:$C=Names!$B109)*(LEN('7043_DJones_1_export_excel_2_9_'!$AB:$AB)&lt;&gt;0),'7043_DJones_1_export_excel_2_9_'!$AB:$AB,"")))</f>
        <v/>
      </c>
      <c r="J109" s="7" t="str" cm="1">
        <f t="array" ref="J109">_xlfn.TEXTJOIN(CHAR(10),TRUE,_xlfn.UNIQUE(IF(('7043_DJones_1_export_excel_2_9_'!$C:$C=Names!$B109)*(LEN('7043_DJones_1_export_excel_2_9_'!$T:$T)&lt;&gt;0),'7043_DJones_1_export_excel_2_9_'!$T:$T,"")))</f>
        <v>260-432-6622</v>
      </c>
      <c r="K109" s="7" t="str" cm="1">
        <f t="array" ref="K109">_xlfn.TEXTJOIN(CHAR(10),TRUE,_xlfn.UNIQUE(IF(('7043_DJones_1_export_excel_2_9_'!$C:$C=Names!$B109)*(LEN('7043_DJones_1_export_excel_2_9_'!$U:$U)&lt;&gt;0),'7043_DJones_1_export_excel_2_9_'!$U:$U,"")))</f>
        <v/>
      </c>
      <c r="L109" s="7" t="str" cm="1">
        <f t="array" ref="L109">_xlfn.TEXTJOIN(CHAR(10),TRUE,_xlfn.UNIQUE(IF(('7043_DJones_1_export_excel_2_9_'!$C:$C=Names!$B109)*(LEN('7043_DJones_1_export_excel_2_9_'!$R:$R)&lt;&gt;0),'7043_DJones_1_export_excel_2_9_'!$R:$R,"")))</f>
        <v/>
      </c>
      <c r="M109" s="7" t="str" cm="1">
        <f t="array" ref="M109">_xlfn.TEXTJOIN(CHAR(10),TRUE,_xlfn.UNIQUE(IF(('7043_DJones_1_export_excel_2_9_'!$C:$C=Names!$B109)*(LEN('7043_DJones_1_export_excel_2_9_'!$Y:$Y)&lt;&gt;0),'7043_DJones_1_export_excel_2_9_'!$Y:$Y,"")))</f>
        <v>mhimes@petroleumtraders.com</v>
      </c>
      <c r="N109" s="7" t="str" cm="1">
        <f t="array" ref="N109">_xlfn.TEXTJOIN(CHAR(10),TRUE,_xlfn.UNIQUE(IF(('7043_DJones_1_export_excel_2_9_'!$C:$C=Names!$B109)*(LEN('7043_DJones_1_export_excel_2_9_'!$S:$S)&lt;&gt;0),'7043_DJones_1_export_excel_2_9_'!$S:$S,"")))</f>
        <v/>
      </c>
      <c r="O109" s="7" t="s">
        <v>2276</v>
      </c>
      <c r="P109" s="7" t="s">
        <v>198</v>
      </c>
      <c r="Q109" s="7" t="s">
        <v>198</v>
      </c>
      <c r="R109" s="7" t="s">
        <v>198</v>
      </c>
      <c r="S109" s="7" t="s">
        <v>198</v>
      </c>
      <c r="T109" s="7" t="s">
        <v>198</v>
      </c>
      <c r="U109" s="7" t="s">
        <v>198</v>
      </c>
      <c r="V109" s="7" t="s">
        <v>198</v>
      </c>
      <c r="W109" s="7" t="s">
        <v>198</v>
      </c>
      <c r="X109" s="7" t="s">
        <v>198</v>
      </c>
      <c r="Y109" s="7" t="s">
        <v>198</v>
      </c>
      <c r="Z109" s="7" t="s">
        <v>198</v>
      </c>
    </row>
    <row r="110" spans="1:26" s="8" customFormat="1" x14ac:dyDescent="0.25">
      <c r="A110" s="7" t="str">
        <f>INDEX(_7043_DJones_1_export_excel_2_9_[[#All],[SERNBR]:[REGNBR]],MATCH(Table2[[#This Row],[SERNBR]], _7043_DJones_1_export_excel_2_9_[[#All],[SERNBR]],0),2)</f>
        <v>N151PW</v>
      </c>
      <c r="B110" s="13">
        <v>310</v>
      </c>
      <c r="C110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110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</v>
      </c>
      <c r="E110" s="7" t="b">
        <f>LEN(CONCATENATE(Table2[[#This Row],[CONTACTBESTPHONE]],Table2[[#This Row],[CONTACTOFFICE]],Table2[[#This Row],[CONTACTMOBILE]],Table2[[#This Row],[COMPOFFICE]],Table2[[#This Row],[COMPMOBILE]]))&gt;0</f>
        <v>1</v>
      </c>
      <c r="F110" s="7" t="b">
        <f>LEN(CONCATENATE(Table2[[#This Row],[COMPEMAILADDRESS]],Table2[[#This Row],[CONTACTEMAILADDRESS]]))&gt;0</f>
        <v>0</v>
      </c>
      <c r="G110" s="7" t="str" cm="1">
        <f t="array" ref="G110">_xlfn.TEXTJOIN(CHAR(10),TRUE,_xlfn.UNIQUE(IF(('7043_DJones_1_export_excel_2_9_'!$C:$C=Names!$B110)*(LEN('7043_DJones_1_export_excel_2_9_'!$Z:$Z)&lt;&gt;0),'7043_DJones_1_export_excel_2_9_'!$Z:$Z,"")))</f>
        <v>310-990-4541</v>
      </c>
      <c r="H110" s="7" t="str" cm="1">
        <f t="array" ref="H110">_xlfn.TEXTJOIN(CHAR(10),TRUE,_xlfn.UNIQUE(IF(('7043_DJones_1_export_excel_2_9_'!$C:$C=Names!$B110)*(LEN('7043_DJones_1_export_excel_2_9_'!$AA:$AA)&lt;&gt;0),'7043_DJones_1_export_excel_2_9_'!$AA:$AA,"")))</f>
        <v/>
      </c>
      <c r="I110" s="7" t="str" cm="1">
        <f t="array" ref="I110">_xlfn.TEXTJOIN(CHAR(10),TRUE,_xlfn.UNIQUE(IF(('7043_DJones_1_export_excel_2_9_'!$C:$C=Names!$B110)*(LEN('7043_DJones_1_export_excel_2_9_'!$AB:$AB)&lt;&gt;0),'7043_DJones_1_export_excel_2_9_'!$AB:$AB,"")))</f>
        <v/>
      </c>
      <c r="J110" s="7" t="str" cm="1">
        <f t="array" ref="J110">_xlfn.TEXTJOIN(CHAR(10),TRUE,_xlfn.UNIQUE(IF(('7043_DJones_1_export_excel_2_9_'!$C:$C=Names!$B110)*(LEN('7043_DJones_1_export_excel_2_9_'!$T:$T)&lt;&gt;0),'7043_DJones_1_export_excel_2_9_'!$T:$T,"")))</f>
        <v>310-990-4541</v>
      </c>
      <c r="K110" s="7" t="str" cm="1">
        <f t="array" ref="K110">_xlfn.TEXTJOIN(CHAR(10),TRUE,_xlfn.UNIQUE(IF(('7043_DJones_1_export_excel_2_9_'!$C:$C=Names!$B110)*(LEN('7043_DJones_1_export_excel_2_9_'!$U:$U)&lt;&gt;0),'7043_DJones_1_export_excel_2_9_'!$U:$U,"")))</f>
        <v/>
      </c>
      <c r="L110" s="7" t="str" cm="1">
        <f t="array" ref="L110">_xlfn.TEXTJOIN(CHAR(10),TRUE,_xlfn.UNIQUE(IF(('7043_DJones_1_export_excel_2_9_'!$C:$C=Names!$B110)*(LEN('7043_DJones_1_export_excel_2_9_'!$R:$R)&lt;&gt;0),'7043_DJones_1_export_excel_2_9_'!$R:$R,"")))</f>
        <v/>
      </c>
      <c r="M110" s="7" t="str" cm="1">
        <f t="array" ref="M110">_xlfn.TEXTJOIN(CHAR(10),TRUE,_xlfn.UNIQUE(IF(('7043_DJones_1_export_excel_2_9_'!$C:$C=Names!$B110)*(LEN('7043_DJones_1_export_excel_2_9_'!$Y:$Y)&lt;&gt;0),'7043_DJones_1_export_excel_2_9_'!$Y:$Y,"")))</f>
        <v/>
      </c>
      <c r="N110" s="7" t="str" cm="1">
        <f t="array" ref="N110">_xlfn.TEXTJOIN(CHAR(10),TRUE,_xlfn.UNIQUE(IF(('7043_DJones_1_export_excel_2_9_'!$C:$C=Names!$B110)*(LEN('7043_DJones_1_export_excel_2_9_'!$S:$S)&lt;&gt;0),'7043_DJones_1_export_excel_2_9_'!$S:$S,"")))</f>
        <v/>
      </c>
      <c r="O110" s="7" t="s">
        <v>2283</v>
      </c>
      <c r="P110" s="7" t="s">
        <v>198</v>
      </c>
      <c r="Q110" s="7" t="s">
        <v>198</v>
      </c>
      <c r="R110" s="7" t="s">
        <v>198</v>
      </c>
      <c r="S110" s="7" t="s">
        <v>198</v>
      </c>
      <c r="T110" s="7" t="s">
        <v>198</v>
      </c>
      <c r="U110" s="7" t="s">
        <v>198</v>
      </c>
      <c r="V110" s="7" t="s">
        <v>198</v>
      </c>
      <c r="W110" s="7" t="s">
        <v>198</v>
      </c>
      <c r="X110" s="7" t="s">
        <v>198</v>
      </c>
      <c r="Y110" s="7" t="s">
        <v>198</v>
      </c>
      <c r="Z110" s="7" t="s">
        <v>198</v>
      </c>
    </row>
    <row r="111" spans="1:26" s="8" customFormat="1" ht="30" x14ac:dyDescent="0.25">
      <c r="A111" s="7" t="str">
        <f>INDEX(_7043_DJones_1_export_excel_2_9_[[#All],[SERNBR]:[REGNBR]],MATCH(Table2[[#This Row],[SERNBR]], _7043_DJones_1_export_excel_2_9_[[#All],[SERNBR]],0),2)</f>
        <v>C-GGGT</v>
      </c>
      <c r="B111" s="13">
        <v>311</v>
      </c>
      <c r="C111" s="7" t="str">
        <f>INDEX(_7043_DJones_1_export_excel_2_9_[#All],MATCH(Table2[[#This Row],[SERNBR]],_7043_DJones_1_export_excel_2_9_[[#All],[SERNBR]],0),MATCH(Table2[[#Headers],[ACBASECOUNTRY]],_7043_DJones_1_export_excel_2_9_[#Headers],0))</f>
        <v>Canada</v>
      </c>
      <c r="D111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Aircraft Management Company</v>
      </c>
      <c r="E111" s="7" t="b">
        <f>LEN(CONCATENATE(Table2[[#This Row],[CONTACTBESTPHONE]],Table2[[#This Row],[CONTACTOFFICE]],Table2[[#This Row],[CONTACTMOBILE]],Table2[[#This Row],[COMPOFFICE]],Table2[[#This Row],[COMPMOBILE]]))&gt;0</f>
        <v>1</v>
      </c>
      <c r="F111" s="7" t="b">
        <f>LEN(CONCATENATE(Table2[[#This Row],[COMPEMAILADDRESS]],Table2[[#This Row],[CONTACTEMAILADDRESS]]))&gt;0</f>
        <v>1</v>
      </c>
      <c r="G111" s="7" t="str" cm="1">
        <f t="array" ref="G111">_xlfn.TEXTJOIN(CHAR(10),TRUE,_xlfn.UNIQUE(IF(('7043_DJones_1_export_excel_2_9_'!$C:$C=Names!$B111)*(LEN('7043_DJones_1_export_excel_2_9_'!$Z:$Z)&lt;&gt;0),'7043_DJones_1_export_excel_2_9_'!$Z:$Z,"")))</f>
        <v>519-455-6760</v>
      </c>
      <c r="H111" s="7" t="str" cm="1">
        <f t="array" ref="H111">_xlfn.TEXTJOIN(CHAR(10),TRUE,_xlfn.UNIQUE(IF(('7043_DJones_1_export_excel_2_9_'!$C:$C=Names!$B111)*(LEN('7043_DJones_1_export_excel_2_9_'!$AA:$AA)&lt;&gt;0),'7043_DJones_1_export_excel_2_9_'!$AA:$AA,"")))</f>
        <v/>
      </c>
      <c r="I111" s="7" t="str" cm="1">
        <f t="array" ref="I111">_xlfn.TEXTJOIN(CHAR(10),TRUE,_xlfn.UNIQUE(IF(('7043_DJones_1_export_excel_2_9_'!$C:$C=Names!$B111)*(LEN('7043_DJones_1_export_excel_2_9_'!$AB:$AB)&lt;&gt;0),'7043_DJones_1_export_excel_2_9_'!$AB:$AB,"")))</f>
        <v/>
      </c>
      <c r="J111" s="7" t="str" cm="1">
        <f t="array" ref="J111">_xlfn.TEXTJOIN(CHAR(10),TRUE,_xlfn.UNIQUE(IF(('7043_DJones_1_export_excel_2_9_'!$C:$C=Names!$B111)*(LEN('7043_DJones_1_export_excel_2_9_'!$T:$T)&lt;&gt;0),'7043_DJones_1_export_excel_2_9_'!$T:$T,"")))</f>
        <v>519-455-6760</v>
      </c>
      <c r="K111" s="7" t="str" cm="1">
        <f t="array" ref="K111">_xlfn.TEXTJOIN(CHAR(10),TRUE,_xlfn.UNIQUE(IF(('7043_DJones_1_export_excel_2_9_'!$C:$C=Names!$B111)*(LEN('7043_DJones_1_export_excel_2_9_'!$U:$U)&lt;&gt;0),'7043_DJones_1_export_excel_2_9_'!$U:$U,"")))</f>
        <v/>
      </c>
      <c r="L111" s="7" t="str" cm="1">
        <f t="array" ref="L111">_xlfn.TEXTJOIN(CHAR(10),TRUE,_xlfn.UNIQUE(IF(('7043_DJones_1_export_excel_2_9_'!$C:$C=Names!$B111)*(LEN('7043_DJones_1_export_excel_2_9_'!$R:$R)&lt;&gt;0),'7043_DJones_1_export_excel_2_9_'!$R:$R,"")))</f>
        <v>info@flightexec.com</v>
      </c>
      <c r="M111" s="7" t="str" cm="1">
        <f t="array" ref="M111">_xlfn.TEXTJOIN(CHAR(10),TRUE,_xlfn.UNIQUE(IF(('7043_DJones_1_export_excel_2_9_'!$C:$C=Names!$B111)*(LEN('7043_DJones_1_export_excel_2_9_'!$Y:$Y)&lt;&gt;0),'7043_DJones_1_export_excel_2_9_'!$Y:$Y,"")))</f>
        <v>nick.erb@flightexec.com</v>
      </c>
      <c r="N111" s="7" t="str" cm="1">
        <f t="array" ref="N111">_xlfn.TEXTJOIN(CHAR(10),TRUE,_xlfn.UNIQUE(IF(('7043_DJones_1_export_excel_2_9_'!$C:$C=Names!$B111)*(LEN('7043_DJones_1_export_excel_2_9_'!$S:$S)&lt;&gt;0),'7043_DJones_1_export_excel_2_9_'!$S:$S,"")))</f>
        <v>www.flightexec.com</v>
      </c>
      <c r="O111" s="7" t="s">
        <v>1704</v>
      </c>
      <c r="P111" s="7" t="s">
        <v>198</v>
      </c>
      <c r="Q111" s="7" t="s">
        <v>198</v>
      </c>
      <c r="R111" s="7" t="s">
        <v>2288</v>
      </c>
      <c r="S111" s="7" t="s">
        <v>198</v>
      </c>
      <c r="T111" s="7" t="s">
        <v>198</v>
      </c>
      <c r="U111" s="7" t="s">
        <v>198</v>
      </c>
      <c r="V111" s="7" t="s">
        <v>198</v>
      </c>
      <c r="W111" s="7" t="s">
        <v>198</v>
      </c>
      <c r="X111" s="7" t="s">
        <v>198</v>
      </c>
      <c r="Y111" s="7" t="s">
        <v>198</v>
      </c>
      <c r="Z111" s="7" t="s">
        <v>198</v>
      </c>
    </row>
    <row r="112" spans="1:26" s="8" customFormat="1" ht="30" x14ac:dyDescent="0.25">
      <c r="A112" s="7" t="str">
        <f>INDEX(_7043_DJones_1_export_excel_2_9_[[#All],[SERNBR]:[REGNBR]],MATCH(Table2[[#This Row],[SERNBR]], _7043_DJones_1_export_excel_2_9_[[#All],[SERNBR]],0),2)</f>
        <v>YV3119</v>
      </c>
      <c r="B112" s="13">
        <v>312</v>
      </c>
      <c r="C112" s="7" t="str">
        <f>INDEX(_7043_DJones_1_export_excel_2_9_[#All],MATCH(Table2[[#This Row],[SERNBR]],_7043_DJones_1_export_excel_2_9_[[#All],[SERNBR]],0),MATCH(Table2[[#Headers],[ACBASECOUNTRY]],_7043_DJones_1_export_excel_2_9_[#Headers],0))</f>
        <v>Venezuela</v>
      </c>
      <c r="D112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Aircraft Management Company</v>
      </c>
      <c r="E112" s="7" t="b">
        <f>LEN(CONCATENATE(Table2[[#This Row],[CONTACTBESTPHONE]],Table2[[#This Row],[CONTACTOFFICE]],Table2[[#This Row],[CONTACTMOBILE]],Table2[[#This Row],[COMPOFFICE]],Table2[[#This Row],[COMPMOBILE]]))&gt;0</f>
        <v>1</v>
      </c>
      <c r="F112" s="7" t="b">
        <f>LEN(CONCATENATE(Table2[[#This Row],[COMPEMAILADDRESS]],Table2[[#This Row],[CONTACTEMAILADDRESS]]))&gt;0</f>
        <v>1</v>
      </c>
      <c r="G112" s="7" t="str" cm="1">
        <f t="array" ref="G112">_xlfn.TEXTJOIN(CHAR(10),TRUE,_xlfn.UNIQUE(IF(('7043_DJones_1_export_excel_2_9_'!$C:$C=Names!$B112)*(LEN('7043_DJones_1_export_excel_2_9_'!$Z:$Z)&lt;&gt;0),'7043_DJones_1_export_excel_2_9_'!$Z:$Z,"")))</f>
        <v>786-375-8147</v>
      </c>
      <c r="H112" s="7" t="str" cm="1">
        <f t="array" ref="H112">_xlfn.TEXTJOIN(CHAR(10),TRUE,_xlfn.UNIQUE(IF(('7043_DJones_1_export_excel_2_9_'!$C:$C=Names!$B112)*(LEN('7043_DJones_1_export_excel_2_9_'!$AA:$AA)&lt;&gt;0),'7043_DJones_1_export_excel_2_9_'!$AA:$AA,"")))</f>
        <v>58-212-9590401</v>
      </c>
      <c r="I112" s="7" t="str" cm="1">
        <f t="array" ref="I112">_xlfn.TEXTJOIN(CHAR(10),TRUE,_xlfn.UNIQUE(IF(('7043_DJones_1_export_excel_2_9_'!$C:$C=Names!$B112)*(LEN('7043_DJones_1_export_excel_2_9_'!$AB:$AB)&lt;&gt;0),'7043_DJones_1_export_excel_2_9_'!$AB:$AB,"")))</f>
        <v>786-375-8147</v>
      </c>
      <c r="J112" s="7" t="str" cm="1">
        <f t="array" ref="J112">_xlfn.TEXTJOIN(CHAR(10),TRUE,_xlfn.UNIQUE(IF(('7043_DJones_1_export_excel_2_9_'!$C:$C=Names!$B112)*(LEN('7043_DJones_1_export_excel_2_9_'!$T:$T)&lt;&gt;0),'7043_DJones_1_export_excel_2_9_'!$T:$T,"")))</f>
        <v>58-212-9590401</v>
      </c>
      <c r="K112" s="7" t="str" cm="1">
        <f t="array" ref="K112">_xlfn.TEXTJOIN(CHAR(10),TRUE,_xlfn.UNIQUE(IF(('7043_DJones_1_export_excel_2_9_'!$C:$C=Names!$B112)*(LEN('7043_DJones_1_export_excel_2_9_'!$U:$U)&lt;&gt;0),'7043_DJones_1_export_excel_2_9_'!$U:$U,"")))</f>
        <v/>
      </c>
      <c r="L112" s="7" t="str" cm="1">
        <f t="array" ref="L112">_xlfn.TEXTJOIN(CHAR(10),TRUE,_xlfn.UNIQUE(IF(('7043_DJones_1_export_excel_2_9_'!$C:$C=Names!$B112)*(LEN('7043_DJones_1_export_excel_2_9_'!$R:$R)&lt;&gt;0),'7043_DJones_1_export_excel_2_9_'!$R:$R,"")))</f>
        <v>info@aerocentro.com</v>
      </c>
      <c r="M112" s="7" t="str" cm="1">
        <f t="array" ref="M112">_xlfn.TEXTJOIN(CHAR(10),TRUE,_xlfn.UNIQUE(IF(('7043_DJones_1_export_excel_2_9_'!$C:$C=Names!$B112)*(LEN('7043_DJones_1_export_excel_2_9_'!$Y:$Y)&lt;&gt;0),'7043_DJones_1_export_excel_2_9_'!$Y:$Y,"")))</f>
        <v>mbenatar@aerocentro.com</v>
      </c>
      <c r="N112" s="7" t="str" cm="1">
        <f t="array" ref="N112">_xlfn.TEXTJOIN(CHAR(10),TRUE,_xlfn.UNIQUE(IF(('7043_DJones_1_export_excel_2_9_'!$C:$C=Names!$B112)*(LEN('7043_DJones_1_export_excel_2_9_'!$S:$S)&lt;&gt;0),'7043_DJones_1_export_excel_2_9_'!$S:$S,"")))</f>
        <v>www.aerocentro.com</v>
      </c>
      <c r="O112" s="7" t="s">
        <v>1704</v>
      </c>
      <c r="P112" s="7" t="s">
        <v>198</v>
      </c>
      <c r="Q112" s="7" t="s">
        <v>198</v>
      </c>
      <c r="R112" s="7" t="s">
        <v>2299</v>
      </c>
      <c r="S112" s="7" t="s">
        <v>198</v>
      </c>
      <c r="T112" s="7" t="s">
        <v>198</v>
      </c>
      <c r="U112" s="7" t="s">
        <v>198</v>
      </c>
      <c r="V112" s="7" t="s">
        <v>198</v>
      </c>
      <c r="W112" s="7" t="s">
        <v>198</v>
      </c>
      <c r="X112" s="7" t="s">
        <v>198</v>
      </c>
      <c r="Y112" s="7" t="s">
        <v>198</v>
      </c>
      <c r="Z112" s="7" t="s">
        <v>198</v>
      </c>
    </row>
    <row r="113" spans="1:26" s="8" customFormat="1" x14ac:dyDescent="0.25">
      <c r="A113" s="7" t="str">
        <f>INDEX(_7043_DJones_1_export_excel_2_9_[[#All],[SERNBR]:[REGNBR]],MATCH(Table2[[#This Row],[SERNBR]], _7043_DJones_1_export_excel_2_9_[[#All],[SERNBR]],0),2)</f>
        <v>TP-08</v>
      </c>
      <c r="B113" s="13">
        <v>313</v>
      </c>
      <c r="C113" s="7" t="str">
        <f>INDEX(_7043_DJones_1_export_excel_2_9_[#All],MATCH(Table2[[#This Row],[SERNBR]],_7043_DJones_1_export_excel_2_9_[[#All],[SERNBR]],0),MATCH(Table2[[#Headers],[ACBASECOUNTRY]],_7043_DJones_1_export_excel_2_9_[#Headers],0))</f>
        <v>Mexico</v>
      </c>
      <c r="D113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Operator</v>
      </c>
      <c r="E113" s="7" t="b">
        <f>LEN(CONCATENATE(Table2[[#This Row],[CONTACTBESTPHONE]],Table2[[#This Row],[CONTACTOFFICE]],Table2[[#This Row],[CONTACTMOBILE]],Table2[[#This Row],[COMPOFFICE]],Table2[[#This Row],[COMPMOBILE]]))&gt;0</f>
        <v>1</v>
      </c>
      <c r="F113" s="7" t="b">
        <f>LEN(CONCATENATE(Table2[[#This Row],[COMPEMAILADDRESS]],Table2[[#This Row],[CONTACTEMAILADDRESS]]))&gt;0</f>
        <v>1</v>
      </c>
      <c r="G113" s="7" t="str" cm="1">
        <f t="array" ref="G113">_xlfn.TEXTJOIN(CHAR(10),TRUE,_xlfn.UNIQUE(IF(('7043_DJones_1_export_excel_2_9_'!$C:$C=Names!$B113)*(LEN('7043_DJones_1_export_excel_2_9_'!$Z:$Z)&lt;&gt;0),'7043_DJones_1_export_excel_2_9_'!$Z:$Z,"")))</f>
        <v>52-55-56265930</v>
      </c>
      <c r="H113" s="7" t="str" cm="1">
        <f t="array" ref="H113">_xlfn.TEXTJOIN(CHAR(10),TRUE,_xlfn.UNIQUE(IF(('7043_DJones_1_export_excel_2_9_'!$C:$C=Names!$B113)*(LEN('7043_DJones_1_export_excel_2_9_'!$AA:$AA)&lt;&gt;0),'7043_DJones_1_export_excel_2_9_'!$AA:$AA,"")))</f>
        <v>52-55-56265930</v>
      </c>
      <c r="I113" s="7" t="str" cm="1">
        <f t="array" ref="I113">_xlfn.TEXTJOIN(CHAR(10),TRUE,_xlfn.UNIQUE(IF(('7043_DJones_1_export_excel_2_9_'!$C:$C=Names!$B113)*(LEN('7043_DJones_1_export_excel_2_9_'!$AB:$AB)&lt;&gt;0),'7043_DJones_1_export_excel_2_9_'!$AB:$AB,"")))</f>
        <v/>
      </c>
      <c r="J113" s="7" t="str" cm="1">
        <f t="array" ref="J113">_xlfn.TEXTJOIN(CHAR(10),TRUE,_xlfn.UNIQUE(IF(('7043_DJones_1_export_excel_2_9_'!$C:$C=Names!$B113)*(LEN('7043_DJones_1_export_excel_2_9_'!$T:$T)&lt;&gt;0),'7043_DJones_1_export_excel_2_9_'!$T:$T,"")))</f>
        <v>52-55-56265911</v>
      </c>
      <c r="K113" s="7" t="str" cm="1">
        <f t="array" ref="K113">_xlfn.TEXTJOIN(CHAR(10),TRUE,_xlfn.UNIQUE(IF(('7043_DJones_1_export_excel_2_9_'!$C:$C=Names!$B113)*(LEN('7043_DJones_1_export_excel_2_9_'!$U:$U)&lt;&gt;0),'7043_DJones_1_export_excel_2_9_'!$U:$U,"")))</f>
        <v/>
      </c>
      <c r="L113" s="7" t="str" cm="1">
        <f t="array" ref="L113">_xlfn.TEXTJOIN(CHAR(10),TRUE,_xlfn.UNIQUE(IF(('7043_DJones_1_export_excel_2_9_'!$C:$C=Names!$B113)*(LEN('7043_DJones_1_export_excel_2_9_'!$R:$R)&lt;&gt;0),'7043_DJones_1_export_excel_2_9_'!$R:$R,"")))</f>
        <v>atn.ciudadana@sedena.gob.mx</v>
      </c>
      <c r="M113" s="7" t="str" cm="1">
        <f t="array" ref="M113">_xlfn.TEXTJOIN(CHAR(10),TRUE,_xlfn.UNIQUE(IF(('7043_DJones_1_export_excel_2_9_'!$C:$C=Names!$B113)*(LEN('7043_DJones_1_export_excel_2_9_'!$Y:$Y)&lt;&gt;0),'7043_DJones_1_export_excel_2_9_'!$Y:$Y,"")))</f>
        <v/>
      </c>
      <c r="N113" s="7" t="str" cm="1">
        <f t="array" ref="N113">_xlfn.TEXTJOIN(CHAR(10),TRUE,_xlfn.UNIQUE(IF(('7043_DJones_1_export_excel_2_9_'!$C:$C=Names!$B113)*(LEN('7043_DJones_1_export_excel_2_9_'!$S:$S)&lt;&gt;0),'7043_DJones_1_export_excel_2_9_'!$S:$S,"")))</f>
        <v>www.gob.mx/sedena</v>
      </c>
      <c r="O113" s="7" t="s">
        <v>2310</v>
      </c>
      <c r="P113" s="7" t="s">
        <v>2310</v>
      </c>
      <c r="Q113" s="7" t="s">
        <v>198</v>
      </c>
      <c r="R113" s="7" t="s">
        <v>198</v>
      </c>
      <c r="S113" s="7" t="s">
        <v>198</v>
      </c>
      <c r="T113" s="7" t="s">
        <v>198</v>
      </c>
      <c r="U113" s="7" t="s">
        <v>198</v>
      </c>
      <c r="V113" s="7" t="s">
        <v>198</v>
      </c>
      <c r="W113" s="7" t="s">
        <v>198</v>
      </c>
      <c r="X113" s="7" t="s">
        <v>198</v>
      </c>
      <c r="Y113" s="7" t="s">
        <v>198</v>
      </c>
      <c r="Z113" s="7" t="s">
        <v>198</v>
      </c>
    </row>
    <row r="114" spans="1:26" s="8" customFormat="1" x14ac:dyDescent="0.25">
      <c r="A114" s="7" t="str">
        <f>INDEX(_7043_DJones_1_export_excel_2_9_[[#All],[SERNBR]:[REGNBR]],MATCH(Table2[[#This Row],[SERNBR]], _7043_DJones_1_export_excel_2_9_[[#All],[SERNBR]],0),2)</f>
        <v>XC-LOI</v>
      </c>
      <c r="B114" s="13">
        <v>314</v>
      </c>
      <c r="C114" s="7" t="str">
        <f>INDEX(_7043_DJones_1_export_excel_2_9_[#All],MATCH(Table2[[#This Row],[SERNBR]],_7043_DJones_1_export_excel_2_9_[[#All],[SERNBR]],0),MATCH(Table2[[#Headers],[ACBASECOUNTRY]],_7043_DJones_1_export_excel_2_9_[#Headers],0))</f>
        <v>Mexico</v>
      </c>
      <c r="D114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</v>
      </c>
      <c r="E114" s="7" t="b">
        <f>LEN(CONCATENATE(Table2[[#This Row],[CONTACTBESTPHONE]],Table2[[#This Row],[CONTACTOFFICE]],Table2[[#This Row],[CONTACTMOBILE]],Table2[[#This Row],[COMPOFFICE]],Table2[[#This Row],[COMPMOBILE]]))&gt;0</f>
        <v>1</v>
      </c>
      <c r="F114" s="7" t="b">
        <f>LEN(CONCATENATE(Table2[[#This Row],[COMPEMAILADDRESS]],Table2[[#This Row],[CONTACTEMAILADDRESS]]))&gt;0</f>
        <v>1</v>
      </c>
      <c r="G114" s="7" t="str" cm="1">
        <f t="array" ref="G114">_xlfn.TEXTJOIN(CHAR(10),TRUE,_xlfn.UNIQUE(IF(('7043_DJones_1_export_excel_2_9_'!$C:$C=Names!$B114)*(LEN('7043_DJones_1_export_excel_2_9_'!$Z:$Z)&lt;&gt;0),'7043_DJones_1_export_excel_2_9_'!$Z:$Z,"")))</f>
        <v>52-55-56265930</v>
      </c>
      <c r="H114" s="7" t="str" cm="1">
        <f t="array" ref="H114">_xlfn.TEXTJOIN(CHAR(10),TRUE,_xlfn.UNIQUE(IF(('7043_DJones_1_export_excel_2_9_'!$C:$C=Names!$B114)*(LEN('7043_DJones_1_export_excel_2_9_'!$AA:$AA)&lt;&gt;0),'7043_DJones_1_export_excel_2_9_'!$AA:$AA,"")))</f>
        <v>52-55-56265930</v>
      </c>
      <c r="I114" s="7" t="str" cm="1">
        <f t="array" ref="I114">_xlfn.TEXTJOIN(CHAR(10),TRUE,_xlfn.UNIQUE(IF(('7043_DJones_1_export_excel_2_9_'!$C:$C=Names!$B114)*(LEN('7043_DJones_1_export_excel_2_9_'!$AB:$AB)&lt;&gt;0),'7043_DJones_1_export_excel_2_9_'!$AB:$AB,"")))</f>
        <v/>
      </c>
      <c r="J114" s="7" t="str" cm="1">
        <f t="array" ref="J114">_xlfn.TEXTJOIN(CHAR(10),TRUE,_xlfn.UNIQUE(IF(('7043_DJones_1_export_excel_2_9_'!$C:$C=Names!$B114)*(LEN('7043_DJones_1_export_excel_2_9_'!$T:$T)&lt;&gt;0),'7043_DJones_1_export_excel_2_9_'!$T:$T,"")))</f>
        <v>52-55-56265911</v>
      </c>
      <c r="K114" s="7" t="str" cm="1">
        <f t="array" ref="K114">_xlfn.TEXTJOIN(CHAR(10),TRUE,_xlfn.UNIQUE(IF(('7043_DJones_1_export_excel_2_9_'!$C:$C=Names!$B114)*(LEN('7043_DJones_1_export_excel_2_9_'!$U:$U)&lt;&gt;0),'7043_DJones_1_export_excel_2_9_'!$U:$U,"")))</f>
        <v/>
      </c>
      <c r="L114" s="7" t="str" cm="1">
        <f t="array" ref="L114">_xlfn.TEXTJOIN(CHAR(10),TRUE,_xlfn.UNIQUE(IF(('7043_DJones_1_export_excel_2_9_'!$C:$C=Names!$B114)*(LEN('7043_DJones_1_export_excel_2_9_'!$R:$R)&lt;&gt;0),'7043_DJones_1_export_excel_2_9_'!$R:$R,"")))</f>
        <v>atn.ciudadana@sedena.gob.mx</v>
      </c>
      <c r="M114" s="7" t="str" cm="1">
        <f t="array" ref="M114">_xlfn.TEXTJOIN(CHAR(10),TRUE,_xlfn.UNIQUE(IF(('7043_DJones_1_export_excel_2_9_'!$C:$C=Names!$B114)*(LEN('7043_DJones_1_export_excel_2_9_'!$Y:$Y)&lt;&gt;0),'7043_DJones_1_export_excel_2_9_'!$Y:$Y,"")))</f>
        <v/>
      </c>
      <c r="N114" s="7" t="str" cm="1">
        <f t="array" ref="N114">_xlfn.TEXTJOIN(CHAR(10),TRUE,_xlfn.UNIQUE(IF(('7043_DJones_1_export_excel_2_9_'!$C:$C=Names!$B114)*(LEN('7043_DJones_1_export_excel_2_9_'!$S:$S)&lt;&gt;0),'7043_DJones_1_export_excel_2_9_'!$S:$S,"")))</f>
        <v>www.gob.mx/sedena</v>
      </c>
      <c r="O114" s="7" t="s">
        <v>2310</v>
      </c>
      <c r="P114" s="7" t="s">
        <v>198</v>
      </c>
      <c r="Q114" s="7" t="s">
        <v>198</v>
      </c>
      <c r="R114" s="7" t="s">
        <v>198</v>
      </c>
      <c r="S114" s="7" t="s">
        <v>198</v>
      </c>
      <c r="T114" s="7" t="s">
        <v>198</v>
      </c>
      <c r="U114" s="7" t="s">
        <v>198</v>
      </c>
      <c r="V114" s="7" t="s">
        <v>198</v>
      </c>
      <c r="W114" s="7" t="s">
        <v>198</v>
      </c>
      <c r="X114" s="7" t="s">
        <v>198</v>
      </c>
      <c r="Y114" s="7" t="s">
        <v>198</v>
      </c>
      <c r="Z114" s="7" t="s">
        <v>198</v>
      </c>
    </row>
    <row r="115" spans="1:26" s="8" customFormat="1" ht="45" x14ac:dyDescent="0.25">
      <c r="A115" s="7" t="str">
        <f>INDEX(_7043_DJones_1_export_excel_2_9_[[#All],[SERNBR]:[REGNBR]],MATCH(Table2[[#This Row],[SERNBR]], _7043_DJones_1_export_excel_2_9_[[#All],[SERNBR]],0),2)</f>
        <v>RP-C8150</v>
      </c>
      <c r="B115" s="13">
        <v>315</v>
      </c>
      <c r="C115" s="7" t="str">
        <f>INDEX(_7043_DJones_1_export_excel_2_9_[#All],MATCH(Table2[[#This Row],[SERNBR]],_7043_DJones_1_export_excel_2_9_[[#All],[SERNBR]],0),MATCH(Table2[[#Headers],[ACBASECOUNTRY]],_7043_DJones_1_export_excel_2_9_[#Headers],0))</f>
        <v>Philippines</v>
      </c>
      <c r="D115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Additional Location/Contact</v>
      </c>
      <c r="E115" s="7" t="b">
        <f>LEN(CONCATENATE(Table2[[#This Row],[CONTACTBESTPHONE]],Table2[[#This Row],[CONTACTOFFICE]],Table2[[#This Row],[CONTACTMOBILE]],Table2[[#This Row],[COMPOFFICE]],Table2[[#This Row],[COMPMOBILE]]))&gt;0</f>
        <v>0</v>
      </c>
      <c r="F115" s="7" t="b">
        <f>LEN(CONCATENATE(Table2[[#This Row],[COMPEMAILADDRESS]],Table2[[#This Row],[CONTACTEMAILADDRESS]]))&gt;0</f>
        <v>1</v>
      </c>
      <c r="G115" s="7" t="str" cm="1">
        <f t="array" ref="G115">_xlfn.TEXTJOIN(CHAR(10),TRUE,_xlfn.UNIQUE(IF(('7043_DJones_1_export_excel_2_9_'!$C:$C=Names!$B115)*(LEN('7043_DJones_1_export_excel_2_9_'!$Z:$Z)&lt;&gt;0),'7043_DJones_1_export_excel_2_9_'!$Z:$Z,"")))</f>
        <v/>
      </c>
      <c r="H115" s="7" t="str" cm="1">
        <f t="array" ref="H115">_xlfn.TEXTJOIN(CHAR(10),TRUE,_xlfn.UNIQUE(IF(('7043_DJones_1_export_excel_2_9_'!$C:$C=Names!$B115)*(LEN('7043_DJones_1_export_excel_2_9_'!$AA:$AA)&lt;&gt;0),'7043_DJones_1_export_excel_2_9_'!$AA:$AA,"")))</f>
        <v/>
      </c>
      <c r="I115" s="7" t="str" cm="1">
        <f t="array" ref="I115">_xlfn.TEXTJOIN(CHAR(10),TRUE,_xlfn.UNIQUE(IF(('7043_DJones_1_export_excel_2_9_'!$C:$C=Names!$B115)*(LEN('7043_DJones_1_export_excel_2_9_'!$AB:$AB)&lt;&gt;0),'7043_DJones_1_export_excel_2_9_'!$AB:$AB,"")))</f>
        <v/>
      </c>
      <c r="J115" s="7" t="str" cm="1">
        <f t="array" ref="J115">_xlfn.TEXTJOIN(CHAR(10),TRUE,_xlfn.UNIQUE(IF(('7043_DJones_1_export_excel_2_9_'!$C:$C=Names!$B115)*(LEN('7043_DJones_1_export_excel_2_9_'!$T:$T)&lt;&gt;0),'7043_DJones_1_export_excel_2_9_'!$T:$T,"")))</f>
        <v/>
      </c>
      <c r="K115" s="7" t="str" cm="1">
        <f t="array" ref="K115">_xlfn.TEXTJOIN(CHAR(10),TRUE,_xlfn.UNIQUE(IF(('7043_DJones_1_export_excel_2_9_'!$C:$C=Names!$B115)*(LEN('7043_DJones_1_export_excel_2_9_'!$U:$U)&lt;&gt;0),'7043_DJones_1_export_excel_2_9_'!$U:$U,"")))</f>
        <v/>
      </c>
      <c r="L115" s="7" t="str" cm="1">
        <f t="array" ref="L115">_xlfn.TEXTJOIN(CHAR(10),TRUE,_xlfn.UNIQUE(IF(('7043_DJones_1_export_excel_2_9_'!$C:$C=Names!$B115)*(LEN('7043_DJones_1_export_excel_2_9_'!$R:$R)&lt;&gt;0),'7043_DJones_1_export_excel_2_9_'!$R:$R,"")))</f>
        <v>aircraftsales@asianaerospace.com.ph</v>
      </c>
      <c r="M115" s="7" t="str" cm="1">
        <f t="array" ref="M115">_xlfn.TEXTJOIN(CHAR(10),TRUE,_xlfn.UNIQUE(IF(('7043_DJones_1_export_excel_2_9_'!$C:$C=Names!$B115)*(LEN('7043_DJones_1_export_excel_2_9_'!$Y:$Y)&lt;&gt;0),'7043_DJones_1_export_excel_2_9_'!$Y:$Y,"")))</f>
        <v>ceo@asianaerospace.com.ph</v>
      </c>
      <c r="N115" s="7" t="str" cm="1">
        <f t="array" ref="N115">_xlfn.TEXTJOIN(CHAR(10),TRUE,_xlfn.UNIQUE(IF(('7043_DJones_1_export_excel_2_9_'!$C:$C=Names!$B115)*(LEN('7043_DJones_1_export_excel_2_9_'!$S:$S)&lt;&gt;0),'7043_DJones_1_export_excel_2_9_'!$S:$S,"")))</f>
        <v>www.asianaerospace.com.ph</v>
      </c>
      <c r="O115" s="7" t="s">
        <v>2324</v>
      </c>
      <c r="P115" s="7" t="s">
        <v>198</v>
      </c>
      <c r="Q115" s="7" t="s">
        <v>198</v>
      </c>
      <c r="R115" s="7" t="s">
        <v>198</v>
      </c>
      <c r="S115" s="7" t="s">
        <v>198</v>
      </c>
      <c r="T115" s="7" t="s">
        <v>198</v>
      </c>
      <c r="U115" s="7" t="s">
        <v>198</v>
      </c>
      <c r="V115" s="7" t="s">
        <v>198</v>
      </c>
      <c r="W115" s="7" t="s">
        <v>198</v>
      </c>
      <c r="X115" s="7" t="s">
        <v>198</v>
      </c>
      <c r="Y115" s="7" t="s">
        <v>198</v>
      </c>
      <c r="Z115" s="7" t="s">
        <v>2324</v>
      </c>
    </row>
    <row r="116" spans="1:26" s="8" customFormat="1" x14ac:dyDescent="0.25">
      <c r="A116" s="7" t="str">
        <f>INDEX(_7043_DJones_1_export_excel_2_9_[[#All],[SERNBR]:[REGNBR]],MATCH(Table2[[#This Row],[SERNBR]], _7043_DJones_1_export_excel_2_9_[[#All],[SERNBR]],0),2)</f>
        <v>N963CH</v>
      </c>
      <c r="B116" s="13">
        <v>316</v>
      </c>
      <c r="C116" s="7" t="str">
        <f>INDEX(_7043_DJones_1_export_excel_2_9_[#All],MATCH(Table2[[#This Row],[SERNBR]],_7043_DJones_1_export_excel_2_9_[[#All],[SERNBR]],0),MATCH(Table2[[#Headers],[ACBASECOUNTRY]],_7043_DJones_1_export_excel_2_9_[#Headers],0))</f>
        <v>Colombia</v>
      </c>
      <c r="D116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</v>
      </c>
      <c r="E116" s="7" t="b">
        <f>LEN(CONCATENATE(Table2[[#This Row],[CONTACTBESTPHONE]],Table2[[#This Row],[CONTACTOFFICE]],Table2[[#This Row],[CONTACTMOBILE]],Table2[[#This Row],[COMPOFFICE]],Table2[[#This Row],[COMPMOBILE]]))&gt;0</f>
        <v>1</v>
      </c>
      <c r="F116" s="7" t="b">
        <f>LEN(CONCATENATE(Table2[[#This Row],[COMPEMAILADDRESS]],Table2[[#This Row],[CONTACTEMAILADDRESS]]))&gt;0</f>
        <v>0</v>
      </c>
      <c r="G116" s="7" t="str" cm="1">
        <f t="array" ref="G116">_xlfn.TEXTJOIN(CHAR(10),TRUE,_xlfn.UNIQUE(IF(('7043_DJones_1_export_excel_2_9_'!$C:$C=Names!$B116)*(LEN('7043_DJones_1_export_excel_2_9_'!$Z:$Z)&lt;&gt;0),'7043_DJones_1_export_excel_2_9_'!$Z:$Z,"")))</f>
        <v>57-5-3710350</v>
      </c>
      <c r="H116" s="7" t="str" cm="1">
        <f t="array" ref="H116">_xlfn.TEXTJOIN(CHAR(10),TRUE,_xlfn.UNIQUE(IF(('7043_DJones_1_export_excel_2_9_'!$C:$C=Names!$B116)*(LEN('7043_DJones_1_export_excel_2_9_'!$AA:$AA)&lt;&gt;0),'7043_DJones_1_export_excel_2_9_'!$AA:$AA,"")))</f>
        <v>57-5-3710350</v>
      </c>
      <c r="I116" s="7" t="str" cm="1">
        <f t="array" ref="I116">_xlfn.TEXTJOIN(CHAR(10),TRUE,_xlfn.UNIQUE(IF(('7043_DJones_1_export_excel_2_9_'!$C:$C=Names!$B116)*(LEN('7043_DJones_1_export_excel_2_9_'!$AB:$AB)&lt;&gt;0),'7043_DJones_1_export_excel_2_9_'!$AB:$AB,"")))</f>
        <v/>
      </c>
      <c r="J116" s="7" t="str" cm="1">
        <f t="array" ref="J116">_xlfn.TEXTJOIN(CHAR(10),TRUE,_xlfn.UNIQUE(IF(('7043_DJones_1_export_excel_2_9_'!$C:$C=Names!$B116)*(LEN('7043_DJones_1_export_excel_2_9_'!$T:$T)&lt;&gt;0),'7043_DJones_1_export_excel_2_9_'!$T:$T,"")))</f>
        <v/>
      </c>
      <c r="K116" s="7" t="str" cm="1">
        <f t="array" ref="K116">_xlfn.TEXTJOIN(CHAR(10),TRUE,_xlfn.UNIQUE(IF(('7043_DJones_1_export_excel_2_9_'!$C:$C=Names!$B116)*(LEN('7043_DJones_1_export_excel_2_9_'!$U:$U)&lt;&gt;0),'7043_DJones_1_export_excel_2_9_'!$U:$U,"")))</f>
        <v/>
      </c>
      <c r="L116" s="7" t="str" cm="1">
        <f t="array" ref="L116">_xlfn.TEXTJOIN(CHAR(10),TRUE,_xlfn.UNIQUE(IF(('7043_DJones_1_export_excel_2_9_'!$C:$C=Names!$B116)*(LEN('7043_DJones_1_export_excel_2_9_'!$R:$R)&lt;&gt;0),'7043_DJones_1_export_excel_2_9_'!$R:$R,"")))</f>
        <v/>
      </c>
      <c r="M116" s="7" t="str" cm="1">
        <f t="array" ref="M116">_xlfn.TEXTJOIN(CHAR(10),TRUE,_xlfn.UNIQUE(IF(('7043_DJones_1_export_excel_2_9_'!$C:$C=Names!$B116)*(LEN('7043_DJones_1_export_excel_2_9_'!$Y:$Y)&lt;&gt;0),'7043_DJones_1_export_excel_2_9_'!$Y:$Y,"")))</f>
        <v/>
      </c>
      <c r="N116" s="7" t="str" cm="1">
        <f t="array" ref="N116">_xlfn.TEXTJOIN(CHAR(10),TRUE,_xlfn.UNIQUE(IF(('7043_DJones_1_export_excel_2_9_'!$C:$C=Names!$B116)*(LEN('7043_DJones_1_export_excel_2_9_'!$S:$S)&lt;&gt;0),'7043_DJones_1_export_excel_2_9_'!$S:$S,"")))</f>
        <v/>
      </c>
      <c r="O116" s="7" t="s">
        <v>2336</v>
      </c>
      <c r="P116" s="7" t="s">
        <v>198</v>
      </c>
      <c r="Q116" s="7" t="s">
        <v>198</v>
      </c>
      <c r="R116" s="7" t="s">
        <v>198</v>
      </c>
      <c r="S116" s="7" t="s">
        <v>198</v>
      </c>
      <c r="T116" s="7" t="s">
        <v>198</v>
      </c>
      <c r="U116" s="7" t="s">
        <v>198</v>
      </c>
      <c r="V116" s="7" t="s">
        <v>198</v>
      </c>
      <c r="W116" s="7" t="s">
        <v>198</v>
      </c>
      <c r="X116" s="7" t="s">
        <v>198</v>
      </c>
      <c r="Y116" s="7" t="s">
        <v>198</v>
      </c>
      <c r="Z116" s="7" t="s">
        <v>198</v>
      </c>
    </row>
    <row r="117" spans="1:26" s="8" customFormat="1" x14ac:dyDescent="0.25">
      <c r="A117" s="7" t="str">
        <f>INDEX(_7043_DJones_1_export_excel_2_9_[[#All],[SERNBR]:[REGNBR]],MATCH(Table2[[#This Row],[SERNBR]], _7043_DJones_1_export_excel_2_9_[[#All],[SERNBR]],0),2)</f>
        <v>N622SF</v>
      </c>
      <c r="B117" s="13">
        <v>317</v>
      </c>
      <c r="C117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117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Operator</v>
      </c>
      <c r="E117" s="7" t="b">
        <f>LEN(CONCATENATE(Table2[[#This Row],[CONTACTBESTPHONE]],Table2[[#This Row],[CONTACTOFFICE]],Table2[[#This Row],[CONTACTMOBILE]],Table2[[#This Row],[COMPOFFICE]],Table2[[#This Row],[COMPMOBILE]]))&gt;0</f>
        <v>1</v>
      </c>
      <c r="F117" s="7" t="b">
        <f>LEN(CONCATENATE(Table2[[#This Row],[COMPEMAILADDRESS]],Table2[[#This Row],[CONTACTEMAILADDRESS]]))&gt;0</f>
        <v>1</v>
      </c>
      <c r="G117" s="7" t="str" cm="1">
        <f t="array" ref="G117">_xlfn.TEXTJOIN(CHAR(10),TRUE,_xlfn.UNIQUE(IF(('7043_DJones_1_export_excel_2_9_'!$C:$C=Names!$B117)*(LEN('7043_DJones_1_export_excel_2_9_'!$Z:$Z)&lt;&gt;0),'7043_DJones_1_export_excel_2_9_'!$Z:$Z,"")))</f>
        <v>601-649-4030</v>
      </c>
      <c r="H117" s="7" t="str" cm="1">
        <f t="array" ref="H117">_xlfn.TEXTJOIN(CHAR(10),TRUE,_xlfn.UNIQUE(IF(('7043_DJones_1_export_excel_2_9_'!$C:$C=Names!$B117)*(LEN('7043_DJones_1_export_excel_2_9_'!$AA:$AA)&lt;&gt;0),'7043_DJones_1_export_excel_2_9_'!$AA:$AA,"")))</f>
        <v>601-649-4030</v>
      </c>
      <c r="I117" s="7" t="str" cm="1">
        <f t="array" ref="I117">_xlfn.TEXTJOIN(CHAR(10),TRUE,_xlfn.UNIQUE(IF(('7043_DJones_1_export_excel_2_9_'!$C:$C=Names!$B117)*(LEN('7043_DJones_1_export_excel_2_9_'!$AB:$AB)&lt;&gt;0),'7043_DJones_1_export_excel_2_9_'!$AB:$AB,"")))</f>
        <v/>
      </c>
      <c r="J117" s="7" t="str" cm="1">
        <f t="array" ref="J117">_xlfn.TEXTJOIN(CHAR(10),TRUE,_xlfn.UNIQUE(IF(('7043_DJones_1_export_excel_2_9_'!$C:$C=Names!$B117)*(LEN('7043_DJones_1_export_excel_2_9_'!$T:$T)&lt;&gt;0),'7043_DJones_1_export_excel_2_9_'!$T:$T,"")))</f>
        <v>601-649-4030</v>
      </c>
      <c r="K117" s="7" t="str" cm="1">
        <f t="array" ref="K117">_xlfn.TEXTJOIN(CHAR(10),TRUE,_xlfn.UNIQUE(IF(('7043_DJones_1_export_excel_2_9_'!$C:$C=Names!$B117)*(LEN('7043_DJones_1_export_excel_2_9_'!$U:$U)&lt;&gt;0),'7043_DJones_1_export_excel_2_9_'!$U:$U,"")))</f>
        <v/>
      </c>
      <c r="L117" s="7" t="str" cm="1">
        <f t="array" ref="L117">_xlfn.TEXTJOIN(CHAR(10),TRUE,_xlfn.UNIQUE(IF(('7043_DJones_1_export_excel_2_9_'!$C:$C=Names!$B117)*(LEN('7043_DJones_1_export_excel_2_9_'!$R:$R)&lt;&gt;0),'7043_DJones_1_export_excel_2_9_'!$R:$R,"")))</f>
        <v>lbutts@sandersonfarms.com</v>
      </c>
      <c r="M117" s="7" t="str" cm="1">
        <f t="array" ref="M117">_xlfn.TEXTJOIN(CHAR(10),TRUE,_xlfn.UNIQUE(IF(('7043_DJones_1_export_excel_2_9_'!$C:$C=Names!$B117)*(LEN('7043_DJones_1_export_excel_2_9_'!$Y:$Y)&lt;&gt;0),'7043_DJones_1_export_excel_2_9_'!$Y:$Y,"")))</f>
        <v>zane.lambert@sandersonfarms.com</v>
      </c>
      <c r="N117" s="7" t="str" cm="1">
        <f t="array" ref="N117">_xlfn.TEXTJOIN(CHAR(10),TRUE,_xlfn.UNIQUE(IF(('7043_DJones_1_export_excel_2_9_'!$C:$C=Names!$B117)*(LEN('7043_DJones_1_export_excel_2_9_'!$S:$S)&lt;&gt;0),'7043_DJones_1_export_excel_2_9_'!$S:$S,"")))</f>
        <v>www.sandersonfarms.com</v>
      </c>
      <c r="O117" s="7" t="s">
        <v>1594</v>
      </c>
      <c r="P117" s="7" t="s">
        <v>1594</v>
      </c>
      <c r="Q117" s="7" t="s">
        <v>198</v>
      </c>
      <c r="R117" s="7" t="s">
        <v>198</v>
      </c>
      <c r="S117" s="7" t="s">
        <v>198</v>
      </c>
      <c r="T117" s="7" t="s">
        <v>198</v>
      </c>
      <c r="U117" s="7" t="s">
        <v>198</v>
      </c>
      <c r="V117" s="7" t="s">
        <v>198</v>
      </c>
      <c r="W117" s="7" t="s">
        <v>198</v>
      </c>
      <c r="X117" s="7" t="s">
        <v>198</v>
      </c>
      <c r="Y117" s="7" t="s">
        <v>198</v>
      </c>
      <c r="Z117" s="7" t="s">
        <v>198</v>
      </c>
    </row>
    <row r="118" spans="1:26" s="8" customFormat="1" ht="30" x14ac:dyDescent="0.25">
      <c r="A118" s="7" t="str">
        <f>INDEX(_7043_DJones_1_export_excel_2_9_[[#All],[SERNBR]:[REGNBR]],MATCH(Table2[[#This Row],[SERNBR]], _7043_DJones_1_export_excel_2_9_[[#All],[SERNBR]],0),2)</f>
        <v>VT-KZN</v>
      </c>
      <c r="B118" s="13">
        <v>318</v>
      </c>
      <c r="C118" s="7" t="str">
        <f>INDEX(_7043_DJones_1_export_excel_2_9_[#All],MATCH(Table2[[#This Row],[SERNBR]],_7043_DJones_1_export_excel_2_9_[[#All],[SERNBR]],0),MATCH(Table2[[#Headers],[ACBASECOUNTRY]],_7043_DJones_1_export_excel_2_9_[#Headers],0))</f>
        <v>India</v>
      </c>
      <c r="D118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Operator</v>
      </c>
      <c r="E118" s="7" t="b">
        <f>LEN(CONCATENATE(Table2[[#This Row],[CONTACTBESTPHONE]],Table2[[#This Row],[CONTACTOFFICE]],Table2[[#This Row],[CONTACTMOBILE]],Table2[[#This Row],[COMPOFFICE]],Table2[[#This Row],[COMPMOBILE]]))&gt;0</f>
        <v>1</v>
      </c>
      <c r="F118" s="7" t="b">
        <f>LEN(CONCATENATE(Table2[[#This Row],[COMPEMAILADDRESS]],Table2[[#This Row],[CONTACTEMAILADDRESS]]))&gt;0</f>
        <v>1</v>
      </c>
      <c r="G118" s="7" t="str" cm="1">
        <f t="array" ref="G118">_xlfn.TEXTJOIN(CHAR(10),TRUE,_xlfn.UNIQUE(IF(('7043_DJones_1_export_excel_2_9_'!$C:$C=Names!$B118)*(LEN('7043_DJones_1_export_excel_2_9_'!$Z:$Z)&lt;&gt;0),'7043_DJones_1_export_excel_2_9_'!$Z:$Z,"")))</f>
        <v>91-99-52970810
91-98-40310006</v>
      </c>
      <c r="H118" s="7" t="str" cm="1">
        <f t="array" ref="H118">_xlfn.TEXTJOIN(CHAR(10),TRUE,_xlfn.UNIQUE(IF(('7043_DJones_1_export_excel_2_9_'!$C:$C=Names!$B118)*(LEN('7043_DJones_1_export_excel_2_9_'!$AA:$AA)&lt;&gt;0),'7043_DJones_1_export_excel_2_9_'!$AA:$AA,"")))</f>
        <v>91-44-40097700</v>
      </c>
      <c r="I118" s="7" t="str" cm="1">
        <f t="array" ref="I118">_xlfn.TEXTJOIN(CHAR(10),TRUE,_xlfn.UNIQUE(IF(('7043_DJones_1_export_excel_2_9_'!$C:$C=Names!$B118)*(LEN('7043_DJones_1_export_excel_2_9_'!$AB:$AB)&lt;&gt;0),'7043_DJones_1_export_excel_2_9_'!$AB:$AB,"")))</f>
        <v>91-98-40310006</v>
      </c>
      <c r="J118" s="7" t="str" cm="1">
        <f t="array" ref="J118">_xlfn.TEXTJOIN(CHAR(10),TRUE,_xlfn.UNIQUE(IF(('7043_DJones_1_export_excel_2_9_'!$C:$C=Names!$B118)*(LEN('7043_DJones_1_export_excel_2_9_'!$T:$T)&lt;&gt;0),'7043_DJones_1_export_excel_2_9_'!$T:$T,"")))</f>
        <v>91-99-52970810</v>
      </c>
      <c r="K118" s="7" t="str" cm="1">
        <f t="array" ref="K118">_xlfn.TEXTJOIN(CHAR(10),TRUE,_xlfn.UNIQUE(IF(('7043_DJones_1_export_excel_2_9_'!$C:$C=Names!$B118)*(LEN('7043_DJones_1_export_excel_2_9_'!$U:$U)&lt;&gt;0),'7043_DJones_1_export_excel_2_9_'!$U:$U,"")))</f>
        <v/>
      </c>
      <c r="L118" s="7" t="str" cm="1">
        <f t="array" ref="L118">_xlfn.TEXTJOIN(CHAR(10),TRUE,_xlfn.UNIQUE(IF(('7043_DJones_1_export_excel_2_9_'!$C:$C=Names!$B118)*(LEN('7043_DJones_1_export_excel_2_9_'!$R:$R)&lt;&gt;0),'7043_DJones_1_export_excel_2_9_'!$R:$R,"")))</f>
        <v>am@kingjets.in</v>
      </c>
      <c r="M118" s="7" t="str" cm="1">
        <f t="array" ref="M118">_xlfn.TEXTJOIN(CHAR(10),TRUE,_xlfn.UNIQUE(IF(('7043_DJones_1_export_excel_2_9_'!$C:$C=Names!$B118)*(LEN('7043_DJones_1_export_excel_2_9_'!$Y:$Y)&lt;&gt;0),'7043_DJones_1_export_excel_2_9_'!$Y:$Y,"")))</f>
        <v>am@kingjets.in</v>
      </c>
      <c r="N118" s="7" t="str" cm="1">
        <f t="array" ref="N118">_xlfn.TEXTJOIN(CHAR(10),TRUE,_xlfn.UNIQUE(IF(('7043_DJones_1_export_excel_2_9_'!$C:$C=Names!$B118)*(LEN('7043_DJones_1_export_excel_2_9_'!$S:$S)&lt;&gt;0),'7043_DJones_1_export_excel_2_9_'!$S:$S,"")))</f>
        <v/>
      </c>
      <c r="O118" s="7" t="s">
        <v>2342</v>
      </c>
      <c r="P118" s="7" t="s">
        <v>2342</v>
      </c>
      <c r="Q118" s="7" t="s">
        <v>198</v>
      </c>
      <c r="R118" s="7" t="s">
        <v>198</v>
      </c>
      <c r="S118" s="7" t="s">
        <v>198</v>
      </c>
      <c r="T118" s="7" t="s">
        <v>198</v>
      </c>
      <c r="U118" s="7" t="s">
        <v>198</v>
      </c>
      <c r="V118" s="7" t="s">
        <v>198</v>
      </c>
      <c r="W118" s="7" t="s">
        <v>198</v>
      </c>
      <c r="X118" s="7" t="s">
        <v>198</v>
      </c>
      <c r="Y118" s="7" t="s">
        <v>198</v>
      </c>
      <c r="Z118" s="7" t="s">
        <v>198</v>
      </c>
    </row>
    <row r="119" spans="1:26" s="8" customFormat="1" x14ac:dyDescent="0.25">
      <c r="A119" s="7" t="str">
        <f>INDEX(_7043_DJones_1_export_excel_2_9_[[#All],[SERNBR]:[REGNBR]],MATCH(Table2[[#This Row],[SERNBR]], _7043_DJones_1_export_excel_2_9_[[#All],[SERNBR]],0),2)</f>
        <v>N651DH</v>
      </c>
      <c r="B119" s="13">
        <v>319</v>
      </c>
      <c r="C119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119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Operator</v>
      </c>
      <c r="E119" s="7" t="b">
        <f>LEN(CONCATENATE(Table2[[#This Row],[CONTACTBESTPHONE]],Table2[[#This Row],[CONTACTOFFICE]],Table2[[#This Row],[CONTACTMOBILE]],Table2[[#This Row],[COMPOFFICE]],Table2[[#This Row],[COMPMOBILE]]))&gt;0</f>
        <v>1</v>
      </c>
      <c r="F119" s="7" t="b">
        <f>LEN(CONCATENATE(Table2[[#This Row],[COMPEMAILADDRESS]],Table2[[#This Row],[CONTACTEMAILADDRESS]]))&gt;0</f>
        <v>0</v>
      </c>
      <c r="G119" s="7" t="str" cm="1">
        <f t="array" ref="G119">_xlfn.TEXTJOIN(CHAR(10),TRUE,_xlfn.UNIQUE(IF(('7043_DJones_1_export_excel_2_9_'!$C:$C=Names!$B119)*(LEN('7043_DJones_1_export_excel_2_9_'!$Z:$Z)&lt;&gt;0),'7043_DJones_1_export_excel_2_9_'!$Z:$Z,"")))</f>
        <v>314-423-6698</v>
      </c>
      <c r="H119" s="7" t="str" cm="1">
        <f t="array" ref="H119">_xlfn.TEXTJOIN(CHAR(10),TRUE,_xlfn.UNIQUE(IF(('7043_DJones_1_export_excel_2_9_'!$C:$C=Names!$B119)*(LEN('7043_DJones_1_export_excel_2_9_'!$AA:$AA)&lt;&gt;0),'7043_DJones_1_export_excel_2_9_'!$AA:$AA,"")))</f>
        <v/>
      </c>
      <c r="I119" s="7" t="str" cm="1">
        <f t="array" ref="I119">_xlfn.TEXTJOIN(CHAR(10),TRUE,_xlfn.UNIQUE(IF(('7043_DJones_1_export_excel_2_9_'!$C:$C=Names!$B119)*(LEN('7043_DJones_1_export_excel_2_9_'!$AB:$AB)&lt;&gt;0),'7043_DJones_1_export_excel_2_9_'!$AB:$AB,"")))</f>
        <v/>
      </c>
      <c r="J119" s="7" t="str" cm="1">
        <f t="array" ref="J119">_xlfn.TEXTJOIN(CHAR(10),TRUE,_xlfn.UNIQUE(IF(('7043_DJones_1_export_excel_2_9_'!$C:$C=Names!$B119)*(LEN('7043_DJones_1_export_excel_2_9_'!$T:$T)&lt;&gt;0),'7043_DJones_1_export_excel_2_9_'!$T:$T,"")))</f>
        <v>314-423-6698</v>
      </c>
      <c r="K119" s="7" t="str" cm="1">
        <f t="array" ref="K119">_xlfn.TEXTJOIN(CHAR(10),TRUE,_xlfn.UNIQUE(IF(('7043_DJones_1_export_excel_2_9_'!$C:$C=Names!$B119)*(LEN('7043_DJones_1_export_excel_2_9_'!$U:$U)&lt;&gt;0),'7043_DJones_1_export_excel_2_9_'!$U:$U,"")))</f>
        <v/>
      </c>
      <c r="L119" s="7" t="str" cm="1">
        <f t="array" ref="L119">_xlfn.TEXTJOIN(CHAR(10),TRUE,_xlfn.UNIQUE(IF(('7043_DJones_1_export_excel_2_9_'!$C:$C=Names!$B119)*(LEN('7043_DJones_1_export_excel_2_9_'!$R:$R)&lt;&gt;0),'7043_DJones_1_export_excel_2_9_'!$R:$R,"")))</f>
        <v/>
      </c>
      <c r="M119" s="7" t="str" cm="1">
        <f t="array" ref="M119">_xlfn.TEXTJOIN(CHAR(10),TRUE,_xlfn.UNIQUE(IF(('7043_DJones_1_export_excel_2_9_'!$C:$C=Names!$B119)*(LEN('7043_DJones_1_export_excel_2_9_'!$Y:$Y)&lt;&gt;0),'7043_DJones_1_export_excel_2_9_'!$Y:$Y,"")))</f>
        <v/>
      </c>
      <c r="N119" s="7" t="str" cm="1">
        <f t="array" ref="N119">_xlfn.TEXTJOIN(CHAR(10),TRUE,_xlfn.UNIQUE(IF(('7043_DJones_1_export_excel_2_9_'!$C:$C=Names!$B119)*(LEN('7043_DJones_1_export_excel_2_9_'!$S:$S)&lt;&gt;0),'7043_DJones_1_export_excel_2_9_'!$S:$S,"")))</f>
        <v/>
      </c>
      <c r="O119" s="7" t="s">
        <v>1584</v>
      </c>
      <c r="P119" s="7" t="s">
        <v>1584</v>
      </c>
      <c r="Q119" s="7" t="s">
        <v>198</v>
      </c>
      <c r="R119" s="7" t="s">
        <v>198</v>
      </c>
      <c r="S119" s="7" t="s">
        <v>198</v>
      </c>
      <c r="T119" s="7" t="s">
        <v>198</v>
      </c>
      <c r="U119" s="7" t="s">
        <v>198</v>
      </c>
      <c r="V119" s="7" t="s">
        <v>198</v>
      </c>
      <c r="W119" s="7" t="s">
        <v>198</v>
      </c>
      <c r="X119" s="7" t="s">
        <v>198</v>
      </c>
      <c r="Y119" s="7" t="s">
        <v>198</v>
      </c>
      <c r="Z119" s="7" t="s">
        <v>198</v>
      </c>
    </row>
    <row r="120" spans="1:26" s="8" customFormat="1" x14ac:dyDescent="0.25">
      <c r="A120" s="7" t="str">
        <f>INDEX(_7043_DJones_1_export_excel_2_9_[[#All],[SERNBR]:[REGNBR]],MATCH(Table2[[#This Row],[SERNBR]], _7043_DJones_1_export_excel_2_9_[[#All],[SERNBR]],0),2)</f>
        <v>N23EW</v>
      </c>
      <c r="B120" s="13">
        <v>320</v>
      </c>
      <c r="C120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120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</v>
      </c>
      <c r="E120" s="7" t="b">
        <f>LEN(CONCATENATE(Table2[[#This Row],[CONTACTBESTPHONE]],Table2[[#This Row],[CONTACTOFFICE]],Table2[[#This Row],[CONTACTMOBILE]],Table2[[#This Row],[COMPOFFICE]],Table2[[#This Row],[COMPMOBILE]]))&gt;0</f>
        <v>1</v>
      </c>
      <c r="F120" s="7" t="b">
        <f>LEN(CONCATENATE(Table2[[#This Row],[COMPEMAILADDRESS]],Table2[[#This Row],[CONTACTEMAILADDRESS]]))&gt;0</f>
        <v>1</v>
      </c>
      <c r="G120" s="7" t="str" cm="1">
        <f t="array" ref="G120">_xlfn.TEXTJOIN(CHAR(10),TRUE,_xlfn.UNIQUE(IF(('7043_DJones_1_export_excel_2_9_'!$C:$C=Names!$B120)*(LEN('7043_DJones_1_export_excel_2_9_'!$Z:$Z)&lt;&gt;0),'7043_DJones_1_export_excel_2_9_'!$Z:$Z,"")))</f>
        <v>972-562-9473</v>
      </c>
      <c r="H120" s="7" t="str" cm="1">
        <f t="array" ref="H120">_xlfn.TEXTJOIN(CHAR(10),TRUE,_xlfn.UNIQUE(IF(('7043_DJones_1_export_excel_2_9_'!$C:$C=Names!$B120)*(LEN('7043_DJones_1_export_excel_2_9_'!$AA:$AA)&lt;&gt;0),'7043_DJones_1_export_excel_2_9_'!$AA:$AA,"")))</f>
        <v>972-562-9473</v>
      </c>
      <c r="I120" s="7" t="str" cm="1">
        <f t="array" ref="I120">_xlfn.TEXTJOIN(CHAR(10),TRUE,_xlfn.UNIQUE(IF(('7043_DJones_1_export_excel_2_9_'!$C:$C=Names!$B120)*(LEN('7043_DJones_1_export_excel_2_9_'!$AB:$AB)&lt;&gt;0),'7043_DJones_1_export_excel_2_9_'!$AB:$AB,"")))</f>
        <v/>
      </c>
      <c r="J120" s="7" t="str" cm="1">
        <f t="array" ref="J120">_xlfn.TEXTJOIN(CHAR(10),TRUE,_xlfn.UNIQUE(IF(('7043_DJones_1_export_excel_2_9_'!$C:$C=Names!$B120)*(LEN('7043_DJones_1_export_excel_2_9_'!$T:$T)&lt;&gt;0),'7043_DJones_1_export_excel_2_9_'!$T:$T,"")))</f>
        <v>972-562-9473</v>
      </c>
      <c r="K120" s="7" t="str" cm="1">
        <f t="array" ref="K120">_xlfn.TEXTJOIN(CHAR(10),TRUE,_xlfn.UNIQUE(IF(('7043_DJones_1_export_excel_2_9_'!$C:$C=Names!$B120)*(LEN('7043_DJones_1_export_excel_2_9_'!$U:$U)&lt;&gt;0),'7043_DJones_1_export_excel_2_9_'!$U:$U,"")))</f>
        <v/>
      </c>
      <c r="L120" s="7" t="str" cm="1">
        <f t="array" ref="L120">_xlfn.TEXTJOIN(CHAR(10),TRUE,_xlfn.UNIQUE(IF(('7043_DJones_1_export_excel_2_9_'!$C:$C=Names!$B120)*(LEN('7043_DJones_1_export_excel_2_9_'!$R:$R)&lt;&gt;0),'7043_DJones_1_export_excel_2_9_'!$R:$R,"")))</f>
        <v/>
      </c>
      <c r="M120" s="7" t="str" cm="1">
        <f t="array" ref="M120">_xlfn.TEXTJOIN(CHAR(10),TRUE,_xlfn.UNIQUE(IF(('7043_DJones_1_export_excel_2_9_'!$C:$C=Names!$B120)*(LEN('7043_DJones_1_export_excel_2_9_'!$Y:$Y)&lt;&gt;0),'7043_DJones_1_export_excel_2_9_'!$Y:$Y,"")))</f>
        <v>Daniel.jones@encorewire.com</v>
      </c>
      <c r="N120" s="7" t="str" cm="1">
        <f t="array" ref="N120">_xlfn.TEXTJOIN(CHAR(10),TRUE,_xlfn.UNIQUE(IF(('7043_DJones_1_export_excel_2_9_'!$C:$C=Names!$B120)*(LEN('7043_DJones_1_export_excel_2_9_'!$S:$S)&lt;&gt;0),'7043_DJones_1_export_excel_2_9_'!$S:$S,"")))</f>
        <v>www.encorewire.com</v>
      </c>
      <c r="O120" s="7" t="s">
        <v>2354</v>
      </c>
      <c r="P120" s="7" t="s">
        <v>198</v>
      </c>
      <c r="Q120" s="7" t="s">
        <v>198</v>
      </c>
      <c r="R120" s="7" t="s">
        <v>198</v>
      </c>
      <c r="S120" s="7" t="s">
        <v>198</v>
      </c>
      <c r="T120" s="7" t="s">
        <v>198</v>
      </c>
      <c r="U120" s="7" t="s">
        <v>198</v>
      </c>
      <c r="V120" s="7" t="s">
        <v>198</v>
      </c>
      <c r="W120" s="7" t="s">
        <v>198</v>
      </c>
      <c r="X120" s="7" t="s">
        <v>198</v>
      </c>
      <c r="Y120" s="7" t="s">
        <v>198</v>
      </c>
      <c r="Z120" s="7" t="s">
        <v>198</v>
      </c>
    </row>
    <row r="121" spans="1:26" s="8" customFormat="1" ht="30" x14ac:dyDescent="0.25">
      <c r="A121" s="7" t="str">
        <f>INDEX(_7043_DJones_1_export_excel_2_9_[[#All],[SERNBR]:[REGNBR]],MATCH(Table2[[#This Row],[SERNBR]], _7043_DJones_1_export_excel_2_9_[[#All],[SERNBR]],0),2)</f>
        <v>N123QU</v>
      </c>
      <c r="B121" s="13">
        <v>321</v>
      </c>
      <c r="C121" s="7" t="str">
        <f>INDEX(_7043_DJones_1_export_excel_2_9_[#All],MATCH(Table2[[#This Row],[SERNBR]],_7043_DJones_1_export_excel_2_9_[[#All],[SERNBR]],0),MATCH(Table2[[#Headers],[ACBASECOUNTRY]],_7043_DJones_1_export_excel_2_9_[#Headers],0))</f>
        <v>Puerto Rico</v>
      </c>
      <c r="D121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Operator</v>
      </c>
      <c r="E121" s="7" t="b">
        <f>LEN(CONCATENATE(Table2[[#This Row],[CONTACTBESTPHONE]],Table2[[#This Row],[CONTACTOFFICE]],Table2[[#This Row],[CONTACTMOBILE]],Table2[[#This Row],[COMPOFFICE]],Table2[[#This Row],[COMPMOBILE]]))&gt;0</f>
        <v>1</v>
      </c>
      <c r="F121" s="7" t="b">
        <f>LEN(CONCATENATE(Table2[[#This Row],[COMPEMAILADDRESS]],Table2[[#This Row],[CONTACTEMAILADDRESS]]))&gt;0</f>
        <v>1</v>
      </c>
      <c r="G121" s="7" t="str" cm="1">
        <f t="array" ref="G121">_xlfn.TEXTJOIN(CHAR(10),TRUE,_xlfn.UNIQUE(IF(('7043_DJones_1_export_excel_2_9_'!$C:$C=Names!$B121)*(LEN('7043_DJones_1_export_excel_2_9_'!$Z:$Z)&lt;&gt;0),'7043_DJones_1_export_excel_2_9_'!$Z:$Z,"")))</f>
        <v>787-505-6771
787-774-6558</v>
      </c>
      <c r="H121" s="7" t="str" cm="1">
        <f t="array" ref="H121">_xlfn.TEXTJOIN(CHAR(10),TRUE,_xlfn.UNIQUE(IF(('7043_DJones_1_export_excel_2_9_'!$C:$C=Names!$B121)*(LEN('7043_DJones_1_export_excel_2_9_'!$AA:$AA)&lt;&gt;0),'7043_DJones_1_export_excel_2_9_'!$AA:$AA,"")))</f>
        <v>787-774-3753</v>
      </c>
      <c r="I121" s="7" t="str" cm="1">
        <f t="array" ref="I121">_xlfn.TEXTJOIN(CHAR(10),TRUE,_xlfn.UNIQUE(IF(('7043_DJones_1_export_excel_2_9_'!$C:$C=Names!$B121)*(LEN('7043_DJones_1_export_excel_2_9_'!$AB:$AB)&lt;&gt;0),'7043_DJones_1_export_excel_2_9_'!$AB:$AB,"")))</f>
        <v>787-505-6771</v>
      </c>
      <c r="J121" s="7" t="str" cm="1">
        <f t="array" ref="J121">_xlfn.TEXTJOIN(CHAR(10),TRUE,_xlfn.UNIQUE(IF(('7043_DJones_1_export_excel_2_9_'!$C:$C=Names!$B121)*(LEN('7043_DJones_1_export_excel_2_9_'!$T:$T)&lt;&gt;0),'7043_DJones_1_export_excel_2_9_'!$T:$T,"")))</f>
        <v>787-774-6558</v>
      </c>
      <c r="K121" s="7" t="str" cm="1">
        <f t="array" ref="K121">_xlfn.TEXTJOIN(CHAR(10),TRUE,_xlfn.UNIQUE(IF(('7043_DJones_1_export_excel_2_9_'!$C:$C=Names!$B121)*(LEN('7043_DJones_1_export_excel_2_9_'!$U:$U)&lt;&gt;0),'7043_DJones_1_export_excel_2_9_'!$U:$U,"")))</f>
        <v/>
      </c>
      <c r="L121" s="7" t="str" cm="1">
        <f t="array" ref="L121">_xlfn.TEXTJOIN(CHAR(10),TRUE,_xlfn.UNIQUE(IF(('7043_DJones_1_export_excel_2_9_'!$C:$C=Names!$B121)*(LEN('7043_DJones_1_export_excel_2_9_'!$R:$R)&lt;&gt;0),'7043_DJones_1_export_excel_2_9_'!$R:$R,"")))</f>
        <v/>
      </c>
      <c r="M121" s="7" t="str" cm="1">
        <f t="array" ref="M121">_xlfn.TEXTJOIN(CHAR(10),TRUE,_xlfn.UNIQUE(IF(('7043_DJones_1_export_excel_2_9_'!$C:$C=Names!$B121)*(LEN('7043_DJones_1_export_excel_2_9_'!$Y:$Y)&lt;&gt;0),'7043_DJones_1_export_excel_2_9_'!$Y:$Y,"")))</f>
        <v>rgonzalez@mmc-pr.com</v>
      </c>
      <c r="N121" s="7" t="str" cm="1">
        <f t="array" ref="N121">_xlfn.TEXTJOIN(CHAR(10),TRUE,_xlfn.UNIQUE(IF(('7043_DJones_1_export_excel_2_9_'!$C:$C=Names!$B121)*(LEN('7043_DJones_1_export_excel_2_9_'!$S:$S)&lt;&gt;0),'7043_DJones_1_export_excel_2_9_'!$S:$S,"")))</f>
        <v/>
      </c>
      <c r="O121" s="7" t="s">
        <v>2362</v>
      </c>
      <c r="P121" s="7" t="s">
        <v>2362</v>
      </c>
      <c r="Q121" s="7" t="s">
        <v>198</v>
      </c>
      <c r="R121" s="7" t="s">
        <v>198</v>
      </c>
      <c r="S121" s="7" t="s">
        <v>198</v>
      </c>
      <c r="T121" s="7" t="s">
        <v>198</v>
      </c>
      <c r="U121" s="7" t="s">
        <v>198</v>
      </c>
      <c r="V121" s="7" t="s">
        <v>198</v>
      </c>
      <c r="W121" s="7" t="s">
        <v>198</v>
      </c>
      <c r="X121" s="7" t="s">
        <v>198</v>
      </c>
      <c r="Y121" s="7" t="s">
        <v>198</v>
      </c>
      <c r="Z121" s="7" t="s">
        <v>198</v>
      </c>
    </row>
    <row r="122" spans="1:26" s="8" customFormat="1" ht="60" x14ac:dyDescent="0.25">
      <c r="A122" s="7" t="str">
        <f>INDEX(_7043_DJones_1_export_excel_2_9_[[#All],[SERNBR]:[REGNBR]],MATCH(Table2[[#This Row],[SERNBR]], _7043_DJones_1_export_excel_2_9_[[#All],[SERNBR]],0),2)</f>
        <v>N6950C</v>
      </c>
      <c r="B122" s="13">
        <v>322</v>
      </c>
      <c r="C122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122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Aircraft Management Company</v>
      </c>
      <c r="E122" s="7" t="b">
        <f>LEN(CONCATENATE(Table2[[#This Row],[CONTACTBESTPHONE]],Table2[[#This Row],[CONTACTOFFICE]],Table2[[#This Row],[CONTACTMOBILE]],Table2[[#This Row],[COMPOFFICE]],Table2[[#This Row],[COMPMOBILE]]))&gt;0</f>
        <v>1</v>
      </c>
      <c r="F122" s="7" t="b">
        <f>LEN(CONCATENATE(Table2[[#This Row],[COMPEMAILADDRESS]],Table2[[#This Row],[CONTACTEMAILADDRESS]]))&gt;0</f>
        <v>1</v>
      </c>
      <c r="G122" s="7" t="str" cm="1">
        <f t="array" ref="G122">_xlfn.TEXTJOIN(CHAR(10),TRUE,_xlfn.UNIQUE(IF(('7043_DJones_1_export_excel_2_9_'!$C:$C=Names!$B122)*(LEN('7043_DJones_1_export_excel_2_9_'!$Z:$Z)&lt;&gt;0),'7043_DJones_1_export_excel_2_9_'!$Z:$Z,"")))</f>
        <v>801-502-9499
801-486-0144</v>
      </c>
      <c r="H122" s="7" t="str" cm="1">
        <f t="array" ref="H122">_xlfn.TEXTJOIN(CHAR(10),TRUE,_xlfn.UNIQUE(IF(('7043_DJones_1_export_excel_2_9_'!$C:$C=Names!$B122)*(LEN('7043_DJones_1_export_excel_2_9_'!$AA:$AA)&lt;&gt;0),'7043_DJones_1_export_excel_2_9_'!$AA:$AA,"")))</f>
        <v>801-933-7568</v>
      </c>
      <c r="I122" s="7" t="str" cm="1">
        <f t="array" ref="I122">_xlfn.TEXTJOIN(CHAR(10),TRUE,_xlfn.UNIQUE(IF(('7043_DJones_1_export_excel_2_9_'!$C:$C=Names!$B122)*(LEN('7043_DJones_1_export_excel_2_9_'!$AB:$AB)&lt;&gt;0),'7043_DJones_1_export_excel_2_9_'!$AB:$AB,"")))</f>
        <v>801-502-9499</v>
      </c>
      <c r="J122" s="7" t="str" cm="1">
        <f t="array" ref="J122">_xlfn.TEXTJOIN(CHAR(10),TRUE,_xlfn.UNIQUE(IF(('7043_DJones_1_export_excel_2_9_'!$C:$C=Names!$B122)*(LEN('7043_DJones_1_export_excel_2_9_'!$T:$T)&lt;&gt;0),'7043_DJones_1_export_excel_2_9_'!$T:$T,"")))</f>
        <v>801-933-7500
801-486-0144</v>
      </c>
      <c r="K122" s="7" t="str" cm="1">
        <f t="array" ref="K122">_xlfn.TEXTJOIN(CHAR(10),TRUE,_xlfn.UNIQUE(IF(('7043_DJones_1_export_excel_2_9_'!$C:$C=Names!$B122)*(LEN('7043_DJones_1_export_excel_2_9_'!$U:$U)&lt;&gt;0),'7043_DJones_1_export_excel_2_9_'!$U:$U,"")))</f>
        <v/>
      </c>
      <c r="L122" s="7" t="str" cm="1">
        <f t="array" ref="L122">_xlfn.TEXTJOIN(CHAR(10),TRUE,_xlfn.UNIQUE(IF(('7043_DJones_1_export_excel_2_9_'!$C:$C=Names!$B122)*(LEN('7043_DJones_1_export_excel_2_9_'!$R:$R)&lt;&gt;0),'7043_DJones_1_export_excel_2_9_'!$R:$R,"")))</f>
        <v>info@keystoneaviation.com</v>
      </c>
      <c r="M122" s="7" t="str" cm="1">
        <f t="array" ref="M122">_xlfn.TEXTJOIN(CHAR(10),TRUE,_xlfn.UNIQUE(IF(('7043_DJones_1_export_excel_2_9_'!$C:$C=Names!$B122)*(LEN('7043_DJones_1_export_excel_2_9_'!$Y:$Y)&lt;&gt;0),'7043_DJones_1_export_excel_2_9_'!$Y:$Y,"")))</f>
        <v>cchamberlain@keystoneaviation.com
randy.okland@okland.com</v>
      </c>
      <c r="N122" s="7" t="str" cm="1">
        <f t="array" ref="N122">_xlfn.TEXTJOIN(CHAR(10),TRUE,_xlfn.UNIQUE(IF(('7043_DJones_1_export_excel_2_9_'!$C:$C=Names!$B122)*(LEN('7043_DJones_1_export_excel_2_9_'!$S:$S)&lt;&gt;0),'7043_DJones_1_export_excel_2_9_'!$S:$S,"")))</f>
        <v>www.keystoneaviation.com</v>
      </c>
      <c r="O122" s="7" t="s">
        <v>2372</v>
      </c>
      <c r="P122" s="7" t="s">
        <v>198</v>
      </c>
      <c r="Q122" s="7" t="s">
        <v>198</v>
      </c>
      <c r="R122" s="7" t="s">
        <v>404</v>
      </c>
      <c r="S122" s="7" t="s">
        <v>198</v>
      </c>
      <c r="T122" s="7" t="s">
        <v>198</v>
      </c>
      <c r="U122" s="7" t="s">
        <v>198</v>
      </c>
      <c r="V122" s="7" t="s">
        <v>198</v>
      </c>
      <c r="W122" s="7" t="s">
        <v>198</v>
      </c>
      <c r="X122" s="7" t="s">
        <v>198</v>
      </c>
      <c r="Y122" s="7" t="s">
        <v>198</v>
      </c>
      <c r="Z122" s="7" t="s">
        <v>198</v>
      </c>
    </row>
    <row r="123" spans="1:26" s="8" customFormat="1" ht="30" x14ac:dyDescent="0.25">
      <c r="A123" s="7" t="str">
        <f>INDEX(_7043_DJones_1_export_excel_2_9_[[#All],[SERNBR]:[REGNBR]],MATCH(Table2[[#This Row],[SERNBR]], _7043_DJones_1_export_excel_2_9_[[#All],[SERNBR]],0),2)</f>
        <v>N12WF</v>
      </c>
      <c r="B123" s="13">
        <v>323</v>
      </c>
      <c r="C123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123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Flight Department</v>
      </c>
      <c r="E123" s="7" t="b">
        <f>LEN(CONCATENATE(Table2[[#This Row],[CONTACTBESTPHONE]],Table2[[#This Row],[CONTACTOFFICE]],Table2[[#This Row],[CONTACTMOBILE]],Table2[[#This Row],[COMPOFFICE]],Table2[[#This Row],[COMPMOBILE]]))&gt;0</f>
        <v>1</v>
      </c>
      <c r="F123" s="7" t="b">
        <f>LEN(CONCATENATE(Table2[[#This Row],[COMPEMAILADDRESS]],Table2[[#This Row],[CONTACTEMAILADDRESS]]))&gt;0</f>
        <v>1</v>
      </c>
      <c r="G123" s="7" t="str" cm="1">
        <f t="array" ref="G123">_xlfn.TEXTJOIN(CHAR(10),TRUE,_xlfn.UNIQUE(IF(('7043_DJones_1_export_excel_2_9_'!$C:$C=Names!$B123)*(LEN('7043_DJones_1_export_excel_2_9_'!$Z:$Z)&lt;&gt;0),'7043_DJones_1_export_excel_2_9_'!$Z:$Z,"")))</f>
        <v>208-472-1519</v>
      </c>
      <c r="H123" s="7" t="str" cm="1">
        <f t="array" ref="H123">_xlfn.TEXTJOIN(CHAR(10),TRUE,_xlfn.UNIQUE(IF(('7043_DJones_1_export_excel_2_9_'!$C:$C=Names!$B123)*(LEN('7043_DJones_1_export_excel_2_9_'!$AA:$AA)&lt;&gt;0),'7043_DJones_1_export_excel_2_9_'!$AA:$AA,"")))</f>
        <v>208-472-1519</v>
      </c>
      <c r="I123" s="7" t="str" cm="1">
        <f t="array" ref="I123">_xlfn.TEXTJOIN(CHAR(10),TRUE,_xlfn.UNIQUE(IF(('7043_DJones_1_export_excel_2_9_'!$C:$C=Names!$B123)*(LEN('7043_DJones_1_export_excel_2_9_'!$AB:$AB)&lt;&gt;0),'7043_DJones_1_export_excel_2_9_'!$AB:$AB,"")))</f>
        <v/>
      </c>
      <c r="J123" s="7" t="str" cm="1">
        <f t="array" ref="J123">_xlfn.TEXTJOIN(CHAR(10),TRUE,_xlfn.UNIQUE(IF(('7043_DJones_1_export_excel_2_9_'!$C:$C=Names!$B123)*(LEN('7043_DJones_1_export_excel_2_9_'!$T:$T)&lt;&gt;0),'7043_DJones_1_export_excel_2_9_'!$T:$T,"")))</f>
        <v>208-472-2350</v>
      </c>
      <c r="K123" s="7" t="str" cm="1">
        <f t="array" ref="K123">_xlfn.TEXTJOIN(CHAR(10),TRUE,_xlfn.UNIQUE(IF(('7043_DJones_1_export_excel_2_9_'!$C:$C=Names!$B123)*(LEN('7043_DJones_1_export_excel_2_9_'!$U:$U)&lt;&gt;0),'7043_DJones_1_export_excel_2_9_'!$U:$U,"")))</f>
        <v/>
      </c>
      <c r="L123" s="7" t="str" cm="1">
        <f t="array" ref="L123">_xlfn.TEXTJOIN(CHAR(10),TRUE,_xlfn.UNIQUE(IF(('7043_DJones_1_export_excel_2_9_'!$C:$C=Names!$B123)*(LEN('7043_DJones_1_export_excel_2_9_'!$R:$R)&lt;&gt;0),'7043_DJones_1_export_excel_2_9_'!$R:$R,"")))</f>
        <v/>
      </c>
      <c r="M123" s="7" t="str" cm="1">
        <f t="array" ref="M123">_xlfn.TEXTJOIN(CHAR(10),TRUE,_xlfn.UNIQUE(IF(('7043_DJones_1_export_excel_2_9_'!$C:$C=Names!$B123)*(LEN('7043_DJones_1_export_excel_2_9_'!$Y:$Y)&lt;&gt;0),'7043_DJones_1_export_excel_2_9_'!$Y:$Y,"")))</f>
        <v>luci.johnson@pnc.com</v>
      </c>
      <c r="N123" s="7" t="str" cm="1">
        <f t="array" ref="N123">_xlfn.TEXTJOIN(CHAR(10),TRUE,_xlfn.UNIQUE(IF(('7043_DJones_1_export_excel_2_9_'!$C:$C=Names!$B123)*(LEN('7043_DJones_1_export_excel_2_9_'!$S:$S)&lt;&gt;0),'7043_DJones_1_export_excel_2_9_'!$S:$S,"")))</f>
        <v>www.flowersfoods.com
www.pnc.com</v>
      </c>
      <c r="O123" s="7" t="s">
        <v>2377</v>
      </c>
      <c r="P123" s="7" t="s">
        <v>198</v>
      </c>
      <c r="Q123" s="7" t="s">
        <v>198</v>
      </c>
      <c r="R123" s="7" t="s">
        <v>198</v>
      </c>
      <c r="S123" s="7" t="s">
        <v>198</v>
      </c>
      <c r="T123" s="7" t="s">
        <v>198</v>
      </c>
      <c r="U123" s="7" t="s">
        <v>2217</v>
      </c>
      <c r="V123" s="7" t="s">
        <v>198</v>
      </c>
      <c r="W123" s="7" t="s">
        <v>198</v>
      </c>
      <c r="X123" s="7" t="s">
        <v>198</v>
      </c>
      <c r="Y123" s="7" t="s">
        <v>198</v>
      </c>
      <c r="Z123" s="7" t="s">
        <v>198</v>
      </c>
    </row>
    <row r="124" spans="1:26" s="8" customFormat="1" ht="30" x14ac:dyDescent="0.25">
      <c r="A124" s="7" t="str">
        <f>INDEX(_7043_DJones_1_export_excel_2_9_[[#All],[SERNBR]:[REGNBR]],MATCH(Table2[[#This Row],[SERNBR]], _7043_DJones_1_export_excel_2_9_[[#All],[SERNBR]],0),2)</f>
        <v>N1ED</v>
      </c>
      <c r="B124" s="13">
        <v>324</v>
      </c>
      <c r="C124" s="7" t="str">
        <f>INDEX(_7043_DJones_1_export_excel_2_9_[#All],MATCH(Table2[[#This Row],[SERNBR]],_7043_DJones_1_export_excel_2_9_[[#All],[SERNBR]],0),MATCH(Table2[[#Headers],[ACBASECOUNTRY]],_7043_DJones_1_export_excel_2_9_[#Headers],0))</f>
        <v>United States</v>
      </c>
      <c r="D124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Flight Department</v>
      </c>
      <c r="E124" s="7" t="b">
        <f>LEN(CONCATENATE(Table2[[#This Row],[CONTACTBESTPHONE]],Table2[[#This Row],[CONTACTOFFICE]],Table2[[#This Row],[CONTACTMOBILE]],Table2[[#This Row],[COMPOFFICE]],Table2[[#This Row],[COMPMOBILE]]))&gt;0</f>
        <v>1</v>
      </c>
      <c r="F124" s="7" t="b">
        <f>LEN(CONCATENATE(Table2[[#This Row],[COMPEMAILADDRESS]],Table2[[#This Row],[CONTACTEMAILADDRESS]]))&gt;0</f>
        <v>1</v>
      </c>
      <c r="G124" s="7" t="str" cm="1">
        <f t="array" ref="G124">_xlfn.TEXTJOIN(CHAR(10),TRUE,_xlfn.UNIQUE(IF(('7043_DJones_1_export_excel_2_9_'!$C:$C=Names!$B124)*(LEN('7043_DJones_1_export_excel_2_9_'!$Z:$Z)&lt;&gt;0),'7043_DJones_1_export_excel_2_9_'!$Z:$Z,"")))</f>
        <v>724-456-0748
330-965-2041</v>
      </c>
      <c r="H124" s="7" t="str" cm="1">
        <f t="array" ref="H124">_xlfn.TEXTJOIN(CHAR(10),TRUE,_xlfn.UNIQUE(IF(('7043_DJones_1_export_excel_2_9_'!$C:$C=Names!$B124)*(LEN('7043_DJones_1_export_excel_2_9_'!$AA:$AA)&lt;&gt;0),'7043_DJones_1_export_excel_2_9_'!$AA:$AA,"")))</f>
        <v/>
      </c>
      <c r="I124" s="7" t="str" cm="1">
        <f t="array" ref="I124">_xlfn.TEXTJOIN(CHAR(10),TRUE,_xlfn.UNIQUE(IF(('7043_DJones_1_export_excel_2_9_'!$C:$C=Names!$B124)*(LEN('7043_DJones_1_export_excel_2_9_'!$AB:$AB)&lt;&gt;0),'7043_DJones_1_export_excel_2_9_'!$AB:$AB,"")))</f>
        <v>724-456-0748</v>
      </c>
      <c r="J124" s="7" t="str" cm="1">
        <f t="array" ref="J124">_xlfn.TEXTJOIN(CHAR(10),TRUE,_xlfn.UNIQUE(IF(('7043_DJones_1_export_excel_2_9_'!$C:$C=Names!$B124)*(LEN('7043_DJones_1_export_excel_2_9_'!$T:$T)&lt;&gt;0),'7043_DJones_1_export_excel_2_9_'!$T:$T,"")))</f>
        <v>330-965-2041</v>
      </c>
      <c r="K124" s="7" t="str" cm="1">
        <f t="array" ref="K124">_xlfn.TEXTJOIN(CHAR(10),TRUE,_xlfn.UNIQUE(IF(('7043_DJones_1_export_excel_2_9_'!$C:$C=Names!$B124)*(LEN('7043_DJones_1_export_excel_2_9_'!$U:$U)&lt;&gt;0),'7043_DJones_1_export_excel_2_9_'!$U:$U,"")))</f>
        <v/>
      </c>
      <c r="L124" s="7" t="str" cm="1">
        <f t="array" ref="L124">_xlfn.TEXTJOIN(CHAR(10),TRUE,_xlfn.UNIQUE(IF(('7043_DJones_1_export_excel_2_9_'!$C:$C=Names!$B124)*(LEN('7043_DJones_1_export_excel_2_9_'!$R:$R)&lt;&gt;0),'7043_DJones_1_export_excel_2_9_'!$R:$R,"")))</f>
        <v/>
      </c>
      <c r="M124" s="7" t="str" cm="1">
        <f t="array" ref="M124">_xlfn.TEXTJOIN(CHAR(10),TRUE,_xlfn.UNIQUE(IF(('7043_DJones_1_export_excel_2_9_'!$C:$C=Names!$B124)*(LEN('7043_DJones_1_export_excel_2_9_'!$Y:$Y)&lt;&gt;0),'7043_DJones_1_export_excel_2_9_'!$Y:$Y,"")))</f>
        <v>ejdcflight@embarqmail.com</v>
      </c>
      <c r="N124" s="7" t="str" cm="1">
        <f t="array" ref="N124">_xlfn.TEXTJOIN(CHAR(10),TRUE,_xlfn.UNIQUE(IF(('7043_DJones_1_export_excel_2_9_'!$C:$C=Names!$B124)*(LEN('7043_DJones_1_export_excel_2_9_'!$S:$S)&lt;&gt;0),'7043_DJones_1_export_excel_2_9_'!$S:$S,"")))</f>
        <v/>
      </c>
      <c r="O124" s="7" t="s">
        <v>2395</v>
      </c>
      <c r="P124" s="7" t="s">
        <v>198</v>
      </c>
      <c r="Q124" s="7" t="s">
        <v>198</v>
      </c>
      <c r="R124" s="7" t="s">
        <v>198</v>
      </c>
      <c r="S124" s="7" t="s">
        <v>198</v>
      </c>
      <c r="T124" s="7" t="s">
        <v>198</v>
      </c>
      <c r="U124" s="7" t="s">
        <v>2386</v>
      </c>
      <c r="V124" s="7" t="s">
        <v>198</v>
      </c>
      <c r="W124" s="7" t="s">
        <v>198</v>
      </c>
      <c r="X124" s="7" t="s">
        <v>198</v>
      </c>
      <c r="Y124" s="7" t="s">
        <v>198</v>
      </c>
      <c r="Z124" s="7" t="s">
        <v>198</v>
      </c>
    </row>
    <row r="125" spans="1:26" s="8" customFormat="1" ht="30" x14ac:dyDescent="0.25">
      <c r="A125" s="7" t="str">
        <f>INDEX(_7043_DJones_1_export_excel_2_9_[[#All],[SERNBR]:[REGNBR]],MATCH(Table2[[#This Row],[SERNBR]], _7043_DJones_1_export_excel_2_9_[[#All],[SERNBR]],0),2)</f>
        <v>C-GWQM</v>
      </c>
      <c r="B125" s="13">
        <v>325</v>
      </c>
      <c r="C125" s="7" t="str">
        <f>INDEX(_7043_DJones_1_export_excel_2_9_[#All],MATCH(Table2[[#This Row],[SERNBR]],_7043_DJones_1_export_excel_2_9_[[#All],[SERNBR]],0),MATCH(Table2[[#Headers],[ACBASECOUNTRY]],_7043_DJones_1_export_excel_2_9_[#Headers],0))</f>
        <v>Canada</v>
      </c>
      <c r="D125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Aircraft Management Company</v>
      </c>
      <c r="E125" s="7" t="b">
        <f>LEN(CONCATENATE(Table2[[#This Row],[CONTACTBESTPHONE]],Table2[[#This Row],[CONTACTOFFICE]],Table2[[#This Row],[CONTACTMOBILE]],Table2[[#This Row],[COMPOFFICE]],Table2[[#This Row],[COMPMOBILE]]))&gt;0</f>
        <v>1</v>
      </c>
      <c r="F125" s="7" t="b">
        <f>LEN(CONCATENATE(Table2[[#This Row],[COMPEMAILADDRESS]],Table2[[#This Row],[CONTACTEMAILADDRESS]]))&gt;0</f>
        <v>1</v>
      </c>
      <c r="G125" s="7" t="str" cm="1">
        <f t="array" ref="G125">_xlfn.TEXTJOIN(CHAR(10),TRUE,_xlfn.UNIQUE(IF(('7043_DJones_1_export_excel_2_9_'!$C:$C=Names!$B125)*(LEN('7043_DJones_1_export_excel_2_9_'!$Z:$Z)&lt;&gt;0),'7043_DJones_1_export_excel_2_9_'!$Z:$Z,"")))</f>
        <v>905-626-8358
519-727-4255</v>
      </c>
      <c r="H125" s="7" t="str" cm="1">
        <f t="array" ref="H125">_xlfn.TEXTJOIN(CHAR(10),TRUE,_xlfn.UNIQUE(IF(('7043_DJones_1_export_excel_2_9_'!$C:$C=Names!$B125)*(LEN('7043_DJones_1_export_excel_2_9_'!$AA:$AA)&lt;&gt;0),'7043_DJones_1_export_excel_2_9_'!$AA:$AA,"")))</f>
        <v>905-673-0287</v>
      </c>
      <c r="I125" s="7" t="str" cm="1">
        <f t="array" ref="I125">_xlfn.TEXTJOIN(CHAR(10),TRUE,_xlfn.UNIQUE(IF(('7043_DJones_1_export_excel_2_9_'!$C:$C=Names!$B125)*(LEN('7043_DJones_1_export_excel_2_9_'!$AB:$AB)&lt;&gt;0),'7043_DJones_1_export_excel_2_9_'!$AB:$AB,"")))</f>
        <v>905-626-8358</v>
      </c>
      <c r="J125" s="7" t="str" cm="1">
        <f t="array" ref="J125">_xlfn.TEXTJOIN(CHAR(10),TRUE,_xlfn.UNIQUE(IF(('7043_DJones_1_export_excel_2_9_'!$C:$C=Names!$B125)*(LEN('7043_DJones_1_export_excel_2_9_'!$T:$T)&lt;&gt;0),'7043_DJones_1_export_excel_2_9_'!$T:$T,"")))</f>
        <v>905-673-0287
519-727-4255</v>
      </c>
      <c r="K125" s="7" t="str" cm="1">
        <f t="array" ref="K125">_xlfn.TEXTJOIN(CHAR(10),TRUE,_xlfn.UNIQUE(IF(('7043_DJones_1_export_excel_2_9_'!$C:$C=Names!$B125)*(LEN('7043_DJones_1_export_excel_2_9_'!$U:$U)&lt;&gt;0),'7043_DJones_1_export_excel_2_9_'!$U:$U,"")))</f>
        <v/>
      </c>
      <c r="L125" s="7" t="str" cm="1">
        <f t="array" ref="L125">_xlfn.TEXTJOIN(CHAR(10),TRUE,_xlfn.UNIQUE(IF(('7043_DJones_1_export_excel_2_9_'!$C:$C=Names!$B125)*(LEN('7043_DJones_1_export_excel_2_9_'!$R:$R)&lt;&gt;0),'7043_DJones_1_export_excel_2_9_'!$R:$R,"")))</f>
        <v>info@novajet.ca</v>
      </c>
      <c r="M125" s="7" t="str" cm="1">
        <f t="array" ref="M125">_xlfn.TEXTJOIN(CHAR(10),TRUE,_xlfn.UNIQUE(IF(('7043_DJones_1_export_excel_2_9_'!$C:$C=Names!$B125)*(LEN('7043_DJones_1_export_excel_2_9_'!$Y:$Y)&lt;&gt;0),'7043_DJones_1_export_excel_2_9_'!$Y:$Y,"")))</f>
        <v>philipbabbitt@novajet.ca</v>
      </c>
      <c r="N125" s="7" t="str" cm="1">
        <f t="array" ref="N125">_xlfn.TEXTJOIN(CHAR(10),TRUE,_xlfn.UNIQUE(IF(('7043_DJones_1_export_excel_2_9_'!$C:$C=Names!$B125)*(LEN('7043_DJones_1_export_excel_2_9_'!$S:$S)&lt;&gt;0),'7043_DJones_1_export_excel_2_9_'!$S:$S,"")))</f>
        <v>www.novajet.com</v>
      </c>
      <c r="O125" s="7" t="s">
        <v>2413</v>
      </c>
      <c r="P125" s="7" t="s">
        <v>198</v>
      </c>
      <c r="Q125" s="7" t="s">
        <v>198</v>
      </c>
      <c r="R125" s="7" t="s">
        <v>2403</v>
      </c>
      <c r="S125" s="7" t="s">
        <v>198</v>
      </c>
      <c r="T125" s="7" t="s">
        <v>198</v>
      </c>
      <c r="U125" s="7" t="s">
        <v>198</v>
      </c>
      <c r="V125" s="7" t="s">
        <v>198</v>
      </c>
      <c r="W125" s="7" t="s">
        <v>198</v>
      </c>
      <c r="X125" s="7" t="s">
        <v>198</v>
      </c>
      <c r="Y125" s="7" t="s">
        <v>198</v>
      </c>
      <c r="Z125" s="7" t="s">
        <v>198</v>
      </c>
    </row>
    <row r="126" spans="1:26" s="8" customFormat="1" ht="30" x14ac:dyDescent="0.25">
      <c r="A126" s="7" t="str">
        <f>INDEX(_7043_DJones_1_export_excel_2_9_[[#All],[SERNBR]:[REGNBR]],MATCH(Table2[[#This Row],[SERNBR]], _7043_DJones_1_export_excel_2_9_[[#All],[SERNBR]],0),2)</f>
        <v>T7-DSD</v>
      </c>
      <c r="B126" s="13">
        <v>326</v>
      </c>
      <c r="C126" s="7" t="str">
        <f>INDEX(_7043_DJones_1_export_excel_2_9_[#All],MATCH(Table2[[#This Row],[SERNBR]],_7043_DJones_1_export_excel_2_9_[[#All],[SERNBR]],0),MATCH(Table2[[#Headers],[ACBASECOUNTRY]],_7043_DJones_1_export_excel_2_9_[#Headers],0))</f>
        <v>Ukraine</v>
      </c>
      <c r="D126" s="7" t="str">
        <f>_xlfn.TEXTJOIN(", ",TRUE,
IF(LEN(Table2[[#This Row],[Owner]])=0,"",Table2[[#Headers],[Owner]]),
IF(LEN(Table2[[#This Row],[Operator]])=0,"",Table2[[#Headers],[Operator]]),
IF(LEN(Table2[[#This Row],[Lessee]])=0,"",Table2[[#Headers],[Lessee]]),
IF(LEN(Table2[[#This Row],[Aircraft Management Company]])=0,"",Table2[[#Headers],[Aircraft Management Company]]),
IF(LEN(Table2[[#This Row],[Co-Owner]])=0,"",Table2[[#Headers],[Co-Owner]]),
IF(LEN(Table2[[#This Row],[Charter Company]])=0,"",Table2[[#Headers],[Charter Company]]),
IF(LEN(Table2[[#This Row],[Flight Department]])=0,"",Table2[[#Headers],[Flight Department]]),
IF(LEN(Table2[[#This Row],[Fractional Owner]])=0,"",Table2[[#Headers],[Fractional Owner]]),
IF(LEN(Table2[[#This Row],[Program Holder]])=0,"",Table2[[#Headers],[Program Holder]]),
IF(LEN(Table2[[#This Row],[Certificate Holder]])=0,"",Table2[[#Headers],[Certificate Holder]]),
IF(LEN(Table2[[#This Row],[Additional Company/Contact]])=0,"",Table2[[#Headers],[Additional Company/Contact]]),
IF(LEN(Table2[[#This Row],[Additional Location/Contact]])=0,"",Table2[[#Headers],[Additional Location/Contact]])
)</f>
        <v>Owner, Charter Company</v>
      </c>
      <c r="E126" s="7" t="b">
        <f>LEN(CONCATENATE(Table2[[#This Row],[CONTACTBESTPHONE]],Table2[[#This Row],[CONTACTOFFICE]],Table2[[#This Row],[CONTACTMOBILE]],Table2[[#This Row],[COMPOFFICE]],Table2[[#This Row],[COMPMOBILE]]))&gt;0</f>
        <v>1</v>
      </c>
      <c r="F126" s="7" t="b">
        <f>LEN(CONCATENATE(Table2[[#This Row],[COMPEMAILADDRESS]],Table2[[#This Row],[CONTACTEMAILADDRESS]]))&gt;0</f>
        <v>1</v>
      </c>
      <c r="G126" s="7" t="str" cm="1">
        <f t="array" ref="G126">_xlfn.TEXTJOIN(CHAR(10),TRUE,_xlfn.UNIQUE(IF(('7043_DJones_1_export_excel_2_9_'!$C:$C=Names!$B126)*(LEN('7043_DJones_1_export_excel_2_9_'!$Z:$Z)&lt;&gt;0),'7043_DJones_1_export_excel_2_9_'!$Z:$Z,"")))</f>
        <v>380-44-406-6020
372-5-955-9412</v>
      </c>
      <c r="H126" s="7" t="str" cm="1">
        <f t="array" ref="H126">_xlfn.TEXTJOIN(CHAR(10),TRUE,_xlfn.UNIQUE(IF(('7043_DJones_1_export_excel_2_9_'!$C:$C=Names!$B126)*(LEN('7043_DJones_1_export_excel_2_9_'!$AA:$AA)&lt;&gt;0),'7043_DJones_1_export_excel_2_9_'!$AA:$AA,"")))</f>
        <v>380-56-732-2459</v>
      </c>
      <c r="I126" s="7" t="str" cm="1">
        <f t="array" ref="I126">_xlfn.TEXTJOIN(CHAR(10),TRUE,_xlfn.UNIQUE(IF(('7043_DJones_1_export_excel_2_9_'!$C:$C=Names!$B126)*(LEN('7043_DJones_1_export_excel_2_9_'!$AB:$AB)&lt;&gt;0),'7043_DJones_1_export_excel_2_9_'!$AB:$AB,"")))</f>
        <v>372-5-955-9412</v>
      </c>
      <c r="J126" s="7" t="str" cm="1">
        <f t="array" ref="J126">_xlfn.TEXTJOIN(CHAR(10),TRUE,_xlfn.UNIQUE(IF(('7043_DJones_1_export_excel_2_9_'!$C:$C=Names!$B126)*(LEN('7043_DJones_1_export_excel_2_9_'!$T:$T)&lt;&gt;0),'7043_DJones_1_export_excel_2_9_'!$T:$T,"")))</f>
        <v>380-44-406-6020
380-56-732-2459</v>
      </c>
      <c r="K126" s="7" t="str" cm="1">
        <f t="array" ref="K126">_xlfn.TEXTJOIN(CHAR(10),TRUE,_xlfn.UNIQUE(IF(('7043_DJones_1_export_excel_2_9_'!$C:$C=Names!$B126)*(LEN('7043_DJones_1_export_excel_2_9_'!$U:$U)&lt;&gt;0),'7043_DJones_1_export_excel_2_9_'!$U:$U,"")))</f>
        <v/>
      </c>
      <c r="L126" s="7" t="str" cm="1">
        <f t="array" ref="L126">_xlfn.TEXTJOIN(CHAR(10),TRUE,_xlfn.UNIQUE(IF(('7043_DJones_1_export_excel_2_9_'!$C:$C=Names!$B126)*(LEN('7043_DJones_1_export_excel_2_9_'!$R:$R)&lt;&gt;0),'7043_DJones_1_export_excel_2_9_'!$R:$R,"")))</f>
        <v>sales@ics-aero.com</v>
      </c>
      <c r="M126" s="7" t="str" cm="1">
        <f t="array" ref="M126">_xlfn.TEXTJOIN(CHAR(10),TRUE,_xlfn.UNIQUE(IF(('7043_DJones_1_export_excel_2_9_'!$C:$C=Names!$B126)*(LEN('7043_DJones_1_export_excel_2_9_'!$Y:$Y)&lt;&gt;0),'7043_DJones_1_export_excel_2_9_'!$Y:$Y,"")))</f>
        <v>golovii@const.dp.ua</v>
      </c>
      <c r="N126" s="7" t="str" cm="1">
        <f t="array" ref="N126">_xlfn.TEXTJOIN(CHAR(10),TRUE,_xlfn.UNIQUE(IF(('7043_DJones_1_export_excel_2_9_'!$C:$C=Names!$B126)*(LEN('7043_DJones_1_export_excel_2_9_'!$S:$S)&lt;&gt;0),'7043_DJones_1_export_excel_2_9_'!$S:$S,"")))</f>
        <v>www.ics-aero.com
www.ac-terra.com</v>
      </c>
      <c r="O126" s="7" t="s">
        <v>2429</v>
      </c>
      <c r="P126" s="7" t="s">
        <v>198</v>
      </c>
      <c r="Q126" s="7" t="s">
        <v>198</v>
      </c>
      <c r="R126" s="7" t="s">
        <v>198</v>
      </c>
      <c r="S126" s="7" t="s">
        <v>198</v>
      </c>
      <c r="T126" s="7" t="s">
        <v>2421</v>
      </c>
      <c r="U126" s="7" t="s">
        <v>198</v>
      </c>
      <c r="V126" s="7" t="s">
        <v>198</v>
      </c>
      <c r="W126" s="7" t="s">
        <v>198</v>
      </c>
      <c r="X126" s="7" t="s">
        <v>198</v>
      </c>
      <c r="Y126" s="7" t="s">
        <v>198</v>
      </c>
      <c r="Z126" s="7" t="s">
        <v>198</v>
      </c>
    </row>
  </sheetData>
  <phoneticPr fontId="2" type="noConversion"/>
  <pageMargins left="0.7" right="0.7" top="0.75" bottom="0.75" header="0.3" footer="0.3"/>
  <pageSetup orientation="portrait" horizontalDpi="30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392A7-7538-4E48-B4B1-8AEDF199D459}">
  <sheetPr codeName="Sheet2"/>
  <dimension ref="C1:L29"/>
  <sheetViews>
    <sheetView workbookViewId="0">
      <selection activeCell="C1" sqref="C1:C12"/>
    </sheetView>
  </sheetViews>
  <sheetFormatPr defaultRowHeight="15" x14ac:dyDescent="0.25"/>
  <sheetData>
    <row r="1" spans="3:12" x14ac:dyDescent="0.25">
      <c r="C1" t="str">
        <f>"if(len([@"&amp;K1&amp;"])=0,"&amp;""""""&amp;",Table2[[#Headers],["&amp;L1&amp;"]]),"</f>
        <v>if(len([@Owner])=0,"",Table2[[#Headers],[Owner]]),</v>
      </c>
      <c r="K1" t="s">
        <v>515</v>
      </c>
      <c r="L1" t="s">
        <v>515</v>
      </c>
    </row>
    <row r="2" spans="3:12" x14ac:dyDescent="0.25">
      <c r="C2" t="str">
        <f t="shared" ref="C2:C12" si="0">"if(len([@"&amp;K2&amp;"])=0,"&amp;""""""&amp;",Table2[[#Headers],["&amp;L2&amp;"]]),"</f>
        <v>if(len([@Operator])=0,"",Table2[[#Headers],[Operator]]),</v>
      </c>
      <c r="K2" t="s">
        <v>1043</v>
      </c>
      <c r="L2" t="s">
        <v>1043</v>
      </c>
    </row>
    <row r="3" spans="3:12" x14ac:dyDescent="0.25">
      <c r="C3" t="str">
        <f t="shared" si="0"/>
        <v>if(len([@Lessee])=0,"",Table2[[#Headers],[Lessee]]),</v>
      </c>
      <c r="K3" t="s">
        <v>1072</v>
      </c>
      <c r="L3" t="s">
        <v>1072</v>
      </c>
    </row>
    <row r="4" spans="3:12" x14ac:dyDescent="0.25">
      <c r="C4" t="str">
        <f t="shared" si="0"/>
        <v>if(len([@Aircraft Management Company])=0,"",Table2[[#Headers],[Aircraft Management Company]]),</v>
      </c>
      <c r="K4" t="s">
        <v>1086</v>
      </c>
      <c r="L4" t="s">
        <v>1086</v>
      </c>
    </row>
    <row r="5" spans="3:12" x14ac:dyDescent="0.25">
      <c r="C5" t="str">
        <f t="shared" si="0"/>
        <v>if(len([@[Co-Owner]])=0,"",Table2[[#Headers],[Co-Owner]]),</v>
      </c>
      <c r="K5" t="s">
        <v>2455</v>
      </c>
      <c r="L5" t="s">
        <v>1110</v>
      </c>
    </row>
    <row r="6" spans="3:12" x14ac:dyDescent="0.25">
      <c r="C6" t="str">
        <f t="shared" si="0"/>
        <v>if(len([@Charter Company])=0,"",Table2[[#Headers],[Charter Company]]),</v>
      </c>
      <c r="K6" t="s">
        <v>1193</v>
      </c>
      <c r="L6" t="s">
        <v>1193</v>
      </c>
    </row>
    <row r="7" spans="3:12" x14ac:dyDescent="0.25">
      <c r="C7" t="str">
        <f t="shared" si="0"/>
        <v>if(len([@Flight Department])=0,"",Table2[[#Headers],[Flight Department]]),</v>
      </c>
      <c r="K7" t="s">
        <v>1302</v>
      </c>
      <c r="L7" t="s">
        <v>1302</v>
      </c>
    </row>
    <row r="8" spans="3:12" x14ac:dyDescent="0.25">
      <c r="C8" t="str">
        <f t="shared" si="0"/>
        <v>if(len([@Fractional Owner])=0,"",Table2[[#Headers],[Fractional Owner]]),</v>
      </c>
      <c r="K8" t="s">
        <v>1388</v>
      </c>
      <c r="L8" t="s">
        <v>1388</v>
      </c>
    </row>
    <row r="9" spans="3:12" x14ac:dyDescent="0.25">
      <c r="C9" t="str">
        <f t="shared" si="0"/>
        <v>if(len([@Program Holder])=0,"",Table2[[#Headers],[Program Holder]]),</v>
      </c>
      <c r="K9" t="s">
        <v>1433</v>
      </c>
      <c r="L9" t="s">
        <v>1433</v>
      </c>
    </row>
    <row r="10" spans="3:12" x14ac:dyDescent="0.25">
      <c r="C10" t="str">
        <f t="shared" si="0"/>
        <v>if(len([@Certificate Holder])=0,"",Table2[[#Headers],[Certificate Holder]]),</v>
      </c>
      <c r="K10" t="s">
        <v>1546</v>
      </c>
      <c r="L10" t="s">
        <v>1546</v>
      </c>
    </row>
    <row r="11" spans="3:12" x14ac:dyDescent="0.25">
      <c r="C11" t="str">
        <f t="shared" si="0"/>
        <v>if(len([@[Additional Company/Contact]])=0,"",Table2[[#Headers],[Additional Company/Contact]]),</v>
      </c>
      <c r="K11" t="s">
        <v>2456</v>
      </c>
      <c r="L11" t="s">
        <v>1636</v>
      </c>
    </row>
    <row r="12" spans="3:12" x14ac:dyDescent="0.25">
      <c r="C12" t="str">
        <f t="shared" si="0"/>
        <v>if(len([@[Additional Location/Contact]])=0,"",Table2[[#Headers],[Additional Location/Contact]]),</v>
      </c>
      <c r="K12" t="s">
        <v>2457</v>
      </c>
      <c r="L12" t="s">
        <v>2323</v>
      </c>
    </row>
    <row r="29" spans="3:3" x14ac:dyDescent="0.25">
      <c r="C29" t="s">
        <v>2454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68B24-EABD-411A-834D-21803394B40C}">
  <sheetPr codeName="Sheet3"/>
  <dimension ref="A1:AV127"/>
  <sheetViews>
    <sheetView zoomScale="80" zoomScaleNormal="80" workbookViewId="0">
      <pane xSplit="3" ySplit="1" topLeftCell="D104" activePane="bottomRight" state="frozen"/>
      <selection pane="topRight" activeCell="D1" sqref="D1"/>
      <selection pane="bottomLeft" activeCell="A2" sqref="A2"/>
      <selection pane="bottomRight" activeCell="D128" sqref="D128"/>
    </sheetView>
  </sheetViews>
  <sheetFormatPr defaultRowHeight="15" x14ac:dyDescent="0.25"/>
  <cols>
    <col min="4" max="4" width="36.28515625" customWidth="1"/>
    <col min="5" max="5" width="27.28515625" bestFit="1" customWidth="1"/>
    <col min="6" max="6" width="44.7109375" customWidth="1"/>
    <col min="7" max="7" width="37.28515625" bestFit="1" customWidth="1"/>
    <col min="8" max="8" width="37.28515625" customWidth="1"/>
    <col min="9" max="9" width="20.42578125" customWidth="1"/>
    <col min="10" max="13" width="9.140625" customWidth="1"/>
    <col min="14" max="15" width="32.85546875" customWidth="1"/>
    <col min="16" max="17" width="9.140625" customWidth="1"/>
    <col min="24" max="24" width="9.140625" customWidth="1"/>
    <col min="25" max="25" width="31.28515625" bestFit="1" customWidth="1"/>
    <col min="26" max="26" width="40" bestFit="1" customWidth="1"/>
    <col min="27" max="27" width="12.42578125" bestFit="1" customWidth="1"/>
    <col min="28" max="28" width="13.85546875" bestFit="1" customWidth="1"/>
    <col min="29" max="29" width="14.28515625" bestFit="1" customWidth="1"/>
    <col min="30" max="30" width="33.140625" bestFit="1" customWidth="1"/>
    <col min="31" max="31" width="15.85546875" bestFit="1" customWidth="1"/>
    <col min="32" max="32" width="30.28515625" bestFit="1" customWidth="1"/>
    <col min="33" max="33" width="30.85546875" bestFit="1" customWidth="1"/>
    <col min="34" max="34" width="16.7109375" bestFit="1" customWidth="1"/>
  </cols>
  <sheetData>
    <row r="1" spans="1:4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L1" t="s">
        <v>10</v>
      </c>
      <c r="M1" t="s">
        <v>11</v>
      </c>
      <c r="N1" t="s">
        <v>12</v>
      </c>
      <c r="O1" t="s">
        <v>13</v>
      </c>
      <c r="Q1" t="s">
        <v>14</v>
      </c>
      <c r="R1" s="1" t="s">
        <v>15</v>
      </c>
      <c r="S1" s="1" t="s">
        <v>16</v>
      </c>
      <c r="T1" s="1" t="s">
        <v>17</v>
      </c>
      <c r="U1" s="1"/>
      <c r="V1" s="1" t="s">
        <v>18</v>
      </c>
      <c r="W1" s="1" t="s">
        <v>19</v>
      </c>
      <c r="Y1" t="s">
        <v>20</v>
      </c>
      <c r="Z1" t="s">
        <v>21</v>
      </c>
      <c r="AA1" t="s">
        <v>22</v>
      </c>
      <c r="AB1" t="s">
        <v>23</v>
      </c>
      <c r="AC1" t="s">
        <v>24</v>
      </c>
      <c r="AD1" t="s">
        <v>25</v>
      </c>
      <c r="AE1" t="s">
        <v>26</v>
      </c>
      <c r="AF1" t="s">
        <v>27</v>
      </c>
      <c r="AG1" t="s">
        <v>28</v>
      </c>
      <c r="AH1" t="s">
        <v>29</v>
      </c>
      <c r="AI1" t="s">
        <v>30</v>
      </c>
      <c r="AJ1" t="s">
        <v>31</v>
      </c>
      <c r="AK1" t="s">
        <v>32</v>
      </c>
      <c r="AL1" t="s">
        <v>33</v>
      </c>
      <c r="AM1" t="s">
        <v>34</v>
      </c>
      <c r="AN1" t="s">
        <v>35</v>
      </c>
      <c r="AO1" t="s">
        <v>36</v>
      </c>
      <c r="AP1" t="s">
        <v>37</v>
      </c>
      <c r="AQ1" t="s">
        <v>38</v>
      </c>
      <c r="AR1" t="s">
        <v>39</v>
      </c>
      <c r="AS1" t="s">
        <v>40</v>
      </c>
      <c r="AT1" t="s">
        <v>41</v>
      </c>
      <c r="AU1" t="s">
        <v>42</v>
      </c>
      <c r="AV1" t="s">
        <v>43</v>
      </c>
    </row>
    <row r="2" spans="1:48" x14ac:dyDescent="0.25">
      <c r="A2" t="s">
        <v>2438</v>
      </c>
      <c r="B2" t="s">
        <v>198</v>
      </c>
      <c r="C2" t="s">
        <v>199</v>
      </c>
      <c r="D2" t="s">
        <v>200</v>
      </c>
      <c r="E2" t="s">
        <v>201</v>
      </c>
      <c r="F2" t="s">
        <v>202</v>
      </c>
      <c r="G2" t="s">
        <v>203</v>
      </c>
      <c r="H2" t="s">
        <v>204</v>
      </c>
      <c r="I2" t="s">
        <v>205</v>
      </c>
      <c r="J2" t="s">
        <v>206</v>
      </c>
      <c r="L2" t="s">
        <v>198</v>
      </c>
      <c r="M2" t="s">
        <v>198</v>
      </c>
      <c r="N2" t="s">
        <v>198</v>
      </c>
      <c r="P2" t="s">
        <v>198</v>
      </c>
      <c r="Q2" t="s">
        <v>198</v>
      </c>
      <c r="R2" s="1"/>
      <c r="S2" s="1"/>
      <c r="T2" s="1"/>
      <c r="U2" s="1"/>
      <c r="V2" s="1"/>
      <c r="W2" s="1"/>
      <c r="Y2" t="s">
        <v>198</v>
      </c>
      <c r="Z2" t="s">
        <v>198</v>
      </c>
      <c r="AA2" t="s">
        <v>198</v>
      </c>
      <c r="AB2" t="s">
        <v>198</v>
      </c>
      <c r="AC2" t="s">
        <v>198</v>
      </c>
      <c r="AD2" t="s">
        <v>198</v>
      </c>
      <c r="AE2" t="s">
        <v>198</v>
      </c>
      <c r="AF2" t="s">
        <v>198</v>
      </c>
      <c r="AG2" t="s">
        <v>198</v>
      </c>
      <c r="AH2" t="s">
        <v>198</v>
      </c>
      <c r="AI2" t="s">
        <v>198</v>
      </c>
    </row>
    <row r="3" spans="1:48" x14ac:dyDescent="0.25">
      <c r="A3" t="s">
        <v>2439</v>
      </c>
      <c r="B3" t="s">
        <v>198</v>
      </c>
      <c r="C3" t="s">
        <v>207</v>
      </c>
      <c r="D3" t="s">
        <v>200</v>
      </c>
      <c r="E3" t="s">
        <v>198</v>
      </c>
      <c r="F3" t="s">
        <v>208</v>
      </c>
      <c r="G3" t="s">
        <v>209</v>
      </c>
      <c r="H3" t="s">
        <v>210</v>
      </c>
      <c r="I3" t="s">
        <v>211</v>
      </c>
      <c r="J3" t="s">
        <v>212</v>
      </c>
      <c r="L3" t="s">
        <v>198</v>
      </c>
      <c r="M3" t="s">
        <v>198</v>
      </c>
      <c r="N3" t="s">
        <v>198</v>
      </c>
      <c r="R3" s="1"/>
      <c r="S3" s="1"/>
      <c r="T3" s="1"/>
      <c r="U3" s="1"/>
      <c r="V3" s="1"/>
      <c r="W3" s="1"/>
      <c r="Y3" t="s">
        <v>198</v>
      </c>
      <c r="Z3" t="s">
        <v>198</v>
      </c>
      <c r="AA3" t="s">
        <v>198</v>
      </c>
      <c r="AB3" t="s">
        <v>198</v>
      </c>
      <c r="AC3" t="s">
        <v>198</v>
      </c>
      <c r="AD3" t="s">
        <v>198</v>
      </c>
      <c r="AE3" t="s">
        <v>198</v>
      </c>
      <c r="AF3" t="s">
        <v>198</v>
      </c>
      <c r="AG3" t="s">
        <v>198</v>
      </c>
      <c r="AH3" t="s">
        <v>198</v>
      </c>
      <c r="AI3" t="s">
        <v>198</v>
      </c>
    </row>
    <row r="4" spans="1:48" x14ac:dyDescent="0.25">
      <c r="A4" t="s">
        <v>2440</v>
      </c>
      <c r="B4" t="s">
        <v>198</v>
      </c>
      <c r="C4" t="s">
        <v>213</v>
      </c>
      <c r="D4" t="s">
        <v>200</v>
      </c>
      <c r="E4" t="s">
        <v>214</v>
      </c>
      <c r="F4" t="s">
        <v>215</v>
      </c>
      <c r="G4" t="s">
        <v>216</v>
      </c>
      <c r="H4" t="s">
        <v>217</v>
      </c>
      <c r="I4" t="s">
        <v>218</v>
      </c>
      <c r="J4" t="s">
        <v>219</v>
      </c>
      <c r="L4" t="s">
        <v>198</v>
      </c>
      <c r="M4" t="s">
        <v>198</v>
      </c>
      <c r="N4" t="s">
        <v>220</v>
      </c>
      <c r="O4" t="s">
        <v>44</v>
      </c>
      <c r="Q4" s="2" t="s">
        <v>45</v>
      </c>
      <c r="R4" s="1"/>
      <c r="S4" s="1"/>
      <c r="T4" s="1"/>
      <c r="U4" s="1"/>
      <c r="V4" s="1"/>
      <c r="W4" s="1"/>
      <c r="Y4" t="s">
        <v>198</v>
      </c>
      <c r="Z4" t="s">
        <v>198</v>
      </c>
      <c r="AA4" t="s">
        <v>198</v>
      </c>
      <c r="AB4" t="s">
        <v>198</v>
      </c>
      <c r="AC4" t="s">
        <v>198</v>
      </c>
      <c r="AD4" t="s">
        <v>198</v>
      </c>
      <c r="AE4" t="s">
        <v>198</v>
      </c>
      <c r="AF4" t="s">
        <v>198</v>
      </c>
      <c r="AG4" t="s">
        <v>198</v>
      </c>
      <c r="AH4" t="s">
        <v>198</v>
      </c>
      <c r="AI4" t="s">
        <v>44</v>
      </c>
      <c r="AJ4" t="s">
        <v>221</v>
      </c>
      <c r="AK4" t="s">
        <v>222</v>
      </c>
      <c r="AL4" t="s">
        <v>223</v>
      </c>
      <c r="AM4" t="s">
        <v>224</v>
      </c>
      <c r="AN4" t="s">
        <v>225</v>
      </c>
      <c r="AO4" t="s">
        <v>198</v>
      </c>
      <c r="AP4" t="s">
        <v>226</v>
      </c>
      <c r="AQ4" t="s">
        <v>227</v>
      </c>
      <c r="AR4" t="s">
        <v>228</v>
      </c>
      <c r="AS4" t="s">
        <v>229</v>
      </c>
      <c r="AT4" t="s">
        <v>230</v>
      </c>
      <c r="AU4" t="s">
        <v>198</v>
      </c>
      <c r="AV4" t="s">
        <v>198</v>
      </c>
    </row>
    <row r="5" spans="1:48" x14ac:dyDescent="0.25">
      <c r="A5" t="s">
        <v>46</v>
      </c>
      <c r="B5" t="s">
        <v>198</v>
      </c>
      <c r="C5" t="s">
        <v>231</v>
      </c>
      <c r="E5" t="s">
        <v>198</v>
      </c>
      <c r="F5" t="s">
        <v>232</v>
      </c>
      <c r="G5" t="s">
        <v>233</v>
      </c>
      <c r="H5" t="s">
        <v>234</v>
      </c>
      <c r="I5" t="s">
        <v>235</v>
      </c>
      <c r="J5" t="s">
        <v>236</v>
      </c>
      <c r="L5" t="s">
        <v>198</v>
      </c>
      <c r="M5" t="s">
        <v>198</v>
      </c>
      <c r="N5" t="s">
        <v>198</v>
      </c>
      <c r="R5" s="1"/>
      <c r="S5" s="1"/>
      <c r="T5" s="1"/>
      <c r="U5" s="1"/>
      <c r="V5" s="1"/>
      <c r="W5" s="1"/>
      <c r="Y5" t="s">
        <v>198</v>
      </c>
      <c r="Z5" t="s">
        <v>198</v>
      </c>
      <c r="AA5" t="s">
        <v>198</v>
      </c>
      <c r="AB5" t="s">
        <v>198</v>
      </c>
      <c r="AC5" t="s">
        <v>198</v>
      </c>
      <c r="AD5" t="s">
        <v>198</v>
      </c>
      <c r="AE5" t="s">
        <v>198</v>
      </c>
      <c r="AF5" t="s">
        <v>198</v>
      </c>
      <c r="AG5" t="s">
        <v>198</v>
      </c>
      <c r="AH5" t="s">
        <v>198</v>
      </c>
      <c r="AI5" t="s">
        <v>198</v>
      </c>
    </row>
    <row r="6" spans="1:48" x14ac:dyDescent="0.25">
      <c r="A6" s="3" t="s">
        <v>47</v>
      </c>
      <c r="B6" t="s">
        <v>198</v>
      </c>
      <c r="C6" t="s">
        <v>237</v>
      </c>
      <c r="D6" t="s">
        <v>200</v>
      </c>
      <c r="E6" t="s">
        <v>198</v>
      </c>
      <c r="F6" t="s">
        <v>238</v>
      </c>
      <c r="G6" t="s">
        <v>239</v>
      </c>
      <c r="H6" t="s">
        <v>240</v>
      </c>
      <c r="I6" t="s">
        <v>241</v>
      </c>
      <c r="J6" t="s">
        <v>242</v>
      </c>
      <c r="L6" t="s">
        <v>198</v>
      </c>
      <c r="M6" t="s">
        <v>198</v>
      </c>
      <c r="N6" t="s">
        <v>198</v>
      </c>
      <c r="R6" s="1"/>
      <c r="S6" s="1"/>
      <c r="T6" s="1"/>
      <c r="U6" s="1"/>
      <c r="V6" s="1"/>
      <c r="W6" s="1"/>
      <c r="Y6" t="s">
        <v>198</v>
      </c>
      <c r="Z6" t="s">
        <v>198</v>
      </c>
      <c r="AA6" t="s">
        <v>198</v>
      </c>
      <c r="AB6" t="s">
        <v>198</v>
      </c>
      <c r="AC6" t="s">
        <v>198</v>
      </c>
      <c r="AD6" t="s">
        <v>198</v>
      </c>
      <c r="AE6" t="s">
        <v>198</v>
      </c>
      <c r="AF6" t="s">
        <v>198</v>
      </c>
      <c r="AG6" t="s">
        <v>198</v>
      </c>
      <c r="AH6" t="s">
        <v>198</v>
      </c>
      <c r="AI6" t="s">
        <v>198</v>
      </c>
    </row>
    <row r="7" spans="1:48" x14ac:dyDescent="0.25">
      <c r="A7" t="s">
        <v>48</v>
      </c>
      <c r="B7" t="s">
        <v>198</v>
      </c>
      <c r="C7" t="s">
        <v>243</v>
      </c>
      <c r="D7" t="s">
        <v>200</v>
      </c>
      <c r="E7" t="s">
        <v>198</v>
      </c>
      <c r="F7" t="s">
        <v>244</v>
      </c>
      <c r="G7" t="s">
        <v>245</v>
      </c>
      <c r="H7" t="s">
        <v>246</v>
      </c>
      <c r="I7" t="s">
        <v>247</v>
      </c>
      <c r="J7" t="s">
        <v>248</v>
      </c>
      <c r="L7" t="s">
        <v>198</v>
      </c>
      <c r="M7" t="s">
        <v>198</v>
      </c>
      <c r="N7" t="s">
        <v>198</v>
      </c>
      <c r="R7" s="1"/>
      <c r="S7" s="1"/>
      <c r="T7" s="1"/>
      <c r="U7" s="1"/>
      <c r="V7" s="1"/>
      <c r="W7" s="1"/>
      <c r="Y7" t="s">
        <v>198</v>
      </c>
      <c r="Z7" t="s">
        <v>198</v>
      </c>
      <c r="AA7" t="s">
        <v>198</v>
      </c>
      <c r="AB7" t="s">
        <v>198</v>
      </c>
      <c r="AC7" t="s">
        <v>198</v>
      </c>
      <c r="AD7" t="s">
        <v>198</v>
      </c>
      <c r="AE7" t="s">
        <v>198</v>
      </c>
      <c r="AF7" t="s">
        <v>198</v>
      </c>
      <c r="AG7" t="s">
        <v>198</v>
      </c>
      <c r="AH7" t="s">
        <v>198</v>
      </c>
      <c r="AI7" t="s">
        <v>198</v>
      </c>
    </row>
    <row r="8" spans="1:48" x14ac:dyDescent="0.25">
      <c r="A8" t="s">
        <v>49</v>
      </c>
      <c r="B8" t="s">
        <v>198</v>
      </c>
      <c r="C8" t="s">
        <v>249</v>
      </c>
      <c r="D8" t="s">
        <v>200</v>
      </c>
      <c r="E8" t="s">
        <v>198</v>
      </c>
      <c r="F8" t="s">
        <v>250</v>
      </c>
      <c r="G8" t="s">
        <v>251</v>
      </c>
      <c r="H8" t="s">
        <v>252</v>
      </c>
      <c r="I8" t="s">
        <v>253</v>
      </c>
      <c r="J8" t="s">
        <v>254</v>
      </c>
      <c r="L8" t="s">
        <v>198</v>
      </c>
      <c r="M8" t="s">
        <v>198</v>
      </c>
      <c r="N8" t="s">
        <v>198</v>
      </c>
      <c r="R8" s="1"/>
      <c r="S8" s="1"/>
      <c r="T8" s="1"/>
      <c r="U8" s="1"/>
      <c r="V8" s="1"/>
      <c r="W8" s="1"/>
      <c r="Y8" t="s">
        <v>198</v>
      </c>
      <c r="Z8" t="s">
        <v>198</v>
      </c>
      <c r="AA8" t="s">
        <v>198</v>
      </c>
      <c r="AB8" t="s">
        <v>198</v>
      </c>
      <c r="AC8" t="s">
        <v>198</v>
      </c>
      <c r="AD8" t="s">
        <v>198</v>
      </c>
      <c r="AE8" t="s">
        <v>198</v>
      </c>
      <c r="AF8" t="s">
        <v>198</v>
      </c>
      <c r="AG8" t="s">
        <v>198</v>
      </c>
      <c r="AH8" t="s">
        <v>198</v>
      </c>
      <c r="AI8" t="s">
        <v>198</v>
      </c>
    </row>
    <row r="9" spans="1:48" x14ac:dyDescent="0.25">
      <c r="A9" t="s">
        <v>50</v>
      </c>
      <c r="B9" t="s">
        <v>198</v>
      </c>
      <c r="C9" t="s">
        <v>255</v>
      </c>
      <c r="D9" t="s">
        <v>200</v>
      </c>
      <c r="E9" t="s">
        <v>198</v>
      </c>
      <c r="F9" t="s">
        <v>256</v>
      </c>
      <c r="G9" t="s">
        <v>257</v>
      </c>
      <c r="H9" t="s">
        <v>258</v>
      </c>
      <c r="I9" t="s">
        <v>259</v>
      </c>
      <c r="J9" t="s">
        <v>248</v>
      </c>
      <c r="L9" t="s">
        <v>198</v>
      </c>
      <c r="M9" t="s">
        <v>198</v>
      </c>
      <c r="N9" t="s">
        <v>198</v>
      </c>
      <c r="R9" s="1"/>
      <c r="S9" s="1"/>
      <c r="T9" s="1"/>
      <c r="U9" s="1"/>
      <c r="V9" s="1"/>
      <c r="W9" s="1"/>
      <c r="Y9" t="s">
        <v>198</v>
      </c>
      <c r="Z9" t="s">
        <v>198</v>
      </c>
      <c r="AA9" t="s">
        <v>198</v>
      </c>
      <c r="AB9" t="s">
        <v>198</v>
      </c>
      <c r="AC9" t="s">
        <v>198</v>
      </c>
      <c r="AD9" t="s">
        <v>198</v>
      </c>
      <c r="AE9" t="s">
        <v>198</v>
      </c>
      <c r="AF9" t="s">
        <v>198</v>
      </c>
      <c r="AG9" t="s">
        <v>198</v>
      </c>
      <c r="AH9" t="s">
        <v>198</v>
      </c>
      <c r="AI9" t="s">
        <v>198</v>
      </c>
    </row>
    <row r="10" spans="1:48" x14ac:dyDescent="0.25">
      <c r="A10" t="s">
        <v>51</v>
      </c>
      <c r="B10" t="s">
        <v>198</v>
      </c>
      <c r="C10" t="s">
        <v>260</v>
      </c>
      <c r="D10" t="s">
        <v>200</v>
      </c>
      <c r="E10" t="s">
        <v>198</v>
      </c>
      <c r="F10" t="s">
        <v>261</v>
      </c>
      <c r="G10" t="s">
        <v>262</v>
      </c>
      <c r="H10" t="s">
        <v>263</v>
      </c>
      <c r="I10" t="s">
        <v>264</v>
      </c>
      <c r="J10" t="s">
        <v>265</v>
      </c>
      <c r="L10" t="s">
        <v>198</v>
      </c>
      <c r="M10" t="s">
        <v>198</v>
      </c>
      <c r="N10" t="s">
        <v>198</v>
      </c>
      <c r="R10" s="1"/>
      <c r="S10" s="1"/>
      <c r="T10" s="1"/>
      <c r="U10" s="1"/>
      <c r="V10" s="1"/>
      <c r="W10" s="1"/>
      <c r="Y10" t="s">
        <v>198</v>
      </c>
      <c r="Z10" t="s">
        <v>198</v>
      </c>
      <c r="AA10" t="s">
        <v>198</v>
      </c>
      <c r="AB10" t="s">
        <v>198</v>
      </c>
      <c r="AC10" t="s">
        <v>198</v>
      </c>
      <c r="AD10" t="s">
        <v>198</v>
      </c>
      <c r="AE10" t="s">
        <v>198</v>
      </c>
      <c r="AF10" t="s">
        <v>198</v>
      </c>
      <c r="AG10" t="s">
        <v>198</v>
      </c>
      <c r="AH10" t="s">
        <v>198</v>
      </c>
      <c r="AI10" t="s">
        <v>198</v>
      </c>
    </row>
    <row r="11" spans="1:48" x14ac:dyDescent="0.25">
      <c r="A11" t="s">
        <v>52</v>
      </c>
      <c r="B11" t="s">
        <v>198</v>
      </c>
      <c r="C11" t="s">
        <v>266</v>
      </c>
      <c r="D11" t="s">
        <v>200</v>
      </c>
      <c r="E11" t="s">
        <v>198</v>
      </c>
      <c r="F11" t="s">
        <v>267</v>
      </c>
      <c r="G11" t="s">
        <v>268</v>
      </c>
      <c r="H11" t="s">
        <v>269</v>
      </c>
      <c r="I11" t="s">
        <v>270</v>
      </c>
      <c r="J11" t="s">
        <v>206</v>
      </c>
      <c r="L11" t="s">
        <v>198</v>
      </c>
      <c r="M11" t="s">
        <v>198</v>
      </c>
      <c r="N11" t="s">
        <v>198</v>
      </c>
      <c r="R11" s="1"/>
      <c r="S11" s="1"/>
      <c r="T11" s="1"/>
      <c r="U11" s="1"/>
      <c r="V11" s="1"/>
      <c r="W11" s="1"/>
      <c r="Y11" t="s">
        <v>198</v>
      </c>
      <c r="Z11" t="s">
        <v>198</v>
      </c>
      <c r="AA11" t="s">
        <v>198</v>
      </c>
      <c r="AB11" t="s">
        <v>198</v>
      </c>
      <c r="AC11" t="s">
        <v>198</v>
      </c>
      <c r="AD11" t="s">
        <v>198</v>
      </c>
      <c r="AE11" t="s">
        <v>198</v>
      </c>
      <c r="AF11" t="s">
        <v>198</v>
      </c>
      <c r="AG11" t="s">
        <v>198</v>
      </c>
      <c r="AH11" t="s">
        <v>198</v>
      </c>
      <c r="AI11" t="s">
        <v>198</v>
      </c>
    </row>
    <row r="12" spans="1:48" x14ac:dyDescent="0.25">
      <c r="A12" t="s">
        <v>53</v>
      </c>
      <c r="B12" t="s">
        <v>198</v>
      </c>
      <c r="C12" t="s">
        <v>271</v>
      </c>
      <c r="D12" t="s">
        <v>200</v>
      </c>
      <c r="E12" t="s">
        <v>198</v>
      </c>
      <c r="F12" t="s">
        <v>272</v>
      </c>
      <c r="G12" t="s">
        <v>257</v>
      </c>
      <c r="H12" t="s">
        <v>273</v>
      </c>
      <c r="I12" t="s">
        <v>259</v>
      </c>
      <c r="J12" t="s">
        <v>248</v>
      </c>
      <c r="L12" t="s">
        <v>198</v>
      </c>
      <c r="M12" t="s">
        <v>198</v>
      </c>
      <c r="N12" t="s">
        <v>198</v>
      </c>
      <c r="R12" s="1"/>
      <c r="S12" s="1"/>
      <c r="T12" s="1"/>
      <c r="U12" s="1"/>
      <c r="V12" s="1"/>
      <c r="W12" s="1"/>
      <c r="Y12" t="s">
        <v>198</v>
      </c>
      <c r="Z12" t="s">
        <v>198</v>
      </c>
      <c r="AA12" t="s">
        <v>198</v>
      </c>
      <c r="AB12" t="s">
        <v>198</v>
      </c>
      <c r="AC12" t="s">
        <v>198</v>
      </c>
      <c r="AD12" t="s">
        <v>198</v>
      </c>
      <c r="AE12" t="s">
        <v>198</v>
      </c>
      <c r="AF12" t="s">
        <v>198</v>
      </c>
      <c r="AG12" t="s">
        <v>198</v>
      </c>
      <c r="AH12" t="s">
        <v>198</v>
      </c>
      <c r="AI12" t="s">
        <v>198</v>
      </c>
    </row>
    <row r="13" spans="1:48" x14ac:dyDescent="0.25">
      <c r="A13" t="s">
        <v>54</v>
      </c>
      <c r="B13" t="s">
        <v>198</v>
      </c>
      <c r="C13" t="s">
        <v>274</v>
      </c>
      <c r="D13" t="s">
        <v>200</v>
      </c>
      <c r="E13" t="s">
        <v>198</v>
      </c>
      <c r="F13" t="s">
        <v>275</v>
      </c>
      <c r="G13" t="s">
        <v>276</v>
      </c>
      <c r="H13" t="s">
        <v>277</v>
      </c>
      <c r="I13" t="s">
        <v>278</v>
      </c>
      <c r="J13" t="s">
        <v>242</v>
      </c>
      <c r="L13" t="s">
        <v>198</v>
      </c>
      <c r="M13" t="s">
        <v>198</v>
      </c>
      <c r="N13" t="s">
        <v>198</v>
      </c>
      <c r="R13" s="1"/>
      <c r="S13" s="1"/>
      <c r="T13" s="1"/>
      <c r="U13" s="1"/>
      <c r="V13" s="1"/>
      <c r="W13" s="1"/>
      <c r="Y13" t="s">
        <v>198</v>
      </c>
      <c r="Z13" t="s">
        <v>198</v>
      </c>
      <c r="AA13" t="s">
        <v>198</v>
      </c>
      <c r="AB13" t="s">
        <v>198</v>
      </c>
      <c r="AC13" t="s">
        <v>198</v>
      </c>
      <c r="AD13" t="s">
        <v>198</v>
      </c>
      <c r="AE13" t="s">
        <v>198</v>
      </c>
      <c r="AF13" t="s">
        <v>198</v>
      </c>
      <c r="AG13" t="s">
        <v>198</v>
      </c>
      <c r="AH13" t="s">
        <v>198</v>
      </c>
      <c r="AI13" t="s">
        <v>198</v>
      </c>
    </row>
    <row r="14" spans="1:48" x14ac:dyDescent="0.25">
      <c r="A14" t="s">
        <v>55</v>
      </c>
      <c r="B14" t="s">
        <v>198</v>
      </c>
      <c r="C14" t="s">
        <v>279</v>
      </c>
      <c r="D14" t="s">
        <v>200</v>
      </c>
      <c r="E14" t="s">
        <v>280</v>
      </c>
      <c r="F14" t="s">
        <v>281</v>
      </c>
      <c r="G14" t="s">
        <v>282</v>
      </c>
      <c r="H14" t="s">
        <v>283</v>
      </c>
      <c r="I14" t="s">
        <v>284</v>
      </c>
      <c r="J14" t="s">
        <v>285</v>
      </c>
      <c r="L14" t="s">
        <v>198</v>
      </c>
      <c r="M14" t="s">
        <v>198</v>
      </c>
      <c r="N14" t="s">
        <v>198</v>
      </c>
      <c r="R14" s="1"/>
      <c r="S14" s="1"/>
      <c r="T14" s="1"/>
      <c r="U14" s="1"/>
      <c r="V14" s="1"/>
      <c r="W14" s="1"/>
      <c r="Y14" t="s">
        <v>286</v>
      </c>
      <c r="Z14" t="s">
        <v>287</v>
      </c>
      <c r="AA14" t="s">
        <v>198</v>
      </c>
      <c r="AB14" t="s">
        <v>288</v>
      </c>
      <c r="AC14" t="s">
        <v>289</v>
      </c>
      <c r="AD14" t="s">
        <v>290</v>
      </c>
      <c r="AE14" t="s">
        <v>291</v>
      </c>
      <c r="AF14" t="s">
        <v>292</v>
      </c>
      <c r="AG14" t="s">
        <v>293</v>
      </c>
      <c r="AH14" t="s">
        <v>198</v>
      </c>
      <c r="AI14" t="s">
        <v>198</v>
      </c>
    </row>
    <row r="15" spans="1:48" x14ac:dyDescent="0.25">
      <c r="A15" t="s">
        <v>56</v>
      </c>
      <c r="B15" t="s">
        <v>198</v>
      </c>
      <c r="C15" t="s">
        <v>294</v>
      </c>
      <c r="D15" t="s">
        <v>200</v>
      </c>
      <c r="E15" t="s">
        <v>198</v>
      </c>
      <c r="F15" t="s">
        <v>295</v>
      </c>
      <c r="G15" t="s">
        <v>296</v>
      </c>
      <c r="H15" t="s">
        <v>297</v>
      </c>
      <c r="I15" t="s">
        <v>298</v>
      </c>
      <c r="J15" t="s">
        <v>299</v>
      </c>
      <c r="L15" t="s">
        <v>198</v>
      </c>
      <c r="M15" t="s">
        <v>198</v>
      </c>
      <c r="N15" t="s">
        <v>198</v>
      </c>
      <c r="R15" s="1"/>
      <c r="S15" s="1"/>
      <c r="T15" s="1"/>
      <c r="U15" s="1"/>
      <c r="V15" s="1"/>
      <c r="W15" s="1"/>
      <c r="Y15" t="s">
        <v>198</v>
      </c>
      <c r="Z15" t="s">
        <v>198</v>
      </c>
      <c r="AA15" t="s">
        <v>198</v>
      </c>
      <c r="AB15" t="s">
        <v>198</v>
      </c>
      <c r="AC15" t="s">
        <v>198</v>
      </c>
      <c r="AD15" t="s">
        <v>198</v>
      </c>
      <c r="AE15" t="s">
        <v>198</v>
      </c>
      <c r="AF15" t="s">
        <v>198</v>
      </c>
      <c r="AG15" t="s">
        <v>198</v>
      </c>
      <c r="AH15" t="s">
        <v>198</v>
      </c>
      <c r="AI15" t="s">
        <v>198</v>
      </c>
    </row>
    <row r="16" spans="1:48" x14ac:dyDescent="0.25">
      <c r="A16" t="s">
        <v>57</v>
      </c>
      <c r="B16" t="s">
        <v>198</v>
      </c>
      <c r="C16" t="s">
        <v>300</v>
      </c>
      <c r="D16" t="s">
        <v>200</v>
      </c>
      <c r="E16" t="s">
        <v>198</v>
      </c>
      <c r="F16" t="s">
        <v>301</v>
      </c>
      <c r="G16" t="s">
        <v>302</v>
      </c>
      <c r="H16" t="s">
        <v>204</v>
      </c>
      <c r="I16" t="s">
        <v>205</v>
      </c>
      <c r="J16" t="s">
        <v>206</v>
      </c>
      <c r="L16" t="s">
        <v>198</v>
      </c>
      <c r="M16" t="s">
        <v>198</v>
      </c>
      <c r="N16" t="s">
        <v>198</v>
      </c>
      <c r="R16" s="1"/>
      <c r="S16" s="1"/>
      <c r="T16" s="1"/>
      <c r="U16" s="1"/>
      <c r="V16" s="1"/>
      <c r="W16" s="1"/>
      <c r="Y16" t="s">
        <v>198</v>
      </c>
      <c r="Z16" t="s">
        <v>198</v>
      </c>
      <c r="AA16" t="s">
        <v>198</v>
      </c>
      <c r="AB16" t="s">
        <v>198</v>
      </c>
      <c r="AC16" t="s">
        <v>198</v>
      </c>
      <c r="AD16" t="s">
        <v>198</v>
      </c>
      <c r="AE16" t="s">
        <v>198</v>
      </c>
      <c r="AF16" t="s">
        <v>198</v>
      </c>
      <c r="AG16" t="s">
        <v>198</v>
      </c>
      <c r="AH16" t="s">
        <v>198</v>
      </c>
      <c r="AI16" t="s">
        <v>198</v>
      </c>
    </row>
    <row r="17" spans="1:48" x14ac:dyDescent="0.25">
      <c r="A17" t="s">
        <v>58</v>
      </c>
      <c r="B17" t="s">
        <v>198</v>
      </c>
      <c r="C17" t="s">
        <v>303</v>
      </c>
      <c r="D17" t="s">
        <v>200</v>
      </c>
      <c r="E17" t="s">
        <v>198</v>
      </c>
      <c r="F17" t="s">
        <v>304</v>
      </c>
      <c r="G17" t="s">
        <v>305</v>
      </c>
      <c r="H17" t="s">
        <v>306</v>
      </c>
      <c r="I17" t="s">
        <v>307</v>
      </c>
      <c r="J17" t="s">
        <v>236</v>
      </c>
      <c r="L17" t="s">
        <v>198</v>
      </c>
      <c r="M17" t="s">
        <v>198</v>
      </c>
      <c r="N17" t="s">
        <v>198</v>
      </c>
      <c r="R17" s="1"/>
      <c r="S17" s="1"/>
      <c r="T17" s="1"/>
      <c r="U17" s="1"/>
      <c r="V17" s="1"/>
      <c r="W17" s="1"/>
      <c r="Y17" t="s">
        <v>198</v>
      </c>
      <c r="Z17" t="s">
        <v>198</v>
      </c>
      <c r="AA17" t="s">
        <v>198</v>
      </c>
      <c r="AB17" t="s">
        <v>198</v>
      </c>
      <c r="AC17" t="s">
        <v>198</v>
      </c>
      <c r="AD17" t="s">
        <v>198</v>
      </c>
      <c r="AE17" t="s">
        <v>198</v>
      </c>
      <c r="AF17" t="s">
        <v>198</v>
      </c>
      <c r="AG17" t="s">
        <v>198</v>
      </c>
      <c r="AH17" t="s">
        <v>198</v>
      </c>
      <c r="AI17" t="s">
        <v>198</v>
      </c>
    </row>
    <row r="18" spans="1:48" x14ac:dyDescent="0.25">
      <c r="A18" t="s">
        <v>59</v>
      </c>
      <c r="B18" t="s">
        <v>198</v>
      </c>
      <c r="C18" t="s">
        <v>308</v>
      </c>
      <c r="D18" t="s">
        <v>200</v>
      </c>
      <c r="E18" t="s">
        <v>198</v>
      </c>
      <c r="F18" t="s">
        <v>309</v>
      </c>
      <c r="G18" t="s">
        <v>310</v>
      </c>
      <c r="H18" t="s">
        <v>311</v>
      </c>
      <c r="I18" t="s">
        <v>312</v>
      </c>
      <c r="J18" t="s">
        <v>313</v>
      </c>
      <c r="L18" t="s">
        <v>198</v>
      </c>
      <c r="M18" t="s">
        <v>198</v>
      </c>
      <c r="N18" t="s">
        <v>198</v>
      </c>
      <c r="R18" s="1"/>
      <c r="S18" s="1"/>
      <c r="T18" s="1"/>
      <c r="U18" s="1"/>
      <c r="V18" s="1"/>
      <c r="W18" s="1"/>
      <c r="Y18" t="s">
        <v>314</v>
      </c>
      <c r="Z18" t="s">
        <v>315</v>
      </c>
      <c r="AA18" t="s">
        <v>198</v>
      </c>
      <c r="AB18" t="s">
        <v>316</v>
      </c>
      <c r="AC18" t="s">
        <v>317</v>
      </c>
      <c r="AD18" t="s">
        <v>318</v>
      </c>
      <c r="AE18" t="s">
        <v>319</v>
      </c>
      <c r="AF18" t="s">
        <v>198</v>
      </c>
      <c r="AG18" t="s">
        <v>198</v>
      </c>
      <c r="AH18" t="s">
        <v>198</v>
      </c>
      <c r="AI18" t="s">
        <v>198</v>
      </c>
    </row>
    <row r="19" spans="1:48" x14ac:dyDescent="0.25">
      <c r="A19" t="s">
        <v>60</v>
      </c>
      <c r="B19" t="s">
        <v>198</v>
      </c>
      <c r="C19" t="s">
        <v>320</v>
      </c>
      <c r="D19" t="s">
        <v>200</v>
      </c>
      <c r="E19" t="s">
        <v>198</v>
      </c>
      <c r="F19" t="s">
        <v>321</v>
      </c>
      <c r="G19" t="s">
        <v>322</v>
      </c>
      <c r="H19" t="s">
        <v>323</v>
      </c>
      <c r="I19" t="s">
        <v>324</v>
      </c>
      <c r="J19" t="s">
        <v>325</v>
      </c>
      <c r="L19" t="s">
        <v>198</v>
      </c>
      <c r="M19" t="s">
        <v>198</v>
      </c>
      <c r="N19" t="s">
        <v>198</v>
      </c>
      <c r="R19" s="1"/>
      <c r="S19" s="1"/>
      <c r="T19" s="1"/>
      <c r="U19" s="1"/>
      <c r="V19" s="1"/>
      <c r="W19" s="1"/>
      <c r="Y19" t="s">
        <v>198</v>
      </c>
      <c r="Z19" t="s">
        <v>198</v>
      </c>
      <c r="AA19" t="s">
        <v>198</v>
      </c>
      <c r="AB19" t="s">
        <v>198</v>
      </c>
      <c r="AC19" t="s">
        <v>198</v>
      </c>
      <c r="AD19" t="s">
        <v>198</v>
      </c>
      <c r="AE19" t="s">
        <v>198</v>
      </c>
      <c r="AF19" t="s">
        <v>198</v>
      </c>
      <c r="AG19" t="s">
        <v>198</v>
      </c>
      <c r="AH19" t="s">
        <v>198</v>
      </c>
      <c r="AI19" t="s">
        <v>198</v>
      </c>
    </row>
    <row r="20" spans="1:48" x14ac:dyDescent="0.25">
      <c r="A20" t="s">
        <v>61</v>
      </c>
      <c r="B20" t="s">
        <v>198</v>
      </c>
      <c r="C20" t="s">
        <v>326</v>
      </c>
      <c r="D20" t="s">
        <v>327</v>
      </c>
      <c r="E20" t="s">
        <v>328</v>
      </c>
      <c r="F20" t="s">
        <v>329</v>
      </c>
      <c r="G20" t="s">
        <v>62</v>
      </c>
      <c r="H20" t="s">
        <v>198</v>
      </c>
      <c r="I20" t="s">
        <v>198</v>
      </c>
      <c r="J20" t="s">
        <v>198</v>
      </c>
      <c r="L20" t="s">
        <v>198</v>
      </c>
      <c r="M20" t="s">
        <v>198</v>
      </c>
      <c r="N20" t="s">
        <v>198</v>
      </c>
      <c r="P20" t="s">
        <v>63</v>
      </c>
      <c r="R20" s="1"/>
      <c r="S20" s="1"/>
      <c r="T20" s="1"/>
      <c r="U20" s="1"/>
      <c r="V20" s="1"/>
      <c r="W20" s="1"/>
      <c r="Y20" t="s">
        <v>198</v>
      </c>
      <c r="Z20" t="s">
        <v>198</v>
      </c>
      <c r="AA20" t="s">
        <v>198</v>
      </c>
      <c r="AB20" t="s">
        <v>198</v>
      </c>
      <c r="AC20" t="s">
        <v>198</v>
      </c>
      <c r="AD20" t="s">
        <v>198</v>
      </c>
      <c r="AE20" t="s">
        <v>198</v>
      </c>
      <c r="AF20" t="s">
        <v>198</v>
      </c>
      <c r="AG20" t="s">
        <v>198</v>
      </c>
      <c r="AH20" t="s">
        <v>198</v>
      </c>
      <c r="AI20" t="s">
        <v>198</v>
      </c>
    </row>
    <row r="21" spans="1:48" x14ac:dyDescent="0.25">
      <c r="A21" t="s">
        <v>64</v>
      </c>
      <c r="B21" t="s">
        <v>198</v>
      </c>
      <c r="C21" t="s">
        <v>330</v>
      </c>
      <c r="D21" t="s">
        <v>200</v>
      </c>
      <c r="E21" t="s">
        <v>198</v>
      </c>
      <c r="F21" t="s">
        <v>331</v>
      </c>
      <c r="G21" t="s">
        <v>332</v>
      </c>
      <c r="H21" t="s">
        <v>333</v>
      </c>
      <c r="I21" t="s">
        <v>334</v>
      </c>
      <c r="J21" t="s">
        <v>335</v>
      </c>
      <c r="L21" t="s">
        <v>336</v>
      </c>
      <c r="M21" t="s">
        <v>198</v>
      </c>
      <c r="N21" t="s">
        <v>198</v>
      </c>
      <c r="R21" s="1"/>
      <c r="S21" s="1"/>
      <c r="T21" s="1"/>
      <c r="U21" s="1"/>
      <c r="V21" s="1"/>
      <c r="W21" s="1"/>
      <c r="Y21" t="s">
        <v>337</v>
      </c>
      <c r="Z21" t="s">
        <v>338</v>
      </c>
      <c r="AA21" t="s">
        <v>198</v>
      </c>
      <c r="AB21" t="s">
        <v>339</v>
      </c>
      <c r="AC21" t="s">
        <v>340</v>
      </c>
      <c r="AD21" t="s">
        <v>341</v>
      </c>
      <c r="AE21" t="s">
        <v>342</v>
      </c>
      <c r="AF21" t="s">
        <v>343</v>
      </c>
      <c r="AG21" t="s">
        <v>198</v>
      </c>
      <c r="AH21" t="s">
        <v>198</v>
      </c>
      <c r="AI21" t="s">
        <v>198</v>
      </c>
    </row>
    <row r="22" spans="1:48" x14ac:dyDescent="0.25">
      <c r="A22" t="s">
        <v>65</v>
      </c>
      <c r="B22" t="s">
        <v>198</v>
      </c>
      <c r="C22" t="s">
        <v>344</v>
      </c>
      <c r="D22" t="s">
        <v>200</v>
      </c>
      <c r="E22" t="s">
        <v>198</v>
      </c>
      <c r="F22" t="s">
        <v>345</v>
      </c>
      <c r="G22" t="s">
        <v>346</v>
      </c>
      <c r="H22" t="s">
        <v>347</v>
      </c>
      <c r="I22" t="s">
        <v>348</v>
      </c>
      <c r="J22" t="s">
        <v>349</v>
      </c>
      <c r="L22" t="s">
        <v>198</v>
      </c>
      <c r="M22" t="s">
        <v>198</v>
      </c>
      <c r="N22" t="s">
        <v>198</v>
      </c>
      <c r="R22" s="1"/>
      <c r="S22" s="1"/>
      <c r="T22" s="1"/>
      <c r="U22" s="1"/>
      <c r="V22" s="1"/>
      <c r="W22" s="1"/>
      <c r="Y22" t="s">
        <v>350</v>
      </c>
      <c r="Z22" t="s">
        <v>351</v>
      </c>
      <c r="AA22" t="s">
        <v>198</v>
      </c>
      <c r="AB22" t="s">
        <v>352</v>
      </c>
      <c r="AC22" t="s">
        <v>353</v>
      </c>
      <c r="AD22" t="s">
        <v>354</v>
      </c>
      <c r="AE22" t="s">
        <v>355</v>
      </c>
      <c r="AF22" t="s">
        <v>198</v>
      </c>
      <c r="AG22" t="s">
        <v>198</v>
      </c>
      <c r="AH22" t="s">
        <v>198</v>
      </c>
      <c r="AI22" t="s">
        <v>198</v>
      </c>
    </row>
    <row r="23" spans="1:48" x14ac:dyDescent="0.25">
      <c r="A23" t="s">
        <v>66</v>
      </c>
      <c r="B23" t="s">
        <v>356</v>
      </c>
      <c r="C23" t="s">
        <v>357</v>
      </c>
      <c r="D23" t="s">
        <v>358</v>
      </c>
      <c r="F23" t="s">
        <v>359</v>
      </c>
      <c r="G23" t="s">
        <v>360</v>
      </c>
      <c r="H23" t="s">
        <v>198</v>
      </c>
      <c r="I23" t="s">
        <v>361</v>
      </c>
      <c r="J23" t="s">
        <v>362</v>
      </c>
      <c r="L23" t="s">
        <v>198</v>
      </c>
      <c r="M23" t="s">
        <v>198</v>
      </c>
      <c r="N23" t="s">
        <v>198</v>
      </c>
      <c r="R23" s="1"/>
      <c r="S23" s="1"/>
      <c r="T23" s="1"/>
      <c r="U23" s="1"/>
      <c r="V23" s="1"/>
      <c r="W23" s="1"/>
      <c r="Y23" t="s">
        <v>198</v>
      </c>
      <c r="Z23" t="s">
        <v>198</v>
      </c>
      <c r="AA23" t="s">
        <v>198</v>
      </c>
      <c r="AB23" t="s">
        <v>198</v>
      </c>
      <c r="AC23" t="s">
        <v>198</v>
      </c>
      <c r="AD23" t="s">
        <v>198</v>
      </c>
      <c r="AE23" t="s">
        <v>198</v>
      </c>
      <c r="AF23" t="s">
        <v>198</v>
      </c>
      <c r="AG23" t="s">
        <v>198</v>
      </c>
      <c r="AH23" t="s">
        <v>198</v>
      </c>
      <c r="AI23" t="s">
        <v>198</v>
      </c>
    </row>
    <row r="24" spans="1:48" x14ac:dyDescent="0.25">
      <c r="A24" t="s">
        <v>67</v>
      </c>
      <c r="B24" t="s">
        <v>198</v>
      </c>
      <c r="C24" t="s">
        <v>363</v>
      </c>
      <c r="D24" t="s">
        <v>200</v>
      </c>
      <c r="E24" t="s">
        <v>364</v>
      </c>
      <c r="F24" t="s">
        <v>365</v>
      </c>
      <c r="G24" t="s">
        <v>366</v>
      </c>
      <c r="H24" t="s">
        <v>367</v>
      </c>
      <c r="I24" t="s">
        <v>368</v>
      </c>
      <c r="J24" t="s">
        <v>369</v>
      </c>
      <c r="L24" t="s">
        <v>198</v>
      </c>
      <c r="M24" t="s">
        <v>198</v>
      </c>
      <c r="N24" t="s">
        <v>198</v>
      </c>
      <c r="R24" s="1"/>
      <c r="S24" s="1"/>
      <c r="T24" s="1"/>
      <c r="U24" s="1"/>
      <c r="V24" s="1"/>
      <c r="W24" s="1"/>
      <c r="Y24" t="s">
        <v>198</v>
      </c>
      <c r="Z24" t="s">
        <v>198</v>
      </c>
      <c r="AA24" t="s">
        <v>198</v>
      </c>
      <c r="AB24" t="s">
        <v>198</v>
      </c>
      <c r="AC24" t="s">
        <v>198</v>
      </c>
      <c r="AD24" t="s">
        <v>198</v>
      </c>
      <c r="AE24" t="s">
        <v>198</v>
      </c>
      <c r="AF24" t="s">
        <v>198</v>
      </c>
      <c r="AG24" t="s">
        <v>198</v>
      </c>
      <c r="AH24" t="s">
        <v>198</v>
      </c>
      <c r="AI24" t="s">
        <v>198</v>
      </c>
    </row>
    <row r="25" spans="1:48" x14ac:dyDescent="0.25">
      <c r="A25" t="s">
        <v>68</v>
      </c>
      <c r="B25" t="s">
        <v>198</v>
      </c>
      <c r="C25" t="s">
        <v>370</v>
      </c>
      <c r="D25" t="s">
        <v>200</v>
      </c>
      <c r="E25" t="s">
        <v>198</v>
      </c>
      <c r="F25" t="s">
        <v>371</v>
      </c>
      <c r="G25" t="s">
        <v>372</v>
      </c>
      <c r="H25" t="s">
        <v>373</v>
      </c>
      <c r="I25" t="s">
        <v>374</v>
      </c>
      <c r="J25" t="s">
        <v>375</v>
      </c>
      <c r="L25" t="s">
        <v>198</v>
      </c>
      <c r="M25" t="s">
        <v>198</v>
      </c>
      <c r="N25" t="s">
        <v>198</v>
      </c>
      <c r="R25" s="1"/>
      <c r="S25" s="1"/>
      <c r="T25" s="1"/>
      <c r="U25" s="1"/>
      <c r="V25" s="1"/>
      <c r="W25" s="1"/>
      <c r="Y25" t="s">
        <v>198</v>
      </c>
      <c r="Z25" t="s">
        <v>198</v>
      </c>
      <c r="AA25" t="s">
        <v>198</v>
      </c>
      <c r="AB25" t="s">
        <v>198</v>
      </c>
      <c r="AC25" t="s">
        <v>198</v>
      </c>
      <c r="AD25" t="s">
        <v>198</v>
      </c>
      <c r="AE25" t="s">
        <v>198</v>
      </c>
      <c r="AF25" t="s">
        <v>198</v>
      </c>
      <c r="AG25" t="s">
        <v>198</v>
      </c>
      <c r="AH25" t="s">
        <v>198</v>
      </c>
      <c r="AI25" t="s">
        <v>198</v>
      </c>
    </row>
    <row r="26" spans="1:48" x14ac:dyDescent="0.25">
      <c r="A26" t="s">
        <v>69</v>
      </c>
      <c r="B26" t="s">
        <v>198</v>
      </c>
      <c r="C26" t="s">
        <v>376</v>
      </c>
      <c r="D26" t="s">
        <v>200</v>
      </c>
      <c r="E26" t="s">
        <v>201</v>
      </c>
      <c r="F26" t="s">
        <v>377</v>
      </c>
      <c r="G26" t="s">
        <v>203</v>
      </c>
      <c r="H26" t="s">
        <v>378</v>
      </c>
      <c r="I26" t="s">
        <v>205</v>
      </c>
      <c r="J26" t="s">
        <v>206</v>
      </c>
      <c r="L26" t="s">
        <v>198</v>
      </c>
      <c r="M26" t="s">
        <v>198</v>
      </c>
      <c r="N26" t="s">
        <v>198</v>
      </c>
      <c r="R26" s="1"/>
      <c r="S26" s="1"/>
      <c r="T26" s="1"/>
      <c r="U26" s="1"/>
      <c r="V26" s="1"/>
      <c r="W26" s="1"/>
      <c r="Y26" t="s">
        <v>198</v>
      </c>
      <c r="Z26" t="s">
        <v>198</v>
      </c>
      <c r="AA26" t="s">
        <v>198</v>
      </c>
      <c r="AB26" t="s">
        <v>198</v>
      </c>
      <c r="AC26" t="s">
        <v>198</v>
      </c>
      <c r="AD26" t="s">
        <v>198</v>
      </c>
      <c r="AE26" t="s">
        <v>198</v>
      </c>
      <c r="AF26" t="s">
        <v>198</v>
      </c>
      <c r="AG26" t="s">
        <v>198</v>
      </c>
      <c r="AH26" t="s">
        <v>198</v>
      </c>
      <c r="AI26" t="s">
        <v>198</v>
      </c>
    </row>
    <row r="27" spans="1:48" x14ac:dyDescent="0.25">
      <c r="A27" t="s">
        <v>70</v>
      </c>
      <c r="B27" t="s">
        <v>198</v>
      </c>
      <c r="C27" t="s">
        <v>379</v>
      </c>
      <c r="D27" t="s">
        <v>200</v>
      </c>
      <c r="E27" t="s">
        <v>380</v>
      </c>
      <c r="F27" t="s">
        <v>381</v>
      </c>
      <c r="G27" t="s">
        <v>382</v>
      </c>
      <c r="H27" t="s">
        <v>383</v>
      </c>
      <c r="I27" t="s">
        <v>384</v>
      </c>
      <c r="J27" t="s">
        <v>349</v>
      </c>
      <c r="L27" t="s">
        <v>198</v>
      </c>
      <c r="M27" t="s">
        <v>198</v>
      </c>
      <c r="N27" t="s">
        <v>385</v>
      </c>
      <c r="O27" t="s">
        <v>71</v>
      </c>
      <c r="R27" s="1"/>
      <c r="S27" s="1"/>
      <c r="T27" s="1"/>
      <c r="U27" s="1"/>
      <c r="V27" s="1"/>
      <c r="W27" s="1"/>
      <c r="Y27" t="s">
        <v>386</v>
      </c>
      <c r="Z27" t="s">
        <v>387</v>
      </c>
      <c r="AA27" t="s">
        <v>198</v>
      </c>
      <c r="AB27" t="s">
        <v>388</v>
      </c>
      <c r="AC27" t="s">
        <v>389</v>
      </c>
      <c r="AD27" t="s">
        <v>390</v>
      </c>
      <c r="AE27" t="s">
        <v>391</v>
      </c>
      <c r="AF27" t="s">
        <v>392</v>
      </c>
      <c r="AG27" t="s">
        <v>198</v>
      </c>
      <c r="AH27" t="s">
        <v>198</v>
      </c>
      <c r="AI27" t="s">
        <v>71</v>
      </c>
      <c r="AJ27" t="s">
        <v>393</v>
      </c>
      <c r="AK27" t="s">
        <v>198</v>
      </c>
      <c r="AL27" t="s">
        <v>198</v>
      </c>
      <c r="AM27" t="s">
        <v>198</v>
      </c>
      <c r="AN27" t="s">
        <v>198</v>
      </c>
      <c r="AO27" t="s">
        <v>198</v>
      </c>
      <c r="AP27" t="s">
        <v>198</v>
      </c>
      <c r="AQ27" t="s">
        <v>198</v>
      </c>
      <c r="AR27" t="s">
        <v>198</v>
      </c>
      <c r="AS27" t="s">
        <v>198</v>
      </c>
      <c r="AT27" t="s">
        <v>198</v>
      </c>
      <c r="AU27" t="s">
        <v>198</v>
      </c>
      <c r="AV27" t="s">
        <v>198</v>
      </c>
    </row>
    <row r="28" spans="1:48" x14ac:dyDescent="0.25">
      <c r="A28" t="s">
        <v>72</v>
      </c>
      <c r="B28" t="s">
        <v>198</v>
      </c>
      <c r="C28" t="s">
        <v>394</v>
      </c>
      <c r="D28" t="s">
        <v>200</v>
      </c>
      <c r="E28" t="s">
        <v>198</v>
      </c>
      <c r="F28" t="s">
        <v>395</v>
      </c>
      <c r="G28" t="s">
        <v>396</v>
      </c>
      <c r="H28" t="s">
        <v>397</v>
      </c>
      <c r="I28" t="s">
        <v>398</v>
      </c>
      <c r="J28" t="s">
        <v>313</v>
      </c>
      <c r="L28" t="s">
        <v>198</v>
      </c>
      <c r="M28" t="s">
        <v>198</v>
      </c>
      <c r="N28" t="s">
        <v>198</v>
      </c>
      <c r="R28" s="1"/>
      <c r="S28" s="1"/>
      <c r="T28" s="1"/>
      <c r="U28" s="1"/>
      <c r="V28" s="1"/>
      <c r="W28" s="1"/>
      <c r="Y28" t="s">
        <v>198</v>
      </c>
      <c r="Z28" t="s">
        <v>198</v>
      </c>
      <c r="AA28" t="s">
        <v>198</v>
      </c>
      <c r="AB28" t="s">
        <v>198</v>
      </c>
      <c r="AC28" t="s">
        <v>198</v>
      </c>
      <c r="AD28" t="s">
        <v>198</v>
      </c>
      <c r="AE28" t="s">
        <v>198</v>
      </c>
      <c r="AF28" t="s">
        <v>198</v>
      </c>
      <c r="AG28" t="s">
        <v>198</v>
      </c>
      <c r="AH28" t="s">
        <v>198</v>
      </c>
      <c r="AI28" t="s">
        <v>198</v>
      </c>
    </row>
    <row r="29" spans="1:48" x14ac:dyDescent="0.25">
      <c r="A29" t="s">
        <v>73</v>
      </c>
      <c r="B29" t="s">
        <v>198</v>
      </c>
      <c r="C29" t="s">
        <v>399</v>
      </c>
      <c r="D29" t="s">
        <v>200</v>
      </c>
      <c r="E29" t="s">
        <v>286</v>
      </c>
      <c r="F29" t="s">
        <v>400</v>
      </c>
      <c r="G29" t="s">
        <v>401</v>
      </c>
      <c r="H29" t="s">
        <v>402</v>
      </c>
      <c r="I29" t="s">
        <v>403</v>
      </c>
      <c r="J29" t="s">
        <v>248</v>
      </c>
      <c r="L29" t="s">
        <v>198</v>
      </c>
      <c r="M29" t="s">
        <v>198</v>
      </c>
      <c r="N29" t="s">
        <v>404</v>
      </c>
      <c r="O29" t="s">
        <v>74</v>
      </c>
      <c r="R29" s="1"/>
      <c r="S29" s="1"/>
      <c r="T29" s="1"/>
      <c r="U29" s="1"/>
      <c r="V29" s="1"/>
      <c r="W29" s="1"/>
      <c r="Y29" t="s">
        <v>286</v>
      </c>
      <c r="Z29" t="s">
        <v>287</v>
      </c>
      <c r="AA29" t="s">
        <v>198</v>
      </c>
      <c r="AB29" t="s">
        <v>288</v>
      </c>
      <c r="AC29" t="s">
        <v>289</v>
      </c>
      <c r="AD29" t="s">
        <v>290</v>
      </c>
      <c r="AE29" t="s">
        <v>291</v>
      </c>
      <c r="AF29" t="s">
        <v>292</v>
      </c>
      <c r="AG29" t="s">
        <v>293</v>
      </c>
      <c r="AH29" t="s">
        <v>198</v>
      </c>
      <c r="AI29" t="s">
        <v>74</v>
      </c>
      <c r="AJ29" t="s">
        <v>405</v>
      </c>
      <c r="AK29" t="s">
        <v>406</v>
      </c>
      <c r="AL29" t="s">
        <v>407</v>
      </c>
      <c r="AM29" t="s">
        <v>408</v>
      </c>
      <c r="AN29" t="s">
        <v>198</v>
      </c>
      <c r="AO29" t="s">
        <v>198</v>
      </c>
      <c r="AP29" t="s">
        <v>259</v>
      </c>
      <c r="AQ29" t="s">
        <v>248</v>
      </c>
      <c r="AR29" t="s">
        <v>290</v>
      </c>
      <c r="AS29" t="s">
        <v>229</v>
      </c>
      <c r="AT29" t="s">
        <v>409</v>
      </c>
      <c r="AU29" t="s">
        <v>198</v>
      </c>
      <c r="AV29" t="s">
        <v>198</v>
      </c>
    </row>
    <row r="30" spans="1:48" x14ac:dyDescent="0.25">
      <c r="A30" t="s">
        <v>75</v>
      </c>
      <c r="B30" t="s">
        <v>198</v>
      </c>
      <c r="C30" t="s">
        <v>410</v>
      </c>
      <c r="D30" t="s">
        <v>200</v>
      </c>
      <c r="E30" t="s">
        <v>198</v>
      </c>
      <c r="F30" t="s">
        <v>411</v>
      </c>
      <c r="G30" t="s">
        <v>412</v>
      </c>
      <c r="H30" t="s">
        <v>413</v>
      </c>
      <c r="I30" t="s">
        <v>414</v>
      </c>
      <c r="J30" t="s">
        <v>415</v>
      </c>
      <c r="L30" t="s">
        <v>198</v>
      </c>
      <c r="M30" t="s">
        <v>198</v>
      </c>
      <c r="N30" t="s">
        <v>198</v>
      </c>
      <c r="R30" s="1"/>
      <c r="S30" s="1"/>
      <c r="T30" s="1"/>
      <c r="U30" s="1"/>
      <c r="V30" s="1"/>
      <c r="W30" s="1"/>
      <c r="Y30" t="s">
        <v>198</v>
      </c>
      <c r="Z30" t="s">
        <v>198</v>
      </c>
      <c r="AA30" t="s">
        <v>198</v>
      </c>
      <c r="AB30" t="s">
        <v>198</v>
      </c>
      <c r="AC30" t="s">
        <v>198</v>
      </c>
      <c r="AD30" t="s">
        <v>198</v>
      </c>
      <c r="AE30" t="s">
        <v>198</v>
      </c>
      <c r="AF30" t="s">
        <v>198</v>
      </c>
      <c r="AG30" t="s">
        <v>198</v>
      </c>
      <c r="AH30" t="s">
        <v>198</v>
      </c>
      <c r="AI30" t="s">
        <v>198</v>
      </c>
    </row>
    <row r="31" spans="1:48" x14ac:dyDescent="0.25">
      <c r="A31" t="s">
        <v>76</v>
      </c>
      <c r="B31" t="s">
        <v>198</v>
      </c>
      <c r="C31" t="s">
        <v>416</v>
      </c>
      <c r="D31" t="s">
        <v>200</v>
      </c>
      <c r="E31" t="s">
        <v>198</v>
      </c>
      <c r="F31" t="s">
        <v>417</v>
      </c>
      <c r="G31" t="s">
        <v>418</v>
      </c>
      <c r="H31" t="s">
        <v>419</v>
      </c>
      <c r="I31" t="s">
        <v>420</v>
      </c>
      <c r="J31" t="s">
        <v>375</v>
      </c>
      <c r="L31" t="s">
        <v>198</v>
      </c>
      <c r="M31" t="s">
        <v>198</v>
      </c>
      <c r="N31" t="s">
        <v>198</v>
      </c>
      <c r="R31" s="1"/>
      <c r="S31" s="1"/>
      <c r="T31" s="1"/>
      <c r="U31" s="1"/>
      <c r="V31" s="1"/>
      <c r="W31" s="1"/>
      <c r="Y31" t="s">
        <v>421</v>
      </c>
      <c r="Z31" t="s">
        <v>422</v>
      </c>
      <c r="AA31" t="s">
        <v>198</v>
      </c>
      <c r="AB31" t="s">
        <v>388</v>
      </c>
      <c r="AC31" t="s">
        <v>389</v>
      </c>
      <c r="AD31" t="s">
        <v>423</v>
      </c>
      <c r="AE31" t="s">
        <v>424</v>
      </c>
      <c r="AF31" t="s">
        <v>198</v>
      </c>
      <c r="AG31" t="s">
        <v>198</v>
      </c>
      <c r="AH31" t="s">
        <v>198</v>
      </c>
      <c r="AI31" t="s">
        <v>198</v>
      </c>
    </row>
    <row r="32" spans="1:48" x14ac:dyDescent="0.25">
      <c r="A32" t="s">
        <v>77</v>
      </c>
      <c r="B32" t="s">
        <v>198</v>
      </c>
      <c r="C32" t="s">
        <v>425</v>
      </c>
      <c r="D32" t="s">
        <v>200</v>
      </c>
      <c r="E32" t="s">
        <v>426</v>
      </c>
      <c r="F32" t="s">
        <v>427</v>
      </c>
      <c r="G32" t="s">
        <v>428</v>
      </c>
      <c r="H32" t="s">
        <v>429</v>
      </c>
      <c r="I32" t="s">
        <v>430</v>
      </c>
      <c r="J32" t="s">
        <v>349</v>
      </c>
      <c r="L32" t="s">
        <v>198</v>
      </c>
      <c r="M32" t="s">
        <v>198</v>
      </c>
      <c r="N32" t="s">
        <v>431</v>
      </c>
      <c r="O32" t="s">
        <v>78</v>
      </c>
      <c r="R32" s="1"/>
      <c r="S32" s="1"/>
      <c r="T32" s="1"/>
      <c r="U32" s="1"/>
      <c r="V32" s="1"/>
      <c r="W32" s="1"/>
      <c r="Y32" t="s">
        <v>426</v>
      </c>
      <c r="Z32" t="s">
        <v>432</v>
      </c>
      <c r="AA32" t="s">
        <v>198</v>
      </c>
      <c r="AB32" t="s">
        <v>433</v>
      </c>
      <c r="AC32" t="s">
        <v>434</v>
      </c>
      <c r="AD32" t="s">
        <v>435</v>
      </c>
      <c r="AE32" t="s">
        <v>436</v>
      </c>
      <c r="AF32" t="s">
        <v>437</v>
      </c>
      <c r="AG32" t="s">
        <v>198</v>
      </c>
      <c r="AH32" t="s">
        <v>198</v>
      </c>
      <c r="AI32" t="s">
        <v>78</v>
      </c>
      <c r="AJ32" t="s">
        <v>438</v>
      </c>
      <c r="AK32" t="s">
        <v>439</v>
      </c>
      <c r="AL32" t="s">
        <v>440</v>
      </c>
      <c r="AM32" t="s">
        <v>441</v>
      </c>
      <c r="AN32" t="s">
        <v>198</v>
      </c>
      <c r="AO32" t="s">
        <v>198</v>
      </c>
      <c r="AP32" t="s">
        <v>442</v>
      </c>
      <c r="AQ32" t="s">
        <v>349</v>
      </c>
      <c r="AR32" t="s">
        <v>443</v>
      </c>
      <c r="AS32" t="s">
        <v>229</v>
      </c>
      <c r="AT32" t="s">
        <v>444</v>
      </c>
      <c r="AU32" t="s">
        <v>198</v>
      </c>
      <c r="AV32" t="s">
        <v>198</v>
      </c>
    </row>
    <row r="33" spans="1:48" x14ac:dyDescent="0.25">
      <c r="A33" t="s">
        <v>79</v>
      </c>
      <c r="B33" t="s">
        <v>198</v>
      </c>
      <c r="C33" t="s">
        <v>445</v>
      </c>
      <c r="D33" t="s">
        <v>200</v>
      </c>
      <c r="E33" t="s">
        <v>286</v>
      </c>
      <c r="F33" t="s">
        <v>446</v>
      </c>
      <c r="G33" t="s">
        <v>447</v>
      </c>
      <c r="H33" t="s">
        <v>448</v>
      </c>
      <c r="I33" t="s">
        <v>449</v>
      </c>
      <c r="J33" t="s">
        <v>248</v>
      </c>
      <c r="L33" t="s">
        <v>198</v>
      </c>
      <c r="M33" t="s">
        <v>198</v>
      </c>
      <c r="N33" t="s">
        <v>404</v>
      </c>
      <c r="O33" t="s">
        <v>74</v>
      </c>
      <c r="R33" s="1"/>
      <c r="S33" s="1"/>
      <c r="T33" s="1"/>
      <c r="U33" s="1"/>
      <c r="V33" s="1"/>
      <c r="W33" s="1"/>
      <c r="Y33" t="s">
        <v>286</v>
      </c>
      <c r="Z33" t="s">
        <v>287</v>
      </c>
      <c r="AA33" t="s">
        <v>198</v>
      </c>
      <c r="AB33" t="s">
        <v>288</v>
      </c>
      <c r="AC33" t="s">
        <v>289</v>
      </c>
      <c r="AD33" t="s">
        <v>290</v>
      </c>
      <c r="AE33" t="s">
        <v>291</v>
      </c>
      <c r="AF33" t="s">
        <v>292</v>
      </c>
      <c r="AG33" t="s">
        <v>293</v>
      </c>
      <c r="AH33" t="s">
        <v>198</v>
      </c>
      <c r="AI33" t="s">
        <v>74</v>
      </c>
      <c r="AJ33" t="s">
        <v>405</v>
      </c>
      <c r="AK33" t="s">
        <v>406</v>
      </c>
      <c r="AL33" t="s">
        <v>407</v>
      </c>
      <c r="AM33" t="s">
        <v>408</v>
      </c>
      <c r="AN33" t="s">
        <v>198</v>
      </c>
      <c r="AO33" t="s">
        <v>198</v>
      </c>
      <c r="AP33" t="s">
        <v>259</v>
      </c>
      <c r="AQ33" t="s">
        <v>248</v>
      </c>
      <c r="AR33" t="s">
        <v>290</v>
      </c>
      <c r="AS33" t="s">
        <v>229</v>
      </c>
      <c r="AT33" t="s">
        <v>409</v>
      </c>
      <c r="AU33" t="s">
        <v>198</v>
      </c>
      <c r="AV33" t="s">
        <v>198</v>
      </c>
    </row>
    <row r="34" spans="1:48" x14ac:dyDescent="0.25">
      <c r="A34" t="s">
        <v>80</v>
      </c>
      <c r="B34" t="s">
        <v>198</v>
      </c>
      <c r="C34" t="s">
        <v>450</v>
      </c>
      <c r="D34" t="s">
        <v>451</v>
      </c>
      <c r="E34" t="s">
        <v>452</v>
      </c>
      <c r="F34" t="s">
        <v>453</v>
      </c>
      <c r="G34" t="s">
        <v>81</v>
      </c>
      <c r="H34" t="s">
        <v>198</v>
      </c>
      <c r="I34" t="s">
        <v>82</v>
      </c>
      <c r="J34" t="s">
        <v>82</v>
      </c>
      <c r="L34" t="s">
        <v>198</v>
      </c>
      <c r="M34" t="s">
        <v>198</v>
      </c>
      <c r="N34" t="s">
        <v>198</v>
      </c>
      <c r="P34" t="s">
        <v>83</v>
      </c>
      <c r="R34" s="1"/>
      <c r="S34" s="1"/>
      <c r="T34" s="1"/>
      <c r="U34" s="1"/>
      <c r="V34" s="1"/>
      <c r="W34" s="1"/>
      <c r="Y34" t="s">
        <v>198</v>
      </c>
      <c r="Z34" t="s">
        <v>198</v>
      </c>
      <c r="AA34" t="s">
        <v>198</v>
      </c>
      <c r="AB34" t="s">
        <v>198</v>
      </c>
      <c r="AC34" t="s">
        <v>198</v>
      </c>
      <c r="AD34" t="s">
        <v>198</v>
      </c>
      <c r="AE34" t="s">
        <v>198</v>
      </c>
      <c r="AF34" t="s">
        <v>198</v>
      </c>
      <c r="AG34" t="s">
        <v>198</v>
      </c>
      <c r="AH34" t="s">
        <v>198</v>
      </c>
      <c r="AI34" t="s">
        <v>198</v>
      </c>
    </row>
    <row r="35" spans="1:48" x14ac:dyDescent="0.25">
      <c r="A35" t="s">
        <v>84</v>
      </c>
      <c r="B35" t="s">
        <v>198</v>
      </c>
      <c r="C35" t="s">
        <v>454</v>
      </c>
      <c r="D35" t="s">
        <v>200</v>
      </c>
      <c r="E35" t="s">
        <v>198</v>
      </c>
      <c r="F35" t="s">
        <v>455</v>
      </c>
      <c r="G35" t="s">
        <v>456</v>
      </c>
      <c r="H35" t="s">
        <v>457</v>
      </c>
      <c r="I35" t="s">
        <v>458</v>
      </c>
      <c r="J35" t="s">
        <v>459</v>
      </c>
      <c r="L35" t="s">
        <v>198</v>
      </c>
      <c r="M35" t="s">
        <v>198</v>
      </c>
      <c r="N35" t="s">
        <v>198</v>
      </c>
      <c r="R35" s="1"/>
      <c r="S35" s="1"/>
      <c r="T35" s="1"/>
      <c r="U35" s="1"/>
      <c r="V35" s="1"/>
      <c r="W35" s="1"/>
      <c r="Y35" t="s">
        <v>198</v>
      </c>
      <c r="Z35" t="s">
        <v>198</v>
      </c>
      <c r="AA35" t="s">
        <v>198</v>
      </c>
      <c r="AB35" t="s">
        <v>198</v>
      </c>
      <c r="AC35" t="s">
        <v>198</v>
      </c>
      <c r="AD35" t="s">
        <v>198</v>
      </c>
      <c r="AE35" t="s">
        <v>198</v>
      </c>
      <c r="AF35" t="s">
        <v>198</v>
      </c>
      <c r="AG35" t="s">
        <v>198</v>
      </c>
      <c r="AH35" t="s">
        <v>198</v>
      </c>
      <c r="AI35" t="s">
        <v>198</v>
      </c>
    </row>
    <row r="36" spans="1:48" x14ac:dyDescent="0.25">
      <c r="A36" t="s">
        <v>85</v>
      </c>
      <c r="B36" t="s">
        <v>198</v>
      </c>
      <c r="C36" t="s">
        <v>460</v>
      </c>
      <c r="D36" t="s">
        <v>451</v>
      </c>
      <c r="E36" t="s">
        <v>198</v>
      </c>
      <c r="F36" t="s">
        <v>461</v>
      </c>
      <c r="G36" t="s">
        <v>86</v>
      </c>
      <c r="H36" t="s">
        <v>198</v>
      </c>
      <c r="I36" t="s">
        <v>87</v>
      </c>
      <c r="J36" t="s">
        <v>88</v>
      </c>
      <c r="L36" t="s">
        <v>198</v>
      </c>
      <c r="M36" t="s">
        <v>198</v>
      </c>
      <c r="N36" t="s">
        <v>198</v>
      </c>
      <c r="P36" t="s">
        <v>89</v>
      </c>
      <c r="R36" s="1"/>
      <c r="S36" s="1"/>
      <c r="T36" s="1"/>
      <c r="U36" s="1"/>
      <c r="V36" s="1"/>
      <c r="W36" s="1"/>
      <c r="Y36" t="s">
        <v>198</v>
      </c>
      <c r="Z36" t="s">
        <v>198</v>
      </c>
      <c r="AA36" t="s">
        <v>198</v>
      </c>
      <c r="AB36" t="s">
        <v>198</v>
      </c>
      <c r="AC36" t="s">
        <v>198</v>
      </c>
      <c r="AD36" t="s">
        <v>198</v>
      </c>
      <c r="AE36" t="s">
        <v>198</v>
      </c>
      <c r="AF36" t="s">
        <v>198</v>
      </c>
      <c r="AG36" t="s">
        <v>198</v>
      </c>
      <c r="AH36" t="s">
        <v>198</v>
      </c>
      <c r="AI36" t="s">
        <v>198</v>
      </c>
    </row>
    <row r="37" spans="1:48" x14ac:dyDescent="0.25">
      <c r="A37" t="s">
        <v>90</v>
      </c>
      <c r="B37" t="s">
        <v>198</v>
      </c>
      <c r="C37" t="s">
        <v>462</v>
      </c>
      <c r="D37" t="s">
        <v>200</v>
      </c>
      <c r="E37" t="s">
        <v>198</v>
      </c>
      <c r="F37" t="s">
        <v>463</v>
      </c>
      <c r="G37" t="s">
        <v>464</v>
      </c>
      <c r="H37" t="s">
        <v>465</v>
      </c>
      <c r="I37" t="s">
        <v>307</v>
      </c>
      <c r="J37" t="s">
        <v>236</v>
      </c>
      <c r="L37" t="s">
        <v>198</v>
      </c>
      <c r="M37" t="s">
        <v>198</v>
      </c>
      <c r="N37" t="s">
        <v>198</v>
      </c>
      <c r="R37" s="1"/>
      <c r="S37" s="1"/>
      <c r="T37" s="1"/>
      <c r="U37" s="1"/>
      <c r="V37" s="1"/>
      <c r="W37" s="1"/>
      <c r="Y37" t="s">
        <v>466</v>
      </c>
      <c r="Z37" t="s">
        <v>467</v>
      </c>
      <c r="AA37" t="s">
        <v>198</v>
      </c>
      <c r="AB37" t="s">
        <v>352</v>
      </c>
      <c r="AC37" t="s">
        <v>468</v>
      </c>
      <c r="AD37" t="s">
        <v>469</v>
      </c>
      <c r="AE37" t="s">
        <v>470</v>
      </c>
      <c r="AF37" t="s">
        <v>198</v>
      </c>
      <c r="AG37" t="s">
        <v>198</v>
      </c>
      <c r="AH37" t="s">
        <v>198</v>
      </c>
      <c r="AI37" t="s">
        <v>198</v>
      </c>
    </row>
    <row r="38" spans="1:48" x14ac:dyDescent="0.25">
      <c r="A38" t="s">
        <v>91</v>
      </c>
      <c r="B38" t="s">
        <v>198</v>
      </c>
      <c r="C38" t="s">
        <v>471</v>
      </c>
      <c r="D38" t="s">
        <v>327</v>
      </c>
      <c r="E38" t="s">
        <v>328</v>
      </c>
      <c r="F38" t="s">
        <v>472</v>
      </c>
      <c r="G38" t="s">
        <v>62</v>
      </c>
      <c r="H38" t="s">
        <v>198</v>
      </c>
      <c r="I38" t="s">
        <v>198</v>
      </c>
      <c r="J38" t="s">
        <v>198</v>
      </c>
      <c r="L38" t="s">
        <v>198</v>
      </c>
      <c r="M38" t="s">
        <v>198</v>
      </c>
      <c r="N38" t="s">
        <v>198</v>
      </c>
      <c r="P38" t="s">
        <v>63</v>
      </c>
      <c r="R38" s="1"/>
      <c r="S38" s="1"/>
      <c r="T38" s="1"/>
      <c r="U38" s="1"/>
      <c r="V38" s="1"/>
      <c r="W38" s="1"/>
      <c r="Y38" t="s">
        <v>198</v>
      </c>
      <c r="Z38" t="s">
        <v>198</v>
      </c>
      <c r="AA38" t="s">
        <v>198</v>
      </c>
      <c r="AB38" t="s">
        <v>198</v>
      </c>
      <c r="AC38" t="s">
        <v>198</v>
      </c>
      <c r="AD38" t="s">
        <v>198</v>
      </c>
      <c r="AE38" t="s">
        <v>198</v>
      </c>
      <c r="AF38" t="s">
        <v>198</v>
      </c>
      <c r="AG38" t="s">
        <v>198</v>
      </c>
      <c r="AH38" t="s">
        <v>198</v>
      </c>
      <c r="AI38" t="s">
        <v>198</v>
      </c>
    </row>
    <row r="39" spans="1:48" x14ac:dyDescent="0.25">
      <c r="A39" t="s">
        <v>92</v>
      </c>
      <c r="B39" t="s">
        <v>198</v>
      </c>
      <c r="C39" t="s">
        <v>473</v>
      </c>
      <c r="D39" t="s">
        <v>474</v>
      </c>
      <c r="E39" t="s">
        <v>475</v>
      </c>
      <c r="F39" t="s">
        <v>476</v>
      </c>
      <c r="G39" t="s">
        <v>198</v>
      </c>
      <c r="H39" t="s">
        <v>198</v>
      </c>
      <c r="I39" t="s">
        <v>198</v>
      </c>
      <c r="J39" t="s">
        <v>198</v>
      </c>
      <c r="L39" t="s">
        <v>198</v>
      </c>
      <c r="M39" t="s">
        <v>198</v>
      </c>
      <c r="N39" t="s">
        <v>198</v>
      </c>
      <c r="R39" s="1"/>
      <c r="S39" s="1"/>
      <c r="T39" s="1"/>
      <c r="U39" s="1"/>
      <c r="V39" s="1"/>
      <c r="W39" s="1"/>
      <c r="Y39" t="s">
        <v>198</v>
      </c>
      <c r="Z39" t="s">
        <v>198</v>
      </c>
      <c r="AA39" t="s">
        <v>198</v>
      </c>
      <c r="AB39" t="s">
        <v>198</v>
      </c>
      <c r="AC39" t="s">
        <v>198</v>
      </c>
      <c r="AD39" t="s">
        <v>198</v>
      </c>
      <c r="AE39" t="s">
        <v>198</v>
      </c>
      <c r="AF39" t="s">
        <v>198</v>
      </c>
      <c r="AG39" t="s">
        <v>198</v>
      </c>
      <c r="AH39" t="s">
        <v>198</v>
      </c>
      <c r="AI39" t="s">
        <v>198</v>
      </c>
    </row>
    <row r="40" spans="1:48" x14ac:dyDescent="0.25">
      <c r="A40" t="s">
        <v>93</v>
      </c>
      <c r="B40" t="s">
        <v>198</v>
      </c>
      <c r="C40" t="s">
        <v>477</v>
      </c>
      <c r="D40" t="s">
        <v>478</v>
      </c>
      <c r="E40" t="s">
        <v>198</v>
      </c>
      <c r="F40" t="s">
        <v>479</v>
      </c>
      <c r="G40" t="s">
        <v>94</v>
      </c>
      <c r="H40" t="s">
        <v>198</v>
      </c>
      <c r="I40" t="s">
        <v>198</v>
      </c>
      <c r="J40" t="s">
        <v>198</v>
      </c>
      <c r="L40" t="s">
        <v>198</v>
      </c>
      <c r="M40" t="s">
        <v>198</v>
      </c>
      <c r="P40" t="s">
        <v>95</v>
      </c>
      <c r="R40" s="1"/>
      <c r="S40" s="1"/>
      <c r="T40" s="1"/>
      <c r="U40" s="1"/>
      <c r="V40" s="1"/>
      <c r="W40" s="1"/>
      <c r="Y40" t="s">
        <v>198</v>
      </c>
      <c r="Z40" t="s">
        <v>198</v>
      </c>
      <c r="AA40" t="s">
        <v>198</v>
      </c>
      <c r="AB40" t="s">
        <v>198</v>
      </c>
      <c r="AC40" t="s">
        <v>198</v>
      </c>
      <c r="AD40" t="s">
        <v>198</v>
      </c>
      <c r="AE40" t="s">
        <v>198</v>
      </c>
      <c r="AF40" t="s">
        <v>198</v>
      </c>
      <c r="AG40" t="s">
        <v>198</v>
      </c>
      <c r="AH40" t="s">
        <v>198</v>
      </c>
      <c r="AI40" t="s">
        <v>198</v>
      </c>
    </row>
    <row r="41" spans="1:48" x14ac:dyDescent="0.25">
      <c r="A41" t="s">
        <v>96</v>
      </c>
      <c r="B41" t="s">
        <v>198</v>
      </c>
      <c r="C41" t="s">
        <v>480</v>
      </c>
      <c r="D41" t="s">
        <v>200</v>
      </c>
      <c r="E41" t="s">
        <v>481</v>
      </c>
      <c r="F41" t="s">
        <v>482</v>
      </c>
      <c r="G41" t="s">
        <v>483</v>
      </c>
      <c r="H41" t="s">
        <v>484</v>
      </c>
      <c r="I41" t="s">
        <v>485</v>
      </c>
      <c r="J41" t="s">
        <v>349</v>
      </c>
      <c r="L41" t="s">
        <v>198</v>
      </c>
      <c r="M41" t="s">
        <v>198</v>
      </c>
      <c r="N41" t="s">
        <v>486</v>
      </c>
      <c r="O41" t="e">
        <v>#N/A</v>
      </c>
      <c r="R41" s="1"/>
      <c r="S41" s="1"/>
      <c r="T41" s="1"/>
      <c r="U41" s="1"/>
      <c r="V41" s="1"/>
      <c r="W41" s="1"/>
      <c r="Y41" t="s">
        <v>198</v>
      </c>
      <c r="Z41" t="s">
        <v>198</v>
      </c>
      <c r="AA41" t="s">
        <v>198</v>
      </c>
      <c r="AB41" t="s">
        <v>198</v>
      </c>
      <c r="AC41" t="s">
        <v>198</v>
      </c>
      <c r="AD41" t="s">
        <v>198</v>
      </c>
      <c r="AE41" t="s">
        <v>198</v>
      </c>
      <c r="AF41" t="s">
        <v>198</v>
      </c>
      <c r="AG41" t="s">
        <v>198</v>
      </c>
      <c r="AH41" t="s">
        <v>198</v>
      </c>
      <c r="AI41" t="s">
        <v>198</v>
      </c>
      <c r="AJ41" t="s">
        <v>198</v>
      </c>
      <c r="AK41" t="s">
        <v>198</v>
      </c>
      <c r="AL41" t="s">
        <v>198</v>
      </c>
      <c r="AM41" t="s">
        <v>198</v>
      </c>
      <c r="AN41" t="s">
        <v>198</v>
      </c>
      <c r="AO41" t="s">
        <v>198</v>
      </c>
      <c r="AP41" t="s">
        <v>198</v>
      </c>
      <c r="AQ41" t="s">
        <v>198</v>
      </c>
      <c r="AR41" t="s">
        <v>198</v>
      </c>
      <c r="AS41" t="s">
        <v>198</v>
      </c>
      <c r="AT41" t="s">
        <v>198</v>
      </c>
      <c r="AU41" t="s">
        <v>198</v>
      </c>
      <c r="AV41" t="s">
        <v>198</v>
      </c>
    </row>
    <row r="42" spans="1:48" x14ac:dyDescent="0.25">
      <c r="A42" t="s">
        <v>97</v>
      </c>
      <c r="B42" t="s">
        <v>198</v>
      </c>
      <c r="C42" t="s">
        <v>487</v>
      </c>
      <c r="D42" t="s">
        <v>200</v>
      </c>
      <c r="E42" t="s">
        <v>198</v>
      </c>
      <c r="F42" t="s">
        <v>488</v>
      </c>
      <c r="G42" t="s">
        <v>198</v>
      </c>
      <c r="H42" t="s">
        <v>198</v>
      </c>
      <c r="I42" t="s">
        <v>198</v>
      </c>
      <c r="J42" t="s">
        <v>198</v>
      </c>
      <c r="L42" t="s">
        <v>198</v>
      </c>
      <c r="M42" t="s">
        <v>198</v>
      </c>
      <c r="N42" t="s">
        <v>198</v>
      </c>
      <c r="R42" s="1"/>
      <c r="S42" s="1"/>
      <c r="T42" s="1"/>
      <c r="U42" s="1"/>
      <c r="V42" s="1"/>
      <c r="W42" s="1"/>
      <c r="Y42" t="s">
        <v>198</v>
      </c>
      <c r="Z42" t="s">
        <v>198</v>
      </c>
      <c r="AA42" t="s">
        <v>198</v>
      </c>
      <c r="AB42" t="s">
        <v>198</v>
      </c>
      <c r="AC42" t="s">
        <v>198</v>
      </c>
      <c r="AD42" t="s">
        <v>198</v>
      </c>
      <c r="AE42" t="s">
        <v>198</v>
      </c>
      <c r="AF42" t="s">
        <v>198</v>
      </c>
      <c r="AG42" t="s">
        <v>198</v>
      </c>
      <c r="AH42" t="s">
        <v>198</v>
      </c>
      <c r="AI42" t="s">
        <v>198</v>
      </c>
    </row>
    <row r="43" spans="1:48" x14ac:dyDescent="0.25">
      <c r="A43" t="s">
        <v>98</v>
      </c>
      <c r="B43" t="s">
        <v>198</v>
      </c>
      <c r="C43" t="s">
        <v>489</v>
      </c>
      <c r="D43" t="s">
        <v>200</v>
      </c>
      <c r="E43" t="s">
        <v>198</v>
      </c>
      <c r="F43" t="s">
        <v>490</v>
      </c>
      <c r="G43" t="s">
        <v>491</v>
      </c>
      <c r="H43" t="s">
        <v>492</v>
      </c>
      <c r="I43" t="s">
        <v>493</v>
      </c>
      <c r="J43" t="s">
        <v>349</v>
      </c>
      <c r="L43" t="s">
        <v>198</v>
      </c>
      <c r="M43" t="s">
        <v>198</v>
      </c>
      <c r="N43" t="s">
        <v>198</v>
      </c>
      <c r="R43" s="1"/>
      <c r="S43" s="1"/>
      <c r="T43" s="1"/>
      <c r="U43" s="1"/>
      <c r="V43" s="1"/>
      <c r="W43" s="1"/>
      <c r="Y43" t="s">
        <v>198</v>
      </c>
      <c r="Z43" t="s">
        <v>198</v>
      </c>
      <c r="AA43" t="s">
        <v>198</v>
      </c>
      <c r="AB43" t="s">
        <v>198</v>
      </c>
      <c r="AC43" t="s">
        <v>198</v>
      </c>
      <c r="AD43" t="s">
        <v>198</v>
      </c>
      <c r="AE43" t="s">
        <v>198</v>
      </c>
      <c r="AF43" t="s">
        <v>198</v>
      </c>
      <c r="AG43" t="s">
        <v>198</v>
      </c>
      <c r="AH43" t="s">
        <v>198</v>
      </c>
      <c r="AI43" t="s">
        <v>198</v>
      </c>
    </row>
    <row r="44" spans="1:48" x14ac:dyDescent="0.25">
      <c r="A44" t="s">
        <v>99</v>
      </c>
      <c r="B44" t="s">
        <v>198</v>
      </c>
      <c r="C44" t="s">
        <v>494</v>
      </c>
      <c r="D44" t="s">
        <v>495</v>
      </c>
      <c r="E44" t="s">
        <v>198</v>
      </c>
      <c r="F44" t="s">
        <v>496</v>
      </c>
      <c r="G44" t="s">
        <v>198</v>
      </c>
      <c r="H44" t="s">
        <v>198</v>
      </c>
      <c r="I44" t="s">
        <v>198</v>
      </c>
      <c r="J44" t="s">
        <v>198</v>
      </c>
      <c r="L44" t="s">
        <v>198</v>
      </c>
      <c r="M44" t="s">
        <v>198</v>
      </c>
      <c r="N44" t="s">
        <v>198</v>
      </c>
      <c r="P44" s="2" t="s">
        <v>100</v>
      </c>
      <c r="R44" s="1"/>
      <c r="S44" s="1"/>
      <c r="T44" s="1"/>
      <c r="U44" s="1"/>
      <c r="V44" s="1"/>
      <c r="W44" s="1"/>
      <c r="Y44" t="s">
        <v>198</v>
      </c>
      <c r="Z44" t="s">
        <v>198</v>
      </c>
      <c r="AA44" t="s">
        <v>198</v>
      </c>
      <c r="AB44" t="s">
        <v>198</v>
      </c>
      <c r="AC44" t="s">
        <v>198</v>
      </c>
      <c r="AD44" t="s">
        <v>198</v>
      </c>
      <c r="AE44" t="s">
        <v>198</v>
      </c>
      <c r="AF44" t="s">
        <v>198</v>
      </c>
      <c r="AG44" t="s">
        <v>198</v>
      </c>
      <c r="AH44" t="s">
        <v>198</v>
      </c>
      <c r="AI44" t="s">
        <v>198</v>
      </c>
    </row>
    <row r="45" spans="1:48" x14ac:dyDescent="0.25">
      <c r="A45" t="s">
        <v>101</v>
      </c>
      <c r="B45" t="s">
        <v>198</v>
      </c>
      <c r="C45" t="s">
        <v>497</v>
      </c>
      <c r="D45" t="s">
        <v>200</v>
      </c>
      <c r="E45" t="s">
        <v>498</v>
      </c>
      <c r="F45" t="s">
        <v>499</v>
      </c>
      <c r="G45" t="s">
        <v>500</v>
      </c>
      <c r="H45" t="s">
        <v>501</v>
      </c>
      <c r="I45" t="s">
        <v>502</v>
      </c>
      <c r="J45" t="s">
        <v>503</v>
      </c>
      <c r="L45" t="s">
        <v>198</v>
      </c>
      <c r="M45" t="s">
        <v>198</v>
      </c>
      <c r="N45" t="s">
        <v>504</v>
      </c>
      <c r="O45" t="s">
        <v>102</v>
      </c>
      <c r="R45" s="1"/>
      <c r="S45" s="1"/>
      <c r="T45" s="1"/>
      <c r="U45" s="1"/>
      <c r="V45" s="1"/>
      <c r="W45" s="1"/>
      <c r="Y45" t="s">
        <v>505</v>
      </c>
      <c r="Z45" t="s">
        <v>506</v>
      </c>
      <c r="AA45" t="s">
        <v>198</v>
      </c>
      <c r="AB45" t="s">
        <v>507</v>
      </c>
      <c r="AC45" t="s">
        <v>508</v>
      </c>
      <c r="AD45" t="s">
        <v>509</v>
      </c>
      <c r="AE45" t="s">
        <v>510</v>
      </c>
      <c r="AF45" t="s">
        <v>511</v>
      </c>
      <c r="AG45" t="s">
        <v>512</v>
      </c>
      <c r="AH45" t="s">
        <v>198</v>
      </c>
      <c r="AI45" t="s">
        <v>102</v>
      </c>
      <c r="AJ45" t="s">
        <v>513</v>
      </c>
      <c r="AK45" t="s">
        <v>514</v>
      </c>
      <c r="AL45" t="s">
        <v>515</v>
      </c>
      <c r="AM45" t="s">
        <v>516</v>
      </c>
      <c r="AN45" t="s">
        <v>517</v>
      </c>
      <c r="AO45" t="s">
        <v>518</v>
      </c>
      <c r="AP45" t="s">
        <v>519</v>
      </c>
      <c r="AQ45" t="s">
        <v>520</v>
      </c>
      <c r="AR45" t="s">
        <v>521</v>
      </c>
      <c r="AS45" t="s">
        <v>229</v>
      </c>
      <c r="AT45" t="s">
        <v>522</v>
      </c>
      <c r="AU45" t="s">
        <v>198</v>
      </c>
      <c r="AV45" t="s">
        <v>198</v>
      </c>
    </row>
    <row r="46" spans="1:48" x14ac:dyDescent="0.25">
      <c r="A46" t="s">
        <v>103</v>
      </c>
      <c r="B46" t="s">
        <v>198</v>
      </c>
      <c r="C46" t="s">
        <v>523</v>
      </c>
      <c r="D46" t="s">
        <v>478</v>
      </c>
      <c r="E46" t="s">
        <v>104</v>
      </c>
      <c r="F46" t="s">
        <v>524</v>
      </c>
      <c r="G46" t="s">
        <v>105</v>
      </c>
      <c r="H46" t="s">
        <v>198</v>
      </c>
      <c r="I46" t="s">
        <v>198</v>
      </c>
      <c r="J46" t="s">
        <v>198</v>
      </c>
      <c r="L46" t="s">
        <v>198</v>
      </c>
      <c r="M46" t="s">
        <v>198</v>
      </c>
      <c r="N46" t="s">
        <v>198</v>
      </c>
      <c r="R46" s="1"/>
      <c r="S46" s="1"/>
      <c r="T46" s="1"/>
      <c r="U46" s="1"/>
      <c r="V46" s="1"/>
      <c r="W46" s="1"/>
      <c r="Y46" t="s">
        <v>198</v>
      </c>
      <c r="Z46" t="s">
        <v>198</v>
      </c>
      <c r="AA46" t="s">
        <v>198</v>
      </c>
      <c r="AB46" t="s">
        <v>198</v>
      </c>
      <c r="AC46" t="s">
        <v>198</v>
      </c>
      <c r="AD46" t="s">
        <v>198</v>
      </c>
      <c r="AE46" t="s">
        <v>198</v>
      </c>
      <c r="AF46" t="s">
        <v>198</v>
      </c>
      <c r="AG46" t="s">
        <v>198</v>
      </c>
      <c r="AH46" t="s">
        <v>198</v>
      </c>
      <c r="AI46" t="s">
        <v>198</v>
      </c>
    </row>
    <row r="47" spans="1:48" x14ac:dyDescent="0.25">
      <c r="A47" t="s">
        <v>106</v>
      </c>
      <c r="B47" t="s">
        <v>198</v>
      </c>
      <c r="C47" t="s">
        <v>525</v>
      </c>
      <c r="D47" t="s">
        <v>200</v>
      </c>
      <c r="E47" t="s">
        <v>198</v>
      </c>
      <c r="F47" t="s">
        <v>526</v>
      </c>
      <c r="G47" t="s">
        <v>527</v>
      </c>
      <c r="H47" t="s">
        <v>528</v>
      </c>
      <c r="I47" t="s">
        <v>529</v>
      </c>
      <c r="J47" t="s">
        <v>242</v>
      </c>
      <c r="L47" t="s">
        <v>198</v>
      </c>
      <c r="M47" t="s">
        <v>198</v>
      </c>
      <c r="N47" t="s">
        <v>198</v>
      </c>
      <c r="R47" s="1"/>
      <c r="S47" s="1"/>
      <c r="T47" s="1"/>
      <c r="U47" s="1"/>
      <c r="V47" s="1"/>
      <c r="W47" s="1"/>
      <c r="Y47" t="s">
        <v>198</v>
      </c>
      <c r="Z47" t="s">
        <v>198</v>
      </c>
      <c r="AA47" t="s">
        <v>198</v>
      </c>
      <c r="AB47" t="s">
        <v>198</v>
      </c>
      <c r="AC47" t="s">
        <v>198</v>
      </c>
      <c r="AD47" t="s">
        <v>198</v>
      </c>
      <c r="AE47" t="s">
        <v>198</v>
      </c>
      <c r="AF47" t="s">
        <v>198</v>
      </c>
      <c r="AG47" t="s">
        <v>198</v>
      </c>
      <c r="AH47" t="s">
        <v>198</v>
      </c>
      <c r="AI47" t="s">
        <v>198</v>
      </c>
    </row>
    <row r="48" spans="1:48" x14ac:dyDescent="0.25">
      <c r="A48" t="s">
        <v>107</v>
      </c>
      <c r="B48" t="s">
        <v>198</v>
      </c>
      <c r="C48" t="s">
        <v>530</v>
      </c>
      <c r="D48" t="s">
        <v>200</v>
      </c>
      <c r="E48" t="s">
        <v>198</v>
      </c>
      <c r="F48" t="s">
        <v>531</v>
      </c>
      <c r="G48" t="s">
        <v>532</v>
      </c>
      <c r="H48" t="s">
        <v>533</v>
      </c>
      <c r="I48" t="s">
        <v>534</v>
      </c>
      <c r="J48" t="s">
        <v>535</v>
      </c>
      <c r="L48" t="s">
        <v>198</v>
      </c>
      <c r="M48" t="s">
        <v>198</v>
      </c>
      <c r="N48" t="s">
        <v>198</v>
      </c>
      <c r="R48" s="1"/>
      <c r="S48" s="1"/>
      <c r="T48" s="1"/>
      <c r="U48" s="1"/>
      <c r="V48" s="1"/>
      <c r="W48" s="1"/>
      <c r="Y48" t="s">
        <v>198</v>
      </c>
      <c r="Z48" t="s">
        <v>198</v>
      </c>
      <c r="AA48" t="s">
        <v>198</v>
      </c>
      <c r="AB48" t="s">
        <v>198</v>
      </c>
      <c r="AC48" t="s">
        <v>198</v>
      </c>
      <c r="AD48" t="s">
        <v>198</v>
      </c>
      <c r="AE48" t="s">
        <v>198</v>
      </c>
      <c r="AF48" t="s">
        <v>198</v>
      </c>
      <c r="AG48" t="s">
        <v>198</v>
      </c>
      <c r="AH48" t="s">
        <v>198</v>
      </c>
      <c r="AI48" t="s">
        <v>198</v>
      </c>
    </row>
    <row r="49" spans="1:48" x14ac:dyDescent="0.25">
      <c r="A49" t="s">
        <v>108</v>
      </c>
      <c r="B49" t="s">
        <v>198</v>
      </c>
      <c r="C49" t="s">
        <v>536</v>
      </c>
      <c r="D49" t="s">
        <v>200</v>
      </c>
      <c r="E49" t="s">
        <v>198</v>
      </c>
      <c r="F49" t="s">
        <v>537</v>
      </c>
      <c r="G49" t="s">
        <v>538</v>
      </c>
      <c r="H49" t="s">
        <v>539</v>
      </c>
      <c r="I49" t="s">
        <v>540</v>
      </c>
      <c r="J49" t="s">
        <v>541</v>
      </c>
      <c r="L49" t="s">
        <v>198</v>
      </c>
      <c r="M49" t="s">
        <v>198</v>
      </c>
      <c r="N49" t="s">
        <v>198</v>
      </c>
      <c r="R49" s="1"/>
      <c r="S49" s="1"/>
      <c r="T49" s="1"/>
      <c r="U49" s="1"/>
      <c r="V49" s="1"/>
      <c r="W49" s="1"/>
      <c r="Y49" t="s">
        <v>542</v>
      </c>
      <c r="Z49" t="s">
        <v>543</v>
      </c>
      <c r="AA49" t="s">
        <v>198</v>
      </c>
      <c r="AB49" t="s">
        <v>544</v>
      </c>
      <c r="AC49" t="s">
        <v>545</v>
      </c>
      <c r="AD49" t="s">
        <v>546</v>
      </c>
      <c r="AE49" t="s">
        <v>547</v>
      </c>
      <c r="AF49" t="s">
        <v>548</v>
      </c>
      <c r="AG49" t="s">
        <v>549</v>
      </c>
      <c r="AH49" t="s">
        <v>198</v>
      </c>
      <c r="AI49" t="s">
        <v>198</v>
      </c>
    </row>
    <row r="50" spans="1:48" x14ac:dyDescent="0.25">
      <c r="A50" t="s">
        <v>109</v>
      </c>
      <c r="B50" t="s">
        <v>198</v>
      </c>
      <c r="C50" t="s">
        <v>550</v>
      </c>
      <c r="D50" t="s">
        <v>200</v>
      </c>
      <c r="E50" t="s">
        <v>198</v>
      </c>
      <c r="F50" t="s">
        <v>551</v>
      </c>
      <c r="G50" t="s">
        <v>552</v>
      </c>
      <c r="H50" t="s">
        <v>553</v>
      </c>
      <c r="I50" t="s">
        <v>307</v>
      </c>
      <c r="J50" t="s">
        <v>236</v>
      </c>
      <c r="L50" t="s">
        <v>198</v>
      </c>
      <c r="M50" t="s">
        <v>198</v>
      </c>
      <c r="N50" t="s">
        <v>198</v>
      </c>
      <c r="R50" s="1"/>
      <c r="S50" s="1"/>
      <c r="T50" s="1"/>
      <c r="U50" s="1"/>
      <c r="V50" s="1"/>
      <c r="W50" s="1"/>
      <c r="Y50" t="s">
        <v>198</v>
      </c>
      <c r="Z50" t="s">
        <v>198</v>
      </c>
      <c r="AA50" t="s">
        <v>198</v>
      </c>
      <c r="AB50" t="s">
        <v>198</v>
      </c>
      <c r="AC50" t="s">
        <v>198</v>
      </c>
      <c r="AD50" t="s">
        <v>198</v>
      </c>
      <c r="AE50" t="s">
        <v>198</v>
      </c>
      <c r="AF50" t="s">
        <v>198</v>
      </c>
      <c r="AG50" t="s">
        <v>198</v>
      </c>
      <c r="AH50" t="s">
        <v>198</v>
      </c>
      <c r="AI50" t="s">
        <v>198</v>
      </c>
    </row>
    <row r="51" spans="1:48" x14ac:dyDescent="0.25">
      <c r="A51" t="s">
        <v>110</v>
      </c>
      <c r="B51" t="s">
        <v>198</v>
      </c>
      <c r="C51" t="s">
        <v>554</v>
      </c>
      <c r="D51" t="s">
        <v>200</v>
      </c>
      <c r="E51" t="s">
        <v>198</v>
      </c>
      <c r="F51" t="s">
        <v>555</v>
      </c>
      <c r="G51" t="s">
        <v>556</v>
      </c>
      <c r="H51" t="s">
        <v>557</v>
      </c>
      <c r="I51" t="s">
        <v>558</v>
      </c>
      <c r="J51" t="s">
        <v>559</v>
      </c>
      <c r="L51" t="s">
        <v>198</v>
      </c>
      <c r="M51" t="s">
        <v>198</v>
      </c>
      <c r="N51" t="s">
        <v>198</v>
      </c>
      <c r="R51" s="1"/>
      <c r="S51" s="1"/>
      <c r="T51" s="1"/>
      <c r="U51" s="1"/>
      <c r="V51" s="1"/>
      <c r="W51" s="1"/>
      <c r="Y51" t="s">
        <v>198</v>
      </c>
      <c r="Z51" t="s">
        <v>198</v>
      </c>
      <c r="AA51" t="s">
        <v>198</v>
      </c>
      <c r="AB51" t="s">
        <v>198</v>
      </c>
      <c r="AC51" t="s">
        <v>198</v>
      </c>
      <c r="AD51" t="s">
        <v>198</v>
      </c>
      <c r="AE51" t="s">
        <v>198</v>
      </c>
      <c r="AF51" t="s">
        <v>198</v>
      </c>
      <c r="AG51" t="s">
        <v>198</v>
      </c>
      <c r="AH51" t="s">
        <v>198</v>
      </c>
      <c r="AI51" t="s">
        <v>198</v>
      </c>
    </row>
    <row r="52" spans="1:48" x14ac:dyDescent="0.25">
      <c r="A52" t="s">
        <v>111</v>
      </c>
      <c r="B52" t="s">
        <v>198</v>
      </c>
      <c r="C52" t="s">
        <v>560</v>
      </c>
      <c r="D52" t="s">
        <v>200</v>
      </c>
      <c r="E52" t="s">
        <v>198</v>
      </c>
      <c r="F52" t="s">
        <v>561</v>
      </c>
      <c r="G52" t="s">
        <v>198</v>
      </c>
      <c r="H52" t="s">
        <v>198</v>
      </c>
      <c r="I52" t="s">
        <v>198</v>
      </c>
      <c r="J52" t="s">
        <v>198</v>
      </c>
      <c r="L52" t="s">
        <v>198</v>
      </c>
      <c r="M52" t="s">
        <v>198</v>
      </c>
      <c r="N52" t="s">
        <v>198</v>
      </c>
      <c r="R52" s="1"/>
      <c r="S52" s="1"/>
      <c r="T52" s="1"/>
      <c r="U52" s="1"/>
      <c r="V52" s="1"/>
      <c r="W52" s="1"/>
      <c r="Y52" t="s">
        <v>198</v>
      </c>
      <c r="Z52" t="s">
        <v>198</v>
      </c>
      <c r="AA52" t="s">
        <v>198</v>
      </c>
      <c r="AB52" t="s">
        <v>198</v>
      </c>
      <c r="AC52" t="s">
        <v>198</v>
      </c>
      <c r="AD52" t="s">
        <v>198</v>
      </c>
      <c r="AE52" t="s">
        <v>198</v>
      </c>
      <c r="AF52" t="s">
        <v>198</v>
      </c>
      <c r="AG52" t="s">
        <v>198</v>
      </c>
      <c r="AH52" t="s">
        <v>198</v>
      </c>
      <c r="AI52" t="s">
        <v>198</v>
      </c>
    </row>
    <row r="53" spans="1:48" x14ac:dyDescent="0.25">
      <c r="A53" t="s">
        <v>112</v>
      </c>
      <c r="B53" t="s">
        <v>198</v>
      </c>
      <c r="C53" t="s">
        <v>562</v>
      </c>
      <c r="D53" t="s">
        <v>200</v>
      </c>
      <c r="E53" t="s">
        <v>201</v>
      </c>
      <c r="F53" t="s">
        <v>563</v>
      </c>
      <c r="G53" t="s">
        <v>203</v>
      </c>
      <c r="H53" t="s">
        <v>564</v>
      </c>
      <c r="I53" t="s">
        <v>205</v>
      </c>
      <c r="J53" t="s">
        <v>206</v>
      </c>
      <c r="L53" t="s">
        <v>198</v>
      </c>
      <c r="M53" t="s">
        <v>198</v>
      </c>
      <c r="N53" t="s">
        <v>198</v>
      </c>
      <c r="R53" s="1"/>
      <c r="S53" s="1"/>
      <c r="T53" s="1"/>
      <c r="U53" s="1"/>
      <c r="V53" s="1"/>
      <c r="W53" s="1"/>
      <c r="Y53" t="s">
        <v>198</v>
      </c>
      <c r="Z53" t="s">
        <v>198</v>
      </c>
      <c r="AA53" t="s">
        <v>198</v>
      </c>
      <c r="AB53" t="s">
        <v>198</v>
      </c>
      <c r="AC53" t="s">
        <v>198</v>
      </c>
      <c r="AD53" t="s">
        <v>198</v>
      </c>
      <c r="AE53" t="s">
        <v>198</v>
      </c>
      <c r="AF53" t="s">
        <v>198</v>
      </c>
      <c r="AG53" t="s">
        <v>198</v>
      </c>
      <c r="AH53" t="s">
        <v>198</v>
      </c>
      <c r="AI53" t="s">
        <v>198</v>
      </c>
    </row>
    <row r="54" spans="1:48" x14ac:dyDescent="0.25">
      <c r="A54" t="s">
        <v>113</v>
      </c>
      <c r="B54" t="s">
        <v>565</v>
      </c>
      <c r="C54" t="s">
        <v>566</v>
      </c>
      <c r="D54" t="s">
        <v>358</v>
      </c>
      <c r="E54" t="s">
        <v>198</v>
      </c>
      <c r="F54" t="s">
        <v>567</v>
      </c>
      <c r="G54" t="s">
        <v>568</v>
      </c>
      <c r="H54" t="s">
        <v>198</v>
      </c>
      <c r="I54" t="s">
        <v>569</v>
      </c>
      <c r="J54" t="s">
        <v>570</v>
      </c>
      <c r="L54" t="s">
        <v>198</v>
      </c>
      <c r="M54" t="s">
        <v>198</v>
      </c>
      <c r="N54" t="s">
        <v>198</v>
      </c>
      <c r="R54" s="1"/>
      <c r="S54" s="1"/>
      <c r="T54" s="1"/>
      <c r="U54" s="1"/>
      <c r="V54" s="1"/>
      <c r="W54" s="1"/>
      <c r="Y54" t="s">
        <v>198</v>
      </c>
      <c r="Z54" t="s">
        <v>198</v>
      </c>
      <c r="AA54" t="s">
        <v>198</v>
      </c>
      <c r="AB54" t="s">
        <v>198</v>
      </c>
      <c r="AC54" t="s">
        <v>198</v>
      </c>
      <c r="AD54" t="s">
        <v>198</v>
      </c>
      <c r="AE54" t="s">
        <v>198</v>
      </c>
      <c r="AF54" t="s">
        <v>198</v>
      </c>
      <c r="AG54" t="s">
        <v>198</v>
      </c>
      <c r="AH54" t="s">
        <v>198</v>
      </c>
      <c r="AI54" t="s">
        <v>198</v>
      </c>
    </row>
    <row r="55" spans="1:48" x14ac:dyDescent="0.25">
      <c r="A55" t="s">
        <v>114</v>
      </c>
      <c r="B55" t="s">
        <v>198</v>
      </c>
      <c r="C55" t="s">
        <v>571</v>
      </c>
      <c r="D55" t="s">
        <v>200</v>
      </c>
      <c r="E55" t="s">
        <v>198</v>
      </c>
      <c r="F55" t="s">
        <v>572</v>
      </c>
      <c r="G55" t="s">
        <v>573</v>
      </c>
      <c r="H55" t="s">
        <v>574</v>
      </c>
      <c r="I55" t="s">
        <v>575</v>
      </c>
      <c r="J55" t="s">
        <v>349</v>
      </c>
      <c r="L55" t="s">
        <v>198</v>
      </c>
      <c r="M55" t="s">
        <v>198</v>
      </c>
      <c r="N55" t="s">
        <v>198</v>
      </c>
      <c r="R55" s="1"/>
      <c r="S55" s="1"/>
      <c r="T55" s="1"/>
      <c r="U55" s="1"/>
      <c r="V55" s="1"/>
      <c r="W55" s="1"/>
      <c r="Y55" t="s">
        <v>198</v>
      </c>
      <c r="Z55" t="s">
        <v>198</v>
      </c>
      <c r="AA55" t="s">
        <v>198</v>
      </c>
      <c r="AB55" t="s">
        <v>198</v>
      </c>
      <c r="AC55" t="s">
        <v>198</v>
      </c>
      <c r="AD55" t="s">
        <v>198</v>
      </c>
      <c r="AE55" t="s">
        <v>198</v>
      </c>
      <c r="AF55" t="s">
        <v>198</v>
      </c>
      <c r="AG55" t="s">
        <v>198</v>
      </c>
      <c r="AH55" t="s">
        <v>198</v>
      </c>
      <c r="AI55" t="s">
        <v>198</v>
      </c>
    </row>
    <row r="56" spans="1:48" x14ac:dyDescent="0.25">
      <c r="A56" t="s">
        <v>115</v>
      </c>
      <c r="B56" t="s">
        <v>198</v>
      </c>
      <c r="C56" t="s">
        <v>576</v>
      </c>
      <c r="D56" t="s">
        <v>451</v>
      </c>
      <c r="E56" t="s">
        <v>452</v>
      </c>
      <c r="F56" t="s">
        <v>577</v>
      </c>
      <c r="G56" t="s">
        <v>81</v>
      </c>
      <c r="H56" t="s">
        <v>198</v>
      </c>
      <c r="I56" t="s">
        <v>82</v>
      </c>
      <c r="J56" t="s">
        <v>82</v>
      </c>
      <c r="L56" t="s">
        <v>198</v>
      </c>
      <c r="M56" t="s">
        <v>198</v>
      </c>
      <c r="N56" t="s">
        <v>198</v>
      </c>
      <c r="P56" t="s">
        <v>83</v>
      </c>
      <c r="R56" s="1"/>
      <c r="S56" s="1"/>
      <c r="T56" s="1"/>
      <c r="U56" s="1"/>
      <c r="V56" s="1"/>
      <c r="W56" s="1"/>
      <c r="Y56" t="s">
        <v>198</v>
      </c>
      <c r="Z56" t="s">
        <v>198</v>
      </c>
      <c r="AA56" t="s">
        <v>198</v>
      </c>
      <c r="AB56" t="s">
        <v>198</v>
      </c>
      <c r="AC56" t="s">
        <v>198</v>
      </c>
      <c r="AD56" t="s">
        <v>198</v>
      </c>
      <c r="AE56" t="s">
        <v>198</v>
      </c>
      <c r="AF56" t="s">
        <v>198</v>
      </c>
      <c r="AG56" t="s">
        <v>198</v>
      </c>
      <c r="AH56" t="s">
        <v>198</v>
      </c>
      <c r="AI56" t="s">
        <v>198</v>
      </c>
    </row>
    <row r="57" spans="1:48" x14ac:dyDescent="0.25">
      <c r="A57" t="s">
        <v>116</v>
      </c>
      <c r="B57" t="s">
        <v>198</v>
      </c>
      <c r="C57" t="s">
        <v>578</v>
      </c>
      <c r="D57" t="s">
        <v>200</v>
      </c>
      <c r="E57" t="s">
        <v>198</v>
      </c>
      <c r="F57" t="s">
        <v>579</v>
      </c>
      <c r="G57" t="s">
        <v>580</v>
      </c>
      <c r="H57" t="s">
        <v>581</v>
      </c>
      <c r="I57" t="s">
        <v>582</v>
      </c>
      <c r="J57" t="s">
        <v>583</v>
      </c>
      <c r="L57" t="s">
        <v>198</v>
      </c>
      <c r="M57" t="s">
        <v>198</v>
      </c>
      <c r="N57" t="s">
        <v>198</v>
      </c>
      <c r="R57" s="1"/>
      <c r="S57" s="1"/>
      <c r="T57" s="1"/>
      <c r="U57" s="1"/>
      <c r="V57" s="1"/>
      <c r="W57" s="1"/>
      <c r="Y57" t="s">
        <v>584</v>
      </c>
      <c r="Z57" t="s">
        <v>585</v>
      </c>
      <c r="AA57" t="s">
        <v>198</v>
      </c>
      <c r="AB57" t="s">
        <v>352</v>
      </c>
      <c r="AC57" t="s">
        <v>586</v>
      </c>
      <c r="AD57" t="s">
        <v>587</v>
      </c>
      <c r="AE57" t="s">
        <v>588</v>
      </c>
      <c r="AF57" t="s">
        <v>198</v>
      </c>
      <c r="AG57" t="s">
        <v>198</v>
      </c>
      <c r="AH57" t="s">
        <v>198</v>
      </c>
      <c r="AI57" t="s">
        <v>198</v>
      </c>
    </row>
    <row r="58" spans="1:48" x14ac:dyDescent="0.25">
      <c r="A58" t="s">
        <v>117</v>
      </c>
      <c r="B58" t="s">
        <v>198</v>
      </c>
      <c r="C58" t="s">
        <v>589</v>
      </c>
      <c r="D58" t="s">
        <v>200</v>
      </c>
      <c r="E58" t="s">
        <v>198</v>
      </c>
      <c r="F58" t="s">
        <v>590</v>
      </c>
      <c r="G58" t="s">
        <v>591</v>
      </c>
      <c r="H58" t="s">
        <v>592</v>
      </c>
      <c r="I58" t="s">
        <v>593</v>
      </c>
      <c r="J58" t="s">
        <v>541</v>
      </c>
      <c r="L58" t="s">
        <v>594</v>
      </c>
      <c r="M58" t="s">
        <v>198</v>
      </c>
      <c r="N58" t="s">
        <v>198</v>
      </c>
      <c r="R58" s="1"/>
      <c r="S58" s="1"/>
      <c r="T58" s="1"/>
      <c r="U58" s="1"/>
      <c r="V58" s="1"/>
      <c r="W58" s="1"/>
      <c r="Y58" t="s">
        <v>198</v>
      </c>
      <c r="Z58" t="s">
        <v>198</v>
      </c>
      <c r="AA58" t="s">
        <v>198</v>
      </c>
      <c r="AB58" t="s">
        <v>198</v>
      </c>
      <c r="AC58" t="s">
        <v>198</v>
      </c>
      <c r="AD58" t="s">
        <v>198</v>
      </c>
      <c r="AE58" t="s">
        <v>198</v>
      </c>
      <c r="AF58" t="s">
        <v>198</v>
      </c>
      <c r="AG58" t="s">
        <v>198</v>
      </c>
      <c r="AH58" t="s">
        <v>198</v>
      </c>
      <c r="AI58" t="s">
        <v>198</v>
      </c>
    </row>
    <row r="59" spans="1:48" x14ac:dyDescent="0.25">
      <c r="A59" t="s">
        <v>118</v>
      </c>
      <c r="B59" t="s">
        <v>198</v>
      </c>
      <c r="C59" t="s">
        <v>595</v>
      </c>
      <c r="D59" t="s">
        <v>200</v>
      </c>
      <c r="E59" t="s">
        <v>596</v>
      </c>
      <c r="F59" t="s">
        <v>597</v>
      </c>
      <c r="G59" t="s">
        <v>598</v>
      </c>
      <c r="H59" t="s">
        <v>599</v>
      </c>
      <c r="I59" t="s">
        <v>600</v>
      </c>
      <c r="J59" t="s">
        <v>601</v>
      </c>
      <c r="L59" t="s">
        <v>198</v>
      </c>
      <c r="M59" t="s">
        <v>198</v>
      </c>
      <c r="N59" t="s">
        <v>602</v>
      </c>
      <c r="O59" t="s">
        <v>119</v>
      </c>
      <c r="R59" s="1"/>
      <c r="S59" s="1"/>
      <c r="T59" s="1"/>
      <c r="U59" s="1"/>
      <c r="V59" s="1"/>
      <c r="W59" s="1"/>
      <c r="Y59" t="s">
        <v>198</v>
      </c>
      <c r="Z59" t="s">
        <v>198</v>
      </c>
      <c r="AA59" t="s">
        <v>198</v>
      </c>
      <c r="AB59" t="s">
        <v>198</v>
      </c>
      <c r="AC59" t="s">
        <v>198</v>
      </c>
      <c r="AD59" t="s">
        <v>198</v>
      </c>
      <c r="AE59" t="s">
        <v>198</v>
      </c>
      <c r="AF59" t="s">
        <v>198</v>
      </c>
      <c r="AG59" t="s">
        <v>198</v>
      </c>
      <c r="AH59" t="s">
        <v>198</v>
      </c>
      <c r="AI59" t="s">
        <v>119</v>
      </c>
      <c r="AJ59" t="s">
        <v>603</v>
      </c>
      <c r="AK59" t="s">
        <v>604</v>
      </c>
      <c r="AL59" t="s">
        <v>605</v>
      </c>
      <c r="AM59" t="s">
        <v>606</v>
      </c>
      <c r="AN59" t="s">
        <v>198</v>
      </c>
      <c r="AO59" t="s">
        <v>198</v>
      </c>
      <c r="AP59" t="s">
        <v>607</v>
      </c>
      <c r="AQ59" t="s">
        <v>520</v>
      </c>
      <c r="AR59" t="s">
        <v>608</v>
      </c>
      <c r="AS59" t="s">
        <v>229</v>
      </c>
      <c r="AT59" t="s">
        <v>609</v>
      </c>
      <c r="AU59" t="s">
        <v>198</v>
      </c>
      <c r="AV59" t="s">
        <v>198</v>
      </c>
    </row>
    <row r="60" spans="1:48" x14ac:dyDescent="0.25">
      <c r="A60" t="s">
        <v>120</v>
      </c>
      <c r="B60" t="s">
        <v>198</v>
      </c>
      <c r="C60" t="s">
        <v>610</v>
      </c>
      <c r="D60" t="s">
        <v>611</v>
      </c>
      <c r="E60" t="s">
        <v>612</v>
      </c>
      <c r="F60" t="s">
        <v>613</v>
      </c>
      <c r="G60" t="s">
        <v>198</v>
      </c>
      <c r="H60" t="s">
        <v>198</v>
      </c>
      <c r="I60" t="s">
        <v>198</v>
      </c>
      <c r="J60" t="s">
        <v>198</v>
      </c>
      <c r="L60" t="s">
        <v>198</v>
      </c>
      <c r="M60" t="s">
        <v>198</v>
      </c>
      <c r="N60" t="s">
        <v>198</v>
      </c>
      <c r="R60" s="1"/>
      <c r="S60" s="1"/>
      <c r="T60" s="1"/>
      <c r="U60" s="1"/>
      <c r="V60" s="1"/>
      <c r="W60" s="1"/>
      <c r="Y60" t="s">
        <v>198</v>
      </c>
      <c r="Z60" t="s">
        <v>198</v>
      </c>
      <c r="AA60" t="s">
        <v>198</v>
      </c>
      <c r="AB60" t="s">
        <v>198</v>
      </c>
      <c r="AC60" t="s">
        <v>198</v>
      </c>
      <c r="AD60" t="s">
        <v>198</v>
      </c>
      <c r="AE60" t="s">
        <v>198</v>
      </c>
      <c r="AF60" t="s">
        <v>198</v>
      </c>
      <c r="AG60" t="s">
        <v>198</v>
      </c>
      <c r="AH60" t="s">
        <v>198</v>
      </c>
      <c r="AI60" t="s">
        <v>198</v>
      </c>
    </row>
    <row r="61" spans="1:48" x14ac:dyDescent="0.25">
      <c r="A61" t="s">
        <v>121</v>
      </c>
      <c r="B61" t="s">
        <v>198</v>
      </c>
      <c r="C61" t="s">
        <v>614</v>
      </c>
      <c r="D61" t="s">
        <v>200</v>
      </c>
      <c r="E61" t="s">
        <v>198</v>
      </c>
      <c r="F61" t="s">
        <v>615</v>
      </c>
      <c r="G61" t="s">
        <v>616</v>
      </c>
      <c r="H61" t="s">
        <v>617</v>
      </c>
      <c r="I61" t="s">
        <v>618</v>
      </c>
      <c r="J61" t="s">
        <v>349</v>
      </c>
      <c r="L61" t="s">
        <v>198</v>
      </c>
      <c r="M61" t="s">
        <v>198</v>
      </c>
      <c r="N61" t="s">
        <v>198</v>
      </c>
      <c r="R61" s="1"/>
      <c r="S61" s="1"/>
      <c r="T61" s="1"/>
      <c r="U61" s="1"/>
      <c r="V61" s="1"/>
      <c r="W61" s="1"/>
      <c r="Y61" t="s">
        <v>198</v>
      </c>
      <c r="Z61" t="s">
        <v>198</v>
      </c>
      <c r="AA61" t="s">
        <v>198</v>
      </c>
      <c r="AB61" t="s">
        <v>198</v>
      </c>
      <c r="AC61" t="s">
        <v>198</v>
      </c>
      <c r="AD61" t="s">
        <v>198</v>
      </c>
      <c r="AE61" t="s">
        <v>198</v>
      </c>
      <c r="AF61" t="s">
        <v>198</v>
      </c>
      <c r="AG61" t="s">
        <v>198</v>
      </c>
      <c r="AH61" t="s">
        <v>198</v>
      </c>
      <c r="AI61" t="s">
        <v>198</v>
      </c>
    </row>
    <row r="62" spans="1:48" x14ac:dyDescent="0.25">
      <c r="A62" t="s">
        <v>122</v>
      </c>
      <c r="B62" t="s">
        <v>198</v>
      </c>
      <c r="C62" t="s">
        <v>619</v>
      </c>
      <c r="D62" t="s">
        <v>200</v>
      </c>
      <c r="E62" t="s">
        <v>620</v>
      </c>
      <c r="F62" t="s">
        <v>621</v>
      </c>
      <c r="G62" t="s">
        <v>622</v>
      </c>
      <c r="H62" t="s">
        <v>623</v>
      </c>
      <c r="I62" t="s">
        <v>624</v>
      </c>
      <c r="J62" t="s">
        <v>625</v>
      </c>
      <c r="L62" t="s">
        <v>198</v>
      </c>
      <c r="M62" t="s">
        <v>198</v>
      </c>
      <c r="N62" t="s">
        <v>626</v>
      </c>
      <c r="O62" t="s">
        <v>123</v>
      </c>
      <c r="R62" s="1"/>
      <c r="S62" s="1"/>
      <c r="T62" s="1"/>
      <c r="U62" s="1"/>
      <c r="V62" s="1"/>
      <c r="W62" s="1"/>
      <c r="Y62" t="s">
        <v>198</v>
      </c>
      <c r="Z62" t="s">
        <v>198</v>
      </c>
      <c r="AA62" t="s">
        <v>198</v>
      </c>
      <c r="AB62" t="s">
        <v>198</v>
      </c>
      <c r="AC62" t="s">
        <v>198</v>
      </c>
      <c r="AD62" t="s">
        <v>198</v>
      </c>
      <c r="AE62" t="s">
        <v>198</v>
      </c>
      <c r="AF62" t="s">
        <v>198</v>
      </c>
      <c r="AG62" t="s">
        <v>198</v>
      </c>
      <c r="AH62" t="s">
        <v>198</v>
      </c>
      <c r="AI62" t="s">
        <v>123</v>
      </c>
      <c r="AJ62" t="s">
        <v>627</v>
      </c>
      <c r="AK62" t="s">
        <v>628</v>
      </c>
      <c r="AL62" t="s">
        <v>629</v>
      </c>
      <c r="AM62" t="s">
        <v>630</v>
      </c>
      <c r="AN62" t="s">
        <v>198</v>
      </c>
      <c r="AO62" t="s">
        <v>198</v>
      </c>
      <c r="AP62" t="s">
        <v>631</v>
      </c>
      <c r="AQ62" t="s">
        <v>349</v>
      </c>
      <c r="AR62" t="s">
        <v>632</v>
      </c>
      <c r="AS62" t="s">
        <v>229</v>
      </c>
      <c r="AT62" t="s">
        <v>633</v>
      </c>
      <c r="AU62" t="s">
        <v>198</v>
      </c>
      <c r="AV62" t="s">
        <v>198</v>
      </c>
    </row>
    <row r="63" spans="1:48" x14ac:dyDescent="0.25">
      <c r="A63" t="s">
        <v>124</v>
      </c>
      <c r="B63" t="s">
        <v>198</v>
      </c>
      <c r="C63" t="s">
        <v>634</v>
      </c>
      <c r="D63" t="s">
        <v>200</v>
      </c>
      <c r="E63" t="s">
        <v>198</v>
      </c>
      <c r="F63" t="s">
        <v>635</v>
      </c>
      <c r="G63" t="s">
        <v>636</v>
      </c>
      <c r="H63" t="s">
        <v>637</v>
      </c>
      <c r="I63" t="s">
        <v>638</v>
      </c>
      <c r="J63" t="s">
        <v>639</v>
      </c>
      <c r="L63" t="s">
        <v>198</v>
      </c>
      <c r="M63" t="s">
        <v>198</v>
      </c>
      <c r="N63" t="s">
        <v>198</v>
      </c>
      <c r="R63" s="1"/>
      <c r="S63" s="1"/>
      <c r="T63" s="1"/>
      <c r="U63" s="1"/>
      <c r="V63" s="1"/>
      <c r="W63" s="1"/>
      <c r="Y63" t="s">
        <v>198</v>
      </c>
      <c r="Z63" t="s">
        <v>198</v>
      </c>
      <c r="AA63" t="s">
        <v>198</v>
      </c>
      <c r="AB63" t="s">
        <v>198</v>
      </c>
      <c r="AC63" t="s">
        <v>198</v>
      </c>
      <c r="AD63" t="s">
        <v>198</v>
      </c>
      <c r="AE63" t="s">
        <v>198</v>
      </c>
      <c r="AF63" t="s">
        <v>198</v>
      </c>
      <c r="AG63" t="s">
        <v>198</v>
      </c>
      <c r="AH63" t="s">
        <v>198</v>
      </c>
      <c r="AI63" t="s">
        <v>198</v>
      </c>
    </row>
    <row r="64" spans="1:48" x14ac:dyDescent="0.25">
      <c r="A64" t="s">
        <v>125</v>
      </c>
      <c r="B64" t="s">
        <v>198</v>
      </c>
      <c r="C64" t="s">
        <v>640</v>
      </c>
      <c r="D64" t="s">
        <v>200</v>
      </c>
      <c r="E64" t="s">
        <v>198</v>
      </c>
      <c r="F64" t="s">
        <v>641</v>
      </c>
      <c r="G64" t="s">
        <v>642</v>
      </c>
      <c r="H64" t="s">
        <v>643</v>
      </c>
      <c r="I64" t="s">
        <v>259</v>
      </c>
      <c r="J64" t="s">
        <v>248</v>
      </c>
      <c r="L64" t="s">
        <v>198</v>
      </c>
      <c r="M64" t="s">
        <v>198</v>
      </c>
      <c r="N64" t="s">
        <v>198</v>
      </c>
      <c r="R64" s="1"/>
      <c r="S64" s="1"/>
      <c r="T64" s="1"/>
      <c r="U64" s="1"/>
      <c r="V64" s="1"/>
      <c r="W64" s="1"/>
      <c r="Y64" t="s">
        <v>198</v>
      </c>
      <c r="Z64" t="s">
        <v>198</v>
      </c>
      <c r="AA64" t="s">
        <v>198</v>
      </c>
      <c r="AB64" t="s">
        <v>198</v>
      </c>
      <c r="AC64" t="s">
        <v>198</v>
      </c>
      <c r="AD64" t="s">
        <v>198</v>
      </c>
      <c r="AE64" t="s">
        <v>198</v>
      </c>
      <c r="AF64" t="s">
        <v>198</v>
      </c>
      <c r="AG64" t="s">
        <v>198</v>
      </c>
      <c r="AH64" t="s">
        <v>198</v>
      </c>
      <c r="AI64" t="s">
        <v>198</v>
      </c>
    </row>
    <row r="65" spans="1:48" x14ac:dyDescent="0.25">
      <c r="A65" t="s">
        <v>126</v>
      </c>
      <c r="B65" t="s">
        <v>644</v>
      </c>
      <c r="C65" t="s">
        <v>645</v>
      </c>
      <c r="D65" t="s">
        <v>358</v>
      </c>
      <c r="E65" t="s">
        <v>646</v>
      </c>
      <c r="F65" t="s">
        <v>647</v>
      </c>
      <c r="G65" t="s">
        <v>648</v>
      </c>
      <c r="H65" t="s">
        <v>198</v>
      </c>
      <c r="I65" t="s">
        <v>649</v>
      </c>
      <c r="J65" t="s">
        <v>570</v>
      </c>
      <c r="L65" t="s">
        <v>198</v>
      </c>
      <c r="M65" t="s">
        <v>198</v>
      </c>
      <c r="N65" t="s">
        <v>198</v>
      </c>
      <c r="R65" s="1"/>
      <c r="S65" s="1"/>
      <c r="T65" s="1"/>
      <c r="U65" s="1"/>
      <c r="V65" s="1"/>
      <c r="W65" s="1"/>
      <c r="Y65" t="s">
        <v>198</v>
      </c>
      <c r="Z65" t="s">
        <v>198</v>
      </c>
      <c r="AA65" t="s">
        <v>198</v>
      </c>
      <c r="AB65" t="s">
        <v>198</v>
      </c>
      <c r="AC65" t="s">
        <v>198</v>
      </c>
      <c r="AD65" t="s">
        <v>198</v>
      </c>
      <c r="AE65" t="s">
        <v>198</v>
      </c>
      <c r="AF65" t="s">
        <v>198</v>
      </c>
      <c r="AG65" t="s">
        <v>198</v>
      </c>
      <c r="AH65" t="s">
        <v>198</v>
      </c>
      <c r="AI65" t="s">
        <v>198</v>
      </c>
    </row>
    <row r="66" spans="1:48" x14ac:dyDescent="0.25">
      <c r="A66" t="s">
        <v>127</v>
      </c>
      <c r="B66" t="s">
        <v>198</v>
      </c>
      <c r="C66" t="s">
        <v>650</v>
      </c>
      <c r="D66" t="s">
        <v>651</v>
      </c>
      <c r="E66" t="s">
        <v>198</v>
      </c>
      <c r="F66" t="s">
        <v>652</v>
      </c>
      <c r="G66" t="s">
        <v>198</v>
      </c>
      <c r="H66" t="s">
        <v>198</v>
      </c>
      <c r="I66" t="s">
        <v>198</v>
      </c>
      <c r="J66" t="s">
        <v>198</v>
      </c>
      <c r="L66" t="s">
        <v>198</v>
      </c>
      <c r="M66" t="s">
        <v>198</v>
      </c>
      <c r="N66" t="s">
        <v>198</v>
      </c>
      <c r="R66" s="1"/>
      <c r="S66" s="1"/>
      <c r="T66" s="1"/>
      <c r="U66" s="1"/>
      <c r="V66" s="1"/>
      <c r="W66" s="1"/>
      <c r="Y66" t="s">
        <v>198</v>
      </c>
      <c r="Z66" t="s">
        <v>198</v>
      </c>
      <c r="AA66" t="s">
        <v>198</v>
      </c>
      <c r="AB66" t="s">
        <v>198</v>
      </c>
      <c r="AC66" t="s">
        <v>198</v>
      </c>
      <c r="AD66" t="s">
        <v>198</v>
      </c>
      <c r="AE66" t="s">
        <v>198</v>
      </c>
      <c r="AF66" t="s">
        <v>198</v>
      </c>
      <c r="AG66" t="s">
        <v>198</v>
      </c>
      <c r="AH66" t="s">
        <v>198</v>
      </c>
      <c r="AI66" t="s">
        <v>198</v>
      </c>
    </row>
    <row r="67" spans="1:48" x14ac:dyDescent="0.25">
      <c r="A67" t="s">
        <v>128</v>
      </c>
      <c r="B67" t="s">
        <v>198</v>
      </c>
      <c r="C67" t="s">
        <v>653</v>
      </c>
      <c r="D67" t="s">
        <v>651</v>
      </c>
      <c r="E67" t="s">
        <v>198</v>
      </c>
      <c r="F67" t="s">
        <v>654</v>
      </c>
      <c r="G67" t="s">
        <v>198</v>
      </c>
      <c r="H67" t="s">
        <v>198</v>
      </c>
      <c r="I67" t="s">
        <v>198</v>
      </c>
      <c r="J67" t="s">
        <v>198</v>
      </c>
      <c r="L67" t="s">
        <v>198</v>
      </c>
      <c r="M67" t="s">
        <v>198</v>
      </c>
      <c r="N67" t="s">
        <v>198</v>
      </c>
      <c r="R67" s="1"/>
      <c r="S67" s="1"/>
      <c r="T67" s="1"/>
      <c r="U67" s="1"/>
      <c r="V67" s="1"/>
      <c r="W67" s="1"/>
      <c r="Y67" t="s">
        <v>198</v>
      </c>
      <c r="Z67" t="s">
        <v>198</v>
      </c>
      <c r="AA67" t="s">
        <v>198</v>
      </c>
      <c r="AB67" t="s">
        <v>198</v>
      </c>
      <c r="AC67" t="s">
        <v>198</v>
      </c>
      <c r="AD67" t="s">
        <v>198</v>
      </c>
      <c r="AE67" t="s">
        <v>198</v>
      </c>
      <c r="AF67" t="s">
        <v>198</v>
      </c>
      <c r="AG67" t="s">
        <v>198</v>
      </c>
      <c r="AH67" t="s">
        <v>198</v>
      </c>
      <c r="AI67" t="s">
        <v>198</v>
      </c>
    </row>
    <row r="68" spans="1:48" x14ac:dyDescent="0.25">
      <c r="A68" t="s">
        <v>129</v>
      </c>
      <c r="B68" t="s">
        <v>198</v>
      </c>
      <c r="C68" t="s">
        <v>655</v>
      </c>
      <c r="D68" t="s">
        <v>478</v>
      </c>
      <c r="E68" t="s">
        <v>130</v>
      </c>
      <c r="F68" t="s">
        <v>656</v>
      </c>
      <c r="G68" t="s">
        <v>131</v>
      </c>
      <c r="H68" t="s">
        <v>198</v>
      </c>
      <c r="I68" t="s">
        <v>198</v>
      </c>
      <c r="J68" t="s">
        <v>198</v>
      </c>
      <c r="L68" t="s">
        <v>198</v>
      </c>
      <c r="M68" t="s">
        <v>198</v>
      </c>
      <c r="N68" t="s">
        <v>198</v>
      </c>
      <c r="R68" s="1"/>
      <c r="S68" s="1"/>
      <c r="T68" s="1"/>
      <c r="U68" s="1"/>
      <c r="V68" s="1"/>
      <c r="W68" s="1"/>
      <c r="Y68" t="s">
        <v>198</v>
      </c>
      <c r="Z68" t="s">
        <v>198</v>
      </c>
      <c r="AA68" t="s">
        <v>198</v>
      </c>
      <c r="AB68" t="s">
        <v>198</v>
      </c>
      <c r="AC68" t="s">
        <v>198</v>
      </c>
      <c r="AD68" t="s">
        <v>198</v>
      </c>
      <c r="AE68" t="s">
        <v>198</v>
      </c>
      <c r="AF68" t="s">
        <v>198</v>
      </c>
      <c r="AG68" t="s">
        <v>198</v>
      </c>
      <c r="AH68" t="s">
        <v>198</v>
      </c>
      <c r="AI68" t="s">
        <v>198</v>
      </c>
    </row>
    <row r="69" spans="1:48" x14ac:dyDescent="0.25">
      <c r="A69" t="s">
        <v>132</v>
      </c>
      <c r="B69" t="s">
        <v>198</v>
      </c>
      <c r="C69" t="s">
        <v>657</v>
      </c>
      <c r="D69" t="s">
        <v>200</v>
      </c>
      <c r="E69" t="s">
        <v>198</v>
      </c>
      <c r="F69" t="s">
        <v>658</v>
      </c>
      <c r="G69" t="s">
        <v>659</v>
      </c>
      <c r="H69" t="s">
        <v>660</v>
      </c>
      <c r="I69" t="s">
        <v>661</v>
      </c>
      <c r="J69" t="s">
        <v>219</v>
      </c>
      <c r="L69" t="s">
        <v>662</v>
      </c>
      <c r="M69" t="s">
        <v>663</v>
      </c>
      <c r="N69" t="s">
        <v>198</v>
      </c>
      <c r="R69" s="1"/>
      <c r="S69" s="1"/>
      <c r="T69" s="1"/>
      <c r="U69" s="1"/>
      <c r="V69" s="1"/>
      <c r="W69" s="1"/>
      <c r="Y69" t="s">
        <v>198</v>
      </c>
      <c r="Z69" t="s">
        <v>198</v>
      </c>
      <c r="AA69" t="s">
        <v>198</v>
      </c>
      <c r="AB69" t="s">
        <v>198</v>
      </c>
      <c r="AC69" t="s">
        <v>198</v>
      </c>
      <c r="AD69" t="s">
        <v>198</v>
      </c>
      <c r="AE69" t="s">
        <v>198</v>
      </c>
      <c r="AF69" t="s">
        <v>198</v>
      </c>
      <c r="AG69" t="s">
        <v>198</v>
      </c>
      <c r="AH69" t="s">
        <v>198</v>
      </c>
      <c r="AI69" t="s">
        <v>198</v>
      </c>
    </row>
    <row r="70" spans="1:48" x14ac:dyDescent="0.25">
      <c r="A70" t="s">
        <v>133</v>
      </c>
      <c r="B70" t="s">
        <v>198</v>
      </c>
      <c r="C70" t="s">
        <v>664</v>
      </c>
      <c r="D70" t="s">
        <v>651</v>
      </c>
      <c r="E70" t="s">
        <v>198</v>
      </c>
      <c r="F70" t="s">
        <v>665</v>
      </c>
      <c r="G70" t="s">
        <v>198</v>
      </c>
      <c r="H70" t="s">
        <v>198</v>
      </c>
      <c r="I70" t="s">
        <v>198</v>
      </c>
      <c r="J70" t="s">
        <v>198</v>
      </c>
      <c r="L70" t="s">
        <v>198</v>
      </c>
      <c r="M70" t="s">
        <v>198</v>
      </c>
      <c r="N70" t="s">
        <v>198</v>
      </c>
      <c r="R70" s="1"/>
      <c r="S70" s="1"/>
      <c r="T70" s="1"/>
      <c r="U70" s="1"/>
      <c r="V70" s="1"/>
      <c r="W70" s="1"/>
      <c r="Y70" t="s">
        <v>198</v>
      </c>
      <c r="Z70" t="s">
        <v>198</v>
      </c>
      <c r="AA70" t="s">
        <v>198</v>
      </c>
      <c r="AB70" t="s">
        <v>198</v>
      </c>
      <c r="AC70" t="s">
        <v>198</v>
      </c>
      <c r="AD70" t="s">
        <v>198</v>
      </c>
      <c r="AE70" t="s">
        <v>198</v>
      </c>
      <c r="AF70" t="s">
        <v>198</v>
      </c>
      <c r="AG70" t="s">
        <v>198</v>
      </c>
      <c r="AH70" t="s">
        <v>198</v>
      </c>
      <c r="AI70" t="s">
        <v>198</v>
      </c>
    </row>
    <row r="71" spans="1:48" x14ac:dyDescent="0.25">
      <c r="A71" t="s">
        <v>134</v>
      </c>
      <c r="B71" t="s">
        <v>198</v>
      </c>
      <c r="C71" t="s">
        <v>666</v>
      </c>
      <c r="D71" t="s">
        <v>200</v>
      </c>
      <c r="E71" t="s">
        <v>667</v>
      </c>
      <c r="F71" t="s">
        <v>668</v>
      </c>
      <c r="G71" t="s">
        <v>669</v>
      </c>
      <c r="H71" t="s">
        <v>670</v>
      </c>
      <c r="I71" t="s">
        <v>671</v>
      </c>
      <c r="J71" t="s">
        <v>285</v>
      </c>
      <c r="L71" t="s">
        <v>198</v>
      </c>
      <c r="M71" t="s">
        <v>198</v>
      </c>
      <c r="N71" t="s">
        <v>672</v>
      </c>
      <c r="O71" t="s">
        <v>135</v>
      </c>
      <c r="R71" s="1"/>
      <c r="S71" s="1"/>
      <c r="T71" s="1"/>
      <c r="U71" s="1"/>
      <c r="V71" s="1"/>
      <c r="W71" s="1"/>
      <c r="Y71" t="s">
        <v>673</v>
      </c>
      <c r="Z71" t="s">
        <v>674</v>
      </c>
      <c r="AA71" t="s">
        <v>198</v>
      </c>
      <c r="AB71" t="s">
        <v>352</v>
      </c>
      <c r="AC71" t="s">
        <v>675</v>
      </c>
      <c r="AD71" t="s">
        <v>676</v>
      </c>
      <c r="AE71" t="s">
        <v>677</v>
      </c>
      <c r="AF71" t="s">
        <v>198</v>
      </c>
      <c r="AG71" t="s">
        <v>198</v>
      </c>
      <c r="AH71" t="s">
        <v>198</v>
      </c>
      <c r="AI71" t="s">
        <v>135</v>
      </c>
      <c r="AJ71" t="s">
        <v>678</v>
      </c>
      <c r="AK71" t="s">
        <v>679</v>
      </c>
      <c r="AL71" t="s">
        <v>629</v>
      </c>
      <c r="AM71" t="s">
        <v>680</v>
      </c>
      <c r="AN71" t="s">
        <v>198</v>
      </c>
      <c r="AO71" t="s">
        <v>198</v>
      </c>
      <c r="AP71" t="s">
        <v>681</v>
      </c>
      <c r="AQ71" t="s">
        <v>639</v>
      </c>
      <c r="AR71" t="s">
        <v>682</v>
      </c>
      <c r="AS71" t="s">
        <v>229</v>
      </c>
      <c r="AT71" t="s">
        <v>683</v>
      </c>
      <c r="AU71" t="s">
        <v>198</v>
      </c>
      <c r="AV71" t="s">
        <v>198</v>
      </c>
    </row>
    <row r="72" spans="1:48" x14ac:dyDescent="0.25">
      <c r="A72" t="s">
        <v>136</v>
      </c>
      <c r="B72" t="s">
        <v>198</v>
      </c>
      <c r="C72" t="s">
        <v>684</v>
      </c>
      <c r="D72" t="s">
        <v>200</v>
      </c>
      <c r="E72" t="s">
        <v>198</v>
      </c>
      <c r="F72" t="s">
        <v>685</v>
      </c>
      <c r="G72" t="s">
        <v>257</v>
      </c>
      <c r="H72" t="s">
        <v>258</v>
      </c>
      <c r="I72" t="s">
        <v>259</v>
      </c>
      <c r="J72" t="s">
        <v>248</v>
      </c>
      <c r="L72" t="s">
        <v>198</v>
      </c>
      <c r="M72" t="s">
        <v>198</v>
      </c>
      <c r="N72" t="s">
        <v>198</v>
      </c>
      <c r="R72" s="1"/>
      <c r="S72" s="1"/>
      <c r="T72" s="1"/>
      <c r="U72" s="1"/>
      <c r="V72" s="1"/>
      <c r="W72" s="1"/>
      <c r="Y72" t="s">
        <v>686</v>
      </c>
      <c r="Z72" t="s">
        <v>687</v>
      </c>
      <c r="AA72" t="s">
        <v>198</v>
      </c>
      <c r="AB72" t="s">
        <v>688</v>
      </c>
      <c r="AC72" t="s">
        <v>689</v>
      </c>
      <c r="AD72" t="s">
        <v>690</v>
      </c>
      <c r="AE72" t="s">
        <v>691</v>
      </c>
      <c r="AF72" t="s">
        <v>692</v>
      </c>
      <c r="AG72" t="s">
        <v>198</v>
      </c>
      <c r="AH72" t="s">
        <v>198</v>
      </c>
      <c r="AI72" t="s">
        <v>198</v>
      </c>
    </row>
    <row r="73" spans="1:48" x14ac:dyDescent="0.25">
      <c r="A73" t="s">
        <v>137</v>
      </c>
      <c r="B73" t="s">
        <v>198</v>
      </c>
      <c r="C73" t="s">
        <v>693</v>
      </c>
      <c r="D73" t="s">
        <v>200</v>
      </c>
      <c r="E73" t="s">
        <v>694</v>
      </c>
      <c r="F73" t="s">
        <v>695</v>
      </c>
      <c r="G73" t="s">
        <v>696</v>
      </c>
      <c r="H73" t="s">
        <v>697</v>
      </c>
      <c r="I73" t="s">
        <v>698</v>
      </c>
      <c r="J73" t="s">
        <v>349</v>
      </c>
      <c r="L73" t="s">
        <v>198</v>
      </c>
      <c r="M73" t="s">
        <v>198</v>
      </c>
      <c r="N73" t="s">
        <v>699</v>
      </c>
      <c r="O73" t="s">
        <v>138</v>
      </c>
      <c r="R73" s="1"/>
      <c r="S73" s="1"/>
      <c r="T73" s="1"/>
      <c r="U73" s="1"/>
      <c r="V73" s="1"/>
      <c r="W73" s="1"/>
      <c r="Y73" t="s">
        <v>198</v>
      </c>
      <c r="Z73" t="s">
        <v>198</v>
      </c>
      <c r="AA73" t="s">
        <v>198</v>
      </c>
      <c r="AB73" t="s">
        <v>198</v>
      </c>
      <c r="AC73" t="s">
        <v>198</v>
      </c>
      <c r="AD73" t="s">
        <v>198</v>
      </c>
      <c r="AE73" t="s">
        <v>198</v>
      </c>
      <c r="AF73" t="s">
        <v>198</v>
      </c>
      <c r="AG73" t="s">
        <v>198</v>
      </c>
      <c r="AH73" t="s">
        <v>198</v>
      </c>
      <c r="AI73" t="s">
        <v>138</v>
      </c>
      <c r="AJ73" t="s">
        <v>700</v>
      </c>
      <c r="AK73" t="s">
        <v>701</v>
      </c>
      <c r="AL73" t="s">
        <v>440</v>
      </c>
      <c r="AM73" t="s">
        <v>702</v>
      </c>
      <c r="AN73" t="s">
        <v>198</v>
      </c>
      <c r="AO73" t="s">
        <v>198</v>
      </c>
      <c r="AP73" t="s">
        <v>703</v>
      </c>
      <c r="AQ73" t="s">
        <v>349</v>
      </c>
      <c r="AR73" t="s">
        <v>704</v>
      </c>
      <c r="AS73" t="s">
        <v>229</v>
      </c>
      <c r="AT73" t="s">
        <v>705</v>
      </c>
      <c r="AU73" t="s">
        <v>198</v>
      </c>
      <c r="AV73" t="s">
        <v>198</v>
      </c>
    </row>
    <row r="74" spans="1:48" x14ac:dyDescent="0.25">
      <c r="A74" t="s">
        <v>139</v>
      </c>
      <c r="B74" t="s">
        <v>706</v>
      </c>
      <c r="C74" t="s">
        <v>707</v>
      </c>
      <c r="D74" t="s">
        <v>358</v>
      </c>
      <c r="E74" t="s">
        <v>708</v>
      </c>
      <c r="F74" t="s">
        <v>709</v>
      </c>
      <c r="G74" t="s">
        <v>710</v>
      </c>
      <c r="H74" t="s">
        <v>198</v>
      </c>
      <c r="I74" t="s">
        <v>711</v>
      </c>
      <c r="J74" t="s">
        <v>570</v>
      </c>
      <c r="L74" t="s">
        <v>198</v>
      </c>
      <c r="M74" t="s">
        <v>198</v>
      </c>
      <c r="N74" t="s">
        <v>198</v>
      </c>
      <c r="R74" s="1"/>
      <c r="S74" s="1"/>
      <c r="T74" s="1"/>
      <c r="U74" s="1"/>
      <c r="V74" s="1"/>
      <c r="W74" s="1"/>
      <c r="Y74" t="s">
        <v>198</v>
      </c>
      <c r="Z74" t="s">
        <v>198</v>
      </c>
      <c r="AA74" t="s">
        <v>198</v>
      </c>
      <c r="AB74" t="s">
        <v>198</v>
      </c>
      <c r="AC74" t="s">
        <v>198</v>
      </c>
      <c r="AD74" t="s">
        <v>198</v>
      </c>
      <c r="AE74" t="s">
        <v>198</v>
      </c>
      <c r="AF74" t="s">
        <v>198</v>
      </c>
      <c r="AG74" t="s">
        <v>198</v>
      </c>
      <c r="AH74" t="s">
        <v>198</v>
      </c>
      <c r="AI74" t="s">
        <v>198</v>
      </c>
    </row>
    <row r="75" spans="1:48" x14ac:dyDescent="0.25">
      <c r="A75" t="s">
        <v>140</v>
      </c>
      <c r="B75" t="s">
        <v>198</v>
      </c>
      <c r="C75" t="s">
        <v>712</v>
      </c>
      <c r="D75" t="s">
        <v>200</v>
      </c>
      <c r="E75" t="s">
        <v>198</v>
      </c>
      <c r="F75" t="s">
        <v>713</v>
      </c>
      <c r="G75" t="s">
        <v>714</v>
      </c>
      <c r="H75" t="s">
        <v>715</v>
      </c>
      <c r="I75" t="s">
        <v>716</v>
      </c>
      <c r="J75" t="s">
        <v>375</v>
      </c>
      <c r="L75" t="s">
        <v>198</v>
      </c>
      <c r="M75" t="s">
        <v>198</v>
      </c>
      <c r="N75" t="s">
        <v>198</v>
      </c>
      <c r="R75" s="1"/>
      <c r="S75" s="1"/>
      <c r="T75" s="1"/>
      <c r="U75" s="1"/>
      <c r="V75" s="1"/>
      <c r="W75" s="1"/>
      <c r="Y75" t="s">
        <v>198</v>
      </c>
      <c r="Z75" t="s">
        <v>198</v>
      </c>
      <c r="AA75" t="s">
        <v>198</v>
      </c>
      <c r="AB75" t="s">
        <v>198</v>
      </c>
      <c r="AC75" t="s">
        <v>198</v>
      </c>
      <c r="AD75" t="s">
        <v>198</v>
      </c>
      <c r="AE75" t="s">
        <v>198</v>
      </c>
      <c r="AF75" t="s">
        <v>198</v>
      </c>
      <c r="AG75" t="s">
        <v>198</v>
      </c>
      <c r="AH75" t="s">
        <v>198</v>
      </c>
      <c r="AI75" t="s">
        <v>198</v>
      </c>
    </row>
    <row r="76" spans="1:48" x14ac:dyDescent="0.25">
      <c r="A76" t="s">
        <v>141</v>
      </c>
      <c r="B76" t="s">
        <v>198</v>
      </c>
      <c r="C76" t="s">
        <v>717</v>
      </c>
      <c r="D76" t="s">
        <v>200</v>
      </c>
      <c r="E76" t="s">
        <v>198</v>
      </c>
      <c r="F76" t="s">
        <v>718</v>
      </c>
      <c r="G76" t="s">
        <v>719</v>
      </c>
      <c r="H76" t="s">
        <v>720</v>
      </c>
      <c r="I76" t="s">
        <v>334</v>
      </c>
      <c r="J76" t="s">
        <v>335</v>
      </c>
      <c r="L76" t="s">
        <v>721</v>
      </c>
      <c r="M76" t="s">
        <v>198</v>
      </c>
      <c r="N76" t="s">
        <v>198</v>
      </c>
      <c r="R76" s="1"/>
      <c r="S76" s="1"/>
      <c r="T76" s="1"/>
      <c r="U76" s="1"/>
      <c r="V76" s="1"/>
      <c r="W76" s="1"/>
      <c r="Y76" t="s">
        <v>198</v>
      </c>
      <c r="Z76" t="s">
        <v>198</v>
      </c>
      <c r="AA76" t="s">
        <v>198</v>
      </c>
      <c r="AB76" t="s">
        <v>198</v>
      </c>
      <c r="AC76" t="s">
        <v>198</v>
      </c>
      <c r="AD76" t="s">
        <v>198</v>
      </c>
      <c r="AE76" t="s">
        <v>198</v>
      </c>
      <c r="AF76" t="s">
        <v>198</v>
      </c>
      <c r="AG76" t="s">
        <v>198</v>
      </c>
      <c r="AH76" t="s">
        <v>198</v>
      </c>
      <c r="AI76" t="s">
        <v>198</v>
      </c>
    </row>
    <row r="77" spans="1:48" x14ac:dyDescent="0.25">
      <c r="A77" t="s">
        <v>142</v>
      </c>
      <c r="B77" t="s">
        <v>198</v>
      </c>
      <c r="C77" t="s">
        <v>722</v>
      </c>
      <c r="D77" t="s">
        <v>200</v>
      </c>
      <c r="E77" t="s">
        <v>198</v>
      </c>
      <c r="F77" t="s">
        <v>723</v>
      </c>
      <c r="G77" t="s">
        <v>724</v>
      </c>
      <c r="H77" t="s">
        <v>725</v>
      </c>
      <c r="I77" t="s">
        <v>726</v>
      </c>
      <c r="J77" t="s">
        <v>727</v>
      </c>
      <c r="L77" t="s">
        <v>198</v>
      </c>
      <c r="M77" t="s">
        <v>198</v>
      </c>
      <c r="N77" t="s">
        <v>198</v>
      </c>
      <c r="R77" s="1"/>
      <c r="S77" s="1"/>
      <c r="T77" s="1"/>
      <c r="U77" s="1"/>
      <c r="V77" s="1"/>
      <c r="W77" s="1"/>
      <c r="Y77" t="s">
        <v>198</v>
      </c>
      <c r="Z77" t="s">
        <v>198</v>
      </c>
      <c r="AA77" t="s">
        <v>198</v>
      </c>
      <c r="AB77" t="s">
        <v>198</v>
      </c>
      <c r="AC77" t="s">
        <v>198</v>
      </c>
      <c r="AD77" t="s">
        <v>198</v>
      </c>
      <c r="AE77" t="s">
        <v>198</v>
      </c>
      <c r="AF77" t="s">
        <v>198</v>
      </c>
      <c r="AG77" t="s">
        <v>198</v>
      </c>
      <c r="AH77" t="s">
        <v>198</v>
      </c>
      <c r="AI77" t="s">
        <v>198</v>
      </c>
    </row>
    <row r="78" spans="1:48" x14ac:dyDescent="0.25">
      <c r="A78" t="s">
        <v>143</v>
      </c>
      <c r="B78" t="s">
        <v>198</v>
      </c>
      <c r="C78" t="s">
        <v>728</v>
      </c>
      <c r="D78" t="s">
        <v>200</v>
      </c>
      <c r="E78" t="s">
        <v>198</v>
      </c>
      <c r="F78" t="s">
        <v>729</v>
      </c>
      <c r="G78" t="s">
        <v>538</v>
      </c>
      <c r="H78" t="s">
        <v>539</v>
      </c>
      <c r="I78" t="s">
        <v>540</v>
      </c>
      <c r="J78" t="s">
        <v>541</v>
      </c>
      <c r="L78" t="s">
        <v>198</v>
      </c>
      <c r="M78" t="s">
        <v>198</v>
      </c>
      <c r="N78" t="s">
        <v>198</v>
      </c>
      <c r="R78" s="1"/>
      <c r="S78" s="1"/>
      <c r="T78" s="1"/>
      <c r="U78" s="1"/>
      <c r="V78" s="1"/>
      <c r="W78" s="1"/>
      <c r="Y78" t="s">
        <v>542</v>
      </c>
      <c r="Z78" t="s">
        <v>543</v>
      </c>
      <c r="AA78" t="s">
        <v>198</v>
      </c>
      <c r="AB78" t="s">
        <v>544</v>
      </c>
      <c r="AC78" t="s">
        <v>545</v>
      </c>
      <c r="AD78" t="s">
        <v>546</v>
      </c>
      <c r="AE78" t="s">
        <v>547</v>
      </c>
      <c r="AF78" t="s">
        <v>548</v>
      </c>
      <c r="AG78" t="s">
        <v>549</v>
      </c>
      <c r="AH78" t="s">
        <v>198</v>
      </c>
      <c r="AI78" t="s">
        <v>198</v>
      </c>
    </row>
    <row r="79" spans="1:48" x14ac:dyDescent="0.25">
      <c r="A79" t="s">
        <v>144</v>
      </c>
      <c r="B79" t="s">
        <v>198</v>
      </c>
      <c r="C79" t="s">
        <v>730</v>
      </c>
      <c r="D79" t="s">
        <v>200</v>
      </c>
      <c r="E79" t="s">
        <v>198</v>
      </c>
      <c r="F79" t="s">
        <v>731</v>
      </c>
      <c r="G79" t="s">
        <v>732</v>
      </c>
      <c r="H79" t="s">
        <v>733</v>
      </c>
      <c r="I79" t="s">
        <v>734</v>
      </c>
      <c r="J79" t="s">
        <v>583</v>
      </c>
      <c r="L79" t="s">
        <v>198</v>
      </c>
      <c r="M79" t="s">
        <v>198</v>
      </c>
      <c r="N79" t="s">
        <v>198</v>
      </c>
      <c r="R79" s="1"/>
      <c r="S79" s="1"/>
      <c r="T79" s="1"/>
      <c r="U79" s="1"/>
      <c r="V79" s="1"/>
      <c r="W79" s="1"/>
      <c r="Y79" t="s">
        <v>198</v>
      </c>
      <c r="Z79" t="s">
        <v>198</v>
      </c>
      <c r="AA79" t="s">
        <v>198</v>
      </c>
      <c r="AB79" t="s">
        <v>198</v>
      </c>
      <c r="AC79" t="s">
        <v>198</v>
      </c>
      <c r="AD79" t="s">
        <v>198</v>
      </c>
      <c r="AE79" t="s">
        <v>198</v>
      </c>
      <c r="AF79" t="s">
        <v>198</v>
      </c>
      <c r="AG79" t="s">
        <v>198</v>
      </c>
      <c r="AH79" t="s">
        <v>198</v>
      </c>
      <c r="AI79" t="s">
        <v>198</v>
      </c>
    </row>
    <row r="80" spans="1:48" x14ac:dyDescent="0.25">
      <c r="A80" t="s">
        <v>145</v>
      </c>
      <c r="B80" t="s">
        <v>198</v>
      </c>
      <c r="C80" t="s">
        <v>735</v>
      </c>
      <c r="D80" t="s">
        <v>200</v>
      </c>
      <c r="E80" t="s">
        <v>198</v>
      </c>
      <c r="F80" t="s">
        <v>736</v>
      </c>
      <c r="G80" t="s">
        <v>737</v>
      </c>
      <c r="H80" t="s">
        <v>738</v>
      </c>
      <c r="I80" t="s">
        <v>739</v>
      </c>
      <c r="J80" t="s">
        <v>299</v>
      </c>
      <c r="L80" t="s">
        <v>198</v>
      </c>
      <c r="M80" t="s">
        <v>198</v>
      </c>
      <c r="N80" t="s">
        <v>198</v>
      </c>
      <c r="R80" s="1"/>
      <c r="S80" s="1"/>
      <c r="T80" s="1"/>
      <c r="U80" s="1"/>
      <c r="V80" s="1"/>
      <c r="W80" s="1"/>
      <c r="Y80" t="s">
        <v>198</v>
      </c>
      <c r="Z80" t="s">
        <v>198</v>
      </c>
      <c r="AA80" t="s">
        <v>198</v>
      </c>
      <c r="AB80" t="s">
        <v>198</v>
      </c>
      <c r="AC80" t="s">
        <v>198</v>
      </c>
      <c r="AD80" t="s">
        <v>198</v>
      </c>
      <c r="AE80" t="s">
        <v>198</v>
      </c>
      <c r="AF80" t="s">
        <v>198</v>
      </c>
      <c r="AG80" t="s">
        <v>198</v>
      </c>
      <c r="AH80" t="s">
        <v>198</v>
      </c>
      <c r="AI80" t="s">
        <v>198</v>
      </c>
    </row>
    <row r="81" spans="1:48" x14ac:dyDescent="0.25">
      <c r="A81" t="s">
        <v>146</v>
      </c>
      <c r="B81" t="s">
        <v>198</v>
      </c>
      <c r="C81" t="s">
        <v>740</v>
      </c>
      <c r="D81" t="s">
        <v>741</v>
      </c>
      <c r="E81" t="s">
        <v>198</v>
      </c>
      <c r="F81" t="s">
        <v>742</v>
      </c>
      <c r="G81" t="s">
        <v>198</v>
      </c>
      <c r="H81" t="s">
        <v>198</v>
      </c>
      <c r="I81" t="s">
        <v>198</v>
      </c>
      <c r="J81" t="s">
        <v>198</v>
      </c>
      <c r="L81" t="s">
        <v>198</v>
      </c>
      <c r="M81" t="s">
        <v>198</v>
      </c>
      <c r="N81" t="s">
        <v>198</v>
      </c>
      <c r="R81" s="1"/>
      <c r="S81" s="1"/>
      <c r="T81" s="1"/>
      <c r="U81" s="1"/>
      <c r="V81" s="1"/>
      <c r="W81" s="1"/>
      <c r="Y81" t="s">
        <v>198</v>
      </c>
      <c r="Z81" t="s">
        <v>198</v>
      </c>
      <c r="AA81" t="s">
        <v>198</v>
      </c>
      <c r="AB81" t="s">
        <v>198</v>
      </c>
      <c r="AC81" t="s">
        <v>198</v>
      </c>
      <c r="AD81" t="s">
        <v>198</v>
      </c>
      <c r="AE81" t="s">
        <v>198</v>
      </c>
      <c r="AF81" t="s">
        <v>198</v>
      </c>
      <c r="AG81" t="s">
        <v>198</v>
      </c>
      <c r="AH81" t="s">
        <v>198</v>
      </c>
      <c r="AI81" t="s">
        <v>198</v>
      </c>
    </row>
    <row r="82" spans="1:48" x14ac:dyDescent="0.25">
      <c r="A82" t="s">
        <v>147</v>
      </c>
      <c r="B82" t="s">
        <v>198</v>
      </c>
      <c r="C82" t="s">
        <v>743</v>
      </c>
      <c r="D82" t="s">
        <v>200</v>
      </c>
      <c r="E82" t="s">
        <v>198</v>
      </c>
      <c r="F82" t="s">
        <v>744</v>
      </c>
      <c r="G82" t="s">
        <v>257</v>
      </c>
      <c r="H82" t="s">
        <v>273</v>
      </c>
      <c r="I82" t="s">
        <v>259</v>
      </c>
      <c r="J82" t="s">
        <v>248</v>
      </c>
      <c r="L82" t="s">
        <v>198</v>
      </c>
      <c r="M82" t="s">
        <v>198</v>
      </c>
      <c r="N82" t="s">
        <v>198</v>
      </c>
      <c r="R82" s="1"/>
      <c r="S82" s="1"/>
      <c r="T82" s="1"/>
      <c r="U82" s="1"/>
      <c r="V82" s="1"/>
      <c r="W82" s="1"/>
      <c r="Y82" t="s">
        <v>198</v>
      </c>
      <c r="Z82" t="s">
        <v>198</v>
      </c>
      <c r="AA82" t="s">
        <v>198</v>
      </c>
      <c r="AB82" t="s">
        <v>198</v>
      </c>
      <c r="AC82" t="s">
        <v>198</v>
      </c>
      <c r="AD82" t="s">
        <v>198</v>
      </c>
      <c r="AE82" t="s">
        <v>198</v>
      </c>
      <c r="AF82" t="s">
        <v>198</v>
      </c>
      <c r="AG82" t="s">
        <v>198</v>
      </c>
      <c r="AH82" t="s">
        <v>198</v>
      </c>
      <c r="AI82" t="s">
        <v>198</v>
      </c>
    </row>
    <row r="83" spans="1:48" x14ac:dyDescent="0.25">
      <c r="A83" s="3" t="s">
        <v>148</v>
      </c>
      <c r="B83" t="s">
        <v>198</v>
      </c>
      <c r="C83" t="s">
        <v>745</v>
      </c>
      <c r="D83" t="s">
        <v>200</v>
      </c>
      <c r="E83" t="s">
        <v>198</v>
      </c>
      <c r="F83" t="s">
        <v>746</v>
      </c>
      <c r="G83" t="s">
        <v>747</v>
      </c>
      <c r="H83" t="s">
        <v>748</v>
      </c>
      <c r="I83" t="s">
        <v>749</v>
      </c>
      <c r="J83" t="s">
        <v>254</v>
      </c>
      <c r="L83" t="s">
        <v>198</v>
      </c>
      <c r="M83" t="s">
        <v>198</v>
      </c>
      <c r="N83" t="s">
        <v>198</v>
      </c>
      <c r="R83" s="1"/>
      <c r="S83" s="1"/>
      <c r="T83" s="1"/>
      <c r="U83" s="1"/>
      <c r="V83" s="1"/>
      <c r="W83" s="1"/>
      <c r="Y83" t="s">
        <v>198</v>
      </c>
      <c r="Z83" t="s">
        <v>198</v>
      </c>
      <c r="AA83" t="s">
        <v>198</v>
      </c>
      <c r="AB83" t="s">
        <v>198</v>
      </c>
      <c r="AC83" t="s">
        <v>198</v>
      </c>
      <c r="AD83" t="s">
        <v>198</v>
      </c>
      <c r="AE83" t="s">
        <v>198</v>
      </c>
      <c r="AF83" t="s">
        <v>198</v>
      </c>
      <c r="AG83" t="s">
        <v>198</v>
      </c>
      <c r="AH83" t="s">
        <v>198</v>
      </c>
      <c r="AI83" t="s">
        <v>198</v>
      </c>
    </row>
    <row r="84" spans="1:48" x14ac:dyDescent="0.25">
      <c r="A84" t="s">
        <v>149</v>
      </c>
      <c r="B84" t="s">
        <v>198</v>
      </c>
      <c r="C84" t="s">
        <v>750</v>
      </c>
      <c r="D84" t="s">
        <v>751</v>
      </c>
      <c r="E84" t="s">
        <v>198</v>
      </c>
      <c r="F84" t="s">
        <v>752</v>
      </c>
      <c r="G84" t="s">
        <v>198</v>
      </c>
      <c r="H84" t="s">
        <v>198</v>
      </c>
      <c r="I84" t="s">
        <v>198</v>
      </c>
      <c r="J84" t="s">
        <v>198</v>
      </c>
      <c r="L84" t="s">
        <v>198</v>
      </c>
      <c r="M84" t="s">
        <v>198</v>
      </c>
      <c r="N84" t="s">
        <v>198</v>
      </c>
      <c r="R84" s="1"/>
      <c r="S84" s="1"/>
      <c r="T84" s="1"/>
      <c r="U84" s="1"/>
      <c r="V84" s="1"/>
      <c r="W84" s="1"/>
      <c r="Y84" t="s">
        <v>198</v>
      </c>
      <c r="Z84" t="s">
        <v>198</v>
      </c>
      <c r="AA84" t="s">
        <v>198</v>
      </c>
      <c r="AB84" t="s">
        <v>198</v>
      </c>
      <c r="AC84" t="s">
        <v>198</v>
      </c>
      <c r="AD84" t="s">
        <v>198</v>
      </c>
      <c r="AE84" t="s">
        <v>198</v>
      </c>
      <c r="AF84" t="s">
        <v>198</v>
      </c>
      <c r="AG84" t="s">
        <v>198</v>
      </c>
      <c r="AH84" t="s">
        <v>198</v>
      </c>
      <c r="AI84" t="s">
        <v>198</v>
      </c>
    </row>
    <row r="85" spans="1:48" x14ac:dyDescent="0.25">
      <c r="A85" t="s">
        <v>150</v>
      </c>
      <c r="B85" t="s">
        <v>198</v>
      </c>
      <c r="C85" t="s">
        <v>753</v>
      </c>
      <c r="D85" t="s">
        <v>754</v>
      </c>
      <c r="E85" t="s">
        <v>755</v>
      </c>
      <c r="F85" t="s">
        <v>756</v>
      </c>
      <c r="G85" t="s">
        <v>198</v>
      </c>
      <c r="H85" t="s">
        <v>198</v>
      </c>
      <c r="I85" t="s">
        <v>198</v>
      </c>
      <c r="J85" t="s">
        <v>198</v>
      </c>
      <c r="L85" t="s">
        <v>198</v>
      </c>
      <c r="M85" t="s">
        <v>198</v>
      </c>
      <c r="N85" t="s">
        <v>198</v>
      </c>
      <c r="R85" s="1"/>
      <c r="S85" s="1"/>
      <c r="T85" s="1"/>
      <c r="U85" s="1"/>
      <c r="V85" s="1"/>
      <c r="W85" s="1"/>
      <c r="Y85" t="s">
        <v>198</v>
      </c>
      <c r="Z85" t="s">
        <v>198</v>
      </c>
      <c r="AA85" t="s">
        <v>198</v>
      </c>
      <c r="AB85" t="s">
        <v>198</v>
      </c>
      <c r="AC85" t="s">
        <v>198</v>
      </c>
      <c r="AD85" t="s">
        <v>198</v>
      </c>
      <c r="AE85" t="s">
        <v>198</v>
      </c>
      <c r="AF85" t="s">
        <v>198</v>
      </c>
      <c r="AG85" t="s">
        <v>198</v>
      </c>
      <c r="AH85" t="s">
        <v>198</v>
      </c>
      <c r="AI85" t="s">
        <v>198</v>
      </c>
    </row>
    <row r="86" spans="1:48" x14ac:dyDescent="0.25">
      <c r="A86" t="s">
        <v>151</v>
      </c>
      <c r="B86" t="s">
        <v>198</v>
      </c>
      <c r="C86" t="s">
        <v>757</v>
      </c>
      <c r="D86" t="s">
        <v>200</v>
      </c>
      <c r="E86" t="s">
        <v>758</v>
      </c>
      <c r="F86" t="s">
        <v>759</v>
      </c>
      <c r="G86" t="s">
        <v>760</v>
      </c>
      <c r="H86" t="s">
        <v>761</v>
      </c>
      <c r="I86" t="s">
        <v>762</v>
      </c>
      <c r="J86" t="s">
        <v>285</v>
      </c>
      <c r="L86" t="s">
        <v>198</v>
      </c>
      <c r="M86" t="s">
        <v>198</v>
      </c>
      <c r="N86" t="s">
        <v>763</v>
      </c>
      <c r="O86" t="s">
        <v>152</v>
      </c>
      <c r="R86" s="1"/>
      <c r="S86" s="1"/>
      <c r="T86" s="1"/>
      <c r="U86" s="1"/>
      <c r="V86" s="1"/>
      <c r="W86" s="1"/>
      <c r="Y86" t="s">
        <v>198</v>
      </c>
      <c r="Z86" t="s">
        <v>198</v>
      </c>
      <c r="AA86" t="s">
        <v>198</v>
      </c>
      <c r="AB86" t="s">
        <v>198</v>
      </c>
      <c r="AC86" t="s">
        <v>198</v>
      </c>
      <c r="AD86" t="s">
        <v>198</v>
      </c>
      <c r="AE86" t="s">
        <v>198</v>
      </c>
      <c r="AF86" t="s">
        <v>198</v>
      </c>
      <c r="AG86" t="s">
        <v>198</v>
      </c>
      <c r="AH86" t="s">
        <v>198</v>
      </c>
      <c r="AI86" t="s">
        <v>152</v>
      </c>
      <c r="AJ86" t="s">
        <v>764</v>
      </c>
      <c r="AK86" t="s">
        <v>765</v>
      </c>
      <c r="AL86" t="s">
        <v>629</v>
      </c>
      <c r="AM86" t="s">
        <v>766</v>
      </c>
      <c r="AN86" t="s">
        <v>198</v>
      </c>
      <c r="AO86" t="s">
        <v>198</v>
      </c>
      <c r="AP86" t="s">
        <v>767</v>
      </c>
      <c r="AQ86" t="s">
        <v>285</v>
      </c>
      <c r="AR86" t="s">
        <v>768</v>
      </c>
      <c r="AS86" t="s">
        <v>229</v>
      </c>
      <c r="AT86" t="s">
        <v>769</v>
      </c>
      <c r="AU86" t="s">
        <v>198</v>
      </c>
      <c r="AV86" t="s">
        <v>198</v>
      </c>
    </row>
    <row r="87" spans="1:48" x14ac:dyDescent="0.25">
      <c r="A87" t="s">
        <v>153</v>
      </c>
      <c r="B87" t="s">
        <v>198</v>
      </c>
      <c r="C87" t="s">
        <v>770</v>
      </c>
      <c r="D87" t="s">
        <v>200</v>
      </c>
      <c r="E87" t="s">
        <v>198</v>
      </c>
      <c r="F87" t="s">
        <v>771</v>
      </c>
      <c r="G87" t="s">
        <v>772</v>
      </c>
      <c r="H87" t="s">
        <v>773</v>
      </c>
      <c r="I87" t="s">
        <v>774</v>
      </c>
      <c r="J87" t="s">
        <v>727</v>
      </c>
      <c r="L87" t="s">
        <v>198</v>
      </c>
      <c r="M87" t="s">
        <v>198</v>
      </c>
      <c r="N87" t="s">
        <v>198</v>
      </c>
      <c r="R87" s="1"/>
      <c r="S87" s="1"/>
      <c r="T87" s="1"/>
      <c r="U87" s="1"/>
      <c r="V87" s="1"/>
      <c r="W87" s="1"/>
      <c r="Y87" t="s">
        <v>775</v>
      </c>
      <c r="Z87" t="s">
        <v>776</v>
      </c>
      <c r="AA87" t="s">
        <v>198</v>
      </c>
      <c r="AB87" t="s">
        <v>777</v>
      </c>
      <c r="AC87" t="s">
        <v>778</v>
      </c>
      <c r="AD87" t="s">
        <v>779</v>
      </c>
      <c r="AE87" t="s">
        <v>780</v>
      </c>
      <c r="AF87" t="s">
        <v>781</v>
      </c>
      <c r="AG87" t="s">
        <v>198</v>
      </c>
      <c r="AH87" t="s">
        <v>198</v>
      </c>
      <c r="AI87" t="s">
        <v>198</v>
      </c>
    </row>
    <row r="88" spans="1:48" x14ac:dyDescent="0.25">
      <c r="A88" t="s">
        <v>154</v>
      </c>
      <c r="B88" t="s">
        <v>198</v>
      </c>
      <c r="C88" t="s">
        <v>782</v>
      </c>
      <c r="D88" t="s">
        <v>200</v>
      </c>
      <c r="E88" t="s">
        <v>198</v>
      </c>
      <c r="F88" t="s">
        <v>783</v>
      </c>
      <c r="G88" t="s">
        <v>198</v>
      </c>
      <c r="H88" t="s">
        <v>198</v>
      </c>
      <c r="I88" t="s">
        <v>198</v>
      </c>
      <c r="J88" t="s">
        <v>198</v>
      </c>
      <c r="L88" t="s">
        <v>198</v>
      </c>
      <c r="M88" t="s">
        <v>198</v>
      </c>
      <c r="N88" t="s">
        <v>198</v>
      </c>
      <c r="R88" s="1"/>
      <c r="S88" s="1"/>
      <c r="T88" s="1"/>
      <c r="U88" s="1"/>
      <c r="V88" s="1"/>
      <c r="W88" s="1"/>
      <c r="Y88" t="s">
        <v>198</v>
      </c>
      <c r="Z88" t="s">
        <v>198</v>
      </c>
      <c r="AA88" t="s">
        <v>198</v>
      </c>
      <c r="AB88" t="s">
        <v>198</v>
      </c>
      <c r="AC88" t="s">
        <v>198</v>
      </c>
      <c r="AD88" t="s">
        <v>198</v>
      </c>
      <c r="AE88" t="s">
        <v>198</v>
      </c>
      <c r="AF88" t="s">
        <v>198</v>
      </c>
      <c r="AG88" t="s">
        <v>198</v>
      </c>
      <c r="AH88" t="s">
        <v>198</v>
      </c>
      <c r="AI88" t="s">
        <v>198</v>
      </c>
    </row>
    <row r="89" spans="1:48" x14ac:dyDescent="0.25">
      <c r="A89" t="s">
        <v>155</v>
      </c>
      <c r="B89" t="s">
        <v>784</v>
      </c>
      <c r="C89" t="s">
        <v>785</v>
      </c>
      <c r="D89" t="s">
        <v>358</v>
      </c>
      <c r="E89" t="s">
        <v>198</v>
      </c>
      <c r="F89" t="s">
        <v>786</v>
      </c>
      <c r="G89" t="s">
        <v>787</v>
      </c>
      <c r="H89" t="s">
        <v>198</v>
      </c>
      <c r="I89" t="s">
        <v>788</v>
      </c>
      <c r="J89" t="s">
        <v>789</v>
      </c>
      <c r="L89" t="s">
        <v>198</v>
      </c>
      <c r="M89" t="s">
        <v>198</v>
      </c>
      <c r="N89" t="s">
        <v>198</v>
      </c>
      <c r="R89" s="1"/>
      <c r="S89" s="1"/>
      <c r="T89" s="1"/>
      <c r="U89" s="1"/>
      <c r="V89" s="1"/>
      <c r="W89" s="1"/>
      <c r="Y89" t="s">
        <v>198</v>
      </c>
      <c r="Z89" t="s">
        <v>198</v>
      </c>
      <c r="AA89" t="s">
        <v>198</v>
      </c>
      <c r="AB89" t="s">
        <v>198</v>
      </c>
      <c r="AC89" t="s">
        <v>198</v>
      </c>
      <c r="AD89" t="s">
        <v>198</v>
      </c>
      <c r="AE89" t="s">
        <v>198</v>
      </c>
      <c r="AF89" t="s">
        <v>198</v>
      </c>
      <c r="AG89" t="s">
        <v>198</v>
      </c>
      <c r="AH89" t="s">
        <v>198</v>
      </c>
      <c r="AI89" t="s">
        <v>198</v>
      </c>
    </row>
    <row r="90" spans="1:48" x14ac:dyDescent="0.25">
      <c r="A90" t="s">
        <v>156</v>
      </c>
      <c r="B90" t="s">
        <v>198</v>
      </c>
      <c r="C90" t="s">
        <v>790</v>
      </c>
      <c r="D90" t="s">
        <v>200</v>
      </c>
      <c r="E90" t="s">
        <v>198</v>
      </c>
      <c r="F90" t="s">
        <v>791</v>
      </c>
      <c r="G90" t="s">
        <v>747</v>
      </c>
      <c r="H90" t="s">
        <v>792</v>
      </c>
      <c r="I90" t="s">
        <v>749</v>
      </c>
      <c r="J90" t="s">
        <v>254</v>
      </c>
      <c r="L90" t="s">
        <v>198</v>
      </c>
      <c r="M90" t="s">
        <v>198</v>
      </c>
      <c r="N90" t="s">
        <v>198</v>
      </c>
      <c r="R90" s="1"/>
      <c r="S90" s="1"/>
      <c r="T90" s="1"/>
      <c r="U90" s="1"/>
      <c r="V90" s="1"/>
      <c r="W90" s="1"/>
      <c r="Y90" t="s">
        <v>198</v>
      </c>
      <c r="Z90" t="s">
        <v>198</v>
      </c>
      <c r="AA90" t="s">
        <v>198</v>
      </c>
      <c r="AB90" t="s">
        <v>198</v>
      </c>
      <c r="AC90" t="s">
        <v>198</v>
      </c>
      <c r="AD90" t="s">
        <v>198</v>
      </c>
      <c r="AE90" t="s">
        <v>198</v>
      </c>
      <c r="AF90" t="s">
        <v>198</v>
      </c>
      <c r="AG90" t="s">
        <v>198</v>
      </c>
      <c r="AH90" t="s">
        <v>198</v>
      </c>
      <c r="AI90" t="s">
        <v>198</v>
      </c>
    </row>
    <row r="91" spans="1:48" x14ac:dyDescent="0.25">
      <c r="A91" t="s">
        <v>157</v>
      </c>
      <c r="B91" t="s">
        <v>793</v>
      </c>
      <c r="C91" t="s">
        <v>794</v>
      </c>
      <c r="D91" t="s">
        <v>358</v>
      </c>
      <c r="E91" t="s">
        <v>198</v>
      </c>
      <c r="F91" t="s">
        <v>795</v>
      </c>
      <c r="G91" t="s">
        <v>796</v>
      </c>
      <c r="H91" t="s">
        <v>198</v>
      </c>
      <c r="I91" t="s">
        <v>688</v>
      </c>
      <c r="J91" t="s">
        <v>689</v>
      </c>
      <c r="L91" t="s">
        <v>198</v>
      </c>
      <c r="M91" t="s">
        <v>198</v>
      </c>
      <c r="N91" t="s">
        <v>198</v>
      </c>
      <c r="R91" s="1"/>
      <c r="S91" s="1"/>
      <c r="T91" s="1"/>
      <c r="U91" s="1"/>
      <c r="V91" s="1"/>
      <c r="W91" s="1"/>
      <c r="Y91" t="s">
        <v>198</v>
      </c>
      <c r="Z91" t="s">
        <v>198</v>
      </c>
      <c r="AA91" t="s">
        <v>198</v>
      </c>
      <c r="AB91" t="s">
        <v>198</v>
      </c>
      <c r="AC91" t="s">
        <v>198</v>
      </c>
      <c r="AD91" t="s">
        <v>198</v>
      </c>
      <c r="AE91" t="s">
        <v>198</v>
      </c>
      <c r="AF91" t="s">
        <v>198</v>
      </c>
      <c r="AG91" t="s">
        <v>198</v>
      </c>
      <c r="AH91" t="s">
        <v>198</v>
      </c>
      <c r="AI91" t="s">
        <v>198</v>
      </c>
    </row>
    <row r="92" spans="1:48" x14ac:dyDescent="0.25">
      <c r="A92" t="s">
        <v>158</v>
      </c>
      <c r="B92" t="s">
        <v>198</v>
      </c>
      <c r="C92" t="s">
        <v>797</v>
      </c>
      <c r="D92" t="s">
        <v>200</v>
      </c>
      <c r="E92" t="s">
        <v>198</v>
      </c>
      <c r="F92" t="s">
        <v>798</v>
      </c>
      <c r="G92" t="s">
        <v>799</v>
      </c>
      <c r="H92" t="s">
        <v>800</v>
      </c>
      <c r="I92" t="s">
        <v>801</v>
      </c>
      <c r="J92" t="s">
        <v>727</v>
      </c>
      <c r="L92" t="s">
        <v>198</v>
      </c>
      <c r="M92" t="s">
        <v>198</v>
      </c>
      <c r="N92" t="s">
        <v>198</v>
      </c>
      <c r="R92" s="1"/>
      <c r="S92" s="1"/>
      <c r="T92" s="1"/>
      <c r="U92" s="1"/>
      <c r="V92" s="1"/>
      <c r="W92" s="1"/>
      <c r="Y92" t="s">
        <v>198</v>
      </c>
      <c r="Z92" t="s">
        <v>198</v>
      </c>
      <c r="AA92" t="s">
        <v>198</v>
      </c>
      <c r="AB92" t="s">
        <v>198</v>
      </c>
      <c r="AC92" t="s">
        <v>198</v>
      </c>
      <c r="AD92" t="s">
        <v>198</v>
      </c>
      <c r="AE92" t="s">
        <v>198</v>
      </c>
      <c r="AF92" t="s">
        <v>198</v>
      </c>
      <c r="AG92" t="s">
        <v>198</v>
      </c>
      <c r="AH92" t="s">
        <v>198</v>
      </c>
      <c r="AI92" t="s">
        <v>198</v>
      </c>
    </row>
    <row r="93" spans="1:48" x14ac:dyDescent="0.25">
      <c r="A93" t="s">
        <v>159</v>
      </c>
      <c r="B93" t="s">
        <v>198</v>
      </c>
      <c r="C93" t="s">
        <v>802</v>
      </c>
      <c r="D93" t="s">
        <v>200</v>
      </c>
      <c r="E93" t="s">
        <v>198</v>
      </c>
      <c r="F93" t="s">
        <v>803</v>
      </c>
      <c r="G93" t="s">
        <v>257</v>
      </c>
      <c r="H93" t="s">
        <v>273</v>
      </c>
      <c r="I93" t="s">
        <v>259</v>
      </c>
      <c r="J93" t="s">
        <v>248</v>
      </c>
      <c r="L93" t="s">
        <v>198</v>
      </c>
      <c r="M93" t="s">
        <v>198</v>
      </c>
      <c r="N93" t="s">
        <v>198</v>
      </c>
      <c r="R93" s="1"/>
      <c r="S93" s="1"/>
      <c r="T93" s="1"/>
      <c r="U93" s="1"/>
      <c r="V93" s="1"/>
      <c r="W93" s="1"/>
      <c r="Y93" t="s">
        <v>804</v>
      </c>
      <c r="Z93" t="s">
        <v>805</v>
      </c>
      <c r="AA93" t="s">
        <v>198</v>
      </c>
      <c r="AB93" t="s">
        <v>352</v>
      </c>
      <c r="AC93" t="s">
        <v>806</v>
      </c>
      <c r="AD93" t="s">
        <v>807</v>
      </c>
      <c r="AE93" t="s">
        <v>808</v>
      </c>
      <c r="AF93" t="s">
        <v>198</v>
      </c>
      <c r="AG93" t="s">
        <v>198</v>
      </c>
      <c r="AH93" t="s">
        <v>198</v>
      </c>
      <c r="AI93" t="s">
        <v>198</v>
      </c>
    </row>
    <row r="94" spans="1:48" x14ac:dyDescent="0.25">
      <c r="A94" t="s">
        <v>160</v>
      </c>
      <c r="B94" t="s">
        <v>198</v>
      </c>
      <c r="C94" t="s">
        <v>809</v>
      </c>
      <c r="D94" t="s">
        <v>200</v>
      </c>
      <c r="E94" t="s">
        <v>198</v>
      </c>
      <c r="F94" t="s">
        <v>810</v>
      </c>
      <c r="G94" t="s">
        <v>811</v>
      </c>
      <c r="H94" t="s">
        <v>812</v>
      </c>
      <c r="I94" t="s">
        <v>813</v>
      </c>
      <c r="J94" t="s">
        <v>814</v>
      </c>
      <c r="L94" t="s">
        <v>198</v>
      </c>
      <c r="M94" t="s">
        <v>198</v>
      </c>
      <c r="N94" t="s">
        <v>198</v>
      </c>
      <c r="R94" s="1"/>
      <c r="S94" s="1"/>
      <c r="T94" s="1"/>
      <c r="U94" s="1"/>
      <c r="V94" s="1"/>
      <c r="W94" s="1"/>
      <c r="Y94" t="s">
        <v>198</v>
      </c>
      <c r="Z94" t="s">
        <v>198</v>
      </c>
      <c r="AA94" t="s">
        <v>198</v>
      </c>
      <c r="AB94" t="s">
        <v>198</v>
      </c>
      <c r="AC94" t="s">
        <v>198</v>
      </c>
      <c r="AD94" t="s">
        <v>198</v>
      </c>
      <c r="AE94" t="s">
        <v>198</v>
      </c>
      <c r="AF94" t="s">
        <v>198</v>
      </c>
      <c r="AG94" t="s">
        <v>198</v>
      </c>
      <c r="AH94" t="s">
        <v>198</v>
      </c>
      <c r="AI94" t="s">
        <v>198</v>
      </c>
    </row>
    <row r="95" spans="1:48" x14ac:dyDescent="0.25">
      <c r="A95" t="s">
        <v>161</v>
      </c>
      <c r="B95" t="s">
        <v>815</v>
      </c>
      <c r="C95" t="s">
        <v>816</v>
      </c>
      <c r="D95" t="s">
        <v>358</v>
      </c>
      <c r="E95" t="s">
        <v>817</v>
      </c>
      <c r="F95" t="s">
        <v>818</v>
      </c>
      <c r="G95" t="s">
        <v>819</v>
      </c>
      <c r="H95" t="s">
        <v>198</v>
      </c>
      <c r="I95" t="s">
        <v>820</v>
      </c>
      <c r="J95" t="s">
        <v>570</v>
      </c>
      <c r="L95" t="s">
        <v>198</v>
      </c>
      <c r="M95" t="s">
        <v>198</v>
      </c>
      <c r="N95" t="s">
        <v>198</v>
      </c>
      <c r="R95" s="1"/>
      <c r="S95" s="1"/>
      <c r="T95" s="1"/>
      <c r="U95" s="1"/>
      <c r="V95" s="1"/>
      <c r="W95" s="1"/>
      <c r="Y95" t="s">
        <v>198</v>
      </c>
      <c r="Z95" t="s">
        <v>198</v>
      </c>
      <c r="AA95" t="s">
        <v>198</v>
      </c>
      <c r="AB95" t="s">
        <v>198</v>
      </c>
      <c r="AC95" t="s">
        <v>198</v>
      </c>
      <c r="AD95" t="s">
        <v>198</v>
      </c>
      <c r="AE95" t="s">
        <v>198</v>
      </c>
      <c r="AF95" t="s">
        <v>198</v>
      </c>
      <c r="AG95" t="s">
        <v>198</v>
      </c>
      <c r="AH95" t="s">
        <v>198</v>
      </c>
      <c r="AI95" t="s">
        <v>198</v>
      </c>
    </row>
    <row r="96" spans="1:48" x14ac:dyDescent="0.25">
      <c r="A96" t="s">
        <v>162</v>
      </c>
      <c r="B96" t="s">
        <v>198</v>
      </c>
      <c r="C96" t="s">
        <v>821</v>
      </c>
      <c r="D96" t="s">
        <v>200</v>
      </c>
      <c r="E96" t="s">
        <v>822</v>
      </c>
      <c r="F96" t="s">
        <v>823</v>
      </c>
      <c r="G96" t="s">
        <v>824</v>
      </c>
      <c r="H96" t="s">
        <v>825</v>
      </c>
      <c r="I96" t="s">
        <v>826</v>
      </c>
      <c r="J96" t="s">
        <v>335</v>
      </c>
      <c r="L96" t="s">
        <v>198</v>
      </c>
      <c r="M96" t="s">
        <v>198</v>
      </c>
      <c r="N96" t="s">
        <v>827</v>
      </c>
      <c r="O96" t="s">
        <v>163</v>
      </c>
      <c r="R96" s="1"/>
      <c r="S96" s="1"/>
      <c r="T96" s="1"/>
      <c r="U96" s="1"/>
      <c r="V96" s="1"/>
      <c r="W96" s="1"/>
      <c r="Y96" t="s">
        <v>198</v>
      </c>
      <c r="Z96" t="s">
        <v>198</v>
      </c>
      <c r="AA96" t="s">
        <v>198</v>
      </c>
      <c r="AB96" t="s">
        <v>198</v>
      </c>
      <c r="AC96" t="s">
        <v>198</v>
      </c>
      <c r="AD96" t="s">
        <v>198</v>
      </c>
      <c r="AE96" t="s">
        <v>198</v>
      </c>
      <c r="AF96" t="s">
        <v>198</v>
      </c>
      <c r="AG96" t="s">
        <v>198</v>
      </c>
      <c r="AH96" t="s">
        <v>198</v>
      </c>
      <c r="AI96" t="s">
        <v>163</v>
      </c>
      <c r="AJ96" t="s">
        <v>828</v>
      </c>
      <c r="AK96" t="s">
        <v>829</v>
      </c>
      <c r="AL96" t="s">
        <v>440</v>
      </c>
      <c r="AM96" t="s">
        <v>830</v>
      </c>
      <c r="AN96" t="s">
        <v>831</v>
      </c>
      <c r="AO96" t="s">
        <v>198</v>
      </c>
      <c r="AP96" t="s">
        <v>334</v>
      </c>
      <c r="AQ96" t="s">
        <v>335</v>
      </c>
      <c r="AR96" t="s">
        <v>341</v>
      </c>
      <c r="AS96" t="s">
        <v>229</v>
      </c>
      <c r="AT96" t="s">
        <v>832</v>
      </c>
      <c r="AU96" t="s">
        <v>198</v>
      </c>
      <c r="AV96" t="s">
        <v>198</v>
      </c>
    </row>
    <row r="97" spans="1:48" x14ac:dyDescent="0.25">
      <c r="A97" t="s">
        <v>164</v>
      </c>
      <c r="B97" t="s">
        <v>833</v>
      </c>
      <c r="C97" t="s">
        <v>834</v>
      </c>
      <c r="D97" t="s">
        <v>358</v>
      </c>
      <c r="E97" t="s">
        <v>817</v>
      </c>
      <c r="F97" t="s">
        <v>835</v>
      </c>
      <c r="G97" t="s">
        <v>836</v>
      </c>
      <c r="H97" t="s">
        <v>198</v>
      </c>
      <c r="I97" t="s">
        <v>361</v>
      </c>
      <c r="J97" t="s">
        <v>362</v>
      </c>
      <c r="L97" t="s">
        <v>198</v>
      </c>
      <c r="M97" t="s">
        <v>198</v>
      </c>
      <c r="N97" t="s">
        <v>198</v>
      </c>
      <c r="R97" s="1"/>
      <c r="S97" s="1"/>
      <c r="T97" s="1"/>
      <c r="U97" s="1"/>
      <c r="V97" s="1"/>
      <c r="W97" s="1"/>
      <c r="Y97" t="s">
        <v>198</v>
      </c>
      <c r="Z97" t="s">
        <v>198</v>
      </c>
      <c r="AA97" t="s">
        <v>198</v>
      </c>
      <c r="AB97" t="s">
        <v>198</v>
      </c>
      <c r="AC97" t="s">
        <v>198</v>
      </c>
      <c r="AD97" t="s">
        <v>198</v>
      </c>
      <c r="AE97" t="s">
        <v>198</v>
      </c>
      <c r="AF97" t="s">
        <v>198</v>
      </c>
      <c r="AG97" t="s">
        <v>198</v>
      </c>
      <c r="AH97" t="s">
        <v>198</v>
      </c>
      <c r="AI97" t="s">
        <v>198</v>
      </c>
    </row>
    <row r="98" spans="1:48" x14ac:dyDescent="0.25">
      <c r="A98" t="s">
        <v>165</v>
      </c>
      <c r="B98" t="s">
        <v>198</v>
      </c>
      <c r="C98" t="s">
        <v>837</v>
      </c>
      <c r="D98" t="s">
        <v>200</v>
      </c>
      <c r="E98" t="s">
        <v>198</v>
      </c>
      <c r="F98" t="s">
        <v>838</v>
      </c>
      <c r="G98" t="s">
        <v>538</v>
      </c>
      <c r="H98" t="s">
        <v>539</v>
      </c>
      <c r="I98" t="s">
        <v>540</v>
      </c>
      <c r="J98" t="s">
        <v>541</v>
      </c>
      <c r="L98" t="s">
        <v>198</v>
      </c>
      <c r="M98" t="s">
        <v>198</v>
      </c>
      <c r="N98" t="s">
        <v>198</v>
      </c>
      <c r="R98" s="1"/>
      <c r="S98" s="1"/>
      <c r="T98" s="1"/>
      <c r="U98" s="1"/>
      <c r="V98" s="1"/>
      <c r="W98" s="1"/>
      <c r="Y98" t="s">
        <v>542</v>
      </c>
      <c r="Z98" t="s">
        <v>543</v>
      </c>
      <c r="AA98" t="s">
        <v>198</v>
      </c>
      <c r="AB98" t="s">
        <v>544</v>
      </c>
      <c r="AC98" t="s">
        <v>545</v>
      </c>
      <c r="AD98" t="s">
        <v>546</v>
      </c>
      <c r="AE98" t="s">
        <v>547</v>
      </c>
      <c r="AF98" t="s">
        <v>548</v>
      </c>
      <c r="AG98" t="s">
        <v>549</v>
      </c>
      <c r="AH98" t="s">
        <v>198</v>
      </c>
      <c r="AI98" t="s">
        <v>198</v>
      </c>
    </row>
    <row r="99" spans="1:48" x14ac:dyDescent="0.25">
      <c r="A99" t="s">
        <v>166</v>
      </c>
      <c r="B99" t="s">
        <v>198</v>
      </c>
      <c r="C99" t="s">
        <v>839</v>
      </c>
      <c r="D99" t="s">
        <v>200</v>
      </c>
      <c r="E99" t="s">
        <v>198</v>
      </c>
      <c r="F99" t="s">
        <v>840</v>
      </c>
      <c r="G99" t="s">
        <v>841</v>
      </c>
      <c r="H99" t="s">
        <v>246</v>
      </c>
      <c r="I99" t="s">
        <v>247</v>
      </c>
      <c r="J99" t="s">
        <v>248</v>
      </c>
      <c r="L99" t="s">
        <v>198</v>
      </c>
      <c r="M99" t="s">
        <v>198</v>
      </c>
      <c r="N99" t="s">
        <v>198</v>
      </c>
      <c r="R99" s="1"/>
      <c r="S99" s="1"/>
      <c r="T99" s="1"/>
      <c r="U99" s="1"/>
      <c r="V99" s="1"/>
      <c r="W99" s="1"/>
      <c r="Y99" t="s">
        <v>198</v>
      </c>
      <c r="Z99" t="s">
        <v>198</v>
      </c>
      <c r="AA99" t="s">
        <v>198</v>
      </c>
      <c r="AB99" t="s">
        <v>198</v>
      </c>
      <c r="AC99" t="s">
        <v>198</v>
      </c>
      <c r="AD99" t="s">
        <v>198</v>
      </c>
      <c r="AE99" t="s">
        <v>198</v>
      </c>
      <c r="AF99" t="s">
        <v>198</v>
      </c>
      <c r="AG99" t="s">
        <v>198</v>
      </c>
      <c r="AH99" t="s">
        <v>198</v>
      </c>
      <c r="AI99" t="s">
        <v>198</v>
      </c>
    </row>
    <row r="100" spans="1:48" x14ac:dyDescent="0.25">
      <c r="A100" t="s">
        <v>167</v>
      </c>
      <c r="B100" t="s">
        <v>198</v>
      </c>
      <c r="C100" t="s">
        <v>842</v>
      </c>
      <c r="D100" t="s">
        <v>200</v>
      </c>
      <c r="E100" t="s">
        <v>214</v>
      </c>
      <c r="F100" t="s">
        <v>843</v>
      </c>
      <c r="G100" t="s">
        <v>844</v>
      </c>
      <c r="H100" t="s">
        <v>845</v>
      </c>
      <c r="I100" t="s">
        <v>846</v>
      </c>
      <c r="J100" t="s">
        <v>727</v>
      </c>
      <c r="L100" t="s">
        <v>198</v>
      </c>
      <c r="M100" t="s">
        <v>198</v>
      </c>
      <c r="N100" t="s">
        <v>220</v>
      </c>
      <c r="O100" t="s">
        <v>44</v>
      </c>
      <c r="R100" s="1"/>
      <c r="S100" s="1"/>
      <c r="T100" s="1"/>
      <c r="U100" s="1"/>
      <c r="V100" s="1"/>
      <c r="W100" s="1"/>
      <c r="Y100" t="s">
        <v>847</v>
      </c>
      <c r="Z100" t="s">
        <v>848</v>
      </c>
      <c r="AA100" t="s">
        <v>198</v>
      </c>
      <c r="AB100" t="s">
        <v>352</v>
      </c>
      <c r="AC100" t="s">
        <v>849</v>
      </c>
      <c r="AD100" t="s">
        <v>850</v>
      </c>
      <c r="AE100" t="s">
        <v>851</v>
      </c>
      <c r="AF100" t="s">
        <v>198</v>
      </c>
      <c r="AG100" t="s">
        <v>198</v>
      </c>
      <c r="AH100" t="s">
        <v>198</v>
      </c>
      <c r="AI100" t="s">
        <v>44</v>
      </c>
      <c r="AJ100" t="s">
        <v>221</v>
      </c>
      <c r="AK100" t="s">
        <v>222</v>
      </c>
      <c r="AL100" t="s">
        <v>223</v>
      </c>
      <c r="AM100" t="s">
        <v>224</v>
      </c>
      <c r="AN100" t="s">
        <v>225</v>
      </c>
      <c r="AO100" t="s">
        <v>198</v>
      </c>
      <c r="AP100" t="s">
        <v>226</v>
      </c>
      <c r="AQ100" t="s">
        <v>227</v>
      </c>
      <c r="AR100" t="s">
        <v>228</v>
      </c>
      <c r="AS100" t="s">
        <v>229</v>
      </c>
      <c r="AT100" t="s">
        <v>230</v>
      </c>
      <c r="AU100" t="s">
        <v>198</v>
      </c>
      <c r="AV100" t="s">
        <v>198</v>
      </c>
    </row>
    <row r="101" spans="1:48" x14ac:dyDescent="0.25">
      <c r="A101" t="s">
        <v>168</v>
      </c>
      <c r="B101" t="s">
        <v>852</v>
      </c>
      <c r="C101" t="s">
        <v>853</v>
      </c>
      <c r="D101" t="s">
        <v>358</v>
      </c>
      <c r="E101" t="s">
        <v>198</v>
      </c>
      <c r="F101" t="s">
        <v>854</v>
      </c>
      <c r="G101" t="s">
        <v>855</v>
      </c>
      <c r="H101" t="s">
        <v>198</v>
      </c>
      <c r="I101" t="s">
        <v>856</v>
      </c>
      <c r="J101" t="s">
        <v>570</v>
      </c>
      <c r="L101" t="s">
        <v>198</v>
      </c>
      <c r="M101" t="s">
        <v>198</v>
      </c>
      <c r="N101" t="s">
        <v>198</v>
      </c>
      <c r="R101" s="1"/>
      <c r="S101" s="1"/>
      <c r="T101" s="1"/>
      <c r="U101" s="1"/>
      <c r="V101" s="1"/>
      <c r="W101" s="1"/>
      <c r="Y101" t="s">
        <v>198</v>
      </c>
      <c r="Z101" t="s">
        <v>198</v>
      </c>
      <c r="AA101" t="s">
        <v>198</v>
      </c>
      <c r="AB101" t="s">
        <v>198</v>
      </c>
      <c r="AC101" t="s">
        <v>198</v>
      </c>
      <c r="AD101" t="s">
        <v>198</v>
      </c>
      <c r="AE101" t="s">
        <v>198</v>
      </c>
      <c r="AF101" t="s">
        <v>198</v>
      </c>
      <c r="AG101" t="s">
        <v>198</v>
      </c>
      <c r="AH101" t="s">
        <v>198</v>
      </c>
      <c r="AI101" t="s">
        <v>198</v>
      </c>
    </row>
    <row r="102" spans="1:48" x14ac:dyDescent="0.25">
      <c r="A102" t="s">
        <v>169</v>
      </c>
      <c r="B102" t="s">
        <v>198</v>
      </c>
      <c r="C102" t="s">
        <v>857</v>
      </c>
      <c r="D102" t="s">
        <v>478</v>
      </c>
      <c r="E102" t="s">
        <v>198</v>
      </c>
      <c r="F102" t="s">
        <v>858</v>
      </c>
      <c r="G102" t="s">
        <v>170</v>
      </c>
      <c r="H102" t="s">
        <v>198</v>
      </c>
      <c r="J102" t="s">
        <v>198</v>
      </c>
      <c r="L102" t="s">
        <v>198</v>
      </c>
      <c r="M102" t="s">
        <v>198</v>
      </c>
      <c r="N102" t="s">
        <v>198</v>
      </c>
      <c r="R102" s="1"/>
      <c r="S102" s="1"/>
      <c r="T102" s="1"/>
      <c r="U102" s="1"/>
      <c r="V102" s="1"/>
      <c r="W102" s="1"/>
      <c r="Y102" t="s">
        <v>198</v>
      </c>
      <c r="Z102" t="s">
        <v>198</v>
      </c>
      <c r="AA102" t="s">
        <v>198</v>
      </c>
      <c r="AB102" t="s">
        <v>198</v>
      </c>
      <c r="AC102" t="s">
        <v>198</v>
      </c>
      <c r="AD102" t="s">
        <v>198</v>
      </c>
      <c r="AE102" t="s">
        <v>198</v>
      </c>
      <c r="AF102" t="s">
        <v>198</v>
      </c>
      <c r="AG102" t="s">
        <v>198</v>
      </c>
      <c r="AH102" t="s">
        <v>198</v>
      </c>
      <c r="AI102" t="s">
        <v>198</v>
      </c>
    </row>
    <row r="103" spans="1:48" x14ac:dyDescent="0.25">
      <c r="A103" t="s">
        <v>171</v>
      </c>
      <c r="B103" t="s">
        <v>198</v>
      </c>
      <c r="C103" t="s">
        <v>859</v>
      </c>
      <c r="D103" t="s">
        <v>200</v>
      </c>
      <c r="E103" t="s">
        <v>198</v>
      </c>
      <c r="F103" t="s">
        <v>860</v>
      </c>
      <c r="G103" t="s">
        <v>861</v>
      </c>
      <c r="H103" t="s">
        <v>862</v>
      </c>
      <c r="I103" t="s">
        <v>863</v>
      </c>
      <c r="J103" t="s">
        <v>520</v>
      </c>
      <c r="L103" t="s">
        <v>864</v>
      </c>
      <c r="M103" t="s">
        <v>198</v>
      </c>
      <c r="N103" t="s">
        <v>198</v>
      </c>
      <c r="R103" s="1"/>
      <c r="S103" s="1"/>
      <c r="T103" s="1"/>
      <c r="U103" s="1"/>
      <c r="V103" s="1"/>
      <c r="W103" s="1"/>
      <c r="Y103" t="s">
        <v>198</v>
      </c>
      <c r="Z103" t="s">
        <v>198</v>
      </c>
      <c r="AA103" t="s">
        <v>198</v>
      </c>
      <c r="AB103" t="s">
        <v>198</v>
      </c>
      <c r="AC103" t="s">
        <v>198</v>
      </c>
      <c r="AD103" t="s">
        <v>198</v>
      </c>
      <c r="AE103" t="s">
        <v>198</v>
      </c>
      <c r="AF103" t="s">
        <v>198</v>
      </c>
      <c r="AG103" t="s">
        <v>198</v>
      </c>
      <c r="AH103" t="s">
        <v>198</v>
      </c>
      <c r="AI103" t="s">
        <v>198</v>
      </c>
    </row>
    <row r="104" spans="1:48" x14ac:dyDescent="0.25">
      <c r="A104" t="s">
        <v>172</v>
      </c>
      <c r="B104" t="s">
        <v>198</v>
      </c>
      <c r="C104" t="s">
        <v>865</v>
      </c>
      <c r="D104" t="s">
        <v>200</v>
      </c>
      <c r="E104" t="s">
        <v>198</v>
      </c>
      <c r="F104" t="s">
        <v>866</v>
      </c>
      <c r="G104" t="s">
        <v>867</v>
      </c>
      <c r="H104" t="s">
        <v>868</v>
      </c>
      <c r="I104" t="s">
        <v>270</v>
      </c>
      <c r="J104" t="s">
        <v>206</v>
      </c>
      <c r="L104" t="s">
        <v>198</v>
      </c>
      <c r="M104" t="s">
        <v>198</v>
      </c>
      <c r="N104" t="s">
        <v>198</v>
      </c>
      <c r="R104" s="1"/>
      <c r="S104" s="1"/>
      <c r="T104" s="1"/>
      <c r="U104" s="1"/>
      <c r="V104" s="1"/>
      <c r="W104" s="1"/>
      <c r="Y104" t="s">
        <v>869</v>
      </c>
      <c r="Z104" t="s">
        <v>870</v>
      </c>
      <c r="AA104" t="s">
        <v>198</v>
      </c>
      <c r="AB104" t="s">
        <v>352</v>
      </c>
      <c r="AC104" t="s">
        <v>871</v>
      </c>
      <c r="AD104" t="s">
        <v>872</v>
      </c>
      <c r="AE104" t="s">
        <v>873</v>
      </c>
      <c r="AF104" t="s">
        <v>198</v>
      </c>
      <c r="AG104" t="s">
        <v>198</v>
      </c>
      <c r="AH104" t="s">
        <v>198</v>
      </c>
      <c r="AI104" t="s">
        <v>198</v>
      </c>
    </row>
    <row r="105" spans="1:48" x14ac:dyDescent="0.25">
      <c r="A105" t="s">
        <v>173</v>
      </c>
      <c r="B105" t="s">
        <v>198</v>
      </c>
      <c r="C105" t="s">
        <v>874</v>
      </c>
      <c r="D105" t="s">
        <v>478</v>
      </c>
      <c r="E105" t="s">
        <v>198</v>
      </c>
      <c r="F105" t="s">
        <v>875</v>
      </c>
      <c r="G105" t="s">
        <v>174</v>
      </c>
      <c r="H105" t="s">
        <v>198</v>
      </c>
      <c r="I105" t="s">
        <v>198</v>
      </c>
      <c r="J105" t="s">
        <v>198</v>
      </c>
      <c r="L105" t="s">
        <v>198</v>
      </c>
      <c r="M105" t="s">
        <v>198</v>
      </c>
      <c r="N105" t="s">
        <v>198</v>
      </c>
      <c r="R105" s="1"/>
      <c r="S105" s="1"/>
      <c r="T105" s="1"/>
      <c r="U105" s="1"/>
      <c r="V105" s="1"/>
      <c r="W105" s="1"/>
      <c r="Y105" t="s">
        <v>198</v>
      </c>
      <c r="Z105" t="s">
        <v>198</v>
      </c>
      <c r="AA105" t="s">
        <v>198</v>
      </c>
      <c r="AB105" t="s">
        <v>198</v>
      </c>
      <c r="AC105" t="s">
        <v>198</v>
      </c>
      <c r="AD105" t="s">
        <v>198</v>
      </c>
      <c r="AE105" t="s">
        <v>198</v>
      </c>
      <c r="AF105" t="s">
        <v>198</v>
      </c>
      <c r="AG105" t="s">
        <v>198</v>
      </c>
      <c r="AH105" t="s">
        <v>198</v>
      </c>
      <c r="AI105" t="s">
        <v>198</v>
      </c>
    </row>
    <row r="106" spans="1:48" x14ac:dyDescent="0.25">
      <c r="A106" t="s">
        <v>175</v>
      </c>
      <c r="B106" t="s">
        <v>198</v>
      </c>
      <c r="C106" t="s">
        <v>876</v>
      </c>
      <c r="D106" t="s">
        <v>200</v>
      </c>
      <c r="E106" t="s">
        <v>198</v>
      </c>
      <c r="F106" t="s">
        <v>877</v>
      </c>
      <c r="G106" t="s">
        <v>878</v>
      </c>
      <c r="H106" t="s">
        <v>879</v>
      </c>
      <c r="I106" t="s">
        <v>826</v>
      </c>
      <c r="J106" t="s">
        <v>335</v>
      </c>
      <c r="L106" t="s">
        <v>198</v>
      </c>
      <c r="M106" t="s">
        <v>198</v>
      </c>
      <c r="N106" t="s">
        <v>198</v>
      </c>
      <c r="R106" s="1"/>
      <c r="S106" s="1"/>
      <c r="T106" s="1"/>
      <c r="U106" s="1"/>
      <c r="V106" s="1"/>
      <c r="W106" s="1"/>
      <c r="Y106" t="s">
        <v>198</v>
      </c>
      <c r="Z106" t="s">
        <v>198</v>
      </c>
      <c r="AA106" t="s">
        <v>198</v>
      </c>
      <c r="AB106" t="s">
        <v>198</v>
      </c>
      <c r="AC106" t="s">
        <v>198</v>
      </c>
      <c r="AD106" t="s">
        <v>198</v>
      </c>
      <c r="AE106" t="s">
        <v>198</v>
      </c>
      <c r="AF106" t="s">
        <v>198</v>
      </c>
      <c r="AG106" t="s">
        <v>198</v>
      </c>
      <c r="AH106" t="s">
        <v>198</v>
      </c>
      <c r="AI106" t="s">
        <v>198</v>
      </c>
    </row>
    <row r="107" spans="1:48" x14ac:dyDescent="0.25">
      <c r="A107" t="s">
        <v>176</v>
      </c>
      <c r="B107" t="s">
        <v>198</v>
      </c>
      <c r="C107" t="s">
        <v>880</v>
      </c>
      <c r="D107" t="s">
        <v>200</v>
      </c>
      <c r="E107" t="s">
        <v>881</v>
      </c>
      <c r="F107" t="s">
        <v>882</v>
      </c>
      <c r="G107" t="s">
        <v>245</v>
      </c>
      <c r="H107" t="s">
        <v>246</v>
      </c>
      <c r="I107" t="s">
        <v>247</v>
      </c>
      <c r="J107" t="s">
        <v>248</v>
      </c>
      <c r="L107" t="s">
        <v>198</v>
      </c>
      <c r="M107" t="s">
        <v>198</v>
      </c>
      <c r="N107" t="s">
        <v>883</v>
      </c>
      <c r="O107" t="s">
        <v>177</v>
      </c>
      <c r="R107" s="1"/>
      <c r="S107" s="1"/>
      <c r="T107" s="1"/>
      <c r="U107" s="1"/>
      <c r="V107" s="1"/>
      <c r="W107" s="1"/>
      <c r="Y107" t="s">
        <v>198</v>
      </c>
      <c r="Z107" t="s">
        <v>198</v>
      </c>
      <c r="AA107" t="s">
        <v>198</v>
      </c>
      <c r="AB107" t="s">
        <v>198</v>
      </c>
      <c r="AC107" t="s">
        <v>198</v>
      </c>
      <c r="AD107" t="s">
        <v>198</v>
      </c>
      <c r="AE107" t="s">
        <v>198</v>
      </c>
      <c r="AF107" t="s">
        <v>198</v>
      </c>
      <c r="AG107" t="s">
        <v>198</v>
      </c>
      <c r="AH107" t="s">
        <v>198</v>
      </c>
      <c r="AI107" t="s">
        <v>177</v>
      </c>
      <c r="AJ107" t="s">
        <v>884</v>
      </c>
      <c r="AK107" t="s">
        <v>885</v>
      </c>
      <c r="AL107" t="s">
        <v>440</v>
      </c>
      <c r="AM107" t="s">
        <v>886</v>
      </c>
      <c r="AN107" t="s">
        <v>198</v>
      </c>
      <c r="AO107" t="s">
        <v>198</v>
      </c>
      <c r="AP107" t="s">
        <v>887</v>
      </c>
      <c r="AQ107" t="s">
        <v>254</v>
      </c>
      <c r="AR107" t="s">
        <v>888</v>
      </c>
      <c r="AS107" t="s">
        <v>229</v>
      </c>
      <c r="AT107" t="s">
        <v>889</v>
      </c>
      <c r="AU107" t="s">
        <v>198</v>
      </c>
      <c r="AV107" t="s">
        <v>198</v>
      </c>
    </row>
    <row r="108" spans="1:48" x14ac:dyDescent="0.25">
      <c r="A108" t="s">
        <v>178</v>
      </c>
      <c r="B108" t="s">
        <v>198</v>
      </c>
      <c r="C108" t="s">
        <v>890</v>
      </c>
      <c r="D108" t="s">
        <v>200</v>
      </c>
      <c r="E108" t="s">
        <v>198</v>
      </c>
      <c r="F108" t="s">
        <v>891</v>
      </c>
      <c r="G108" t="s">
        <v>892</v>
      </c>
      <c r="H108" t="s">
        <v>893</v>
      </c>
      <c r="I108" t="s">
        <v>894</v>
      </c>
      <c r="J108" t="s">
        <v>212</v>
      </c>
      <c r="L108" t="s">
        <v>198</v>
      </c>
      <c r="M108" t="s">
        <v>198</v>
      </c>
      <c r="N108" t="s">
        <v>198</v>
      </c>
      <c r="R108" s="1"/>
      <c r="S108" s="1"/>
      <c r="T108" s="1"/>
      <c r="U108" s="1"/>
      <c r="V108" s="1"/>
      <c r="W108" s="1"/>
      <c r="Y108" t="s">
        <v>895</v>
      </c>
      <c r="Z108" t="s">
        <v>896</v>
      </c>
      <c r="AA108" t="s">
        <v>198</v>
      </c>
      <c r="AB108" t="s">
        <v>352</v>
      </c>
      <c r="AC108" t="s">
        <v>897</v>
      </c>
      <c r="AD108" t="s">
        <v>898</v>
      </c>
      <c r="AE108" t="s">
        <v>899</v>
      </c>
      <c r="AF108" t="s">
        <v>198</v>
      </c>
      <c r="AG108" t="s">
        <v>198</v>
      </c>
      <c r="AH108" t="s">
        <v>198</v>
      </c>
      <c r="AI108" t="s">
        <v>198</v>
      </c>
    </row>
    <row r="109" spans="1:48" x14ac:dyDescent="0.25">
      <c r="A109" t="s">
        <v>179</v>
      </c>
      <c r="B109" t="s">
        <v>198</v>
      </c>
      <c r="C109" t="s">
        <v>900</v>
      </c>
      <c r="D109" t="s">
        <v>200</v>
      </c>
      <c r="E109" t="s">
        <v>198</v>
      </c>
      <c r="F109" t="s">
        <v>901</v>
      </c>
      <c r="G109" t="s">
        <v>902</v>
      </c>
      <c r="H109" t="s">
        <v>903</v>
      </c>
      <c r="I109" t="s">
        <v>887</v>
      </c>
      <c r="J109" t="s">
        <v>254</v>
      </c>
      <c r="L109" t="s">
        <v>198</v>
      </c>
      <c r="M109" t="s">
        <v>198</v>
      </c>
      <c r="N109" t="s">
        <v>198</v>
      </c>
      <c r="R109" s="1"/>
      <c r="S109" s="1"/>
      <c r="T109" s="1"/>
      <c r="U109" s="1"/>
      <c r="V109" s="1"/>
      <c r="W109" s="1"/>
      <c r="Y109" t="s">
        <v>895</v>
      </c>
      <c r="Z109" t="s">
        <v>896</v>
      </c>
      <c r="AA109" t="s">
        <v>198</v>
      </c>
      <c r="AB109" t="s">
        <v>352</v>
      </c>
      <c r="AC109" t="s">
        <v>897</v>
      </c>
      <c r="AD109" t="s">
        <v>898</v>
      </c>
      <c r="AE109" t="s">
        <v>899</v>
      </c>
      <c r="AF109" t="s">
        <v>198</v>
      </c>
      <c r="AG109" t="s">
        <v>198</v>
      </c>
      <c r="AH109" t="s">
        <v>198</v>
      </c>
      <c r="AI109" t="s">
        <v>198</v>
      </c>
    </row>
    <row r="110" spans="1:48" x14ac:dyDescent="0.25">
      <c r="A110" t="s">
        <v>180</v>
      </c>
      <c r="B110" t="s">
        <v>198</v>
      </c>
      <c r="C110" t="s">
        <v>904</v>
      </c>
      <c r="D110" t="s">
        <v>200</v>
      </c>
      <c r="E110" t="s">
        <v>198</v>
      </c>
      <c r="F110" t="s">
        <v>905</v>
      </c>
      <c r="G110" t="s">
        <v>906</v>
      </c>
      <c r="H110" t="s">
        <v>907</v>
      </c>
      <c r="I110" t="s">
        <v>908</v>
      </c>
      <c r="J110" t="s">
        <v>909</v>
      </c>
      <c r="L110" t="s">
        <v>198</v>
      </c>
      <c r="M110" t="s">
        <v>198</v>
      </c>
      <c r="N110" t="s">
        <v>198</v>
      </c>
      <c r="R110" s="1"/>
      <c r="S110" s="1"/>
      <c r="T110" s="1"/>
      <c r="U110" s="1"/>
      <c r="V110" s="1"/>
      <c r="W110" s="1"/>
      <c r="Y110" t="s">
        <v>198</v>
      </c>
      <c r="Z110" t="s">
        <v>198</v>
      </c>
      <c r="AA110" t="s">
        <v>198</v>
      </c>
      <c r="AB110" t="s">
        <v>198</v>
      </c>
      <c r="AC110" t="s">
        <v>198</v>
      </c>
      <c r="AD110" t="s">
        <v>198</v>
      </c>
      <c r="AE110" t="s">
        <v>198</v>
      </c>
      <c r="AF110" t="s">
        <v>198</v>
      </c>
      <c r="AG110" t="s">
        <v>198</v>
      </c>
      <c r="AH110" t="s">
        <v>198</v>
      </c>
      <c r="AI110" t="s">
        <v>198</v>
      </c>
    </row>
    <row r="111" spans="1:48" x14ac:dyDescent="0.25">
      <c r="A111" t="s">
        <v>181</v>
      </c>
      <c r="B111" t="s">
        <v>198</v>
      </c>
      <c r="C111" t="s">
        <v>910</v>
      </c>
      <c r="D111" t="s">
        <v>200</v>
      </c>
      <c r="E111" t="s">
        <v>198</v>
      </c>
      <c r="F111" t="s">
        <v>911</v>
      </c>
      <c r="G111" t="s">
        <v>912</v>
      </c>
      <c r="H111" t="s">
        <v>913</v>
      </c>
      <c r="I111" t="s">
        <v>726</v>
      </c>
      <c r="J111" t="s">
        <v>727</v>
      </c>
      <c r="L111" t="s">
        <v>198</v>
      </c>
      <c r="M111" t="s">
        <v>198</v>
      </c>
      <c r="N111" t="s">
        <v>914</v>
      </c>
      <c r="O111" t="s">
        <v>182</v>
      </c>
      <c r="R111" s="1"/>
      <c r="S111" s="1"/>
      <c r="T111" s="1"/>
      <c r="U111" s="1"/>
      <c r="V111" s="1"/>
      <c r="W111" s="1"/>
      <c r="Y111" t="s">
        <v>915</v>
      </c>
      <c r="Z111" t="s">
        <v>916</v>
      </c>
      <c r="AA111" t="s">
        <v>198</v>
      </c>
      <c r="AB111" t="s">
        <v>316</v>
      </c>
      <c r="AC111" t="s">
        <v>317</v>
      </c>
      <c r="AD111" t="s">
        <v>917</v>
      </c>
      <c r="AE111" t="s">
        <v>918</v>
      </c>
      <c r="AF111" t="s">
        <v>919</v>
      </c>
      <c r="AG111" t="s">
        <v>198</v>
      </c>
      <c r="AH111" t="s">
        <v>198</v>
      </c>
      <c r="AI111" t="s">
        <v>182</v>
      </c>
      <c r="AJ111" t="s">
        <v>914</v>
      </c>
      <c r="AK111" t="s">
        <v>920</v>
      </c>
      <c r="AL111" t="s">
        <v>629</v>
      </c>
      <c r="AM111" t="s">
        <v>921</v>
      </c>
      <c r="AN111" t="s">
        <v>198</v>
      </c>
      <c r="AO111" t="s">
        <v>198</v>
      </c>
      <c r="AP111" t="s">
        <v>519</v>
      </c>
      <c r="AQ111" t="s">
        <v>520</v>
      </c>
      <c r="AR111" t="s">
        <v>521</v>
      </c>
      <c r="AS111" t="s">
        <v>229</v>
      </c>
      <c r="AT111" t="s">
        <v>922</v>
      </c>
      <c r="AU111" t="s">
        <v>198</v>
      </c>
      <c r="AV111" t="s">
        <v>198</v>
      </c>
    </row>
    <row r="112" spans="1:48" x14ac:dyDescent="0.25">
      <c r="A112" t="s">
        <v>183</v>
      </c>
      <c r="B112" t="s">
        <v>923</v>
      </c>
      <c r="C112" t="s">
        <v>924</v>
      </c>
      <c r="D112" t="s">
        <v>358</v>
      </c>
      <c r="E112" t="s">
        <v>925</v>
      </c>
      <c r="F112" t="s">
        <v>926</v>
      </c>
      <c r="G112" t="s">
        <v>927</v>
      </c>
      <c r="H112" t="s">
        <v>198</v>
      </c>
      <c r="I112" t="s">
        <v>688</v>
      </c>
      <c r="J112" t="s">
        <v>689</v>
      </c>
      <c r="L112" t="s">
        <v>198</v>
      </c>
      <c r="M112" t="s">
        <v>198</v>
      </c>
      <c r="N112" t="s">
        <v>198</v>
      </c>
      <c r="R112" s="1"/>
      <c r="S112" s="1"/>
      <c r="T112" s="1"/>
      <c r="U112" s="1"/>
      <c r="V112" s="1"/>
      <c r="W112" s="1"/>
      <c r="Y112" t="s">
        <v>198</v>
      </c>
      <c r="Z112" t="s">
        <v>198</v>
      </c>
      <c r="AA112" t="s">
        <v>198</v>
      </c>
      <c r="AB112" t="s">
        <v>198</v>
      </c>
      <c r="AC112" t="s">
        <v>198</v>
      </c>
      <c r="AD112" t="s">
        <v>198</v>
      </c>
      <c r="AE112" t="s">
        <v>198</v>
      </c>
      <c r="AF112" t="s">
        <v>198</v>
      </c>
      <c r="AG112" t="s">
        <v>198</v>
      </c>
      <c r="AH112" t="s">
        <v>198</v>
      </c>
      <c r="AI112" t="s">
        <v>198</v>
      </c>
    </row>
    <row r="113" spans="1:48" x14ac:dyDescent="0.25">
      <c r="A113" t="s">
        <v>184</v>
      </c>
      <c r="B113" t="s">
        <v>198</v>
      </c>
      <c r="C113" t="s">
        <v>928</v>
      </c>
      <c r="D113" t="s">
        <v>929</v>
      </c>
      <c r="E113" t="s">
        <v>198</v>
      </c>
      <c r="F113" t="s">
        <v>930</v>
      </c>
      <c r="G113" t="s">
        <v>198</v>
      </c>
      <c r="H113" t="s">
        <v>198</v>
      </c>
      <c r="I113" t="s">
        <v>198</v>
      </c>
      <c r="J113" t="s">
        <v>198</v>
      </c>
      <c r="L113" t="s">
        <v>198</v>
      </c>
      <c r="M113" t="s">
        <v>198</v>
      </c>
      <c r="N113" t="s">
        <v>198</v>
      </c>
      <c r="R113" s="1"/>
      <c r="S113" s="1"/>
      <c r="T113" s="1"/>
      <c r="U113" s="1"/>
      <c r="V113" s="1"/>
      <c r="W113" s="1"/>
      <c r="Y113" t="s">
        <v>198</v>
      </c>
      <c r="Z113" t="s">
        <v>198</v>
      </c>
      <c r="AA113" t="s">
        <v>198</v>
      </c>
      <c r="AB113" t="s">
        <v>198</v>
      </c>
      <c r="AC113" t="s">
        <v>198</v>
      </c>
      <c r="AD113" t="s">
        <v>198</v>
      </c>
      <c r="AE113" t="s">
        <v>198</v>
      </c>
      <c r="AF113" t="s">
        <v>198</v>
      </c>
      <c r="AG113" t="s">
        <v>198</v>
      </c>
      <c r="AH113" t="s">
        <v>198</v>
      </c>
      <c r="AI113" t="s">
        <v>198</v>
      </c>
    </row>
    <row r="114" spans="1:48" x14ac:dyDescent="0.25">
      <c r="A114" t="s">
        <v>185</v>
      </c>
      <c r="B114" t="s">
        <v>198</v>
      </c>
      <c r="C114" t="s">
        <v>931</v>
      </c>
      <c r="D114" t="s">
        <v>651</v>
      </c>
      <c r="E114" t="s">
        <v>932</v>
      </c>
      <c r="F114" t="s">
        <v>933</v>
      </c>
      <c r="G114" t="s">
        <v>198</v>
      </c>
      <c r="H114" t="s">
        <v>198</v>
      </c>
      <c r="I114" t="s">
        <v>198</v>
      </c>
      <c r="J114" t="s">
        <v>198</v>
      </c>
      <c r="L114" t="s">
        <v>198</v>
      </c>
      <c r="M114" t="s">
        <v>198</v>
      </c>
      <c r="N114" t="s">
        <v>198</v>
      </c>
      <c r="R114" s="1"/>
      <c r="S114" s="1"/>
      <c r="T114" s="1"/>
      <c r="U114" s="1"/>
      <c r="V114" s="1"/>
      <c r="W114" s="1"/>
      <c r="Y114" t="s">
        <v>198</v>
      </c>
      <c r="Z114" t="s">
        <v>198</v>
      </c>
      <c r="AA114" t="s">
        <v>198</v>
      </c>
      <c r="AB114" t="s">
        <v>198</v>
      </c>
      <c r="AC114" t="s">
        <v>198</v>
      </c>
      <c r="AD114" t="s">
        <v>198</v>
      </c>
      <c r="AE114" t="s">
        <v>198</v>
      </c>
      <c r="AF114" t="s">
        <v>198</v>
      </c>
      <c r="AG114" t="s">
        <v>198</v>
      </c>
      <c r="AH114" t="s">
        <v>198</v>
      </c>
      <c r="AI114" t="s">
        <v>198</v>
      </c>
    </row>
    <row r="115" spans="1:48" x14ac:dyDescent="0.25">
      <c r="A115" t="s">
        <v>186</v>
      </c>
      <c r="B115" t="s">
        <v>198</v>
      </c>
      <c r="C115" t="s">
        <v>934</v>
      </c>
      <c r="D115" t="s">
        <v>651</v>
      </c>
      <c r="E115" t="s">
        <v>932</v>
      </c>
      <c r="F115" t="s">
        <v>935</v>
      </c>
      <c r="G115" t="s">
        <v>198</v>
      </c>
      <c r="H115" t="s">
        <v>198</v>
      </c>
      <c r="I115" t="s">
        <v>198</v>
      </c>
      <c r="J115" t="s">
        <v>198</v>
      </c>
      <c r="L115" t="s">
        <v>198</v>
      </c>
      <c r="M115" t="s">
        <v>198</v>
      </c>
      <c r="N115" t="s">
        <v>198</v>
      </c>
      <c r="R115" s="1"/>
      <c r="S115" s="1"/>
      <c r="T115" s="1"/>
      <c r="U115" s="1"/>
      <c r="V115" s="1"/>
      <c r="W115" s="1"/>
      <c r="Y115" t="s">
        <v>198</v>
      </c>
      <c r="Z115" t="s">
        <v>198</v>
      </c>
      <c r="AA115" t="s">
        <v>198</v>
      </c>
      <c r="AB115" t="s">
        <v>198</v>
      </c>
      <c r="AC115" t="s">
        <v>198</v>
      </c>
      <c r="AD115" t="s">
        <v>198</v>
      </c>
      <c r="AE115" t="s">
        <v>198</v>
      </c>
      <c r="AF115" t="s">
        <v>198</v>
      </c>
      <c r="AG115" t="s">
        <v>198</v>
      </c>
      <c r="AH115" t="s">
        <v>198</v>
      </c>
      <c r="AI115" t="s">
        <v>198</v>
      </c>
    </row>
    <row r="116" spans="1:48" x14ac:dyDescent="0.25">
      <c r="A116" t="s">
        <v>187</v>
      </c>
      <c r="B116" t="s">
        <v>198</v>
      </c>
      <c r="C116" t="s">
        <v>936</v>
      </c>
      <c r="D116" t="s">
        <v>611</v>
      </c>
      <c r="E116" t="s">
        <v>937</v>
      </c>
      <c r="F116" t="s">
        <v>938</v>
      </c>
      <c r="G116" t="s">
        <v>198</v>
      </c>
      <c r="H116" t="s">
        <v>198</v>
      </c>
      <c r="I116" t="s">
        <v>198</v>
      </c>
      <c r="J116" t="s">
        <v>198</v>
      </c>
      <c r="L116" t="s">
        <v>198</v>
      </c>
      <c r="M116" t="s">
        <v>198</v>
      </c>
      <c r="N116" t="s">
        <v>198</v>
      </c>
      <c r="R116" s="1"/>
      <c r="S116" s="1"/>
      <c r="T116" s="1"/>
      <c r="U116" s="1"/>
      <c r="V116" s="1"/>
      <c r="W116" s="1"/>
      <c r="Y116" t="s">
        <v>198</v>
      </c>
      <c r="Z116" t="s">
        <v>198</v>
      </c>
      <c r="AA116" t="s">
        <v>198</v>
      </c>
      <c r="AB116" t="s">
        <v>198</v>
      </c>
      <c r="AC116" t="s">
        <v>198</v>
      </c>
      <c r="AD116" t="s">
        <v>198</v>
      </c>
      <c r="AE116" t="s">
        <v>198</v>
      </c>
      <c r="AF116" t="s">
        <v>198</v>
      </c>
      <c r="AG116" t="s">
        <v>198</v>
      </c>
      <c r="AH116" t="s">
        <v>198</v>
      </c>
      <c r="AI116" t="s">
        <v>198</v>
      </c>
    </row>
    <row r="117" spans="1:48" x14ac:dyDescent="0.25">
      <c r="A117" t="s">
        <v>188</v>
      </c>
      <c r="B117" t="s">
        <v>198</v>
      </c>
      <c r="C117" t="s">
        <v>939</v>
      </c>
      <c r="D117" t="s">
        <v>200</v>
      </c>
      <c r="E117" t="s">
        <v>198</v>
      </c>
      <c r="F117" t="s">
        <v>940</v>
      </c>
      <c r="G117" t="s">
        <v>257</v>
      </c>
      <c r="H117" t="s">
        <v>273</v>
      </c>
      <c r="I117" t="s">
        <v>259</v>
      </c>
      <c r="J117" t="s">
        <v>248</v>
      </c>
      <c r="L117" t="s">
        <v>198</v>
      </c>
      <c r="M117" t="s">
        <v>198</v>
      </c>
      <c r="N117" t="s">
        <v>198</v>
      </c>
      <c r="R117" s="1"/>
      <c r="S117" s="1"/>
      <c r="T117" s="1"/>
      <c r="U117" s="1"/>
      <c r="V117" s="1"/>
      <c r="W117" s="1"/>
      <c r="Y117" t="s">
        <v>198</v>
      </c>
      <c r="Z117" t="s">
        <v>198</v>
      </c>
      <c r="AA117" t="s">
        <v>198</v>
      </c>
      <c r="AB117" t="s">
        <v>198</v>
      </c>
      <c r="AC117" t="s">
        <v>198</v>
      </c>
      <c r="AD117" t="s">
        <v>198</v>
      </c>
      <c r="AE117" t="s">
        <v>198</v>
      </c>
      <c r="AF117" t="s">
        <v>198</v>
      </c>
      <c r="AG117" t="s">
        <v>198</v>
      </c>
      <c r="AH117" t="s">
        <v>198</v>
      </c>
      <c r="AI117" t="s">
        <v>198</v>
      </c>
    </row>
    <row r="118" spans="1:48" x14ac:dyDescent="0.25">
      <c r="A118" t="s">
        <v>189</v>
      </c>
      <c r="B118" t="s">
        <v>198</v>
      </c>
      <c r="C118" t="s">
        <v>941</v>
      </c>
      <c r="D118" t="s">
        <v>200</v>
      </c>
      <c r="E118" t="s">
        <v>198</v>
      </c>
      <c r="F118" t="s">
        <v>942</v>
      </c>
      <c r="G118" t="s">
        <v>538</v>
      </c>
      <c r="H118" t="s">
        <v>539</v>
      </c>
      <c r="I118" t="s">
        <v>540</v>
      </c>
      <c r="J118" t="s">
        <v>541</v>
      </c>
      <c r="L118" t="s">
        <v>198</v>
      </c>
      <c r="M118" t="s">
        <v>198</v>
      </c>
      <c r="N118" t="s">
        <v>198</v>
      </c>
      <c r="R118" s="1"/>
      <c r="S118" s="1"/>
      <c r="T118" s="1"/>
      <c r="U118" s="1"/>
      <c r="V118" s="1"/>
      <c r="W118" s="1"/>
      <c r="Y118" t="s">
        <v>542</v>
      </c>
      <c r="Z118" t="s">
        <v>543</v>
      </c>
      <c r="AA118" t="s">
        <v>198</v>
      </c>
      <c r="AB118" t="s">
        <v>544</v>
      </c>
      <c r="AC118" t="s">
        <v>545</v>
      </c>
      <c r="AD118" t="s">
        <v>546</v>
      </c>
      <c r="AE118" t="s">
        <v>547</v>
      </c>
      <c r="AF118" t="s">
        <v>548</v>
      </c>
      <c r="AG118" t="s">
        <v>549</v>
      </c>
      <c r="AH118" t="s">
        <v>198</v>
      </c>
      <c r="AI118" t="s">
        <v>198</v>
      </c>
    </row>
    <row r="119" spans="1:48" x14ac:dyDescent="0.25">
      <c r="A119" t="s">
        <v>190</v>
      </c>
      <c r="B119" t="s">
        <v>198</v>
      </c>
      <c r="C119" t="s">
        <v>943</v>
      </c>
      <c r="D119" t="s">
        <v>944</v>
      </c>
      <c r="E119" t="s">
        <v>198</v>
      </c>
      <c r="F119" t="s">
        <v>945</v>
      </c>
      <c r="G119" t="s">
        <v>198</v>
      </c>
      <c r="H119" t="s">
        <v>198</v>
      </c>
      <c r="I119" t="s">
        <v>198</v>
      </c>
      <c r="J119" t="s">
        <v>198</v>
      </c>
      <c r="L119" t="s">
        <v>198</v>
      </c>
      <c r="M119" t="s">
        <v>198</v>
      </c>
      <c r="N119" t="s">
        <v>198</v>
      </c>
      <c r="R119" s="1"/>
      <c r="S119" s="1"/>
      <c r="T119" s="1"/>
      <c r="U119" s="1"/>
      <c r="V119" s="1"/>
      <c r="W119" s="1"/>
      <c r="Y119" t="s">
        <v>198</v>
      </c>
      <c r="Z119" t="s">
        <v>198</v>
      </c>
      <c r="AA119" t="s">
        <v>198</v>
      </c>
      <c r="AB119" t="s">
        <v>198</v>
      </c>
      <c r="AC119" t="s">
        <v>198</v>
      </c>
      <c r="AD119" t="s">
        <v>198</v>
      </c>
      <c r="AE119" t="s">
        <v>198</v>
      </c>
      <c r="AF119" t="s">
        <v>198</v>
      </c>
      <c r="AG119" t="s">
        <v>198</v>
      </c>
      <c r="AH119" t="s">
        <v>198</v>
      </c>
      <c r="AI119" t="s">
        <v>198</v>
      </c>
    </row>
    <row r="120" spans="1:48" x14ac:dyDescent="0.25">
      <c r="A120" t="s">
        <v>191</v>
      </c>
      <c r="B120" t="s">
        <v>198</v>
      </c>
      <c r="C120" t="s">
        <v>946</v>
      </c>
      <c r="D120" t="s">
        <v>200</v>
      </c>
      <c r="E120" t="s">
        <v>198</v>
      </c>
      <c r="F120" t="s">
        <v>947</v>
      </c>
      <c r="G120" t="s">
        <v>532</v>
      </c>
      <c r="H120" t="s">
        <v>948</v>
      </c>
      <c r="I120" t="s">
        <v>534</v>
      </c>
      <c r="J120" t="s">
        <v>535</v>
      </c>
      <c r="L120" t="s">
        <v>198</v>
      </c>
      <c r="M120" t="s">
        <v>198</v>
      </c>
      <c r="N120" t="s">
        <v>198</v>
      </c>
      <c r="R120" s="1"/>
      <c r="S120" s="1"/>
      <c r="T120" s="1"/>
      <c r="U120" s="1"/>
      <c r="V120" s="1"/>
      <c r="W120" s="1"/>
      <c r="Y120" t="s">
        <v>198</v>
      </c>
      <c r="Z120" t="s">
        <v>198</v>
      </c>
      <c r="AA120" t="s">
        <v>198</v>
      </c>
      <c r="AB120" t="s">
        <v>198</v>
      </c>
      <c r="AC120" t="s">
        <v>198</v>
      </c>
      <c r="AD120" t="s">
        <v>198</v>
      </c>
      <c r="AE120" t="s">
        <v>198</v>
      </c>
      <c r="AF120" t="s">
        <v>198</v>
      </c>
      <c r="AG120" t="s">
        <v>198</v>
      </c>
      <c r="AH120" t="s">
        <v>198</v>
      </c>
      <c r="AI120" t="s">
        <v>198</v>
      </c>
    </row>
    <row r="121" spans="1:48" x14ac:dyDescent="0.25">
      <c r="A121" t="s">
        <v>192</v>
      </c>
      <c r="B121" t="s">
        <v>198</v>
      </c>
      <c r="C121" t="s">
        <v>949</v>
      </c>
      <c r="D121" t="s">
        <v>200</v>
      </c>
      <c r="E121" t="s">
        <v>198</v>
      </c>
      <c r="F121" t="s">
        <v>950</v>
      </c>
      <c r="G121" t="s">
        <v>951</v>
      </c>
      <c r="H121" t="s">
        <v>952</v>
      </c>
      <c r="I121" t="s">
        <v>953</v>
      </c>
      <c r="J121" t="s">
        <v>219</v>
      </c>
      <c r="L121" t="s">
        <v>198</v>
      </c>
      <c r="M121" t="s">
        <v>198</v>
      </c>
      <c r="N121" t="s">
        <v>198</v>
      </c>
      <c r="R121" s="1"/>
      <c r="S121" s="1"/>
      <c r="T121" s="1"/>
      <c r="U121" s="1"/>
      <c r="V121" s="1"/>
      <c r="W121" s="1"/>
      <c r="Y121" t="s">
        <v>198</v>
      </c>
      <c r="Z121" t="s">
        <v>198</v>
      </c>
      <c r="AA121" t="s">
        <v>198</v>
      </c>
      <c r="AB121" t="s">
        <v>198</v>
      </c>
      <c r="AC121" t="s">
        <v>198</v>
      </c>
      <c r="AD121" t="s">
        <v>198</v>
      </c>
      <c r="AE121" t="s">
        <v>198</v>
      </c>
      <c r="AF121" t="s">
        <v>198</v>
      </c>
      <c r="AG121" t="s">
        <v>198</v>
      </c>
      <c r="AH121" t="s">
        <v>198</v>
      </c>
      <c r="AI121" t="s">
        <v>198</v>
      </c>
    </row>
    <row r="122" spans="1:48" x14ac:dyDescent="0.25">
      <c r="A122" t="s">
        <v>193</v>
      </c>
      <c r="B122" t="s">
        <v>198</v>
      </c>
      <c r="C122" t="s">
        <v>954</v>
      </c>
      <c r="D122" t="s">
        <v>200</v>
      </c>
      <c r="E122" t="s">
        <v>198</v>
      </c>
      <c r="F122" t="s">
        <v>955</v>
      </c>
      <c r="G122" t="s">
        <v>956</v>
      </c>
      <c r="H122" t="s">
        <v>957</v>
      </c>
      <c r="I122" t="s">
        <v>958</v>
      </c>
      <c r="J122" t="s">
        <v>503</v>
      </c>
      <c r="L122" t="s">
        <v>198</v>
      </c>
      <c r="M122" t="s">
        <v>198</v>
      </c>
      <c r="N122" t="s">
        <v>956</v>
      </c>
      <c r="O122" t="s">
        <v>194</v>
      </c>
      <c r="R122" s="1"/>
      <c r="S122" s="1"/>
      <c r="T122" s="1"/>
      <c r="U122" s="1"/>
      <c r="V122" s="1"/>
      <c r="W122" s="1"/>
      <c r="Y122" t="s">
        <v>198</v>
      </c>
      <c r="Z122" t="s">
        <v>198</v>
      </c>
      <c r="AA122" t="s">
        <v>198</v>
      </c>
      <c r="AB122" t="s">
        <v>198</v>
      </c>
      <c r="AC122" t="s">
        <v>198</v>
      </c>
      <c r="AD122" t="s">
        <v>198</v>
      </c>
      <c r="AE122" t="s">
        <v>198</v>
      </c>
      <c r="AF122" t="s">
        <v>198</v>
      </c>
      <c r="AG122" t="s">
        <v>198</v>
      </c>
      <c r="AH122" t="s">
        <v>198</v>
      </c>
      <c r="AI122" t="s">
        <v>194</v>
      </c>
      <c r="AJ122" t="s">
        <v>956</v>
      </c>
      <c r="AK122" t="s">
        <v>198</v>
      </c>
      <c r="AL122" t="s">
        <v>198</v>
      </c>
      <c r="AM122" t="s">
        <v>198</v>
      </c>
      <c r="AN122" t="s">
        <v>198</v>
      </c>
      <c r="AO122" t="s">
        <v>198</v>
      </c>
      <c r="AP122" t="s">
        <v>198</v>
      </c>
      <c r="AQ122" t="s">
        <v>198</v>
      </c>
      <c r="AR122" t="s">
        <v>198</v>
      </c>
      <c r="AS122" t="s">
        <v>198</v>
      </c>
      <c r="AT122" t="s">
        <v>198</v>
      </c>
      <c r="AU122" t="s">
        <v>198</v>
      </c>
      <c r="AV122" t="s">
        <v>198</v>
      </c>
    </row>
    <row r="123" spans="1:48" x14ac:dyDescent="0.25">
      <c r="A123" t="s">
        <v>195</v>
      </c>
      <c r="B123" t="s">
        <v>198</v>
      </c>
      <c r="C123" t="s">
        <v>959</v>
      </c>
      <c r="D123" t="s">
        <v>200</v>
      </c>
      <c r="E123" t="s">
        <v>198</v>
      </c>
      <c r="F123" t="s">
        <v>960</v>
      </c>
      <c r="G123" t="s">
        <v>961</v>
      </c>
      <c r="H123" t="s">
        <v>962</v>
      </c>
      <c r="I123" t="s">
        <v>259</v>
      </c>
      <c r="J123" t="s">
        <v>248</v>
      </c>
      <c r="L123" t="s">
        <v>198</v>
      </c>
      <c r="M123" t="s">
        <v>198</v>
      </c>
      <c r="N123" t="s">
        <v>198</v>
      </c>
      <c r="R123" s="1"/>
      <c r="S123" s="1"/>
      <c r="T123" s="1"/>
      <c r="U123" s="1"/>
      <c r="V123" s="1"/>
      <c r="W123" s="1"/>
      <c r="Y123" t="s">
        <v>286</v>
      </c>
      <c r="Z123" t="s">
        <v>287</v>
      </c>
      <c r="AA123" t="s">
        <v>198</v>
      </c>
      <c r="AB123" t="s">
        <v>288</v>
      </c>
      <c r="AC123" t="s">
        <v>289</v>
      </c>
      <c r="AD123" t="s">
        <v>290</v>
      </c>
      <c r="AE123" t="s">
        <v>291</v>
      </c>
      <c r="AF123" t="s">
        <v>292</v>
      </c>
      <c r="AG123" t="s">
        <v>293</v>
      </c>
      <c r="AH123" t="s">
        <v>198</v>
      </c>
      <c r="AI123" t="s">
        <v>198</v>
      </c>
    </row>
    <row r="124" spans="1:48" x14ac:dyDescent="0.25">
      <c r="A124" t="s">
        <v>196</v>
      </c>
      <c r="B124" t="s">
        <v>198</v>
      </c>
      <c r="C124" t="s">
        <v>963</v>
      </c>
      <c r="D124" t="s">
        <v>200</v>
      </c>
      <c r="E124" t="s">
        <v>198</v>
      </c>
      <c r="F124" t="s">
        <v>964</v>
      </c>
      <c r="G124" t="s">
        <v>965</v>
      </c>
      <c r="H124" t="s">
        <v>966</v>
      </c>
      <c r="I124" t="s">
        <v>600</v>
      </c>
      <c r="J124" t="s">
        <v>601</v>
      </c>
      <c r="L124" t="s">
        <v>198</v>
      </c>
      <c r="M124" t="s">
        <v>198</v>
      </c>
      <c r="N124" t="s">
        <v>198</v>
      </c>
      <c r="R124" s="1"/>
      <c r="S124" s="1"/>
      <c r="T124" s="1"/>
      <c r="U124" s="1"/>
      <c r="V124" s="1"/>
      <c r="W124" s="1"/>
      <c r="Y124" t="s">
        <v>198</v>
      </c>
      <c r="Z124" t="s">
        <v>198</v>
      </c>
      <c r="AA124" t="s">
        <v>198</v>
      </c>
      <c r="AB124" t="s">
        <v>198</v>
      </c>
      <c r="AC124" t="s">
        <v>198</v>
      </c>
      <c r="AD124" t="s">
        <v>198</v>
      </c>
      <c r="AE124" t="s">
        <v>198</v>
      </c>
      <c r="AF124" t="s">
        <v>198</v>
      </c>
      <c r="AG124" t="s">
        <v>198</v>
      </c>
      <c r="AH124" t="s">
        <v>198</v>
      </c>
      <c r="AI124" t="s">
        <v>198</v>
      </c>
    </row>
    <row r="125" spans="1:48" x14ac:dyDescent="0.25">
      <c r="A125" t="s">
        <v>197</v>
      </c>
      <c r="B125" t="s">
        <v>198</v>
      </c>
      <c r="C125" t="s">
        <v>967</v>
      </c>
      <c r="D125" t="s">
        <v>200</v>
      </c>
      <c r="E125" t="s">
        <v>198</v>
      </c>
      <c r="F125" t="s">
        <v>968</v>
      </c>
      <c r="G125" t="s">
        <v>969</v>
      </c>
      <c r="H125" t="s">
        <v>970</v>
      </c>
      <c r="I125" t="s">
        <v>971</v>
      </c>
      <c r="J125" t="s">
        <v>254</v>
      </c>
      <c r="L125" t="s">
        <v>198</v>
      </c>
      <c r="M125" t="s">
        <v>198</v>
      </c>
      <c r="N125" t="s">
        <v>198</v>
      </c>
      <c r="R125" s="1"/>
      <c r="S125" s="1"/>
      <c r="T125" s="1"/>
      <c r="U125" s="1"/>
      <c r="V125" s="1"/>
      <c r="W125" s="1"/>
      <c r="Y125" t="s">
        <v>198</v>
      </c>
      <c r="Z125" t="s">
        <v>198</v>
      </c>
      <c r="AA125" t="s">
        <v>198</v>
      </c>
      <c r="AB125" t="s">
        <v>198</v>
      </c>
      <c r="AC125" t="s">
        <v>198</v>
      </c>
      <c r="AD125" t="s">
        <v>198</v>
      </c>
      <c r="AE125" t="s">
        <v>198</v>
      </c>
      <c r="AF125" t="s">
        <v>198</v>
      </c>
      <c r="AG125" t="s">
        <v>198</v>
      </c>
      <c r="AH125" t="s">
        <v>198</v>
      </c>
      <c r="AI125" t="s">
        <v>198</v>
      </c>
    </row>
    <row r="126" spans="1:48" x14ac:dyDescent="0.25">
      <c r="A126" s="3" t="s">
        <v>2473</v>
      </c>
      <c r="C126" t="s">
        <v>2401</v>
      </c>
      <c r="D126" t="s">
        <v>358</v>
      </c>
      <c r="E126" t="s">
        <v>2471</v>
      </c>
      <c r="F126" t="s">
        <v>2472</v>
      </c>
    </row>
    <row r="127" spans="1:48" x14ac:dyDescent="0.25">
      <c r="A127" s="3" t="s">
        <v>2470</v>
      </c>
      <c r="C127" t="s">
        <v>2418</v>
      </c>
      <c r="D127" t="s">
        <v>2420</v>
      </c>
      <c r="F127" t="s">
        <v>2474</v>
      </c>
    </row>
  </sheetData>
  <autoFilter ref="A1:N125" xr:uid="{B958E006-D674-4054-B6D0-5E76AF5DDCE8}"/>
  <hyperlinks>
    <hyperlink ref="P44" r:id="rId1" xr:uid="{4F901F0A-EC91-4431-9E2F-941B86C81ACE}"/>
    <hyperlink ref="Q4" r:id="rId2" xr:uid="{1C7D7AF8-77BC-401F-8913-C216182F4174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E1DCC-7F23-438B-B779-F003228B1229}">
  <sheetPr codeName="Sheet4"/>
  <dimension ref="A1:BW228"/>
  <sheetViews>
    <sheetView tabSelected="1" workbookViewId="0">
      <pane xSplit="4" ySplit="1" topLeftCell="E201" activePane="bottomRight" state="frozen"/>
      <selection pane="topRight" activeCell="E1" sqref="E1"/>
      <selection pane="bottomLeft" activeCell="A2" sqref="A2"/>
      <selection pane="bottomRight" activeCell="C2" sqref="C2:C228"/>
    </sheetView>
  </sheetViews>
  <sheetFormatPr defaultRowHeight="15" x14ac:dyDescent="0.25"/>
  <cols>
    <col min="1" max="1" width="12.5703125" bestFit="1" customWidth="1"/>
    <col min="2" max="2" width="9.7109375" bestFit="1" customWidth="1"/>
    <col min="3" max="3" width="10.140625" bestFit="1" customWidth="1"/>
    <col min="4" max="4" width="10.5703125" bestFit="1" customWidth="1"/>
    <col min="5" max="5" width="18" bestFit="1" customWidth="1"/>
    <col min="6" max="6" width="14.28515625" bestFit="1" customWidth="1"/>
    <col min="7" max="7" width="15.5703125" bestFit="1" customWidth="1"/>
    <col min="8" max="8" width="19" bestFit="1" customWidth="1"/>
    <col min="9" max="9" width="29" bestFit="1" customWidth="1"/>
    <col min="10" max="10" width="40.5703125" bestFit="1" customWidth="1"/>
    <col min="11" max="11" width="49.140625" customWidth="1"/>
    <col min="12" max="12" width="45" customWidth="1"/>
    <col min="13" max="13" width="27.140625" customWidth="1"/>
    <col min="14" max="14" width="14.140625" customWidth="1"/>
    <col min="15" max="15" width="16.5703125" customWidth="1"/>
    <col min="16" max="16" width="20.7109375" customWidth="1"/>
    <col min="17" max="17" width="27" customWidth="1"/>
    <col min="18" max="18" width="41.5703125" customWidth="1"/>
    <col min="19" max="19" width="40.5703125" hidden="1" customWidth="1"/>
    <col min="20" max="20" width="15.28515625" hidden="1" customWidth="1"/>
    <col min="21" max="21" width="15.85546875" hidden="1" customWidth="1"/>
    <col min="22" max="22" width="22.28515625" hidden="1" customWidth="1"/>
    <col min="23" max="23" width="22.5703125" hidden="1" customWidth="1"/>
    <col min="24" max="24" width="38.85546875" hidden="1" customWidth="1"/>
    <col min="25" max="25" width="35.140625" customWidth="1"/>
    <col min="26" max="26" width="22.42578125" hidden="1" customWidth="1"/>
    <col min="27" max="27" width="18" hidden="1" customWidth="1"/>
    <col min="28" max="28" width="18.7109375" hidden="1" customWidth="1"/>
    <col min="29" max="30" width="9.140625" hidden="1" customWidth="1"/>
    <col min="31" max="31" width="39.42578125" hidden="1" customWidth="1"/>
    <col min="32" max="60" width="9.140625" hidden="1" customWidth="1"/>
    <col min="61" max="72" width="0" hidden="1" customWidth="1"/>
    <col min="73" max="73" width="23.140625" bestFit="1" customWidth="1"/>
    <col min="74" max="74" width="21.5703125" bestFit="1" customWidth="1"/>
  </cols>
  <sheetData>
    <row r="1" spans="1:75" x14ac:dyDescent="0.25">
      <c r="A1" t="s">
        <v>972</v>
      </c>
      <c r="B1" t="s">
        <v>973</v>
      </c>
      <c r="C1" t="s">
        <v>974</v>
      </c>
      <c r="D1" t="s">
        <v>975</v>
      </c>
      <c r="E1" t="s">
        <v>2437</v>
      </c>
      <c r="F1" t="s">
        <v>976</v>
      </c>
      <c r="G1" t="s">
        <v>977</v>
      </c>
      <c r="H1" t="s">
        <v>978</v>
      </c>
      <c r="I1" t="s">
        <v>979</v>
      </c>
      <c r="J1" t="s">
        <v>980</v>
      </c>
      <c r="K1" t="s">
        <v>981</v>
      </c>
      <c r="L1" t="s">
        <v>982</v>
      </c>
      <c r="M1" t="s">
        <v>983</v>
      </c>
      <c r="N1" t="s">
        <v>984</v>
      </c>
      <c r="O1" t="s">
        <v>985</v>
      </c>
      <c r="P1" t="s">
        <v>986</v>
      </c>
      <c r="Q1" t="s">
        <v>987</v>
      </c>
      <c r="R1" t="s">
        <v>988</v>
      </c>
      <c r="S1" t="s">
        <v>989</v>
      </c>
      <c r="T1" t="s">
        <v>990</v>
      </c>
      <c r="U1" t="s">
        <v>991</v>
      </c>
      <c r="V1" t="s">
        <v>992</v>
      </c>
      <c r="W1" t="s">
        <v>993</v>
      </c>
      <c r="X1" t="s">
        <v>994</v>
      </c>
      <c r="Y1" t="s">
        <v>995</v>
      </c>
      <c r="Z1" t="s">
        <v>996</v>
      </c>
      <c r="AA1" t="s">
        <v>997</v>
      </c>
      <c r="AB1" t="s">
        <v>998</v>
      </c>
      <c r="AC1" t="s">
        <v>4</v>
      </c>
      <c r="AD1" t="s">
        <v>5</v>
      </c>
      <c r="AE1" t="s">
        <v>6</v>
      </c>
      <c r="AF1" t="s">
        <v>7</v>
      </c>
      <c r="AG1" t="s">
        <v>8</v>
      </c>
      <c r="AH1" t="s">
        <v>9</v>
      </c>
      <c r="AI1" t="s">
        <v>2436</v>
      </c>
      <c r="AJ1" t="s">
        <v>10</v>
      </c>
      <c r="AK1" t="s">
        <v>11</v>
      </c>
      <c r="AL1" t="s">
        <v>12</v>
      </c>
      <c r="AM1" t="s">
        <v>13</v>
      </c>
      <c r="AN1" t="s">
        <v>2441</v>
      </c>
      <c r="AO1" t="s">
        <v>14</v>
      </c>
      <c r="AP1" t="s">
        <v>15</v>
      </c>
      <c r="AQ1" t="s">
        <v>16</v>
      </c>
      <c r="AR1" t="s">
        <v>17</v>
      </c>
      <c r="AS1" t="s">
        <v>2442</v>
      </c>
      <c r="AT1" t="s">
        <v>18</v>
      </c>
      <c r="AU1" t="s">
        <v>19</v>
      </c>
      <c r="AV1" t="s">
        <v>2443</v>
      </c>
      <c r="AW1" t="s">
        <v>20</v>
      </c>
      <c r="AX1" t="s">
        <v>21</v>
      </c>
      <c r="AY1" t="s">
        <v>22</v>
      </c>
      <c r="AZ1" t="s">
        <v>23</v>
      </c>
      <c r="BA1" t="s">
        <v>24</v>
      </c>
      <c r="BB1" t="s">
        <v>25</v>
      </c>
      <c r="BC1" t="s">
        <v>26</v>
      </c>
      <c r="BD1" t="s">
        <v>27</v>
      </c>
      <c r="BE1" t="s">
        <v>28</v>
      </c>
      <c r="BF1" t="s">
        <v>29</v>
      </c>
      <c r="BG1" t="s">
        <v>30</v>
      </c>
      <c r="BH1" t="s">
        <v>31</v>
      </c>
      <c r="BI1" t="s">
        <v>32</v>
      </c>
      <c r="BJ1" t="s">
        <v>33</v>
      </c>
      <c r="BK1" t="s">
        <v>34</v>
      </c>
      <c r="BL1" t="s">
        <v>35</v>
      </c>
      <c r="BM1" t="s">
        <v>36</v>
      </c>
      <c r="BN1" t="s">
        <v>37</v>
      </c>
      <c r="BO1" t="s">
        <v>38</v>
      </c>
      <c r="BP1" t="s">
        <v>39</v>
      </c>
      <c r="BQ1" t="s">
        <v>40</v>
      </c>
      <c r="BR1" t="s">
        <v>41</v>
      </c>
      <c r="BS1" t="s">
        <v>42</v>
      </c>
      <c r="BT1" t="s">
        <v>43</v>
      </c>
      <c r="BU1" t="s">
        <v>2461</v>
      </c>
      <c r="BV1" t="s">
        <v>2462</v>
      </c>
      <c r="BW1" t="s">
        <v>2478</v>
      </c>
    </row>
    <row r="2" spans="1:75" x14ac:dyDescent="0.25">
      <c r="A2" s="4" t="s">
        <v>999</v>
      </c>
      <c r="B2" s="4" t="s">
        <v>1000</v>
      </c>
      <c r="C2">
        <v>201</v>
      </c>
      <c r="D2" s="4" t="s">
        <v>199</v>
      </c>
      <c r="E2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N150GV</v>
      </c>
      <c r="F2" s="4" t="s">
        <v>1001</v>
      </c>
      <c r="G2" s="4" t="s">
        <v>206</v>
      </c>
      <c r="H2" s="4" t="s">
        <v>1002</v>
      </c>
      <c r="I2" s="4" t="s">
        <v>515</v>
      </c>
      <c r="J2" s="4" t="s">
        <v>1003</v>
      </c>
      <c r="K2" s="4" t="s">
        <v>1004</v>
      </c>
      <c r="L2" s="4"/>
      <c r="M2" s="4" t="s">
        <v>1005</v>
      </c>
      <c r="N2" s="4" t="s">
        <v>206</v>
      </c>
      <c r="O2">
        <v>31407</v>
      </c>
      <c r="P2" s="4" t="s">
        <v>1002</v>
      </c>
      <c r="Q2" s="4" t="s">
        <v>1006</v>
      </c>
      <c r="R2" s="4"/>
      <c r="S2" s="4"/>
      <c r="T2" s="4" t="s">
        <v>1007</v>
      </c>
      <c r="U2" s="4"/>
      <c r="V2" s="4" t="s">
        <v>1008</v>
      </c>
      <c r="W2" s="4" t="s">
        <v>1009</v>
      </c>
      <c r="X2" s="4" t="s">
        <v>1010</v>
      </c>
      <c r="Y2" s="4" t="s">
        <v>1011</v>
      </c>
      <c r="Z2" s="4" t="s">
        <v>1007</v>
      </c>
      <c r="AA2" s="4"/>
      <c r="AB2" s="4"/>
      <c r="AC2" s="4" t="str">
        <f>IF(LEN(INDEX('By serial number'!$A:$AV,MATCH(TEXT($C2,"000"),'By serial number'!$A:$A,0),MATCH(_7043_DJones_1_export_excel_2_9_[[#Headers],["Operator"]],'By serial number'!$A$1:$AV$1,0)))=0,"",INDEX('By serial number'!$A:$AV,MATCH(TEXT($C2,"000"),'By serial number'!$A:$A,0),MATCH(_7043_DJones_1_export_excel_2_9_[[#Headers],["Operator"]],'By serial number'!$A$1:$AV$1,0)))</f>
        <v xml:space="preserve">Gulfstream Aerospace </v>
      </c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 t="str">
        <f>IFERROR(INDEX(Zerobounce!$A:$B,MATCH(_7043_DJones_1_export_excel_2_9_[[#This Row],[COMPEMAILADDRESS]],Zerobounce!$A:$A,0),2),"")</f>
        <v/>
      </c>
      <c r="BV2" s="4" t="str">
        <f>IFERROR(INDEX(Zerobounce!$A:$B,MATCH(_7043_DJones_1_export_excel_2_9_[[#This Row],[CONTACTEMAIL]],Zerobounce!$A:$A,0),2),"")</f>
        <v>catch-all</v>
      </c>
      <c r="BW2" s="11"/>
    </row>
    <row r="3" spans="1:75" x14ac:dyDescent="0.25">
      <c r="A3" s="4" t="s">
        <v>999</v>
      </c>
      <c r="B3" s="4" t="s">
        <v>1000</v>
      </c>
      <c r="C3">
        <v>202</v>
      </c>
      <c r="D3" s="4" t="s">
        <v>207</v>
      </c>
      <c r="E3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N703HA</v>
      </c>
      <c r="F3" s="4" t="s">
        <v>1012</v>
      </c>
      <c r="G3" s="4" t="s">
        <v>639</v>
      </c>
      <c r="H3" s="4" t="s">
        <v>1002</v>
      </c>
      <c r="I3" s="4" t="s">
        <v>515</v>
      </c>
      <c r="J3" s="4" t="s">
        <v>1013</v>
      </c>
      <c r="K3" s="4" t="s">
        <v>1014</v>
      </c>
      <c r="L3" s="4"/>
      <c r="M3" s="4" t="s">
        <v>1015</v>
      </c>
      <c r="N3" s="4" t="s">
        <v>639</v>
      </c>
      <c r="O3">
        <v>28412</v>
      </c>
      <c r="P3" s="4" t="s">
        <v>1002</v>
      </c>
      <c r="Q3" s="4" t="s">
        <v>1016</v>
      </c>
      <c r="R3" s="4"/>
      <c r="S3" s="4"/>
      <c r="T3" s="4" t="s">
        <v>1017</v>
      </c>
      <c r="U3" s="4"/>
      <c r="V3" s="4" t="s">
        <v>1018</v>
      </c>
      <c r="W3" s="4" t="s">
        <v>1019</v>
      </c>
      <c r="X3" s="4" t="s">
        <v>1020</v>
      </c>
      <c r="Y3" s="4"/>
      <c r="Z3" s="4" t="s">
        <v>1017</v>
      </c>
      <c r="AA3" s="4" t="s">
        <v>1017</v>
      </c>
      <c r="AB3" s="4"/>
      <c r="AC3" s="4" t="str">
        <f>IF(LEN(INDEX('By serial number'!$A:$AV,MATCH(TEXT($C3,"000"),'By serial number'!$A:$A,0),MATCH(_7043_DJones_1_export_excel_2_9_[[#Headers],["Operator"]],'By serial number'!$A$1:$AV$1,0)))=0,"",INDEX('By serial number'!$A:$AV,MATCH(TEXT($C3,"000"),'By serial number'!$A:$A,0),MATCH(_7043_DJones_1_export_excel_2_9_[[#Headers],["Operator"]],'By serial number'!$A$1:$AV$1,0)))</f>
        <v/>
      </c>
      <c r="AD3" s="4" t="str">
        <f>IF(LEN(INDEX('By serial number'!$A:$AV,MATCH(TEXT($C3,"000"),'By serial number'!$A:$A,0),MATCH(_7043_DJones_1_export_excel_2_9_[[#Headers],[Data]],'By serial number'!$A$1:$AV$1,0)))=0,"",INDEX('By serial number'!$A:$AV,MATCH(TEXT($C3,"000"),'By serial number'!$A:$A,0),MATCH(_7043_DJones_1_export_excel_2_9_[[#Headers],[Data]],'By serial number'!$A$1:$AV$1,0)))</f>
        <v>Full Send Aviation LLC, Wilmington NC bought 12/15/21</v>
      </c>
      <c r="AE3" s="4" t="str">
        <f>IF(LEN(INDEX('By serial number'!$A:$AV,MATCH(TEXT($C3,"000"),'By serial number'!$A:$A,0),MATCH(_7043_DJones_1_export_excel_2_9_[[#Headers],[NAME]],'By serial number'!$A$1:$AV$1,0)))=0,"",INDEX('By serial number'!$A:$AV,MATCH(TEXT($C3,"000"),'By serial number'!$A:$A,0),MATCH(_7043_DJones_1_export_excel_2_9_[[#Headers],[NAME]],'By serial number'!$A$1:$AV$1,0)))</f>
        <v>WASHINGTON PENN PLASTIC CO INC</v>
      </c>
      <c r="AF3" s="4" t="str">
        <f>IF(LEN(INDEX('By serial number'!$A:$AV,MATCH(TEXT($C3,"000"),'By serial number'!$A:$A,0),MATCH(_7043_DJones_1_export_excel_2_9_[[#Headers],[STREET]],'By serial number'!$A$1:$AV$1,0)))=0,"",INDEX('By serial number'!$A:$AV,MATCH(TEXT($C3,"000"),'By serial number'!$A:$A,0),MATCH(_7043_DJones_1_export_excel_2_9_[[#Headers],[STREET]],'By serial number'!$A$1:$AV$1,0)))</f>
        <v>450 RACETRACK RD</v>
      </c>
      <c r="AG3" s="4" t="str">
        <f>IF(LEN(INDEX('By serial number'!$A:$AV,MATCH(TEXT($C3,"000"),'By serial number'!$A:$A,0),MATCH(_7043_DJones_1_export_excel_2_9_[[#Headers],[CITY]],'By serial number'!$A$1:$AV$1,0)))=0,"",INDEX('By serial number'!$A:$AV,MATCH(TEXT($C3,"000"),'By serial number'!$A:$A,0),MATCH(_7043_DJones_1_export_excel_2_9_[[#Headers],[CITY]],'By serial number'!$A$1:$AV$1,0)))</f>
        <v>WASHINGTON</v>
      </c>
      <c r="AH3" s="4" t="str">
        <f>IF(LEN(INDEX('By serial number'!$A:$AV,MATCH(TEXT($C3,"000"),'By serial number'!$A:$A,0),MATCH(_7043_DJones_1_export_excel_2_9_[[#Headers],[STATE]],'By serial number'!$A$1:$AV$1,0)))=0,"",INDEX('By serial number'!$A:$AV,MATCH(TEXT($C3,"000"),'By serial number'!$A:$A,0),MATCH(_7043_DJones_1_export_excel_2_9_[[#Headers],[STATE]],'By serial number'!$A$1:$AV$1,0)))</f>
        <v>PA</v>
      </c>
      <c r="AI3" s="4" t="e">
        <f>IF(LEN(INDEX('By serial number'!$A:$AV,MATCH(TEXT($C3,"000"),'By serial number'!$A:$A,0),MATCH(_7043_DJones_1_export_excel_2_9_[[#Headers],[Column1]],'By serial number'!$A$1:$AV$1,0)))=0,"",INDEX('By serial number'!$A:$AV,MATCH(TEXT($C3,"000"),'By serial number'!$A:$A,0),MATCH(_7043_DJones_1_export_excel_2_9_[[#Headers],[Column1]],'By serial number'!$A$1:$AV$1,0)))</f>
        <v>#N/A</v>
      </c>
      <c r="AJ3" s="4" t="str">
        <f>IF(LEN(INDEX('By serial number'!$A:$AV,MATCH(TEXT($C3,"000"),'By serial number'!$A:$A,0),MATCH(_7043_DJones_1_export_excel_2_9_[[#Headers],[OTHER NAMES(1)]],'By serial number'!$A$1:$AV$1,0)))=0,"",INDEX('By serial number'!$A:$AV,MATCH(TEXT($C3,"000"),'By serial number'!$A:$A,0),MATCH(_7043_DJones_1_export_excel_2_9_[[#Headers],[OTHER NAMES(1)]],'By serial number'!$A$1:$AV$1,0)))</f>
        <v/>
      </c>
      <c r="AK3" s="4" t="str">
        <f>IF(LEN(INDEX('By serial number'!$A:$AV,MATCH(TEXT($C3,"000"),'By serial number'!$A:$A,0),MATCH(_7043_DJones_1_export_excel_2_9_[[#Headers],[OTHER NAMES(2)]],'By serial number'!$A$1:$AV$1,0)))=0,"",INDEX('By serial number'!$A:$AV,MATCH(TEXT($C3,"000"),'By serial number'!$A:$A,0),MATCH(_7043_DJones_1_export_excel_2_9_[[#Headers],[OTHER NAMES(2)]],'By serial number'!$A$1:$AV$1,0)))</f>
        <v/>
      </c>
      <c r="AL3" s="4" t="str">
        <f>IF(LEN(INDEX('By serial number'!$A:$AV,MATCH(TEXT($C3,"000"),'By serial number'!$A:$A,0),MATCH(_7043_DJones_1_export_excel_2_9_[[#Headers],[Part 135 Certificate Holder Name]],'By serial number'!$A$1:$AV$1,0)))=0,"",INDEX('By serial number'!$A:$AV,MATCH(TEXT($C3,"000"),'By serial number'!$A:$A,0),MATCH(_7043_DJones_1_export_excel_2_9_[[#Headers],[Part 135 Certificate Holder Name]],'By serial number'!$A$1:$AV$1,0)))</f>
        <v/>
      </c>
      <c r="AM3" s="4" t="str">
        <f>IF(LEN(INDEX('By serial number'!$A:$AV,MATCH(TEXT($C3,"000"),'By serial number'!$A:$A,0),MATCH(_7043_DJones_1_export_excel_2_9_[[#Headers],[Part 135 Dsgn]],'By serial number'!$A$1:$AV$1,0)))=0,"",INDEX('By serial number'!$A:$AV,MATCH(TEXT($C3,"000"),'By serial number'!$A:$A,0),MATCH(_7043_DJones_1_export_excel_2_9_[[#Headers],[Part 135 Dsgn]],'By serial number'!$A$1:$AV$1,0)))</f>
        <v/>
      </c>
      <c r="AN3" s="4" t="e">
        <f>IF(LEN(INDEX('By serial number'!$A:$AV,MATCH(TEXT($C3,"000"),'By serial number'!$A:$A,0),MATCH(_7043_DJones_1_export_excel_2_9_[[#Headers],[Column2]],'By serial number'!$A$1:$AV$1,0)))=0,"",INDEX('By serial number'!$A:$AV,MATCH(TEXT($C3,"000"),'By serial number'!$A:$A,0),MATCH(_7043_DJones_1_export_excel_2_9_[[#Headers],[Column2]],'By serial number'!$A$1:$AV$1,0)))</f>
        <v>#N/A</v>
      </c>
      <c r="AO3" s="4" t="str">
        <f>IF(LEN(INDEX('By serial number'!$A:$AV,MATCH(TEXT($C3,"000"),'By serial number'!$A:$A,0),MATCH(_7043_DJones_1_export_excel_2_9_[[#Headers],[DNB Key People]],'By serial number'!$A$1:$AV$1,0)))=0,"",INDEX('By serial number'!$A:$AV,MATCH(TEXT($C3,"000"),'By serial number'!$A:$A,0),MATCH(_7043_DJones_1_export_excel_2_9_[[#Headers],[DNB Key People]],'By serial number'!$A$1:$AV$1,0)))</f>
        <v/>
      </c>
      <c r="AP3" s="4" t="str">
        <f>IF(LEN(INDEX('By serial number'!$A:$AV,MATCH(TEXT($C3,"000"),'By serial number'!$A:$A,0),MATCH(_7043_DJones_1_export_excel_2_9_[[#Headers],[POC]],'By serial number'!$A$1:$AV$1,0)))=0,"",INDEX('By serial number'!$A:$AV,MATCH(TEXT($C3,"000"),'By serial number'!$A:$A,0),MATCH(_7043_DJones_1_export_excel_2_9_[[#Headers],[POC]],'By serial number'!$A$1:$AV$1,0)))</f>
        <v/>
      </c>
      <c r="AQ3" s="4" t="str">
        <f>IF(LEN(INDEX('By serial number'!$A:$AV,MATCH(TEXT($C3,"000"),'By serial number'!$A:$A,0),MATCH(_7043_DJones_1_export_excel_2_9_[[#Headers],[Title]],'By serial number'!$A$1:$AV$1,0)))=0,"",INDEX('By serial number'!$A:$AV,MATCH(TEXT($C3,"000"),'By serial number'!$A:$A,0),MATCH(_7043_DJones_1_export_excel_2_9_[[#Headers],[Title]],'By serial number'!$A$1:$AV$1,0)))</f>
        <v/>
      </c>
      <c r="AR3" s="4" t="str">
        <f>IF(LEN(INDEX('By serial number'!$A:$AV,MATCH(TEXT($C3,"000"),'By serial number'!$A:$A,0),MATCH(_7043_DJones_1_export_excel_2_9_[[#Headers],[Address]],'By serial number'!$A$1:$AV$1,0)))=0,"",INDEX('By serial number'!$A:$AV,MATCH(TEXT($C3,"000"),'By serial number'!$A:$A,0),MATCH(_7043_DJones_1_export_excel_2_9_[[#Headers],[Address]],'By serial number'!$A$1:$AV$1,0)))</f>
        <v/>
      </c>
      <c r="AS3" s="4" t="e">
        <f>IF(LEN(INDEX('By serial number'!$A:$AV,MATCH(TEXT($C3,"000"),'By serial number'!$A:$A,0),MATCH(_7043_DJones_1_export_excel_2_9_[[#Headers],[Column3]],'By serial number'!$A$1:$AV$1,0)))=0,"",INDEX('By serial number'!$A:$AV,MATCH(TEXT($C3,"000"),'By serial number'!$A:$A,0),MATCH(_7043_DJones_1_export_excel_2_9_[[#Headers],[Column3]],'By serial number'!$A$1:$AV$1,0)))</f>
        <v>#N/A</v>
      </c>
      <c r="AT3" s="4" t="str">
        <f>IF(LEN(INDEX('By serial number'!$A:$AV,MATCH(TEXT($C3,"000"),'By serial number'!$A:$A,0),MATCH(_7043_DJones_1_export_excel_2_9_[[#Headers],[Phone]],'By serial number'!$A$1:$AV$1,0)))=0,"",INDEX('By serial number'!$A:$AV,MATCH(TEXT($C3,"000"),'By serial number'!$A:$A,0),MATCH(_7043_DJones_1_export_excel_2_9_[[#Headers],[Phone]],'By serial number'!$A$1:$AV$1,0)))</f>
        <v/>
      </c>
      <c r="AU3" s="4" t="str">
        <f>IF(LEN(INDEX('By serial number'!$A:$AV,MATCH(TEXT($C3,"000"),'By serial number'!$A:$A,0),MATCH(_7043_DJones_1_export_excel_2_9_[[#Headers],[Email]],'By serial number'!$A$1:$AV$1,0)))=0,"",INDEX('By serial number'!$A:$AV,MATCH(TEXT($C3,"000"),'By serial number'!$A:$A,0),MATCH(_7043_DJones_1_export_excel_2_9_[[#Headers],[Email]],'By serial number'!$A$1:$AV$1,0)))</f>
        <v/>
      </c>
      <c r="AV3" s="4" t="e">
        <f>IF(LEN(INDEX('By serial number'!$A:$AV,MATCH(TEXT($C3,"000"),'By serial number'!$A:$A,0),MATCH(_7043_DJones_1_export_excel_2_9_[[#Headers],[Column4]],'By serial number'!$A$1:$AV$1,0)))=0,"",INDEX('By serial number'!$A:$AV,MATCH(TEXT($C3,"000"),'By serial number'!$A:$A,0),MATCH(_7043_DJones_1_export_excel_2_9_[[#Headers],[Column4]],'By serial number'!$A$1:$AV$1,0)))</f>
        <v>#N/A</v>
      </c>
      <c r="AW3" s="4" t="str">
        <f>IF(LEN(INDEX('By serial number'!$A:$AV,MATCH(TEXT($C3,"000"),'By serial number'!$A:$A,0),MATCH(_7043_DJones_1_export_excel_2_9_[[#Headers],[NBAA Name]],'By serial number'!$A$1:$AV$1,0)))=0,"",INDEX('By serial number'!$A:$AV,MATCH(TEXT($C3,"000"),'By serial number'!$A:$A,0),MATCH(_7043_DJones_1_export_excel_2_9_[[#Headers],[NBAA Name]],'By serial number'!$A$1:$AV$1,0)))</f>
        <v/>
      </c>
      <c r="AX3" s="4" t="str">
        <f>IF(LEN(INDEX('By serial number'!$A:$AV,MATCH(TEXT($C3,"000"),'By serial number'!$A:$A,0),MATCH(_7043_DJones_1_export_excel_2_9_[[#Headers],[NBAA Addr1]],'By serial number'!$A$1:$AV$1,0)))=0,"",INDEX('By serial number'!$A:$AV,MATCH(TEXT($C3,"000"),'By serial number'!$A:$A,0),MATCH(_7043_DJones_1_export_excel_2_9_[[#Headers],[NBAA Addr1]],'By serial number'!$A$1:$AV$1,0)))</f>
        <v/>
      </c>
      <c r="AY3" s="4" t="str">
        <f>IF(LEN(INDEX('By serial number'!$A:$AV,MATCH(TEXT($C3,"000"),'By serial number'!$A:$A,0),MATCH(_7043_DJones_1_export_excel_2_9_[[#Headers],[NBAA Addr2]],'By serial number'!$A$1:$AV$1,0)))=0,"",INDEX('By serial number'!$A:$AV,MATCH(TEXT($C3,"000"),'By serial number'!$A:$A,0),MATCH(_7043_DJones_1_export_excel_2_9_[[#Headers],[NBAA Addr2]],'By serial number'!$A$1:$AV$1,0)))</f>
        <v/>
      </c>
      <c r="AZ3" s="4" t="str">
        <f>IF(LEN(INDEX('By serial number'!$A:$AV,MATCH(TEXT($C3,"000"),'By serial number'!$A:$A,0),MATCH(_7043_DJones_1_export_excel_2_9_[[#Headers],[NBAA City]],'By serial number'!$A$1:$AV$1,0)))=0,"",INDEX('By serial number'!$A:$AV,MATCH(TEXT($C3,"000"),'By serial number'!$A:$A,0),MATCH(_7043_DJones_1_export_excel_2_9_[[#Headers],[NBAA City]],'By serial number'!$A$1:$AV$1,0)))</f>
        <v/>
      </c>
      <c r="BA3" s="4" t="str">
        <f>IF(LEN(INDEX('By serial number'!$A:$AV,MATCH(TEXT($C3,"000"),'By serial number'!$A:$A,0),MATCH(_7043_DJones_1_export_excel_2_9_[[#Headers],[NBAA State]],'By serial number'!$A$1:$AV$1,0)))=0,"",INDEX('By serial number'!$A:$AV,MATCH(TEXT($C3,"000"),'By serial number'!$A:$A,0),MATCH(_7043_DJones_1_export_excel_2_9_[[#Headers],[NBAA State]],'By serial number'!$A$1:$AV$1,0)))</f>
        <v/>
      </c>
      <c r="BB3" s="4" t="str">
        <f>IF(LEN(INDEX('By serial number'!$A:$AV,MATCH(TEXT($C3,"000"),'By serial number'!$A:$A,0),MATCH(_7043_DJones_1_export_excel_2_9_[[#Headers],[NBAA Zip]],'By serial number'!$A$1:$AV$1,0)))=0,"",INDEX('By serial number'!$A:$AV,MATCH(TEXT($C3,"000"),'By serial number'!$A:$A,0),MATCH(_7043_DJones_1_export_excel_2_9_[[#Headers],[NBAA Zip]],'By serial number'!$A$1:$AV$1,0)))</f>
        <v/>
      </c>
      <c r="BC3" s="4" t="str">
        <f>IF(LEN(INDEX('By serial number'!$A:$AV,MATCH(TEXT($C3,"000"),'By serial number'!$A:$A,0),MATCH(_7043_DJones_1_export_excel_2_9_[[#Headers],[NBAA Phone]],'By serial number'!$A$1:$AV$1,0)))=0,"",INDEX('By serial number'!$A:$AV,MATCH(TEXT($C3,"000"),'By serial number'!$A:$A,0),MATCH(_7043_DJones_1_export_excel_2_9_[[#Headers],[NBAA Phone]],'By serial number'!$A$1:$AV$1,0)))</f>
        <v/>
      </c>
      <c r="BD3" s="4" t="str">
        <f>IF(LEN(INDEX('By serial number'!$A:$AV,MATCH(TEXT($C3,"000"),'By serial number'!$A:$A,0),MATCH(_7043_DJones_1_export_excel_2_9_[[#Headers],[NBAA Web]],'By serial number'!$A$1:$AV$1,0)))=0,"",INDEX('By serial number'!$A:$AV,MATCH(TEXT($C3,"000"),'By serial number'!$A:$A,0),MATCH(_7043_DJones_1_export_excel_2_9_[[#Headers],[NBAA Web]],'By serial number'!$A$1:$AV$1,0)))</f>
        <v/>
      </c>
      <c r="BE3" s="4" t="str">
        <f>IF(LEN(INDEX('By serial number'!$A:$AV,MATCH(TEXT($C3,"000"),'By serial number'!$A:$A,0),MATCH(_7043_DJones_1_export_excel_2_9_[[#Headers],[NBAA email]],'By serial number'!$A$1:$AV$1,0)))=0,"",INDEX('By serial number'!$A:$AV,MATCH(TEXT($C3,"000"),'By serial number'!$A:$A,0),MATCH(_7043_DJones_1_export_excel_2_9_[[#Headers],[NBAA email]],'By serial number'!$A$1:$AV$1,0)))</f>
        <v/>
      </c>
      <c r="BF3" s="4" t="str">
        <f>IF(LEN(INDEX('By serial number'!$A:$AV,MATCH(TEXT($C3,"000"),'By serial number'!$A:$A,0),MATCH(_7043_DJones_1_export_excel_2_9_[[#Headers],[NBAA NBAA Link]],'By serial number'!$A$1:$AV$1,0)))=0,"",INDEX('By serial number'!$A:$AV,MATCH(TEXT($C3,"000"),'By serial number'!$A:$A,0),MATCH(_7043_DJones_1_export_excel_2_9_[[#Headers],[NBAA NBAA Link]],'By serial number'!$A$1:$AV$1,0)))</f>
        <v/>
      </c>
      <c r="BG3" s="4" t="str">
        <f>IF(LEN(INDEX('By serial number'!$A:$AV,MATCH(TEXT($C3,"000"),'By serial number'!$A:$A,0),MATCH(_7043_DJones_1_export_excel_2_9_[[#Headers],[Certificate Designator]],'By serial number'!$A$1:$AV$1,0)))=0,"",INDEX('By serial number'!$A:$AV,MATCH(TEXT($C3,"000"),'By serial number'!$A:$A,0),MATCH(_7043_DJones_1_export_excel_2_9_[[#Headers],[Certificate Designator]],'By serial number'!$A$1:$AV$1,0)))</f>
        <v/>
      </c>
      <c r="BH3" s="4" t="str">
        <f>IF(LEN(INDEX('By serial number'!$A:$AV,MATCH(TEXT($C3,"000"),'By serial number'!$A:$A,0),MATCH(_7043_DJones_1_export_excel_2_9_[[#Headers],[Company Name]],'By serial number'!$A$1:$AV$1,0)))=0,"",INDEX('By serial number'!$A:$AV,MATCH(TEXT($C3,"000"),'By serial number'!$A:$A,0),MATCH(_7043_DJones_1_export_excel_2_9_[[#Headers],[Company Name]],'By serial number'!$A$1:$AV$1,0)))</f>
        <v/>
      </c>
      <c r="BI3" s="4" t="str">
        <f>IF(LEN(INDEX('By serial number'!$A:$AV,MATCH(TEXT($C3,"000"),'By serial number'!$A:$A,0),MATCH(_7043_DJones_1_export_excel_2_9_[[#Headers],[CEO_Name]],'By serial number'!$A$1:$AV$1,0)))=0,"",INDEX('By serial number'!$A:$AV,MATCH(TEXT($C3,"000"),'By serial number'!$A:$A,0),MATCH(_7043_DJones_1_export_excel_2_9_[[#Headers],[CEO_Name]],'By serial number'!$A$1:$AV$1,0)))</f>
        <v/>
      </c>
      <c r="BJ3" s="4" t="str">
        <f>IF(LEN(INDEX('By serial number'!$A:$AV,MATCH(TEXT($C3,"000"),'By serial number'!$A:$A,0),MATCH(_7043_DJones_1_export_excel_2_9_[[#Headers],[CEO_Title]],'By serial number'!$A$1:$AV$1,0)))=0,"",INDEX('By serial number'!$A:$AV,MATCH(TEXT($C3,"000"),'By serial number'!$A:$A,0),MATCH(_7043_DJones_1_export_excel_2_9_[[#Headers],[CEO_Title]],'By serial number'!$A$1:$AV$1,0)))</f>
        <v/>
      </c>
      <c r="BK3" s="4" t="str">
        <f>IF(LEN(INDEX('By serial number'!$A:$AV,MATCH(TEXT($C3,"000"),'By serial number'!$A:$A,0),MATCH(_7043_DJones_1_export_excel_2_9_[[#Headers],[CEO_Address1]],'By serial number'!$A$1:$AV$1,0)))=0,"",INDEX('By serial number'!$A:$AV,MATCH(TEXT($C3,"000"),'By serial number'!$A:$A,0),MATCH(_7043_DJones_1_export_excel_2_9_[[#Headers],[CEO_Address1]],'By serial number'!$A$1:$AV$1,0)))</f>
        <v/>
      </c>
      <c r="BL3" s="4" t="str">
        <f>IF(LEN(INDEX('By serial number'!$A:$AV,MATCH(TEXT($C3,"000"),'By serial number'!$A:$A,0),MATCH(_7043_DJones_1_export_excel_2_9_[[#Headers],[CEO_Address2]],'By serial number'!$A$1:$AV$1,0)))=0,"",INDEX('By serial number'!$A:$AV,MATCH(TEXT($C3,"000"),'By serial number'!$A:$A,0),MATCH(_7043_DJones_1_export_excel_2_9_[[#Headers],[CEO_Address2]],'By serial number'!$A$1:$AV$1,0)))</f>
        <v/>
      </c>
      <c r="BM3" s="4" t="str">
        <f>IF(LEN(INDEX('By serial number'!$A:$AV,MATCH(TEXT($C3,"000"),'By serial number'!$A:$A,0),MATCH(_7043_DJones_1_export_excel_2_9_[[#Headers],[CEO_Address3]],'By serial number'!$A$1:$AV$1,0)))=0,"",INDEX('By serial number'!$A:$AV,MATCH(TEXT($C3,"000"),'By serial number'!$A:$A,0),MATCH(_7043_DJones_1_export_excel_2_9_[[#Headers],[CEO_Address3]],'By serial number'!$A$1:$AV$1,0)))</f>
        <v/>
      </c>
      <c r="BN3" s="4" t="str">
        <f>IF(LEN(INDEX('By serial number'!$A:$AV,MATCH(TEXT($C3,"000"),'By serial number'!$A:$A,0),MATCH(_7043_DJones_1_export_excel_2_9_[[#Headers],[CEO_City]],'By serial number'!$A$1:$AV$1,0)))=0,"",INDEX('By serial number'!$A:$AV,MATCH(TEXT($C3,"000"),'By serial number'!$A:$A,0),MATCH(_7043_DJones_1_export_excel_2_9_[[#Headers],[CEO_City]],'By serial number'!$A$1:$AV$1,0)))</f>
        <v/>
      </c>
      <c r="BO3" s="4" t="str">
        <f>IF(LEN(INDEX('By serial number'!$A:$AV,MATCH(TEXT($C3,"000"),'By serial number'!$A:$A,0),MATCH(_7043_DJones_1_export_excel_2_9_[[#Headers],[CEO_State]],'By serial number'!$A$1:$AV$1,0)))=0,"",INDEX('By serial number'!$A:$AV,MATCH(TEXT($C3,"000"),'By serial number'!$A:$A,0),MATCH(_7043_DJones_1_export_excel_2_9_[[#Headers],[CEO_State]],'By serial number'!$A$1:$AV$1,0)))</f>
        <v/>
      </c>
      <c r="BP3" s="4" t="str">
        <f>IF(LEN(INDEX('By serial number'!$A:$AV,MATCH(TEXT($C3,"000"),'By serial number'!$A:$A,0),MATCH(_7043_DJones_1_export_excel_2_9_[[#Headers],[CEO_Postal_Code]],'By serial number'!$A$1:$AV$1,0)))=0,"",INDEX('By serial number'!$A:$AV,MATCH(TEXT($C3,"000"),'By serial number'!$A:$A,0),MATCH(_7043_DJones_1_export_excel_2_9_[[#Headers],[CEO_Postal_Code]],'By serial number'!$A$1:$AV$1,0)))</f>
        <v/>
      </c>
      <c r="BQ3" s="4" t="str">
        <f>IF(LEN(INDEX('By serial number'!$A:$AV,MATCH(TEXT($C3,"000"),'By serial number'!$A:$A,0),MATCH(_7043_DJones_1_export_excel_2_9_[[#Headers],[CEO_Country]],'By serial number'!$A$1:$AV$1,0)))=0,"",INDEX('By serial number'!$A:$AV,MATCH(TEXT($C3,"000"),'By serial number'!$A:$A,0),MATCH(_7043_DJones_1_export_excel_2_9_[[#Headers],[CEO_Country]],'By serial number'!$A$1:$AV$1,0)))</f>
        <v/>
      </c>
      <c r="BR3" s="4" t="str">
        <f>IF(LEN(INDEX('By serial number'!$A:$AV,MATCH(TEXT($C3,"000"),'By serial number'!$A:$A,0),MATCH(_7043_DJones_1_export_excel_2_9_[[#Headers],[CEO_Phone]],'By serial number'!$A$1:$AV$1,0)))=0,"",INDEX('By serial number'!$A:$AV,MATCH(TEXT($C3,"000"),'By serial number'!$A:$A,0),MATCH(_7043_DJones_1_export_excel_2_9_[[#Headers],[CEO_Phone]],'By serial number'!$A$1:$AV$1,0)))</f>
        <v/>
      </c>
      <c r="BS3" s="4" t="str">
        <f>IF(LEN(INDEX('By serial number'!$A:$AV,MATCH(TEXT($C3,"000"),'By serial number'!$A:$A,0),MATCH(_7043_DJones_1_export_excel_2_9_[[#Headers],[CEO_Phone_Extension]],'By serial number'!$A$1:$AV$1,0)))=0,"",INDEX('By serial number'!$A:$AV,MATCH(TEXT($C3,"000"),'By serial number'!$A:$A,0),MATCH(_7043_DJones_1_export_excel_2_9_[[#Headers],[CEO_Phone_Extension]],'By serial number'!$A$1:$AV$1,0)))</f>
        <v/>
      </c>
      <c r="BT3" s="4" t="str">
        <f>IF(LEN(INDEX('By serial number'!$A:$AV,MATCH(TEXT($C3,"000"),'By serial number'!$A:$A,0),MATCH(_7043_DJones_1_export_excel_2_9_[[#Headers],[CEO_Foreign_Phone]],'By serial number'!$A$1:$AV$1,0)))=0,"",INDEX('By serial number'!$A:$AV,MATCH(TEXT($C3,"000"),'By serial number'!$A:$A,0),MATCH(_7043_DJones_1_export_excel_2_9_[[#Headers],[CEO_Foreign_Phone]],'By serial number'!$A$1:$AV$1,0)))</f>
        <v/>
      </c>
      <c r="BU3" s="4" t="str">
        <f>IFERROR(INDEX(Zerobounce!$A:$B,MATCH(_7043_DJones_1_export_excel_2_9_[[#This Row],[COMPEMAILADDRESS]],Zerobounce!$A:$A,0),2),"")</f>
        <v/>
      </c>
      <c r="BV3" s="4" t="str">
        <f>IFERROR(INDEX(Zerobounce!$A:$B,MATCH(_7043_DJones_1_export_excel_2_9_[[#This Row],[CONTACTEMAIL]],Zerobounce!$A:$A,0),2),"")</f>
        <v/>
      </c>
      <c r="BW3" s="11"/>
    </row>
    <row r="4" spans="1:75" x14ac:dyDescent="0.25">
      <c r="A4" s="4" t="s">
        <v>999</v>
      </c>
      <c r="B4" s="4" t="s">
        <v>1000</v>
      </c>
      <c r="C4">
        <v>203</v>
      </c>
      <c r="D4" s="4" t="s">
        <v>213</v>
      </c>
      <c r="E4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N530LD</v>
      </c>
      <c r="F4" s="4" t="s">
        <v>1021</v>
      </c>
      <c r="G4" s="4" t="s">
        <v>206</v>
      </c>
      <c r="H4" s="4" t="s">
        <v>1002</v>
      </c>
      <c r="I4" s="4" t="s">
        <v>515</v>
      </c>
      <c r="J4" s="4" t="s">
        <v>1022</v>
      </c>
      <c r="K4" s="4" t="s">
        <v>1023</v>
      </c>
      <c r="L4" s="4"/>
      <c r="M4" s="4" t="s">
        <v>1024</v>
      </c>
      <c r="N4" s="4" t="s">
        <v>219</v>
      </c>
      <c r="O4">
        <v>78620</v>
      </c>
      <c r="P4" s="4" t="s">
        <v>1002</v>
      </c>
      <c r="Q4" s="4" t="s">
        <v>1016</v>
      </c>
      <c r="R4" s="4"/>
      <c r="S4" s="4"/>
      <c r="T4" s="4"/>
      <c r="U4" s="4" t="s">
        <v>1025</v>
      </c>
      <c r="V4" s="4" t="s">
        <v>1026</v>
      </c>
      <c r="W4" s="4" t="s">
        <v>1027</v>
      </c>
      <c r="X4" s="4" t="s">
        <v>1028</v>
      </c>
      <c r="Y4" s="4"/>
      <c r="Z4" s="4" t="s">
        <v>1025</v>
      </c>
      <c r="AA4" s="4"/>
      <c r="AB4" s="4" t="s">
        <v>1025</v>
      </c>
      <c r="AC4" s="4" t="str">
        <f>IF(LEN(INDEX('By serial number'!$A:$AV,MATCH(TEXT($C4,"000"),'By serial number'!$A:$A,0),MATCH(_7043_DJones_1_export_excel_2_9_[[#Headers],["Operator"]],'By serial number'!$A$1:$AV$1,0)))=0,"",INDEX('By serial number'!$A:$AV,MATCH(TEXT($C4,"000"),'By serial number'!$A:$A,0),MATCH(_7043_DJones_1_export_excel_2_9_[[#Headers],["Operator"]],'By serial number'!$A$1:$AV$1,0)))</f>
        <v xml:space="preserve">Jet Linx Aviation Inc. </v>
      </c>
      <c r="AD4" s="4" t="str">
        <f>IF(LEN(INDEX('By serial number'!$A:$AV,MATCH(TEXT($C4,"000"),'By serial number'!$A:$A,0),MATCH(_7043_DJones_1_export_excel_2_9_[[#Headers],[Data]],'By serial number'!$A$1:$AV$1,0)))=0,"",INDEX('By serial number'!$A:$AV,MATCH(TEXT($C4,"000"),'By serial number'!$A:$A,0),MATCH(_7043_DJones_1_export_excel_2_9_[[#Headers],[Data]],'By serial number'!$A$1:$AV$1,0)))</f>
        <v>4 Love of Flight rrg 9/10/20</v>
      </c>
      <c r="AE4" s="4" t="str">
        <f>IF(LEN(INDEX('By serial number'!$A:$AV,MATCH(TEXT($C4,"000"),'By serial number'!$A:$A,0),MATCH(_7043_DJones_1_export_excel_2_9_[[#Headers],[NAME]],'By serial number'!$A$1:$AV$1,0)))=0,"",INDEX('By serial number'!$A:$AV,MATCH(TEXT($C4,"000"),'By serial number'!$A:$A,0),MATCH(_7043_DJones_1_export_excel_2_9_[[#Headers],[NAME]],'By serial number'!$A$1:$AV$1,0)))</f>
        <v>4 LOVE OF FLIGHT LLC</v>
      </c>
      <c r="AF4" s="4" t="str">
        <f>IF(LEN(INDEX('By serial number'!$A:$AV,MATCH(TEXT($C4,"000"),'By serial number'!$A:$A,0),MATCH(_7043_DJones_1_export_excel_2_9_[[#Headers],[STREET]],'By serial number'!$A$1:$AV$1,0)))=0,"",INDEX('By serial number'!$A:$AV,MATCH(TEXT($C4,"000"),'By serial number'!$A:$A,0),MATCH(_7043_DJones_1_export_excel_2_9_[[#Headers],[STREET]],'By serial number'!$A$1:$AV$1,0)))</f>
        <v>16150 FITZHUGH RD</v>
      </c>
      <c r="AG4" s="4" t="str">
        <f>IF(LEN(INDEX('By serial number'!$A:$AV,MATCH(TEXT($C4,"000"),'By serial number'!$A:$A,0),MATCH(_7043_DJones_1_export_excel_2_9_[[#Headers],[CITY]],'By serial number'!$A$1:$AV$1,0)))=0,"",INDEX('By serial number'!$A:$AV,MATCH(TEXT($C4,"000"),'By serial number'!$A:$A,0),MATCH(_7043_DJones_1_export_excel_2_9_[[#Headers],[CITY]],'By serial number'!$A$1:$AV$1,0)))</f>
        <v>DRIPPING SPRINGS</v>
      </c>
      <c r="AH4" s="4" t="str">
        <f>IF(LEN(INDEX('By serial number'!$A:$AV,MATCH(TEXT($C4,"000"),'By serial number'!$A:$A,0),MATCH(_7043_DJones_1_export_excel_2_9_[[#Headers],[STATE]],'By serial number'!$A$1:$AV$1,0)))=0,"",INDEX('By serial number'!$A:$AV,MATCH(TEXT($C4,"000"),'By serial number'!$A:$A,0),MATCH(_7043_DJones_1_export_excel_2_9_[[#Headers],[STATE]],'By serial number'!$A$1:$AV$1,0)))</f>
        <v>TX</v>
      </c>
      <c r="AI4" s="4" t="e">
        <f>IF(LEN(INDEX('By serial number'!$A:$AV,MATCH(TEXT($C4,"000"),'By serial number'!$A:$A,0),MATCH(_7043_DJones_1_export_excel_2_9_[[#Headers],[Column1]],'By serial number'!$A$1:$AV$1,0)))=0,"",INDEX('By serial number'!$A:$AV,MATCH(TEXT($C4,"000"),'By serial number'!$A:$A,0),MATCH(_7043_DJones_1_export_excel_2_9_[[#Headers],[Column1]],'By serial number'!$A$1:$AV$1,0)))</f>
        <v>#N/A</v>
      </c>
      <c r="AJ4" s="4" t="str">
        <f>IF(LEN(INDEX('By serial number'!$A:$AV,MATCH(TEXT($C4,"000"),'By serial number'!$A:$A,0),MATCH(_7043_DJones_1_export_excel_2_9_[[#Headers],[OTHER NAMES(1)]],'By serial number'!$A$1:$AV$1,0)))=0,"",INDEX('By serial number'!$A:$AV,MATCH(TEXT($C4,"000"),'By serial number'!$A:$A,0),MATCH(_7043_DJones_1_export_excel_2_9_[[#Headers],[OTHER NAMES(1)]],'By serial number'!$A$1:$AV$1,0)))</f>
        <v/>
      </c>
      <c r="AK4" s="4" t="str">
        <f>IF(LEN(INDEX('By serial number'!$A:$AV,MATCH(TEXT($C4,"000"),'By serial number'!$A:$A,0),MATCH(_7043_DJones_1_export_excel_2_9_[[#Headers],[OTHER NAMES(2)]],'By serial number'!$A$1:$AV$1,0)))=0,"",INDEX('By serial number'!$A:$AV,MATCH(TEXT($C4,"000"),'By serial number'!$A:$A,0),MATCH(_7043_DJones_1_export_excel_2_9_[[#Headers],[OTHER NAMES(2)]],'By serial number'!$A$1:$AV$1,0)))</f>
        <v/>
      </c>
      <c r="AL4" s="4" t="str">
        <f>IF(LEN(INDEX('By serial number'!$A:$AV,MATCH(TEXT($C4,"000"),'By serial number'!$A:$A,0),MATCH(_7043_DJones_1_export_excel_2_9_[[#Headers],[Part 135 Certificate Holder Name]],'By serial number'!$A$1:$AV$1,0)))=0,"",INDEX('By serial number'!$A:$AV,MATCH(TEXT($C4,"000"),'By serial number'!$A:$A,0),MATCH(_7043_DJones_1_export_excel_2_9_[[#Headers],[Part 135 Certificate Holder Name]],'By serial number'!$A$1:$AV$1,0)))</f>
        <v>Jet Linx Aviation, LLC</v>
      </c>
      <c r="AM4" s="4" t="str">
        <f>IF(LEN(INDEX('By serial number'!$A:$AV,MATCH(TEXT($C4,"000"),'By serial number'!$A:$A,0),MATCH(_7043_DJones_1_export_excel_2_9_[[#Headers],[Part 135 Dsgn]],'By serial number'!$A$1:$AV$1,0)))=0,"",INDEX('By serial number'!$A:$AV,MATCH(TEXT($C4,"000"),'By serial number'!$A:$A,0),MATCH(_7043_DJones_1_export_excel_2_9_[[#Headers],[Part 135 Dsgn]],'By serial number'!$A$1:$AV$1,0)))</f>
        <v>9JLA</v>
      </c>
      <c r="AN4" s="4" t="e">
        <f>IF(LEN(INDEX('By serial number'!$A:$AV,MATCH(TEXT($C4,"000"),'By serial number'!$A:$A,0),MATCH(_7043_DJones_1_export_excel_2_9_[[#Headers],[Column2]],'By serial number'!$A$1:$AV$1,0)))=0,"",INDEX('By serial number'!$A:$AV,MATCH(TEXT($C4,"000"),'By serial number'!$A:$A,0),MATCH(_7043_DJones_1_export_excel_2_9_[[#Headers],[Column2]],'By serial number'!$A$1:$AV$1,0)))</f>
        <v>#N/A</v>
      </c>
      <c r="AO4" s="4" t="str">
        <f>IF(LEN(INDEX('By serial number'!$A:$AV,MATCH(TEXT($C4,"000"),'By serial number'!$A:$A,0),MATCH(_7043_DJones_1_export_excel_2_9_[[#Headers],[DNB Key People]],'By serial number'!$A$1:$AV$1,0)))=0,"",INDEX('By serial number'!$A:$AV,MATCH(TEXT($C4,"000"),'By serial number'!$A:$A,0),MATCH(_7043_DJones_1_export_excel_2_9_[[#Headers],[DNB Key People]],'By serial number'!$A$1:$AV$1,0)))</f>
        <v>https://www.corporationwiki.com/p/3459mm/4-love-of-flight-llc</v>
      </c>
      <c r="AP4" s="4" t="str">
        <f>IF(LEN(INDEX('By serial number'!$A:$AV,MATCH(TEXT($C4,"000"),'By serial number'!$A:$A,0),MATCH(_7043_DJones_1_export_excel_2_9_[[#Headers],[POC]],'By serial number'!$A$1:$AV$1,0)))=0,"",INDEX('By serial number'!$A:$AV,MATCH(TEXT($C4,"000"),'By serial number'!$A:$A,0),MATCH(_7043_DJones_1_export_excel_2_9_[[#Headers],[POC]],'By serial number'!$A$1:$AV$1,0)))</f>
        <v/>
      </c>
      <c r="AQ4" s="4" t="str">
        <f>IF(LEN(INDEX('By serial number'!$A:$AV,MATCH(TEXT($C4,"000"),'By serial number'!$A:$A,0),MATCH(_7043_DJones_1_export_excel_2_9_[[#Headers],[Title]],'By serial number'!$A$1:$AV$1,0)))=0,"",INDEX('By serial number'!$A:$AV,MATCH(TEXT($C4,"000"),'By serial number'!$A:$A,0),MATCH(_7043_DJones_1_export_excel_2_9_[[#Headers],[Title]],'By serial number'!$A$1:$AV$1,0)))</f>
        <v/>
      </c>
      <c r="AR4" s="4" t="str">
        <f>IF(LEN(INDEX('By serial number'!$A:$AV,MATCH(TEXT($C4,"000"),'By serial number'!$A:$A,0),MATCH(_7043_DJones_1_export_excel_2_9_[[#Headers],[Address]],'By serial number'!$A$1:$AV$1,0)))=0,"",INDEX('By serial number'!$A:$AV,MATCH(TEXT($C4,"000"),'By serial number'!$A:$A,0),MATCH(_7043_DJones_1_export_excel_2_9_[[#Headers],[Address]],'By serial number'!$A$1:$AV$1,0)))</f>
        <v/>
      </c>
      <c r="AS4" s="4" t="e">
        <f>IF(LEN(INDEX('By serial number'!$A:$AV,MATCH(TEXT($C4,"000"),'By serial number'!$A:$A,0),MATCH(_7043_DJones_1_export_excel_2_9_[[#Headers],[Column3]],'By serial number'!$A$1:$AV$1,0)))=0,"",INDEX('By serial number'!$A:$AV,MATCH(TEXT($C4,"000"),'By serial number'!$A:$A,0),MATCH(_7043_DJones_1_export_excel_2_9_[[#Headers],[Column3]],'By serial number'!$A$1:$AV$1,0)))</f>
        <v>#N/A</v>
      </c>
      <c r="AT4" s="4" t="str">
        <f>IF(LEN(INDEX('By serial number'!$A:$AV,MATCH(TEXT($C4,"000"),'By serial number'!$A:$A,0),MATCH(_7043_DJones_1_export_excel_2_9_[[#Headers],[Phone]],'By serial number'!$A$1:$AV$1,0)))=0,"",INDEX('By serial number'!$A:$AV,MATCH(TEXT($C4,"000"),'By serial number'!$A:$A,0),MATCH(_7043_DJones_1_export_excel_2_9_[[#Headers],[Phone]],'By serial number'!$A$1:$AV$1,0)))</f>
        <v/>
      </c>
      <c r="AU4" s="4" t="str">
        <f>IF(LEN(INDEX('By serial number'!$A:$AV,MATCH(TEXT($C4,"000"),'By serial number'!$A:$A,0),MATCH(_7043_DJones_1_export_excel_2_9_[[#Headers],[Email]],'By serial number'!$A$1:$AV$1,0)))=0,"",INDEX('By serial number'!$A:$AV,MATCH(TEXT($C4,"000"),'By serial number'!$A:$A,0),MATCH(_7043_DJones_1_export_excel_2_9_[[#Headers],[Email]],'By serial number'!$A$1:$AV$1,0)))</f>
        <v/>
      </c>
      <c r="AV4" s="4" t="e">
        <f>IF(LEN(INDEX('By serial number'!$A:$AV,MATCH(TEXT($C4,"000"),'By serial number'!$A:$A,0),MATCH(_7043_DJones_1_export_excel_2_9_[[#Headers],[Column4]],'By serial number'!$A$1:$AV$1,0)))=0,"",INDEX('By serial number'!$A:$AV,MATCH(TEXT($C4,"000"),'By serial number'!$A:$A,0),MATCH(_7043_DJones_1_export_excel_2_9_[[#Headers],[Column4]],'By serial number'!$A$1:$AV$1,0)))</f>
        <v>#N/A</v>
      </c>
      <c r="AW4" s="4" t="str">
        <f>IF(LEN(INDEX('By serial number'!$A:$AV,MATCH(TEXT($C4,"000"),'By serial number'!$A:$A,0),MATCH(_7043_DJones_1_export_excel_2_9_[[#Headers],[NBAA Name]],'By serial number'!$A$1:$AV$1,0)))=0,"",INDEX('By serial number'!$A:$AV,MATCH(TEXT($C4,"000"),'By serial number'!$A:$A,0),MATCH(_7043_DJones_1_export_excel_2_9_[[#Headers],[NBAA Name]],'By serial number'!$A$1:$AV$1,0)))</f>
        <v/>
      </c>
      <c r="AX4" s="4" t="str">
        <f>IF(LEN(INDEX('By serial number'!$A:$AV,MATCH(TEXT($C4,"000"),'By serial number'!$A:$A,0),MATCH(_7043_DJones_1_export_excel_2_9_[[#Headers],[NBAA Addr1]],'By serial number'!$A$1:$AV$1,0)))=0,"",INDEX('By serial number'!$A:$AV,MATCH(TEXT($C4,"000"),'By serial number'!$A:$A,0),MATCH(_7043_DJones_1_export_excel_2_9_[[#Headers],[NBAA Addr1]],'By serial number'!$A$1:$AV$1,0)))</f>
        <v/>
      </c>
      <c r="AY4" s="4" t="str">
        <f>IF(LEN(INDEX('By serial number'!$A:$AV,MATCH(TEXT($C4,"000"),'By serial number'!$A:$A,0),MATCH(_7043_DJones_1_export_excel_2_9_[[#Headers],[NBAA Addr2]],'By serial number'!$A$1:$AV$1,0)))=0,"",INDEX('By serial number'!$A:$AV,MATCH(TEXT($C4,"000"),'By serial number'!$A:$A,0),MATCH(_7043_DJones_1_export_excel_2_9_[[#Headers],[NBAA Addr2]],'By serial number'!$A$1:$AV$1,0)))</f>
        <v/>
      </c>
      <c r="AZ4" s="4" t="str">
        <f>IF(LEN(INDEX('By serial number'!$A:$AV,MATCH(TEXT($C4,"000"),'By serial number'!$A:$A,0),MATCH(_7043_DJones_1_export_excel_2_9_[[#Headers],[NBAA City]],'By serial number'!$A$1:$AV$1,0)))=0,"",INDEX('By serial number'!$A:$AV,MATCH(TEXT($C4,"000"),'By serial number'!$A:$A,0),MATCH(_7043_DJones_1_export_excel_2_9_[[#Headers],[NBAA City]],'By serial number'!$A$1:$AV$1,0)))</f>
        <v/>
      </c>
      <c r="BA4" s="4" t="str">
        <f>IF(LEN(INDEX('By serial number'!$A:$AV,MATCH(TEXT($C4,"000"),'By serial number'!$A:$A,0),MATCH(_7043_DJones_1_export_excel_2_9_[[#Headers],[NBAA State]],'By serial number'!$A$1:$AV$1,0)))=0,"",INDEX('By serial number'!$A:$AV,MATCH(TEXT($C4,"000"),'By serial number'!$A:$A,0),MATCH(_7043_DJones_1_export_excel_2_9_[[#Headers],[NBAA State]],'By serial number'!$A$1:$AV$1,0)))</f>
        <v/>
      </c>
      <c r="BB4" s="4" t="str">
        <f>IF(LEN(INDEX('By serial number'!$A:$AV,MATCH(TEXT($C4,"000"),'By serial number'!$A:$A,0),MATCH(_7043_DJones_1_export_excel_2_9_[[#Headers],[NBAA Zip]],'By serial number'!$A$1:$AV$1,0)))=0,"",INDEX('By serial number'!$A:$AV,MATCH(TEXT($C4,"000"),'By serial number'!$A:$A,0),MATCH(_7043_DJones_1_export_excel_2_9_[[#Headers],[NBAA Zip]],'By serial number'!$A$1:$AV$1,0)))</f>
        <v/>
      </c>
      <c r="BC4" s="4" t="str">
        <f>IF(LEN(INDEX('By serial number'!$A:$AV,MATCH(TEXT($C4,"000"),'By serial number'!$A:$A,0),MATCH(_7043_DJones_1_export_excel_2_9_[[#Headers],[NBAA Phone]],'By serial number'!$A$1:$AV$1,0)))=0,"",INDEX('By serial number'!$A:$AV,MATCH(TEXT($C4,"000"),'By serial number'!$A:$A,0),MATCH(_7043_DJones_1_export_excel_2_9_[[#Headers],[NBAA Phone]],'By serial number'!$A$1:$AV$1,0)))</f>
        <v/>
      </c>
      <c r="BD4" s="4" t="str">
        <f>IF(LEN(INDEX('By serial number'!$A:$AV,MATCH(TEXT($C4,"000"),'By serial number'!$A:$A,0),MATCH(_7043_DJones_1_export_excel_2_9_[[#Headers],[NBAA Web]],'By serial number'!$A$1:$AV$1,0)))=0,"",INDEX('By serial number'!$A:$AV,MATCH(TEXT($C4,"000"),'By serial number'!$A:$A,0),MATCH(_7043_DJones_1_export_excel_2_9_[[#Headers],[NBAA Web]],'By serial number'!$A$1:$AV$1,0)))</f>
        <v/>
      </c>
      <c r="BE4" s="4" t="str">
        <f>IF(LEN(INDEX('By serial number'!$A:$AV,MATCH(TEXT($C4,"000"),'By serial number'!$A:$A,0),MATCH(_7043_DJones_1_export_excel_2_9_[[#Headers],[NBAA email]],'By serial number'!$A$1:$AV$1,0)))=0,"",INDEX('By serial number'!$A:$AV,MATCH(TEXT($C4,"000"),'By serial number'!$A:$A,0),MATCH(_7043_DJones_1_export_excel_2_9_[[#Headers],[NBAA email]],'By serial number'!$A$1:$AV$1,0)))</f>
        <v/>
      </c>
      <c r="BF4" s="4" t="str">
        <f>IF(LEN(INDEX('By serial number'!$A:$AV,MATCH(TEXT($C4,"000"),'By serial number'!$A:$A,0),MATCH(_7043_DJones_1_export_excel_2_9_[[#Headers],[NBAA NBAA Link]],'By serial number'!$A$1:$AV$1,0)))=0,"",INDEX('By serial number'!$A:$AV,MATCH(TEXT($C4,"000"),'By serial number'!$A:$A,0),MATCH(_7043_DJones_1_export_excel_2_9_[[#Headers],[NBAA NBAA Link]],'By serial number'!$A$1:$AV$1,0)))</f>
        <v/>
      </c>
      <c r="BG4" s="4" t="str">
        <f>IF(LEN(INDEX('By serial number'!$A:$AV,MATCH(TEXT($C4,"000"),'By serial number'!$A:$A,0),MATCH(_7043_DJones_1_export_excel_2_9_[[#Headers],[Certificate Designator]],'By serial number'!$A$1:$AV$1,0)))=0,"",INDEX('By serial number'!$A:$AV,MATCH(TEXT($C4,"000"),'By serial number'!$A:$A,0),MATCH(_7043_DJones_1_export_excel_2_9_[[#Headers],[Certificate Designator]],'By serial number'!$A$1:$AV$1,0)))</f>
        <v>9JLA</v>
      </c>
      <c r="BH4" s="4" t="str">
        <f>IF(LEN(INDEX('By serial number'!$A:$AV,MATCH(TEXT($C4,"000"),'By serial number'!$A:$A,0),MATCH(_7043_DJones_1_export_excel_2_9_[[#Headers],[Company Name]],'By serial number'!$A$1:$AV$1,0)))=0,"",INDEX('By serial number'!$A:$AV,MATCH(TEXT($C4,"000"),'By serial number'!$A:$A,0),MATCH(_7043_DJones_1_export_excel_2_9_[[#Headers],[Company Name]],'By serial number'!$A$1:$AV$1,0)))</f>
        <v>JET LINX AVIATION LLC</v>
      </c>
      <c r="BI4" s="4" t="str">
        <f>IF(LEN(INDEX('By serial number'!$A:$AV,MATCH(TEXT($C4,"000"),'By serial number'!$A:$A,0),MATCH(_7043_DJones_1_export_excel_2_9_[[#Headers],[CEO_Name]],'By serial number'!$A$1:$AV$1,0)))=0,"",INDEX('By serial number'!$A:$AV,MATCH(TEXT($C4,"000"),'By serial number'!$A:$A,0),MATCH(_7043_DJones_1_export_excel_2_9_[[#Headers],[CEO_Name]],'By serial number'!$A$1:$AV$1,0)))</f>
        <v>WALKER, JAMIE</v>
      </c>
      <c r="BJ4" s="4" t="str">
        <f>IF(LEN(INDEX('By serial number'!$A:$AV,MATCH(TEXT($C4,"000"),'By serial number'!$A:$A,0),MATCH(_7043_DJones_1_export_excel_2_9_[[#Headers],[CEO_Title]],'By serial number'!$A$1:$AV$1,0)))=0,"",INDEX('By serial number'!$A:$AV,MATCH(TEXT($C4,"000"),'By serial number'!$A:$A,0),MATCH(_7043_DJones_1_export_excel_2_9_[[#Headers],[CEO_Title]],'By serial number'!$A$1:$AV$1,0)))</f>
        <v>PRESIDENT AND CHIEF EXECUTIVE OFFICER</v>
      </c>
      <c r="BK4" s="4" t="str">
        <f>IF(LEN(INDEX('By serial number'!$A:$AV,MATCH(TEXT($C4,"000"),'By serial number'!$A:$A,0),MATCH(_7043_DJones_1_export_excel_2_9_[[#Headers],[CEO_Address1]],'By serial number'!$A$1:$AV$1,0)))=0,"",INDEX('By serial number'!$A:$AV,MATCH(TEXT($C4,"000"),'By serial number'!$A:$A,0),MATCH(_7043_DJones_1_export_excel_2_9_[[#Headers],[CEO_Address1]],'By serial number'!$A$1:$AV$1,0)))</f>
        <v>13030 Pierce St</v>
      </c>
      <c r="BL4" s="4" t="str">
        <f>IF(LEN(INDEX('By serial number'!$A:$AV,MATCH(TEXT($C4,"000"),'By serial number'!$A:$A,0),MATCH(_7043_DJones_1_export_excel_2_9_[[#Headers],[CEO_Address2]],'By serial number'!$A$1:$AV$1,0)))=0,"",INDEX('By serial number'!$A:$AV,MATCH(TEXT($C4,"000"),'By serial number'!$A:$A,0),MATCH(_7043_DJones_1_export_excel_2_9_[[#Headers],[CEO_Address2]],'By serial number'!$A$1:$AV$1,0)))</f>
        <v>SUITE 100</v>
      </c>
      <c r="BM4" s="4" t="str">
        <f>IF(LEN(INDEX('By serial number'!$A:$AV,MATCH(TEXT($C4,"000"),'By serial number'!$A:$A,0),MATCH(_7043_DJones_1_export_excel_2_9_[[#Headers],[CEO_Address3]],'By serial number'!$A$1:$AV$1,0)))=0,"",INDEX('By serial number'!$A:$AV,MATCH(TEXT($C4,"000"),'By serial number'!$A:$A,0),MATCH(_7043_DJones_1_export_excel_2_9_[[#Headers],[CEO_Address3]],'By serial number'!$A$1:$AV$1,0)))</f>
        <v/>
      </c>
      <c r="BN4" s="4" t="str">
        <f>IF(LEN(INDEX('By serial number'!$A:$AV,MATCH(TEXT($C4,"000"),'By serial number'!$A:$A,0),MATCH(_7043_DJones_1_export_excel_2_9_[[#Headers],[CEO_City]],'By serial number'!$A$1:$AV$1,0)))=0,"",INDEX('By serial number'!$A:$AV,MATCH(TEXT($C4,"000"),'By serial number'!$A:$A,0),MATCH(_7043_DJones_1_export_excel_2_9_[[#Headers],[CEO_City]],'By serial number'!$A$1:$AV$1,0)))</f>
        <v>OMAHA</v>
      </c>
      <c r="BO4" s="4" t="str">
        <f>IF(LEN(INDEX('By serial number'!$A:$AV,MATCH(TEXT($C4,"000"),'By serial number'!$A:$A,0),MATCH(_7043_DJones_1_export_excel_2_9_[[#Headers],[CEO_State]],'By serial number'!$A$1:$AV$1,0)))=0,"",INDEX('By serial number'!$A:$AV,MATCH(TEXT($C4,"000"),'By serial number'!$A:$A,0),MATCH(_7043_DJones_1_export_excel_2_9_[[#Headers],[CEO_State]],'By serial number'!$A$1:$AV$1,0)))</f>
        <v>NE</v>
      </c>
      <c r="BP4" s="4" t="str">
        <f>IF(LEN(INDEX('By serial number'!$A:$AV,MATCH(TEXT($C4,"000"),'By serial number'!$A:$A,0),MATCH(_7043_DJones_1_export_excel_2_9_[[#Headers],[CEO_Postal_Code]],'By serial number'!$A$1:$AV$1,0)))=0,"",INDEX('By serial number'!$A:$AV,MATCH(TEXT($C4,"000"),'By serial number'!$A:$A,0),MATCH(_7043_DJones_1_export_excel_2_9_[[#Headers],[CEO_Postal_Code]],'By serial number'!$A$1:$AV$1,0)))</f>
        <v>68144</v>
      </c>
      <c r="BQ4" s="4" t="str">
        <f>IF(LEN(INDEX('By serial number'!$A:$AV,MATCH(TEXT($C4,"000"),'By serial number'!$A:$A,0),MATCH(_7043_DJones_1_export_excel_2_9_[[#Headers],[CEO_Country]],'By serial number'!$A$1:$AV$1,0)))=0,"",INDEX('By serial number'!$A:$AV,MATCH(TEXT($C4,"000"),'By serial number'!$A:$A,0),MATCH(_7043_DJones_1_export_excel_2_9_[[#Headers],[CEO_Country]],'By serial number'!$A$1:$AV$1,0)))</f>
        <v>US</v>
      </c>
      <c r="BR4" s="4" t="str">
        <f>IF(LEN(INDEX('By serial number'!$A:$AV,MATCH(TEXT($C4,"000"),'By serial number'!$A:$A,0),MATCH(_7043_DJones_1_export_excel_2_9_[[#Headers],[CEO_Phone]],'By serial number'!$A$1:$AV$1,0)))=0,"",INDEX('By serial number'!$A:$AV,MATCH(TEXT($C4,"000"),'By serial number'!$A:$A,0),MATCH(_7043_DJones_1_export_excel_2_9_[[#Headers],[CEO_Phone]],'By serial number'!$A$1:$AV$1,0)))</f>
        <v>4029918060</v>
      </c>
      <c r="BS4" s="4" t="str">
        <f>IF(LEN(INDEX('By serial number'!$A:$AV,MATCH(TEXT($C4,"000"),'By serial number'!$A:$A,0),MATCH(_7043_DJones_1_export_excel_2_9_[[#Headers],[CEO_Phone_Extension]],'By serial number'!$A$1:$AV$1,0)))=0,"",INDEX('By serial number'!$A:$AV,MATCH(TEXT($C4,"000"),'By serial number'!$A:$A,0),MATCH(_7043_DJones_1_export_excel_2_9_[[#Headers],[CEO_Phone_Extension]],'By serial number'!$A$1:$AV$1,0)))</f>
        <v/>
      </c>
      <c r="BT4" s="4" t="str">
        <f>IF(LEN(INDEX('By serial number'!$A:$AV,MATCH(TEXT($C4,"000"),'By serial number'!$A:$A,0),MATCH(_7043_DJones_1_export_excel_2_9_[[#Headers],[CEO_Foreign_Phone]],'By serial number'!$A$1:$AV$1,0)))=0,"",INDEX('By serial number'!$A:$AV,MATCH(TEXT($C4,"000"),'By serial number'!$A:$A,0),MATCH(_7043_DJones_1_export_excel_2_9_[[#Headers],[CEO_Foreign_Phone]],'By serial number'!$A$1:$AV$1,0)))</f>
        <v/>
      </c>
      <c r="BU4" s="4" t="str">
        <f>IFERROR(INDEX(Zerobounce!$A:$B,MATCH(_7043_DJones_1_export_excel_2_9_[[#This Row],[COMPEMAILADDRESS]],Zerobounce!$A:$A,0),2),"")</f>
        <v/>
      </c>
      <c r="BV4" s="4" t="str">
        <f>IFERROR(INDEX(Zerobounce!$A:$B,MATCH(_7043_DJones_1_export_excel_2_9_[[#This Row],[CONTACTEMAIL]],Zerobounce!$A:$A,0),2),"")</f>
        <v/>
      </c>
      <c r="BW4" s="11"/>
    </row>
    <row r="5" spans="1:75" x14ac:dyDescent="0.25">
      <c r="A5" s="4" t="s">
        <v>999</v>
      </c>
      <c r="B5" s="4" t="s">
        <v>1000</v>
      </c>
      <c r="C5">
        <v>204</v>
      </c>
      <c r="D5" s="4" t="s">
        <v>231</v>
      </c>
      <c r="E5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N7476C</v>
      </c>
      <c r="F5" s="4"/>
      <c r="G5" s="4" t="s">
        <v>236</v>
      </c>
      <c r="H5" s="4" t="s">
        <v>1002</v>
      </c>
      <c r="I5" s="4" t="s">
        <v>515</v>
      </c>
      <c r="J5" s="4" t="s">
        <v>1029</v>
      </c>
      <c r="K5" s="4" t="s">
        <v>1030</v>
      </c>
      <c r="L5" s="4"/>
      <c r="M5" s="4" t="s">
        <v>1031</v>
      </c>
      <c r="N5" s="4" t="s">
        <v>236</v>
      </c>
      <c r="O5" t="s">
        <v>1032</v>
      </c>
      <c r="P5" s="4" t="s">
        <v>1002</v>
      </c>
      <c r="Q5" s="4" t="s">
        <v>1033</v>
      </c>
      <c r="R5" s="4" t="s">
        <v>1034</v>
      </c>
      <c r="S5" s="4" t="s">
        <v>1035</v>
      </c>
      <c r="T5" s="4" t="s">
        <v>1036</v>
      </c>
      <c r="U5" s="4"/>
      <c r="V5" s="4" t="s">
        <v>1037</v>
      </c>
      <c r="W5" s="4" t="s">
        <v>1038</v>
      </c>
      <c r="X5" s="4" t="s">
        <v>1039</v>
      </c>
      <c r="Y5" s="4" t="s">
        <v>1040</v>
      </c>
      <c r="Z5" s="4" t="s">
        <v>1041</v>
      </c>
      <c r="AA5" s="4" t="s">
        <v>1041</v>
      </c>
      <c r="AB5" s="4"/>
      <c r="AC5" s="4" t="str">
        <f>IF(LEN(INDEX('By serial number'!$A:$AV,MATCH(TEXT($C5,"000"),'By serial number'!$A:$A,0),MATCH(_7043_DJones_1_export_excel_2_9_[[#Headers],["Operator"]],'By serial number'!$A$1:$AV$1,0)))=0,"",INDEX('By serial number'!$A:$AV,MATCH(TEXT($C5,"000"),'By serial number'!$A:$A,0),MATCH(_7043_DJones_1_export_excel_2_9_[[#Headers],["Operator"]],'By serial number'!$A$1:$AV$1,0)))</f>
        <v/>
      </c>
      <c r="AD5" s="4" t="str">
        <f>IF(LEN(INDEX('By serial number'!$A:$AV,MATCH(TEXT($C5,"000"),'By serial number'!$A:$A,0),MATCH(_7043_DJones_1_export_excel_2_9_[[#Headers],[Data]],'By serial number'!$A$1:$AV$1,0)))=0,"",INDEX('By serial number'!$A:$AV,MATCH(TEXT($C5,"000"),'By serial number'!$A:$A,0),MATCH(_7043_DJones_1_export_excel_2_9_[[#Headers],[Data]],'By serial number'!$A$1:$AV$1,0)))</f>
        <v>Compass Aviation, Danbury CT bought 12/5/19</v>
      </c>
      <c r="AE5" s="4" t="str">
        <f>IF(LEN(INDEX('By serial number'!$A:$AV,MATCH(TEXT($C5,"000"),'By serial number'!$A:$A,0),MATCH(_7043_DJones_1_export_excel_2_9_[[#Headers],[NAME]],'By serial number'!$A$1:$AV$1,0)))=0,"",INDEX('By serial number'!$A:$AV,MATCH(TEXT($C5,"000"),'By serial number'!$A:$A,0),MATCH(_7043_DJones_1_export_excel_2_9_[[#Headers],[NAME]],'By serial number'!$A$1:$AV$1,0)))</f>
        <v>SALE REPORTED</v>
      </c>
      <c r="AF5" s="4" t="str">
        <f>IF(LEN(INDEX('By serial number'!$A:$AV,MATCH(TEXT($C5,"000"),'By serial number'!$A:$A,0),MATCH(_7043_DJones_1_export_excel_2_9_[[#Headers],[STREET]],'By serial number'!$A$1:$AV$1,0)))=0,"",INDEX('By serial number'!$A:$AV,MATCH(TEXT($C5,"000"),'By serial number'!$A:$A,0),MATCH(_7043_DJones_1_export_excel_2_9_[[#Headers],[STREET]],'By serial number'!$A$1:$AV$1,0)))</f>
        <v>2155 VERMONT RD</v>
      </c>
      <c r="AG5" s="4" t="str">
        <f>IF(LEN(INDEX('By serial number'!$A:$AV,MATCH(TEXT($C5,"000"),'By serial number'!$A:$A,0),MATCH(_7043_DJones_1_export_excel_2_9_[[#Headers],[CITY]],'By serial number'!$A$1:$AV$1,0)))=0,"",INDEX('By serial number'!$A:$AV,MATCH(TEXT($C5,"000"),'By serial number'!$A:$A,0),MATCH(_7043_DJones_1_export_excel_2_9_[[#Headers],[CITY]],'By serial number'!$A$1:$AV$1,0)))</f>
        <v>RANTOUL</v>
      </c>
      <c r="AH5" s="4" t="str">
        <f>IF(LEN(INDEX('By serial number'!$A:$AV,MATCH(TEXT($C5,"000"),'By serial number'!$A:$A,0),MATCH(_7043_DJones_1_export_excel_2_9_[[#Headers],[STATE]],'By serial number'!$A$1:$AV$1,0)))=0,"",INDEX('By serial number'!$A:$AV,MATCH(TEXT($C5,"000"),'By serial number'!$A:$A,0),MATCH(_7043_DJones_1_export_excel_2_9_[[#Headers],[STATE]],'By serial number'!$A$1:$AV$1,0)))</f>
        <v>KS</v>
      </c>
      <c r="AI5" s="4" t="e">
        <f>IF(LEN(INDEX('By serial number'!$A:$AV,MATCH(TEXT($C5,"000"),'By serial number'!$A:$A,0),MATCH(_7043_DJones_1_export_excel_2_9_[[#Headers],[Column1]],'By serial number'!$A$1:$AV$1,0)))=0,"",INDEX('By serial number'!$A:$AV,MATCH(TEXT($C5,"000"),'By serial number'!$A:$A,0),MATCH(_7043_DJones_1_export_excel_2_9_[[#Headers],[Column1]],'By serial number'!$A$1:$AV$1,0)))</f>
        <v>#N/A</v>
      </c>
      <c r="AJ5" s="4" t="str">
        <f>IF(LEN(INDEX('By serial number'!$A:$AV,MATCH(TEXT($C5,"000"),'By serial number'!$A:$A,0),MATCH(_7043_DJones_1_export_excel_2_9_[[#Headers],[OTHER NAMES(1)]],'By serial number'!$A$1:$AV$1,0)))=0,"",INDEX('By serial number'!$A:$AV,MATCH(TEXT($C5,"000"),'By serial number'!$A:$A,0),MATCH(_7043_DJones_1_export_excel_2_9_[[#Headers],[OTHER NAMES(1)]],'By serial number'!$A$1:$AV$1,0)))</f>
        <v/>
      </c>
      <c r="AK5" s="4" t="str">
        <f>IF(LEN(INDEX('By serial number'!$A:$AV,MATCH(TEXT($C5,"000"),'By serial number'!$A:$A,0),MATCH(_7043_DJones_1_export_excel_2_9_[[#Headers],[OTHER NAMES(2)]],'By serial number'!$A$1:$AV$1,0)))=0,"",INDEX('By serial number'!$A:$AV,MATCH(TEXT($C5,"000"),'By serial number'!$A:$A,0),MATCH(_7043_DJones_1_export_excel_2_9_[[#Headers],[OTHER NAMES(2)]],'By serial number'!$A$1:$AV$1,0)))</f>
        <v/>
      </c>
      <c r="AL5" s="4" t="str">
        <f>IF(LEN(INDEX('By serial number'!$A:$AV,MATCH(TEXT($C5,"000"),'By serial number'!$A:$A,0),MATCH(_7043_DJones_1_export_excel_2_9_[[#Headers],[Part 135 Certificate Holder Name]],'By serial number'!$A$1:$AV$1,0)))=0,"",INDEX('By serial number'!$A:$AV,MATCH(TEXT($C5,"000"),'By serial number'!$A:$A,0),MATCH(_7043_DJones_1_export_excel_2_9_[[#Headers],[Part 135 Certificate Holder Name]],'By serial number'!$A$1:$AV$1,0)))</f>
        <v/>
      </c>
      <c r="AM5" s="4" t="str">
        <f>IF(LEN(INDEX('By serial number'!$A:$AV,MATCH(TEXT($C5,"000"),'By serial number'!$A:$A,0),MATCH(_7043_DJones_1_export_excel_2_9_[[#Headers],[Part 135 Dsgn]],'By serial number'!$A$1:$AV$1,0)))=0,"",INDEX('By serial number'!$A:$AV,MATCH(TEXT($C5,"000"),'By serial number'!$A:$A,0),MATCH(_7043_DJones_1_export_excel_2_9_[[#Headers],[Part 135 Dsgn]],'By serial number'!$A$1:$AV$1,0)))</f>
        <v/>
      </c>
      <c r="AN5" s="4" t="e">
        <f>IF(LEN(INDEX('By serial number'!$A:$AV,MATCH(TEXT($C5,"000"),'By serial number'!$A:$A,0),MATCH(_7043_DJones_1_export_excel_2_9_[[#Headers],[Column2]],'By serial number'!$A$1:$AV$1,0)))=0,"",INDEX('By serial number'!$A:$AV,MATCH(TEXT($C5,"000"),'By serial number'!$A:$A,0),MATCH(_7043_DJones_1_export_excel_2_9_[[#Headers],[Column2]],'By serial number'!$A$1:$AV$1,0)))</f>
        <v>#N/A</v>
      </c>
      <c r="AO5" s="4" t="str">
        <f>IF(LEN(INDEX('By serial number'!$A:$AV,MATCH(TEXT($C5,"000"),'By serial number'!$A:$A,0),MATCH(_7043_DJones_1_export_excel_2_9_[[#Headers],[DNB Key People]],'By serial number'!$A$1:$AV$1,0)))=0,"",INDEX('By serial number'!$A:$AV,MATCH(TEXT($C5,"000"),'By serial number'!$A:$A,0),MATCH(_7043_DJones_1_export_excel_2_9_[[#Headers],[DNB Key People]],'By serial number'!$A$1:$AV$1,0)))</f>
        <v/>
      </c>
      <c r="AP5" s="4" t="str">
        <f>IF(LEN(INDEX('By serial number'!$A:$AV,MATCH(TEXT($C5,"000"),'By serial number'!$A:$A,0),MATCH(_7043_DJones_1_export_excel_2_9_[[#Headers],[POC]],'By serial number'!$A$1:$AV$1,0)))=0,"",INDEX('By serial number'!$A:$AV,MATCH(TEXT($C5,"000"),'By serial number'!$A:$A,0),MATCH(_7043_DJones_1_export_excel_2_9_[[#Headers],[POC]],'By serial number'!$A$1:$AV$1,0)))</f>
        <v/>
      </c>
      <c r="AQ5" s="4" t="str">
        <f>IF(LEN(INDEX('By serial number'!$A:$AV,MATCH(TEXT($C5,"000"),'By serial number'!$A:$A,0),MATCH(_7043_DJones_1_export_excel_2_9_[[#Headers],[Title]],'By serial number'!$A$1:$AV$1,0)))=0,"",INDEX('By serial number'!$A:$AV,MATCH(TEXT($C5,"000"),'By serial number'!$A:$A,0),MATCH(_7043_DJones_1_export_excel_2_9_[[#Headers],[Title]],'By serial number'!$A$1:$AV$1,0)))</f>
        <v/>
      </c>
      <c r="AR5" s="4" t="str">
        <f>IF(LEN(INDEX('By serial number'!$A:$AV,MATCH(TEXT($C5,"000"),'By serial number'!$A:$A,0),MATCH(_7043_DJones_1_export_excel_2_9_[[#Headers],[Address]],'By serial number'!$A$1:$AV$1,0)))=0,"",INDEX('By serial number'!$A:$AV,MATCH(TEXT($C5,"000"),'By serial number'!$A:$A,0),MATCH(_7043_DJones_1_export_excel_2_9_[[#Headers],[Address]],'By serial number'!$A$1:$AV$1,0)))</f>
        <v/>
      </c>
      <c r="AS5" s="4" t="e">
        <f>IF(LEN(INDEX('By serial number'!$A:$AV,MATCH(TEXT($C5,"000"),'By serial number'!$A:$A,0),MATCH(_7043_DJones_1_export_excel_2_9_[[#Headers],[Column3]],'By serial number'!$A$1:$AV$1,0)))=0,"",INDEX('By serial number'!$A:$AV,MATCH(TEXT($C5,"000"),'By serial number'!$A:$A,0),MATCH(_7043_DJones_1_export_excel_2_9_[[#Headers],[Column3]],'By serial number'!$A$1:$AV$1,0)))</f>
        <v>#N/A</v>
      </c>
      <c r="AT5" s="4" t="str">
        <f>IF(LEN(INDEX('By serial number'!$A:$AV,MATCH(TEXT($C5,"000"),'By serial number'!$A:$A,0),MATCH(_7043_DJones_1_export_excel_2_9_[[#Headers],[Phone]],'By serial number'!$A$1:$AV$1,0)))=0,"",INDEX('By serial number'!$A:$AV,MATCH(TEXT($C5,"000"),'By serial number'!$A:$A,0),MATCH(_7043_DJones_1_export_excel_2_9_[[#Headers],[Phone]],'By serial number'!$A$1:$AV$1,0)))</f>
        <v/>
      </c>
      <c r="AU5" s="4" t="str">
        <f>IF(LEN(INDEX('By serial number'!$A:$AV,MATCH(TEXT($C5,"000"),'By serial number'!$A:$A,0),MATCH(_7043_DJones_1_export_excel_2_9_[[#Headers],[Email]],'By serial number'!$A$1:$AV$1,0)))=0,"",INDEX('By serial number'!$A:$AV,MATCH(TEXT($C5,"000"),'By serial number'!$A:$A,0),MATCH(_7043_DJones_1_export_excel_2_9_[[#Headers],[Email]],'By serial number'!$A$1:$AV$1,0)))</f>
        <v/>
      </c>
      <c r="AV5" s="4" t="e">
        <f>IF(LEN(INDEX('By serial number'!$A:$AV,MATCH(TEXT($C5,"000"),'By serial number'!$A:$A,0),MATCH(_7043_DJones_1_export_excel_2_9_[[#Headers],[Column4]],'By serial number'!$A$1:$AV$1,0)))=0,"",INDEX('By serial number'!$A:$AV,MATCH(TEXT($C5,"000"),'By serial number'!$A:$A,0),MATCH(_7043_DJones_1_export_excel_2_9_[[#Headers],[Column4]],'By serial number'!$A$1:$AV$1,0)))</f>
        <v>#N/A</v>
      </c>
      <c r="AW5" s="4" t="str">
        <f>IF(LEN(INDEX('By serial number'!$A:$AV,MATCH(TEXT($C5,"000"),'By serial number'!$A:$A,0),MATCH(_7043_DJones_1_export_excel_2_9_[[#Headers],[NBAA Name]],'By serial number'!$A$1:$AV$1,0)))=0,"",INDEX('By serial number'!$A:$AV,MATCH(TEXT($C5,"000"),'By serial number'!$A:$A,0),MATCH(_7043_DJones_1_export_excel_2_9_[[#Headers],[NBAA Name]],'By serial number'!$A$1:$AV$1,0)))</f>
        <v/>
      </c>
      <c r="AX5" s="4" t="str">
        <f>IF(LEN(INDEX('By serial number'!$A:$AV,MATCH(TEXT($C5,"000"),'By serial number'!$A:$A,0),MATCH(_7043_DJones_1_export_excel_2_9_[[#Headers],[NBAA Addr1]],'By serial number'!$A$1:$AV$1,0)))=0,"",INDEX('By serial number'!$A:$AV,MATCH(TEXT($C5,"000"),'By serial number'!$A:$A,0),MATCH(_7043_DJones_1_export_excel_2_9_[[#Headers],[NBAA Addr1]],'By serial number'!$A$1:$AV$1,0)))</f>
        <v/>
      </c>
      <c r="AY5" s="4" t="str">
        <f>IF(LEN(INDEX('By serial number'!$A:$AV,MATCH(TEXT($C5,"000"),'By serial number'!$A:$A,0),MATCH(_7043_DJones_1_export_excel_2_9_[[#Headers],[NBAA Addr2]],'By serial number'!$A$1:$AV$1,0)))=0,"",INDEX('By serial number'!$A:$AV,MATCH(TEXT($C5,"000"),'By serial number'!$A:$A,0),MATCH(_7043_DJones_1_export_excel_2_9_[[#Headers],[NBAA Addr2]],'By serial number'!$A$1:$AV$1,0)))</f>
        <v/>
      </c>
      <c r="AZ5" s="4" t="str">
        <f>IF(LEN(INDEX('By serial number'!$A:$AV,MATCH(TEXT($C5,"000"),'By serial number'!$A:$A,0),MATCH(_7043_DJones_1_export_excel_2_9_[[#Headers],[NBAA City]],'By serial number'!$A$1:$AV$1,0)))=0,"",INDEX('By serial number'!$A:$AV,MATCH(TEXT($C5,"000"),'By serial number'!$A:$A,0),MATCH(_7043_DJones_1_export_excel_2_9_[[#Headers],[NBAA City]],'By serial number'!$A$1:$AV$1,0)))</f>
        <v/>
      </c>
      <c r="BA5" s="4" t="str">
        <f>IF(LEN(INDEX('By serial number'!$A:$AV,MATCH(TEXT($C5,"000"),'By serial number'!$A:$A,0),MATCH(_7043_DJones_1_export_excel_2_9_[[#Headers],[NBAA State]],'By serial number'!$A$1:$AV$1,0)))=0,"",INDEX('By serial number'!$A:$AV,MATCH(TEXT($C5,"000"),'By serial number'!$A:$A,0),MATCH(_7043_DJones_1_export_excel_2_9_[[#Headers],[NBAA State]],'By serial number'!$A$1:$AV$1,0)))</f>
        <v/>
      </c>
      <c r="BB5" s="4" t="str">
        <f>IF(LEN(INDEX('By serial number'!$A:$AV,MATCH(TEXT($C5,"000"),'By serial number'!$A:$A,0),MATCH(_7043_DJones_1_export_excel_2_9_[[#Headers],[NBAA Zip]],'By serial number'!$A$1:$AV$1,0)))=0,"",INDEX('By serial number'!$A:$AV,MATCH(TEXT($C5,"000"),'By serial number'!$A:$A,0),MATCH(_7043_DJones_1_export_excel_2_9_[[#Headers],[NBAA Zip]],'By serial number'!$A$1:$AV$1,0)))</f>
        <v/>
      </c>
      <c r="BC5" s="4" t="str">
        <f>IF(LEN(INDEX('By serial number'!$A:$AV,MATCH(TEXT($C5,"000"),'By serial number'!$A:$A,0),MATCH(_7043_DJones_1_export_excel_2_9_[[#Headers],[NBAA Phone]],'By serial number'!$A$1:$AV$1,0)))=0,"",INDEX('By serial number'!$A:$AV,MATCH(TEXT($C5,"000"),'By serial number'!$A:$A,0),MATCH(_7043_DJones_1_export_excel_2_9_[[#Headers],[NBAA Phone]],'By serial number'!$A$1:$AV$1,0)))</f>
        <v/>
      </c>
      <c r="BD5" s="4" t="str">
        <f>IF(LEN(INDEX('By serial number'!$A:$AV,MATCH(TEXT($C5,"000"),'By serial number'!$A:$A,0),MATCH(_7043_DJones_1_export_excel_2_9_[[#Headers],[NBAA Web]],'By serial number'!$A$1:$AV$1,0)))=0,"",INDEX('By serial number'!$A:$AV,MATCH(TEXT($C5,"000"),'By serial number'!$A:$A,0),MATCH(_7043_DJones_1_export_excel_2_9_[[#Headers],[NBAA Web]],'By serial number'!$A$1:$AV$1,0)))</f>
        <v/>
      </c>
      <c r="BE5" s="4" t="str">
        <f>IF(LEN(INDEX('By serial number'!$A:$AV,MATCH(TEXT($C5,"000"),'By serial number'!$A:$A,0),MATCH(_7043_DJones_1_export_excel_2_9_[[#Headers],[NBAA email]],'By serial number'!$A$1:$AV$1,0)))=0,"",INDEX('By serial number'!$A:$AV,MATCH(TEXT($C5,"000"),'By serial number'!$A:$A,0),MATCH(_7043_DJones_1_export_excel_2_9_[[#Headers],[NBAA email]],'By serial number'!$A$1:$AV$1,0)))</f>
        <v/>
      </c>
      <c r="BF5" s="4" t="str">
        <f>IF(LEN(INDEX('By serial number'!$A:$AV,MATCH(TEXT($C5,"000"),'By serial number'!$A:$A,0),MATCH(_7043_DJones_1_export_excel_2_9_[[#Headers],[NBAA NBAA Link]],'By serial number'!$A$1:$AV$1,0)))=0,"",INDEX('By serial number'!$A:$AV,MATCH(TEXT($C5,"000"),'By serial number'!$A:$A,0),MATCH(_7043_DJones_1_export_excel_2_9_[[#Headers],[NBAA NBAA Link]],'By serial number'!$A$1:$AV$1,0)))</f>
        <v/>
      </c>
      <c r="BG5" s="4" t="str">
        <f>IF(LEN(INDEX('By serial number'!$A:$AV,MATCH(TEXT($C5,"000"),'By serial number'!$A:$A,0),MATCH(_7043_DJones_1_export_excel_2_9_[[#Headers],[Certificate Designator]],'By serial number'!$A$1:$AV$1,0)))=0,"",INDEX('By serial number'!$A:$AV,MATCH(TEXT($C5,"000"),'By serial number'!$A:$A,0),MATCH(_7043_DJones_1_export_excel_2_9_[[#Headers],[Certificate Designator]],'By serial number'!$A$1:$AV$1,0)))</f>
        <v/>
      </c>
      <c r="BH5" s="4" t="str">
        <f>IF(LEN(INDEX('By serial number'!$A:$AV,MATCH(TEXT($C5,"000"),'By serial number'!$A:$A,0),MATCH(_7043_DJones_1_export_excel_2_9_[[#Headers],[Company Name]],'By serial number'!$A$1:$AV$1,0)))=0,"",INDEX('By serial number'!$A:$AV,MATCH(TEXT($C5,"000"),'By serial number'!$A:$A,0),MATCH(_7043_DJones_1_export_excel_2_9_[[#Headers],[Company Name]],'By serial number'!$A$1:$AV$1,0)))</f>
        <v/>
      </c>
      <c r="BI5" s="4" t="str">
        <f>IF(LEN(INDEX('By serial number'!$A:$AV,MATCH(TEXT($C5,"000"),'By serial number'!$A:$A,0),MATCH(_7043_DJones_1_export_excel_2_9_[[#Headers],[CEO_Name]],'By serial number'!$A$1:$AV$1,0)))=0,"",INDEX('By serial number'!$A:$AV,MATCH(TEXT($C5,"000"),'By serial number'!$A:$A,0),MATCH(_7043_DJones_1_export_excel_2_9_[[#Headers],[CEO_Name]],'By serial number'!$A$1:$AV$1,0)))</f>
        <v/>
      </c>
      <c r="BJ5" s="4" t="str">
        <f>IF(LEN(INDEX('By serial number'!$A:$AV,MATCH(TEXT($C5,"000"),'By serial number'!$A:$A,0),MATCH(_7043_DJones_1_export_excel_2_9_[[#Headers],[CEO_Title]],'By serial number'!$A$1:$AV$1,0)))=0,"",INDEX('By serial number'!$A:$AV,MATCH(TEXT($C5,"000"),'By serial number'!$A:$A,0),MATCH(_7043_DJones_1_export_excel_2_9_[[#Headers],[CEO_Title]],'By serial number'!$A$1:$AV$1,0)))</f>
        <v/>
      </c>
      <c r="BK5" s="4" t="str">
        <f>IF(LEN(INDEX('By serial number'!$A:$AV,MATCH(TEXT($C5,"000"),'By serial number'!$A:$A,0),MATCH(_7043_DJones_1_export_excel_2_9_[[#Headers],[CEO_Address1]],'By serial number'!$A$1:$AV$1,0)))=0,"",INDEX('By serial number'!$A:$AV,MATCH(TEXT($C5,"000"),'By serial number'!$A:$A,0),MATCH(_7043_DJones_1_export_excel_2_9_[[#Headers],[CEO_Address1]],'By serial number'!$A$1:$AV$1,0)))</f>
        <v/>
      </c>
      <c r="BL5" s="4" t="str">
        <f>IF(LEN(INDEX('By serial number'!$A:$AV,MATCH(TEXT($C5,"000"),'By serial number'!$A:$A,0),MATCH(_7043_DJones_1_export_excel_2_9_[[#Headers],[CEO_Address2]],'By serial number'!$A$1:$AV$1,0)))=0,"",INDEX('By serial number'!$A:$AV,MATCH(TEXT($C5,"000"),'By serial number'!$A:$A,0),MATCH(_7043_DJones_1_export_excel_2_9_[[#Headers],[CEO_Address2]],'By serial number'!$A$1:$AV$1,0)))</f>
        <v/>
      </c>
      <c r="BM5" s="4" t="str">
        <f>IF(LEN(INDEX('By serial number'!$A:$AV,MATCH(TEXT($C5,"000"),'By serial number'!$A:$A,0),MATCH(_7043_DJones_1_export_excel_2_9_[[#Headers],[CEO_Address3]],'By serial number'!$A$1:$AV$1,0)))=0,"",INDEX('By serial number'!$A:$AV,MATCH(TEXT($C5,"000"),'By serial number'!$A:$A,0),MATCH(_7043_DJones_1_export_excel_2_9_[[#Headers],[CEO_Address3]],'By serial number'!$A$1:$AV$1,0)))</f>
        <v/>
      </c>
      <c r="BN5" s="4" t="str">
        <f>IF(LEN(INDEX('By serial number'!$A:$AV,MATCH(TEXT($C5,"000"),'By serial number'!$A:$A,0),MATCH(_7043_DJones_1_export_excel_2_9_[[#Headers],[CEO_City]],'By serial number'!$A$1:$AV$1,0)))=0,"",INDEX('By serial number'!$A:$AV,MATCH(TEXT($C5,"000"),'By serial number'!$A:$A,0),MATCH(_7043_DJones_1_export_excel_2_9_[[#Headers],[CEO_City]],'By serial number'!$A$1:$AV$1,0)))</f>
        <v/>
      </c>
      <c r="BO5" s="4" t="str">
        <f>IF(LEN(INDEX('By serial number'!$A:$AV,MATCH(TEXT($C5,"000"),'By serial number'!$A:$A,0),MATCH(_7043_DJones_1_export_excel_2_9_[[#Headers],[CEO_State]],'By serial number'!$A$1:$AV$1,0)))=0,"",INDEX('By serial number'!$A:$AV,MATCH(TEXT($C5,"000"),'By serial number'!$A:$A,0),MATCH(_7043_DJones_1_export_excel_2_9_[[#Headers],[CEO_State]],'By serial number'!$A$1:$AV$1,0)))</f>
        <v/>
      </c>
      <c r="BP5" s="4" t="str">
        <f>IF(LEN(INDEX('By serial number'!$A:$AV,MATCH(TEXT($C5,"000"),'By serial number'!$A:$A,0),MATCH(_7043_DJones_1_export_excel_2_9_[[#Headers],[CEO_Postal_Code]],'By serial number'!$A$1:$AV$1,0)))=0,"",INDEX('By serial number'!$A:$AV,MATCH(TEXT($C5,"000"),'By serial number'!$A:$A,0),MATCH(_7043_DJones_1_export_excel_2_9_[[#Headers],[CEO_Postal_Code]],'By serial number'!$A$1:$AV$1,0)))</f>
        <v/>
      </c>
      <c r="BQ5" s="4" t="str">
        <f>IF(LEN(INDEX('By serial number'!$A:$AV,MATCH(TEXT($C5,"000"),'By serial number'!$A:$A,0),MATCH(_7043_DJones_1_export_excel_2_9_[[#Headers],[CEO_Country]],'By serial number'!$A$1:$AV$1,0)))=0,"",INDEX('By serial number'!$A:$AV,MATCH(TEXT($C5,"000"),'By serial number'!$A:$A,0),MATCH(_7043_DJones_1_export_excel_2_9_[[#Headers],[CEO_Country]],'By serial number'!$A$1:$AV$1,0)))</f>
        <v/>
      </c>
      <c r="BR5" s="4" t="str">
        <f>IF(LEN(INDEX('By serial number'!$A:$AV,MATCH(TEXT($C5,"000"),'By serial number'!$A:$A,0),MATCH(_7043_DJones_1_export_excel_2_9_[[#Headers],[CEO_Phone]],'By serial number'!$A$1:$AV$1,0)))=0,"",INDEX('By serial number'!$A:$AV,MATCH(TEXT($C5,"000"),'By serial number'!$A:$A,0),MATCH(_7043_DJones_1_export_excel_2_9_[[#Headers],[CEO_Phone]],'By serial number'!$A$1:$AV$1,0)))</f>
        <v/>
      </c>
      <c r="BS5" s="4" t="str">
        <f>IF(LEN(INDEX('By serial number'!$A:$AV,MATCH(TEXT($C5,"000"),'By serial number'!$A:$A,0),MATCH(_7043_DJones_1_export_excel_2_9_[[#Headers],[CEO_Phone_Extension]],'By serial number'!$A$1:$AV$1,0)))=0,"",INDEX('By serial number'!$A:$AV,MATCH(TEXT($C5,"000"),'By serial number'!$A:$A,0),MATCH(_7043_DJones_1_export_excel_2_9_[[#Headers],[CEO_Phone_Extension]],'By serial number'!$A$1:$AV$1,0)))</f>
        <v/>
      </c>
      <c r="BT5" s="4" t="str">
        <f>IF(LEN(INDEX('By serial number'!$A:$AV,MATCH(TEXT($C5,"000"),'By serial number'!$A:$A,0),MATCH(_7043_DJones_1_export_excel_2_9_[[#Headers],[CEO_Foreign_Phone]],'By serial number'!$A$1:$AV$1,0)))=0,"",INDEX('By serial number'!$A:$AV,MATCH(TEXT($C5,"000"),'By serial number'!$A:$A,0),MATCH(_7043_DJones_1_export_excel_2_9_[[#Headers],[CEO_Foreign_Phone]],'By serial number'!$A$1:$AV$1,0)))</f>
        <v/>
      </c>
      <c r="BU5" s="4" t="str">
        <f>IFERROR(INDEX(Zerobounce!$A:$B,MATCH(_7043_DJones_1_export_excel_2_9_[[#This Row],[COMPEMAILADDRESS]],Zerobounce!$A:$A,0),2),"")</f>
        <v>do_not_mail</v>
      </c>
      <c r="BV5" s="11" t="str">
        <f>IFERROR(INDEX(Zerobounce!$A:$B,MATCH(_7043_DJones_1_export_excel_2_9_[[#This Row],[CONTACTEMAIL]],Zerobounce!$A:$A,0),2),"")</f>
        <v>valid</v>
      </c>
      <c r="BW5" s="11"/>
    </row>
    <row r="6" spans="1:75" x14ac:dyDescent="0.25">
      <c r="A6" s="4" t="s">
        <v>999</v>
      </c>
      <c r="B6" s="4" t="s">
        <v>1000</v>
      </c>
      <c r="C6">
        <v>205</v>
      </c>
      <c r="D6" s="4" t="s">
        <v>237</v>
      </c>
      <c r="E6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N29JW</v>
      </c>
      <c r="F6" s="4" t="s">
        <v>1042</v>
      </c>
      <c r="G6" s="4" t="s">
        <v>242</v>
      </c>
      <c r="H6" s="4" t="s">
        <v>1002</v>
      </c>
      <c r="I6" s="4" t="s">
        <v>1043</v>
      </c>
      <c r="J6" s="4" t="s">
        <v>1044</v>
      </c>
      <c r="K6" s="4" t="s">
        <v>1045</v>
      </c>
      <c r="L6" s="4" t="s">
        <v>1046</v>
      </c>
      <c r="M6" s="4" t="s">
        <v>1047</v>
      </c>
      <c r="N6" s="4" t="s">
        <v>242</v>
      </c>
      <c r="O6">
        <v>98221</v>
      </c>
      <c r="P6" s="4" t="s">
        <v>1002</v>
      </c>
      <c r="Q6" s="4" t="s">
        <v>1016</v>
      </c>
      <c r="R6" s="4"/>
      <c r="S6" s="4"/>
      <c r="T6" s="4"/>
      <c r="U6" s="4" t="s">
        <v>1048</v>
      </c>
      <c r="V6" s="4" t="s">
        <v>1049</v>
      </c>
      <c r="W6" s="4" t="s">
        <v>1050</v>
      </c>
      <c r="X6" s="4" t="s">
        <v>1039</v>
      </c>
      <c r="Y6" s="4" t="s">
        <v>1051</v>
      </c>
      <c r="Z6" s="4" t="s">
        <v>1052</v>
      </c>
      <c r="AA6" s="4" t="s">
        <v>1052</v>
      </c>
      <c r="AB6" s="4"/>
      <c r="AC6" s="4" t="str">
        <f>IF(LEN(INDEX('By serial number'!$A:$AV,MATCH(TEXT($C6,"000"),'By serial number'!$A:$A,0),MATCH(_7043_DJones_1_export_excel_2_9_[[#Headers],["Operator"]],'By serial number'!$A$1:$AV$1,0)))=0,"",INDEX('By serial number'!$A:$AV,MATCH(TEXT($C6,"000"),'By serial number'!$A:$A,0),MATCH(_7043_DJones_1_export_excel_2_9_[[#Headers],["Operator"]],'By serial number'!$A$1:$AV$1,0)))</f>
        <v/>
      </c>
      <c r="AD6" s="4" t="str">
        <f>IF(LEN(INDEX('By serial number'!$A:$AV,MATCH(TEXT($C6,"000"),'By serial number'!$A:$A,0),MATCH(_7043_DJones_1_export_excel_2_9_[[#Headers],[Data]],'By serial number'!$A$1:$AV$1,0)))=0,"",INDEX('By serial number'!$A:$AV,MATCH(TEXT($C6,"000"),'By serial number'!$A:$A,0),MATCH(_7043_DJones_1_export_excel_2_9_[[#Headers],[Data]],'By serial number'!$A$1:$AV$1,0)))</f>
        <v>Schussboomer Systems Inc. Anacortes WA bought 12/13/18</v>
      </c>
      <c r="AE6" s="4" t="str">
        <f>IF(LEN(INDEX('By serial number'!$A:$AV,MATCH(TEXT($C6,"000"),'By serial number'!$A:$A,0),MATCH(_7043_DJones_1_export_excel_2_9_[[#Headers],[NAME]],'By serial number'!$A$1:$AV$1,0)))=0,"",INDEX('By serial number'!$A:$AV,MATCH(TEXT($C6,"000"),'By serial number'!$A:$A,0),MATCH(_7043_DJones_1_export_excel_2_9_[[#Headers],[NAME]],'By serial number'!$A$1:$AV$1,0)))</f>
        <v>SCHUSSBOOMER SYSTEMS INC</v>
      </c>
      <c r="AF6" s="4" t="str">
        <f>IF(LEN(INDEX('By serial number'!$A:$AV,MATCH(TEXT($C6,"000"),'By serial number'!$A:$A,0),MATCH(_7043_DJones_1_export_excel_2_9_[[#Headers],[STREET]],'By serial number'!$A$1:$AV$1,0)))=0,"",INDEX('By serial number'!$A:$AV,MATCH(TEXT($C6,"000"),'By serial number'!$A:$A,0),MATCH(_7043_DJones_1_export_excel_2_9_[[#Headers],[STREET]],'By serial number'!$A$1:$AV$1,0)))</f>
        <v>301 COMMERCIAL AVE</v>
      </c>
      <c r="AG6" s="4" t="str">
        <f>IF(LEN(INDEX('By serial number'!$A:$AV,MATCH(TEXT($C6,"000"),'By serial number'!$A:$A,0),MATCH(_7043_DJones_1_export_excel_2_9_[[#Headers],[CITY]],'By serial number'!$A$1:$AV$1,0)))=0,"",INDEX('By serial number'!$A:$AV,MATCH(TEXT($C6,"000"),'By serial number'!$A:$A,0),MATCH(_7043_DJones_1_export_excel_2_9_[[#Headers],[CITY]],'By serial number'!$A$1:$AV$1,0)))</f>
        <v>ANACORTES</v>
      </c>
      <c r="AH6" s="4" t="str">
        <f>IF(LEN(INDEX('By serial number'!$A:$AV,MATCH(TEXT($C6,"000"),'By serial number'!$A:$A,0),MATCH(_7043_DJones_1_export_excel_2_9_[[#Headers],[STATE]],'By serial number'!$A$1:$AV$1,0)))=0,"",INDEX('By serial number'!$A:$AV,MATCH(TEXT($C6,"000"),'By serial number'!$A:$A,0),MATCH(_7043_DJones_1_export_excel_2_9_[[#Headers],[STATE]],'By serial number'!$A$1:$AV$1,0)))</f>
        <v>WA</v>
      </c>
      <c r="AI6" s="4" t="e">
        <f>IF(LEN(INDEX('By serial number'!$A:$AV,MATCH(TEXT($C6,"000"),'By serial number'!$A:$A,0),MATCH(_7043_DJones_1_export_excel_2_9_[[#Headers],[Column1]],'By serial number'!$A$1:$AV$1,0)))=0,"",INDEX('By serial number'!$A:$AV,MATCH(TEXT($C6,"000"),'By serial number'!$A:$A,0),MATCH(_7043_DJones_1_export_excel_2_9_[[#Headers],[Column1]],'By serial number'!$A$1:$AV$1,0)))</f>
        <v>#N/A</v>
      </c>
      <c r="AJ6" s="4" t="str">
        <f>IF(LEN(INDEX('By serial number'!$A:$AV,MATCH(TEXT($C6,"000"),'By serial number'!$A:$A,0),MATCH(_7043_DJones_1_export_excel_2_9_[[#Headers],[OTHER NAMES(1)]],'By serial number'!$A$1:$AV$1,0)))=0,"",INDEX('By serial number'!$A:$AV,MATCH(TEXT($C6,"000"),'By serial number'!$A:$A,0),MATCH(_7043_DJones_1_export_excel_2_9_[[#Headers],[OTHER NAMES(1)]],'By serial number'!$A$1:$AV$1,0)))</f>
        <v/>
      </c>
      <c r="AK6" s="4" t="str">
        <f>IF(LEN(INDEX('By serial number'!$A:$AV,MATCH(TEXT($C6,"000"),'By serial number'!$A:$A,0),MATCH(_7043_DJones_1_export_excel_2_9_[[#Headers],[OTHER NAMES(2)]],'By serial number'!$A$1:$AV$1,0)))=0,"",INDEX('By serial number'!$A:$AV,MATCH(TEXT($C6,"000"),'By serial number'!$A:$A,0),MATCH(_7043_DJones_1_export_excel_2_9_[[#Headers],[OTHER NAMES(2)]],'By serial number'!$A$1:$AV$1,0)))</f>
        <v/>
      </c>
      <c r="AL6" s="4" t="str">
        <f>IF(LEN(INDEX('By serial number'!$A:$AV,MATCH(TEXT($C6,"000"),'By serial number'!$A:$A,0),MATCH(_7043_DJones_1_export_excel_2_9_[[#Headers],[Part 135 Certificate Holder Name]],'By serial number'!$A$1:$AV$1,0)))=0,"",INDEX('By serial number'!$A:$AV,MATCH(TEXT($C6,"000"),'By serial number'!$A:$A,0),MATCH(_7043_DJones_1_export_excel_2_9_[[#Headers],[Part 135 Certificate Holder Name]],'By serial number'!$A$1:$AV$1,0)))</f>
        <v/>
      </c>
      <c r="AM6" s="4" t="str">
        <f>IF(LEN(INDEX('By serial number'!$A:$AV,MATCH(TEXT($C6,"000"),'By serial number'!$A:$A,0),MATCH(_7043_DJones_1_export_excel_2_9_[[#Headers],[Part 135 Dsgn]],'By serial number'!$A$1:$AV$1,0)))=0,"",INDEX('By serial number'!$A:$AV,MATCH(TEXT($C6,"000"),'By serial number'!$A:$A,0),MATCH(_7043_DJones_1_export_excel_2_9_[[#Headers],[Part 135 Dsgn]],'By serial number'!$A$1:$AV$1,0)))</f>
        <v/>
      </c>
      <c r="AN6" s="4" t="e">
        <f>IF(LEN(INDEX('By serial number'!$A:$AV,MATCH(TEXT($C6,"000"),'By serial number'!$A:$A,0),MATCH(_7043_DJones_1_export_excel_2_9_[[#Headers],[Column2]],'By serial number'!$A$1:$AV$1,0)))=0,"",INDEX('By serial number'!$A:$AV,MATCH(TEXT($C6,"000"),'By serial number'!$A:$A,0),MATCH(_7043_DJones_1_export_excel_2_9_[[#Headers],[Column2]],'By serial number'!$A$1:$AV$1,0)))</f>
        <v>#N/A</v>
      </c>
      <c r="AO6" s="4" t="str">
        <f>IF(LEN(INDEX('By serial number'!$A:$AV,MATCH(TEXT($C6,"000"),'By serial number'!$A:$A,0),MATCH(_7043_DJones_1_export_excel_2_9_[[#Headers],[DNB Key People]],'By serial number'!$A$1:$AV$1,0)))=0,"",INDEX('By serial number'!$A:$AV,MATCH(TEXT($C6,"000"),'By serial number'!$A:$A,0),MATCH(_7043_DJones_1_export_excel_2_9_[[#Headers],[DNB Key People]],'By serial number'!$A$1:$AV$1,0)))</f>
        <v/>
      </c>
      <c r="AP6" s="4" t="str">
        <f>IF(LEN(INDEX('By serial number'!$A:$AV,MATCH(TEXT($C6,"000"),'By serial number'!$A:$A,0),MATCH(_7043_DJones_1_export_excel_2_9_[[#Headers],[POC]],'By serial number'!$A$1:$AV$1,0)))=0,"",INDEX('By serial number'!$A:$AV,MATCH(TEXT($C6,"000"),'By serial number'!$A:$A,0),MATCH(_7043_DJones_1_export_excel_2_9_[[#Headers],[POC]],'By serial number'!$A$1:$AV$1,0)))</f>
        <v/>
      </c>
      <c r="AQ6" s="4" t="str">
        <f>IF(LEN(INDEX('By serial number'!$A:$AV,MATCH(TEXT($C6,"000"),'By serial number'!$A:$A,0),MATCH(_7043_DJones_1_export_excel_2_9_[[#Headers],[Title]],'By serial number'!$A$1:$AV$1,0)))=0,"",INDEX('By serial number'!$A:$AV,MATCH(TEXT($C6,"000"),'By serial number'!$A:$A,0),MATCH(_7043_DJones_1_export_excel_2_9_[[#Headers],[Title]],'By serial number'!$A$1:$AV$1,0)))</f>
        <v/>
      </c>
      <c r="AR6" s="4" t="str">
        <f>IF(LEN(INDEX('By serial number'!$A:$AV,MATCH(TEXT($C6,"000"),'By serial number'!$A:$A,0),MATCH(_7043_DJones_1_export_excel_2_9_[[#Headers],[Address]],'By serial number'!$A$1:$AV$1,0)))=0,"",INDEX('By serial number'!$A:$AV,MATCH(TEXT($C6,"000"),'By serial number'!$A:$A,0),MATCH(_7043_DJones_1_export_excel_2_9_[[#Headers],[Address]],'By serial number'!$A$1:$AV$1,0)))</f>
        <v/>
      </c>
      <c r="AS6" s="4" t="e">
        <f>IF(LEN(INDEX('By serial number'!$A:$AV,MATCH(TEXT($C6,"000"),'By serial number'!$A:$A,0),MATCH(_7043_DJones_1_export_excel_2_9_[[#Headers],[Column3]],'By serial number'!$A$1:$AV$1,0)))=0,"",INDEX('By serial number'!$A:$AV,MATCH(TEXT($C6,"000"),'By serial number'!$A:$A,0),MATCH(_7043_DJones_1_export_excel_2_9_[[#Headers],[Column3]],'By serial number'!$A$1:$AV$1,0)))</f>
        <v>#N/A</v>
      </c>
      <c r="AT6" s="4" t="str">
        <f>IF(LEN(INDEX('By serial number'!$A:$AV,MATCH(TEXT($C6,"000"),'By serial number'!$A:$A,0),MATCH(_7043_DJones_1_export_excel_2_9_[[#Headers],[Phone]],'By serial number'!$A$1:$AV$1,0)))=0,"",INDEX('By serial number'!$A:$AV,MATCH(TEXT($C6,"000"),'By serial number'!$A:$A,0),MATCH(_7043_DJones_1_export_excel_2_9_[[#Headers],[Phone]],'By serial number'!$A$1:$AV$1,0)))</f>
        <v/>
      </c>
      <c r="AU6" s="4" t="str">
        <f>IF(LEN(INDEX('By serial number'!$A:$AV,MATCH(TEXT($C6,"000"),'By serial number'!$A:$A,0),MATCH(_7043_DJones_1_export_excel_2_9_[[#Headers],[Email]],'By serial number'!$A$1:$AV$1,0)))=0,"",INDEX('By serial number'!$A:$AV,MATCH(TEXT($C6,"000"),'By serial number'!$A:$A,0),MATCH(_7043_DJones_1_export_excel_2_9_[[#Headers],[Email]],'By serial number'!$A$1:$AV$1,0)))</f>
        <v/>
      </c>
      <c r="AV6" s="4" t="e">
        <f>IF(LEN(INDEX('By serial number'!$A:$AV,MATCH(TEXT($C6,"000"),'By serial number'!$A:$A,0),MATCH(_7043_DJones_1_export_excel_2_9_[[#Headers],[Column4]],'By serial number'!$A$1:$AV$1,0)))=0,"",INDEX('By serial number'!$A:$AV,MATCH(TEXT($C6,"000"),'By serial number'!$A:$A,0),MATCH(_7043_DJones_1_export_excel_2_9_[[#Headers],[Column4]],'By serial number'!$A$1:$AV$1,0)))</f>
        <v>#N/A</v>
      </c>
      <c r="AW6" s="4" t="str">
        <f>IF(LEN(INDEX('By serial number'!$A:$AV,MATCH(TEXT($C6,"000"),'By serial number'!$A:$A,0),MATCH(_7043_DJones_1_export_excel_2_9_[[#Headers],[NBAA Name]],'By serial number'!$A$1:$AV$1,0)))=0,"",INDEX('By serial number'!$A:$AV,MATCH(TEXT($C6,"000"),'By serial number'!$A:$A,0),MATCH(_7043_DJones_1_export_excel_2_9_[[#Headers],[NBAA Name]],'By serial number'!$A$1:$AV$1,0)))</f>
        <v/>
      </c>
      <c r="AX6" s="4" t="str">
        <f>IF(LEN(INDEX('By serial number'!$A:$AV,MATCH(TEXT($C6,"000"),'By serial number'!$A:$A,0),MATCH(_7043_DJones_1_export_excel_2_9_[[#Headers],[NBAA Addr1]],'By serial number'!$A$1:$AV$1,0)))=0,"",INDEX('By serial number'!$A:$AV,MATCH(TEXT($C6,"000"),'By serial number'!$A:$A,0),MATCH(_7043_DJones_1_export_excel_2_9_[[#Headers],[NBAA Addr1]],'By serial number'!$A$1:$AV$1,0)))</f>
        <v/>
      </c>
      <c r="AY6" s="4" t="str">
        <f>IF(LEN(INDEX('By serial number'!$A:$AV,MATCH(TEXT($C6,"000"),'By serial number'!$A:$A,0),MATCH(_7043_DJones_1_export_excel_2_9_[[#Headers],[NBAA Addr2]],'By serial number'!$A$1:$AV$1,0)))=0,"",INDEX('By serial number'!$A:$AV,MATCH(TEXT($C6,"000"),'By serial number'!$A:$A,0),MATCH(_7043_DJones_1_export_excel_2_9_[[#Headers],[NBAA Addr2]],'By serial number'!$A$1:$AV$1,0)))</f>
        <v/>
      </c>
      <c r="AZ6" s="4" t="str">
        <f>IF(LEN(INDEX('By serial number'!$A:$AV,MATCH(TEXT($C6,"000"),'By serial number'!$A:$A,0),MATCH(_7043_DJones_1_export_excel_2_9_[[#Headers],[NBAA City]],'By serial number'!$A$1:$AV$1,0)))=0,"",INDEX('By serial number'!$A:$AV,MATCH(TEXT($C6,"000"),'By serial number'!$A:$A,0),MATCH(_7043_DJones_1_export_excel_2_9_[[#Headers],[NBAA City]],'By serial number'!$A$1:$AV$1,0)))</f>
        <v/>
      </c>
      <c r="BA6" s="4" t="str">
        <f>IF(LEN(INDEX('By serial number'!$A:$AV,MATCH(TEXT($C6,"000"),'By serial number'!$A:$A,0),MATCH(_7043_DJones_1_export_excel_2_9_[[#Headers],[NBAA State]],'By serial number'!$A$1:$AV$1,0)))=0,"",INDEX('By serial number'!$A:$AV,MATCH(TEXT($C6,"000"),'By serial number'!$A:$A,0),MATCH(_7043_DJones_1_export_excel_2_9_[[#Headers],[NBAA State]],'By serial number'!$A$1:$AV$1,0)))</f>
        <v/>
      </c>
      <c r="BB6" s="4" t="str">
        <f>IF(LEN(INDEX('By serial number'!$A:$AV,MATCH(TEXT($C6,"000"),'By serial number'!$A:$A,0),MATCH(_7043_DJones_1_export_excel_2_9_[[#Headers],[NBAA Zip]],'By serial number'!$A$1:$AV$1,0)))=0,"",INDEX('By serial number'!$A:$AV,MATCH(TEXT($C6,"000"),'By serial number'!$A:$A,0),MATCH(_7043_DJones_1_export_excel_2_9_[[#Headers],[NBAA Zip]],'By serial number'!$A$1:$AV$1,0)))</f>
        <v/>
      </c>
      <c r="BC6" s="4" t="str">
        <f>IF(LEN(INDEX('By serial number'!$A:$AV,MATCH(TEXT($C6,"000"),'By serial number'!$A:$A,0),MATCH(_7043_DJones_1_export_excel_2_9_[[#Headers],[NBAA Phone]],'By serial number'!$A$1:$AV$1,0)))=0,"",INDEX('By serial number'!$A:$AV,MATCH(TEXT($C6,"000"),'By serial number'!$A:$A,0),MATCH(_7043_DJones_1_export_excel_2_9_[[#Headers],[NBAA Phone]],'By serial number'!$A$1:$AV$1,0)))</f>
        <v/>
      </c>
      <c r="BD6" s="4" t="str">
        <f>IF(LEN(INDEX('By serial number'!$A:$AV,MATCH(TEXT($C6,"000"),'By serial number'!$A:$A,0),MATCH(_7043_DJones_1_export_excel_2_9_[[#Headers],[NBAA Web]],'By serial number'!$A$1:$AV$1,0)))=0,"",INDEX('By serial number'!$A:$AV,MATCH(TEXT($C6,"000"),'By serial number'!$A:$A,0),MATCH(_7043_DJones_1_export_excel_2_9_[[#Headers],[NBAA Web]],'By serial number'!$A$1:$AV$1,0)))</f>
        <v/>
      </c>
      <c r="BE6" s="4" t="str">
        <f>IF(LEN(INDEX('By serial number'!$A:$AV,MATCH(TEXT($C6,"000"),'By serial number'!$A:$A,0),MATCH(_7043_DJones_1_export_excel_2_9_[[#Headers],[NBAA email]],'By serial number'!$A$1:$AV$1,0)))=0,"",INDEX('By serial number'!$A:$AV,MATCH(TEXT($C6,"000"),'By serial number'!$A:$A,0),MATCH(_7043_DJones_1_export_excel_2_9_[[#Headers],[NBAA email]],'By serial number'!$A$1:$AV$1,0)))</f>
        <v/>
      </c>
      <c r="BF6" s="4" t="str">
        <f>IF(LEN(INDEX('By serial number'!$A:$AV,MATCH(TEXT($C6,"000"),'By serial number'!$A:$A,0),MATCH(_7043_DJones_1_export_excel_2_9_[[#Headers],[NBAA NBAA Link]],'By serial number'!$A$1:$AV$1,0)))=0,"",INDEX('By serial number'!$A:$AV,MATCH(TEXT($C6,"000"),'By serial number'!$A:$A,0),MATCH(_7043_DJones_1_export_excel_2_9_[[#Headers],[NBAA NBAA Link]],'By serial number'!$A$1:$AV$1,0)))</f>
        <v/>
      </c>
      <c r="BG6" s="4" t="str">
        <f>IF(LEN(INDEX('By serial number'!$A:$AV,MATCH(TEXT($C6,"000"),'By serial number'!$A:$A,0),MATCH(_7043_DJones_1_export_excel_2_9_[[#Headers],[Certificate Designator]],'By serial number'!$A$1:$AV$1,0)))=0,"",INDEX('By serial number'!$A:$AV,MATCH(TEXT($C6,"000"),'By serial number'!$A:$A,0),MATCH(_7043_DJones_1_export_excel_2_9_[[#Headers],[Certificate Designator]],'By serial number'!$A$1:$AV$1,0)))</f>
        <v/>
      </c>
      <c r="BH6" s="4" t="str">
        <f>IF(LEN(INDEX('By serial number'!$A:$AV,MATCH(TEXT($C6,"000"),'By serial number'!$A:$A,0),MATCH(_7043_DJones_1_export_excel_2_9_[[#Headers],[Company Name]],'By serial number'!$A$1:$AV$1,0)))=0,"",INDEX('By serial number'!$A:$AV,MATCH(TEXT($C6,"000"),'By serial number'!$A:$A,0),MATCH(_7043_DJones_1_export_excel_2_9_[[#Headers],[Company Name]],'By serial number'!$A$1:$AV$1,0)))</f>
        <v/>
      </c>
      <c r="BI6" s="4" t="str">
        <f>IF(LEN(INDEX('By serial number'!$A:$AV,MATCH(TEXT($C6,"000"),'By serial number'!$A:$A,0),MATCH(_7043_DJones_1_export_excel_2_9_[[#Headers],[CEO_Name]],'By serial number'!$A$1:$AV$1,0)))=0,"",INDEX('By serial number'!$A:$AV,MATCH(TEXT($C6,"000"),'By serial number'!$A:$A,0),MATCH(_7043_DJones_1_export_excel_2_9_[[#Headers],[CEO_Name]],'By serial number'!$A$1:$AV$1,0)))</f>
        <v/>
      </c>
      <c r="BJ6" s="4" t="str">
        <f>IF(LEN(INDEX('By serial number'!$A:$AV,MATCH(TEXT($C6,"000"),'By serial number'!$A:$A,0),MATCH(_7043_DJones_1_export_excel_2_9_[[#Headers],[CEO_Title]],'By serial number'!$A$1:$AV$1,0)))=0,"",INDEX('By serial number'!$A:$AV,MATCH(TEXT($C6,"000"),'By serial number'!$A:$A,0),MATCH(_7043_DJones_1_export_excel_2_9_[[#Headers],[CEO_Title]],'By serial number'!$A$1:$AV$1,0)))</f>
        <v/>
      </c>
      <c r="BK6" s="4" t="str">
        <f>IF(LEN(INDEX('By serial number'!$A:$AV,MATCH(TEXT($C6,"000"),'By serial number'!$A:$A,0),MATCH(_7043_DJones_1_export_excel_2_9_[[#Headers],[CEO_Address1]],'By serial number'!$A$1:$AV$1,0)))=0,"",INDEX('By serial number'!$A:$AV,MATCH(TEXT($C6,"000"),'By serial number'!$A:$A,0),MATCH(_7043_DJones_1_export_excel_2_9_[[#Headers],[CEO_Address1]],'By serial number'!$A$1:$AV$1,0)))</f>
        <v/>
      </c>
      <c r="BL6" s="4" t="str">
        <f>IF(LEN(INDEX('By serial number'!$A:$AV,MATCH(TEXT($C6,"000"),'By serial number'!$A:$A,0),MATCH(_7043_DJones_1_export_excel_2_9_[[#Headers],[CEO_Address2]],'By serial number'!$A$1:$AV$1,0)))=0,"",INDEX('By serial number'!$A:$AV,MATCH(TEXT($C6,"000"),'By serial number'!$A:$A,0),MATCH(_7043_DJones_1_export_excel_2_9_[[#Headers],[CEO_Address2]],'By serial number'!$A$1:$AV$1,0)))</f>
        <v/>
      </c>
      <c r="BM6" s="4" t="str">
        <f>IF(LEN(INDEX('By serial number'!$A:$AV,MATCH(TEXT($C6,"000"),'By serial number'!$A:$A,0),MATCH(_7043_DJones_1_export_excel_2_9_[[#Headers],[CEO_Address3]],'By serial number'!$A$1:$AV$1,0)))=0,"",INDEX('By serial number'!$A:$AV,MATCH(TEXT($C6,"000"),'By serial number'!$A:$A,0),MATCH(_7043_DJones_1_export_excel_2_9_[[#Headers],[CEO_Address3]],'By serial number'!$A$1:$AV$1,0)))</f>
        <v/>
      </c>
      <c r="BN6" s="4" t="str">
        <f>IF(LEN(INDEX('By serial number'!$A:$AV,MATCH(TEXT($C6,"000"),'By serial number'!$A:$A,0),MATCH(_7043_DJones_1_export_excel_2_9_[[#Headers],[CEO_City]],'By serial number'!$A$1:$AV$1,0)))=0,"",INDEX('By serial number'!$A:$AV,MATCH(TEXT($C6,"000"),'By serial number'!$A:$A,0),MATCH(_7043_DJones_1_export_excel_2_9_[[#Headers],[CEO_City]],'By serial number'!$A$1:$AV$1,0)))</f>
        <v/>
      </c>
      <c r="BO6" s="4" t="str">
        <f>IF(LEN(INDEX('By serial number'!$A:$AV,MATCH(TEXT($C6,"000"),'By serial number'!$A:$A,0),MATCH(_7043_DJones_1_export_excel_2_9_[[#Headers],[CEO_State]],'By serial number'!$A$1:$AV$1,0)))=0,"",INDEX('By serial number'!$A:$AV,MATCH(TEXT($C6,"000"),'By serial number'!$A:$A,0),MATCH(_7043_DJones_1_export_excel_2_9_[[#Headers],[CEO_State]],'By serial number'!$A$1:$AV$1,0)))</f>
        <v/>
      </c>
      <c r="BP6" s="4" t="str">
        <f>IF(LEN(INDEX('By serial number'!$A:$AV,MATCH(TEXT($C6,"000"),'By serial number'!$A:$A,0),MATCH(_7043_DJones_1_export_excel_2_9_[[#Headers],[CEO_Postal_Code]],'By serial number'!$A$1:$AV$1,0)))=0,"",INDEX('By serial number'!$A:$AV,MATCH(TEXT($C6,"000"),'By serial number'!$A:$A,0),MATCH(_7043_DJones_1_export_excel_2_9_[[#Headers],[CEO_Postal_Code]],'By serial number'!$A$1:$AV$1,0)))</f>
        <v/>
      </c>
      <c r="BQ6" s="4" t="str">
        <f>IF(LEN(INDEX('By serial number'!$A:$AV,MATCH(TEXT($C6,"000"),'By serial number'!$A:$A,0),MATCH(_7043_DJones_1_export_excel_2_9_[[#Headers],[CEO_Country]],'By serial number'!$A$1:$AV$1,0)))=0,"",INDEX('By serial number'!$A:$AV,MATCH(TEXT($C6,"000"),'By serial number'!$A:$A,0),MATCH(_7043_DJones_1_export_excel_2_9_[[#Headers],[CEO_Country]],'By serial number'!$A$1:$AV$1,0)))</f>
        <v/>
      </c>
      <c r="BR6" s="4" t="str">
        <f>IF(LEN(INDEX('By serial number'!$A:$AV,MATCH(TEXT($C6,"000"),'By serial number'!$A:$A,0),MATCH(_7043_DJones_1_export_excel_2_9_[[#Headers],[CEO_Phone]],'By serial number'!$A$1:$AV$1,0)))=0,"",INDEX('By serial number'!$A:$AV,MATCH(TEXT($C6,"000"),'By serial number'!$A:$A,0),MATCH(_7043_DJones_1_export_excel_2_9_[[#Headers],[CEO_Phone]],'By serial number'!$A$1:$AV$1,0)))</f>
        <v/>
      </c>
      <c r="BS6" s="4" t="str">
        <f>IF(LEN(INDEX('By serial number'!$A:$AV,MATCH(TEXT($C6,"000"),'By serial number'!$A:$A,0),MATCH(_7043_DJones_1_export_excel_2_9_[[#Headers],[CEO_Phone_Extension]],'By serial number'!$A$1:$AV$1,0)))=0,"",INDEX('By serial number'!$A:$AV,MATCH(TEXT($C6,"000"),'By serial number'!$A:$A,0),MATCH(_7043_DJones_1_export_excel_2_9_[[#Headers],[CEO_Phone_Extension]],'By serial number'!$A$1:$AV$1,0)))</f>
        <v/>
      </c>
      <c r="BT6" s="4" t="str">
        <f>IF(LEN(INDEX('By serial number'!$A:$AV,MATCH(TEXT($C6,"000"),'By serial number'!$A:$A,0),MATCH(_7043_DJones_1_export_excel_2_9_[[#Headers],[CEO_Foreign_Phone]],'By serial number'!$A$1:$AV$1,0)))=0,"",INDEX('By serial number'!$A:$AV,MATCH(TEXT($C6,"000"),'By serial number'!$A:$A,0),MATCH(_7043_DJones_1_export_excel_2_9_[[#Headers],[CEO_Foreign_Phone]],'By serial number'!$A$1:$AV$1,0)))</f>
        <v/>
      </c>
      <c r="BU6" s="4" t="str">
        <f>IFERROR(INDEX(Zerobounce!$A:$B,MATCH(_7043_DJones_1_export_excel_2_9_[[#This Row],[COMPEMAILADDRESS]],Zerobounce!$A:$A,0),2),"")</f>
        <v/>
      </c>
      <c r="BV6" s="4" t="str">
        <f>IFERROR(INDEX(Zerobounce!$A:$B,MATCH(_7043_DJones_1_export_excel_2_9_[[#This Row],[CONTACTEMAIL]],Zerobounce!$A:$A,0),2),"")</f>
        <v>catch-all</v>
      </c>
      <c r="BW6" s="11"/>
    </row>
    <row r="7" spans="1:75" x14ac:dyDescent="0.25">
      <c r="A7" s="4" t="s">
        <v>999</v>
      </c>
      <c r="B7" s="4" t="s">
        <v>1000</v>
      </c>
      <c r="C7">
        <v>205</v>
      </c>
      <c r="D7" s="4" t="s">
        <v>237</v>
      </c>
      <c r="E7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N29JW</v>
      </c>
      <c r="F7" s="4" t="s">
        <v>1042</v>
      </c>
      <c r="G7" s="4" t="s">
        <v>242</v>
      </c>
      <c r="H7" s="4" t="s">
        <v>1002</v>
      </c>
      <c r="I7" s="4" t="s">
        <v>515</v>
      </c>
      <c r="J7" s="4" t="s">
        <v>1044</v>
      </c>
      <c r="K7" s="4" t="s">
        <v>1045</v>
      </c>
      <c r="L7" s="4" t="s">
        <v>1046</v>
      </c>
      <c r="M7" s="4" t="s">
        <v>1047</v>
      </c>
      <c r="N7" s="4" t="s">
        <v>242</v>
      </c>
      <c r="O7">
        <v>98221</v>
      </c>
      <c r="P7" s="4" t="s">
        <v>1002</v>
      </c>
      <c r="Q7" s="4" t="s">
        <v>1016</v>
      </c>
      <c r="R7" s="4"/>
      <c r="S7" s="4"/>
      <c r="T7" s="4"/>
      <c r="U7" s="4" t="s">
        <v>1048</v>
      </c>
      <c r="V7" s="4" t="s">
        <v>1049</v>
      </c>
      <c r="W7" s="4" t="s">
        <v>1050</v>
      </c>
      <c r="X7" s="4" t="s">
        <v>1039</v>
      </c>
      <c r="Y7" s="4" t="s">
        <v>1051</v>
      </c>
      <c r="Z7" s="4" t="s">
        <v>1052</v>
      </c>
      <c r="AA7" s="4" t="s">
        <v>1052</v>
      </c>
      <c r="AB7" s="4"/>
      <c r="AC7" s="4" t="str">
        <f>IF(LEN(INDEX('By serial number'!$A:$AV,MATCH(TEXT($C7,"000"),'By serial number'!$A:$A,0),MATCH(_7043_DJones_1_export_excel_2_9_[[#Headers],["Operator"]],'By serial number'!$A$1:$AV$1,0)))=0,"",INDEX('By serial number'!$A:$AV,MATCH(TEXT($C7,"000"),'By serial number'!$A:$A,0),MATCH(_7043_DJones_1_export_excel_2_9_[[#Headers],["Operator"]],'By serial number'!$A$1:$AV$1,0)))</f>
        <v/>
      </c>
      <c r="AD7" s="4" t="str">
        <f>IF(LEN(INDEX('By serial number'!$A:$AV,MATCH(TEXT($C7,"000"),'By serial number'!$A:$A,0),MATCH(_7043_DJones_1_export_excel_2_9_[[#Headers],[Data]],'By serial number'!$A$1:$AV$1,0)))=0,"",INDEX('By serial number'!$A:$AV,MATCH(TEXT($C7,"000"),'By serial number'!$A:$A,0),MATCH(_7043_DJones_1_export_excel_2_9_[[#Headers],[Data]],'By serial number'!$A$1:$AV$1,0)))</f>
        <v>Schussboomer Systems Inc. Anacortes WA bought 12/13/18</v>
      </c>
      <c r="AE7" s="4" t="str">
        <f>IF(LEN(INDEX('By serial number'!$A:$AV,MATCH(TEXT($C7,"000"),'By serial number'!$A:$A,0),MATCH(_7043_DJones_1_export_excel_2_9_[[#Headers],[NAME]],'By serial number'!$A$1:$AV$1,0)))=0,"",INDEX('By serial number'!$A:$AV,MATCH(TEXT($C7,"000"),'By serial number'!$A:$A,0),MATCH(_7043_DJones_1_export_excel_2_9_[[#Headers],[NAME]],'By serial number'!$A$1:$AV$1,0)))</f>
        <v>SCHUSSBOOMER SYSTEMS INC</v>
      </c>
      <c r="AF7" s="4" t="str">
        <f>IF(LEN(INDEX('By serial number'!$A:$AV,MATCH(TEXT($C7,"000"),'By serial number'!$A:$A,0),MATCH(_7043_DJones_1_export_excel_2_9_[[#Headers],[STREET]],'By serial number'!$A$1:$AV$1,0)))=0,"",INDEX('By serial number'!$A:$AV,MATCH(TEXT($C7,"000"),'By serial number'!$A:$A,0),MATCH(_7043_DJones_1_export_excel_2_9_[[#Headers],[STREET]],'By serial number'!$A$1:$AV$1,0)))</f>
        <v>301 COMMERCIAL AVE</v>
      </c>
      <c r="AG7" s="4" t="str">
        <f>IF(LEN(INDEX('By serial number'!$A:$AV,MATCH(TEXT($C7,"000"),'By serial number'!$A:$A,0),MATCH(_7043_DJones_1_export_excel_2_9_[[#Headers],[CITY]],'By serial number'!$A$1:$AV$1,0)))=0,"",INDEX('By serial number'!$A:$AV,MATCH(TEXT($C7,"000"),'By serial number'!$A:$A,0),MATCH(_7043_DJones_1_export_excel_2_9_[[#Headers],[CITY]],'By serial number'!$A$1:$AV$1,0)))</f>
        <v>ANACORTES</v>
      </c>
      <c r="AH7" s="4" t="str">
        <f>IF(LEN(INDEX('By serial number'!$A:$AV,MATCH(TEXT($C7,"000"),'By serial number'!$A:$A,0),MATCH(_7043_DJones_1_export_excel_2_9_[[#Headers],[STATE]],'By serial number'!$A$1:$AV$1,0)))=0,"",INDEX('By serial number'!$A:$AV,MATCH(TEXT($C7,"000"),'By serial number'!$A:$A,0),MATCH(_7043_DJones_1_export_excel_2_9_[[#Headers],[STATE]],'By serial number'!$A$1:$AV$1,0)))</f>
        <v>WA</v>
      </c>
      <c r="AI7" s="4" t="e">
        <f>IF(LEN(INDEX('By serial number'!$A:$AV,MATCH(TEXT($C7,"000"),'By serial number'!$A:$A,0),MATCH(_7043_DJones_1_export_excel_2_9_[[#Headers],[Column1]],'By serial number'!$A$1:$AV$1,0)))=0,"",INDEX('By serial number'!$A:$AV,MATCH(TEXT($C7,"000"),'By serial number'!$A:$A,0),MATCH(_7043_DJones_1_export_excel_2_9_[[#Headers],[Column1]],'By serial number'!$A$1:$AV$1,0)))</f>
        <v>#N/A</v>
      </c>
      <c r="AJ7" s="4" t="str">
        <f>IF(LEN(INDEX('By serial number'!$A:$AV,MATCH(TEXT($C7,"000"),'By serial number'!$A:$A,0),MATCH(_7043_DJones_1_export_excel_2_9_[[#Headers],[OTHER NAMES(1)]],'By serial number'!$A$1:$AV$1,0)))=0,"",INDEX('By serial number'!$A:$AV,MATCH(TEXT($C7,"000"),'By serial number'!$A:$A,0),MATCH(_7043_DJones_1_export_excel_2_9_[[#Headers],[OTHER NAMES(1)]],'By serial number'!$A$1:$AV$1,0)))</f>
        <v/>
      </c>
      <c r="AK7" s="4" t="str">
        <f>IF(LEN(INDEX('By serial number'!$A:$AV,MATCH(TEXT($C7,"000"),'By serial number'!$A:$A,0),MATCH(_7043_DJones_1_export_excel_2_9_[[#Headers],[OTHER NAMES(2)]],'By serial number'!$A$1:$AV$1,0)))=0,"",INDEX('By serial number'!$A:$AV,MATCH(TEXT($C7,"000"),'By serial number'!$A:$A,0),MATCH(_7043_DJones_1_export_excel_2_9_[[#Headers],[OTHER NAMES(2)]],'By serial number'!$A$1:$AV$1,0)))</f>
        <v/>
      </c>
      <c r="AL7" s="4" t="str">
        <f>IF(LEN(INDEX('By serial number'!$A:$AV,MATCH(TEXT($C7,"000"),'By serial number'!$A:$A,0),MATCH(_7043_DJones_1_export_excel_2_9_[[#Headers],[Part 135 Certificate Holder Name]],'By serial number'!$A$1:$AV$1,0)))=0,"",INDEX('By serial number'!$A:$AV,MATCH(TEXT($C7,"000"),'By serial number'!$A:$A,0),MATCH(_7043_DJones_1_export_excel_2_9_[[#Headers],[Part 135 Certificate Holder Name]],'By serial number'!$A$1:$AV$1,0)))</f>
        <v/>
      </c>
      <c r="AM7" s="4" t="str">
        <f>IF(LEN(INDEX('By serial number'!$A:$AV,MATCH(TEXT($C7,"000"),'By serial number'!$A:$A,0),MATCH(_7043_DJones_1_export_excel_2_9_[[#Headers],[Part 135 Dsgn]],'By serial number'!$A$1:$AV$1,0)))=0,"",INDEX('By serial number'!$A:$AV,MATCH(TEXT($C7,"000"),'By serial number'!$A:$A,0),MATCH(_7043_DJones_1_export_excel_2_9_[[#Headers],[Part 135 Dsgn]],'By serial number'!$A$1:$AV$1,0)))</f>
        <v/>
      </c>
      <c r="AN7" s="4" t="e">
        <f>IF(LEN(INDEX('By serial number'!$A:$AV,MATCH(TEXT($C7,"000"),'By serial number'!$A:$A,0),MATCH(_7043_DJones_1_export_excel_2_9_[[#Headers],[Column2]],'By serial number'!$A$1:$AV$1,0)))=0,"",INDEX('By serial number'!$A:$AV,MATCH(TEXT($C7,"000"),'By serial number'!$A:$A,0),MATCH(_7043_DJones_1_export_excel_2_9_[[#Headers],[Column2]],'By serial number'!$A$1:$AV$1,0)))</f>
        <v>#N/A</v>
      </c>
      <c r="AO7" s="4" t="str">
        <f>IF(LEN(INDEX('By serial number'!$A:$AV,MATCH(TEXT($C7,"000"),'By serial number'!$A:$A,0),MATCH(_7043_DJones_1_export_excel_2_9_[[#Headers],[DNB Key People]],'By serial number'!$A$1:$AV$1,0)))=0,"",INDEX('By serial number'!$A:$AV,MATCH(TEXT($C7,"000"),'By serial number'!$A:$A,0),MATCH(_7043_DJones_1_export_excel_2_9_[[#Headers],[DNB Key People]],'By serial number'!$A$1:$AV$1,0)))</f>
        <v/>
      </c>
      <c r="AP7" s="4" t="str">
        <f>IF(LEN(INDEX('By serial number'!$A:$AV,MATCH(TEXT($C7,"000"),'By serial number'!$A:$A,0),MATCH(_7043_DJones_1_export_excel_2_9_[[#Headers],[POC]],'By serial number'!$A$1:$AV$1,0)))=0,"",INDEX('By serial number'!$A:$AV,MATCH(TEXT($C7,"000"),'By serial number'!$A:$A,0),MATCH(_7043_DJones_1_export_excel_2_9_[[#Headers],[POC]],'By serial number'!$A$1:$AV$1,0)))</f>
        <v/>
      </c>
      <c r="AQ7" s="4" t="str">
        <f>IF(LEN(INDEX('By serial number'!$A:$AV,MATCH(TEXT($C7,"000"),'By serial number'!$A:$A,0),MATCH(_7043_DJones_1_export_excel_2_9_[[#Headers],[Title]],'By serial number'!$A$1:$AV$1,0)))=0,"",INDEX('By serial number'!$A:$AV,MATCH(TEXT($C7,"000"),'By serial number'!$A:$A,0),MATCH(_7043_DJones_1_export_excel_2_9_[[#Headers],[Title]],'By serial number'!$A$1:$AV$1,0)))</f>
        <v/>
      </c>
      <c r="AR7" s="4" t="str">
        <f>IF(LEN(INDEX('By serial number'!$A:$AV,MATCH(TEXT($C7,"000"),'By serial number'!$A:$A,0),MATCH(_7043_DJones_1_export_excel_2_9_[[#Headers],[Address]],'By serial number'!$A$1:$AV$1,0)))=0,"",INDEX('By serial number'!$A:$AV,MATCH(TEXT($C7,"000"),'By serial number'!$A:$A,0),MATCH(_7043_DJones_1_export_excel_2_9_[[#Headers],[Address]],'By serial number'!$A$1:$AV$1,0)))</f>
        <v/>
      </c>
      <c r="AS7" s="4" t="e">
        <f>IF(LEN(INDEX('By serial number'!$A:$AV,MATCH(TEXT($C7,"000"),'By serial number'!$A:$A,0),MATCH(_7043_DJones_1_export_excel_2_9_[[#Headers],[Column3]],'By serial number'!$A$1:$AV$1,0)))=0,"",INDEX('By serial number'!$A:$AV,MATCH(TEXT($C7,"000"),'By serial number'!$A:$A,0),MATCH(_7043_DJones_1_export_excel_2_9_[[#Headers],[Column3]],'By serial number'!$A$1:$AV$1,0)))</f>
        <v>#N/A</v>
      </c>
      <c r="AT7" s="4" t="str">
        <f>IF(LEN(INDEX('By serial number'!$A:$AV,MATCH(TEXT($C7,"000"),'By serial number'!$A:$A,0),MATCH(_7043_DJones_1_export_excel_2_9_[[#Headers],[Phone]],'By serial number'!$A$1:$AV$1,0)))=0,"",INDEX('By serial number'!$A:$AV,MATCH(TEXT($C7,"000"),'By serial number'!$A:$A,0),MATCH(_7043_DJones_1_export_excel_2_9_[[#Headers],[Phone]],'By serial number'!$A$1:$AV$1,0)))</f>
        <v/>
      </c>
      <c r="AU7" s="4" t="str">
        <f>IF(LEN(INDEX('By serial number'!$A:$AV,MATCH(TEXT($C7,"000"),'By serial number'!$A:$A,0),MATCH(_7043_DJones_1_export_excel_2_9_[[#Headers],[Email]],'By serial number'!$A$1:$AV$1,0)))=0,"",INDEX('By serial number'!$A:$AV,MATCH(TEXT($C7,"000"),'By serial number'!$A:$A,0),MATCH(_7043_DJones_1_export_excel_2_9_[[#Headers],[Email]],'By serial number'!$A$1:$AV$1,0)))</f>
        <v/>
      </c>
      <c r="AV7" s="4" t="e">
        <f>IF(LEN(INDEX('By serial number'!$A:$AV,MATCH(TEXT($C7,"000"),'By serial number'!$A:$A,0),MATCH(_7043_DJones_1_export_excel_2_9_[[#Headers],[Column4]],'By serial number'!$A$1:$AV$1,0)))=0,"",INDEX('By serial number'!$A:$AV,MATCH(TEXT($C7,"000"),'By serial number'!$A:$A,0),MATCH(_7043_DJones_1_export_excel_2_9_[[#Headers],[Column4]],'By serial number'!$A$1:$AV$1,0)))</f>
        <v>#N/A</v>
      </c>
      <c r="AW7" s="4" t="str">
        <f>IF(LEN(INDEX('By serial number'!$A:$AV,MATCH(TEXT($C7,"000"),'By serial number'!$A:$A,0),MATCH(_7043_DJones_1_export_excel_2_9_[[#Headers],[NBAA Name]],'By serial number'!$A$1:$AV$1,0)))=0,"",INDEX('By serial number'!$A:$AV,MATCH(TEXT($C7,"000"),'By serial number'!$A:$A,0),MATCH(_7043_DJones_1_export_excel_2_9_[[#Headers],[NBAA Name]],'By serial number'!$A$1:$AV$1,0)))</f>
        <v/>
      </c>
      <c r="AX7" s="4" t="str">
        <f>IF(LEN(INDEX('By serial number'!$A:$AV,MATCH(TEXT($C7,"000"),'By serial number'!$A:$A,0),MATCH(_7043_DJones_1_export_excel_2_9_[[#Headers],[NBAA Addr1]],'By serial number'!$A$1:$AV$1,0)))=0,"",INDEX('By serial number'!$A:$AV,MATCH(TEXT($C7,"000"),'By serial number'!$A:$A,0),MATCH(_7043_DJones_1_export_excel_2_9_[[#Headers],[NBAA Addr1]],'By serial number'!$A$1:$AV$1,0)))</f>
        <v/>
      </c>
      <c r="AY7" s="4" t="str">
        <f>IF(LEN(INDEX('By serial number'!$A:$AV,MATCH(TEXT($C7,"000"),'By serial number'!$A:$A,0),MATCH(_7043_DJones_1_export_excel_2_9_[[#Headers],[NBAA Addr2]],'By serial number'!$A$1:$AV$1,0)))=0,"",INDEX('By serial number'!$A:$AV,MATCH(TEXT($C7,"000"),'By serial number'!$A:$A,0),MATCH(_7043_DJones_1_export_excel_2_9_[[#Headers],[NBAA Addr2]],'By serial number'!$A$1:$AV$1,0)))</f>
        <v/>
      </c>
      <c r="AZ7" s="4" t="str">
        <f>IF(LEN(INDEX('By serial number'!$A:$AV,MATCH(TEXT($C7,"000"),'By serial number'!$A:$A,0),MATCH(_7043_DJones_1_export_excel_2_9_[[#Headers],[NBAA City]],'By serial number'!$A$1:$AV$1,0)))=0,"",INDEX('By serial number'!$A:$AV,MATCH(TEXT($C7,"000"),'By serial number'!$A:$A,0),MATCH(_7043_DJones_1_export_excel_2_9_[[#Headers],[NBAA City]],'By serial number'!$A$1:$AV$1,0)))</f>
        <v/>
      </c>
      <c r="BA7" s="4" t="str">
        <f>IF(LEN(INDEX('By serial number'!$A:$AV,MATCH(TEXT($C7,"000"),'By serial number'!$A:$A,0),MATCH(_7043_DJones_1_export_excel_2_9_[[#Headers],[NBAA State]],'By serial number'!$A$1:$AV$1,0)))=0,"",INDEX('By serial number'!$A:$AV,MATCH(TEXT($C7,"000"),'By serial number'!$A:$A,0),MATCH(_7043_DJones_1_export_excel_2_9_[[#Headers],[NBAA State]],'By serial number'!$A$1:$AV$1,0)))</f>
        <v/>
      </c>
      <c r="BB7" s="4" t="str">
        <f>IF(LEN(INDEX('By serial number'!$A:$AV,MATCH(TEXT($C7,"000"),'By serial number'!$A:$A,0),MATCH(_7043_DJones_1_export_excel_2_9_[[#Headers],[NBAA Zip]],'By serial number'!$A$1:$AV$1,0)))=0,"",INDEX('By serial number'!$A:$AV,MATCH(TEXT($C7,"000"),'By serial number'!$A:$A,0),MATCH(_7043_DJones_1_export_excel_2_9_[[#Headers],[NBAA Zip]],'By serial number'!$A$1:$AV$1,0)))</f>
        <v/>
      </c>
      <c r="BC7" s="4" t="str">
        <f>IF(LEN(INDEX('By serial number'!$A:$AV,MATCH(TEXT($C7,"000"),'By serial number'!$A:$A,0),MATCH(_7043_DJones_1_export_excel_2_9_[[#Headers],[NBAA Phone]],'By serial number'!$A$1:$AV$1,0)))=0,"",INDEX('By serial number'!$A:$AV,MATCH(TEXT($C7,"000"),'By serial number'!$A:$A,0),MATCH(_7043_DJones_1_export_excel_2_9_[[#Headers],[NBAA Phone]],'By serial number'!$A$1:$AV$1,0)))</f>
        <v/>
      </c>
      <c r="BD7" s="4" t="str">
        <f>IF(LEN(INDEX('By serial number'!$A:$AV,MATCH(TEXT($C7,"000"),'By serial number'!$A:$A,0),MATCH(_7043_DJones_1_export_excel_2_9_[[#Headers],[NBAA Web]],'By serial number'!$A$1:$AV$1,0)))=0,"",INDEX('By serial number'!$A:$AV,MATCH(TEXT($C7,"000"),'By serial number'!$A:$A,0),MATCH(_7043_DJones_1_export_excel_2_9_[[#Headers],[NBAA Web]],'By serial number'!$A$1:$AV$1,0)))</f>
        <v/>
      </c>
      <c r="BE7" s="4" t="str">
        <f>IF(LEN(INDEX('By serial number'!$A:$AV,MATCH(TEXT($C7,"000"),'By serial number'!$A:$A,0),MATCH(_7043_DJones_1_export_excel_2_9_[[#Headers],[NBAA email]],'By serial number'!$A$1:$AV$1,0)))=0,"",INDEX('By serial number'!$A:$AV,MATCH(TEXT($C7,"000"),'By serial number'!$A:$A,0),MATCH(_7043_DJones_1_export_excel_2_9_[[#Headers],[NBAA email]],'By serial number'!$A$1:$AV$1,0)))</f>
        <v/>
      </c>
      <c r="BF7" s="4" t="str">
        <f>IF(LEN(INDEX('By serial number'!$A:$AV,MATCH(TEXT($C7,"000"),'By serial number'!$A:$A,0),MATCH(_7043_DJones_1_export_excel_2_9_[[#Headers],[NBAA NBAA Link]],'By serial number'!$A$1:$AV$1,0)))=0,"",INDEX('By serial number'!$A:$AV,MATCH(TEXT($C7,"000"),'By serial number'!$A:$A,0),MATCH(_7043_DJones_1_export_excel_2_9_[[#Headers],[NBAA NBAA Link]],'By serial number'!$A$1:$AV$1,0)))</f>
        <v/>
      </c>
      <c r="BG7" s="4" t="str">
        <f>IF(LEN(INDEX('By serial number'!$A:$AV,MATCH(TEXT($C7,"000"),'By serial number'!$A:$A,0),MATCH(_7043_DJones_1_export_excel_2_9_[[#Headers],[Certificate Designator]],'By serial number'!$A$1:$AV$1,0)))=0,"",INDEX('By serial number'!$A:$AV,MATCH(TEXT($C7,"000"),'By serial number'!$A:$A,0),MATCH(_7043_DJones_1_export_excel_2_9_[[#Headers],[Certificate Designator]],'By serial number'!$A$1:$AV$1,0)))</f>
        <v/>
      </c>
      <c r="BH7" s="4" t="str">
        <f>IF(LEN(INDEX('By serial number'!$A:$AV,MATCH(TEXT($C7,"000"),'By serial number'!$A:$A,0),MATCH(_7043_DJones_1_export_excel_2_9_[[#Headers],[Company Name]],'By serial number'!$A$1:$AV$1,0)))=0,"",INDEX('By serial number'!$A:$AV,MATCH(TEXT($C7,"000"),'By serial number'!$A:$A,0),MATCH(_7043_DJones_1_export_excel_2_9_[[#Headers],[Company Name]],'By serial number'!$A$1:$AV$1,0)))</f>
        <v/>
      </c>
      <c r="BI7" s="4" t="str">
        <f>IF(LEN(INDEX('By serial number'!$A:$AV,MATCH(TEXT($C7,"000"),'By serial number'!$A:$A,0),MATCH(_7043_DJones_1_export_excel_2_9_[[#Headers],[CEO_Name]],'By serial number'!$A$1:$AV$1,0)))=0,"",INDEX('By serial number'!$A:$AV,MATCH(TEXT($C7,"000"),'By serial number'!$A:$A,0),MATCH(_7043_DJones_1_export_excel_2_9_[[#Headers],[CEO_Name]],'By serial number'!$A$1:$AV$1,0)))</f>
        <v/>
      </c>
      <c r="BJ7" s="4" t="str">
        <f>IF(LEN(INDEX('By serial number'!$A:$AV,MATCH(TEXT($C7,"000"),'By serial number'!$A:$A,0),MATCH(_7043_DJones_1_export_excel_2_9_[[#Headers],[CEO_Title]],'By serial number'!$A$1:$AV$1,0)))=0,"",INDEX('By serial number'!$A:$AV,MATCH(TEXT($C7,"000"),'By serial number'!$A:$A,0),MATCH(_7043_DJones_1_export_excel_2_9_[[#Headers],[CEO_Title]],'By serial number'!$A$1:$AV$1,0)))</f>
        <v/>
      </c>
      <c r="BK7" s="4" t="str">
        <f>IF(LEN(INDEX('By serial number'!$A:$AV,MATCH(TEXT($C7,"000"),'By serial number'!$A:$A,0),MATCH(_7043_DJones_1_export_excel_2_9_[[#Headers],[CEO_Address1]],'By serial number'!$A$1:$AV$1,0)))=0,"",INDEX('By serial number'!$A:$AV,MATCH(TEXT($C7,"000"),'By serial number'!$A:$A,0),MATCH(_7043_DJones_1_export_excel_2_9_[[#Headers],[CEO_Address1]],'By serial number'!$A$1:$AV$1,0)))</f>
        <v/>
      </c>
      <c r="BL7" s="4" t="str">
        <f>IF(LEN(INDEX('By serial number'!$A:$AV,MATCH(TEXT($C7,"000"),'By serial number'!$A:$A,0),MATCH(_7043_DJones_1_export_excel_2_9_[[#Headers],[CEO_Address2]],'By serial number'!$A$1:$AV$1,0)))=0,"",INDEX('By serial number'!$A:$AV,MATCH(TEXT($C7,"000"),'By serial number'!$A:$A,0),MATCH(_7043_DJones_1_export_excel_2_9_[[#Headers],[CEO_Address2]],'By serial number'!$A$1:$AV$1,0)))</f>
        <v/>
      </c>
      <c r="BM7" s="4" t="str">
        <f>IF(LEN(INDEX('By serial number'!$A:$AV,MATCH(TEXT($C7,"000"),'By serial number'!$A:$A,0),MATCH(_7043_DJones_1_export_excel_2_9_[[#Headers],[CEO_Address3]],'By serial number'!$A$1:$AV$1,0)))=0,"",INDEX('By serial number'!$A:$AV,MATCH(TEXT($C7,"000"),'By serial number'!$A:$A,0),MATCH(_7043_DJones_1_export_excel_2_9_[[#Headers],[CEO_Address3]],'By serial number'!$A$1:$AV$1,0)))</f>
        <v/>
      </c>
      <c r="BN7" s="4" t="str">
        <f>IF(LEN(INDEX('By serial number'!$A:$AV,MATCH(TEXT($C7,"000"),'By serial number'!$A:$A,0),MATCH(_7043_DJones_1_export_excel_2_9_[[#Headers],[CEO_City]],'By serial number'!$A$1:$AV$1,0)))=0,"",INDEX('By serial number'!$A:$AV,MATCH(TEXT($C7,"000"),'By serial number'!$A:$A,0),MATCH(_7043_DJones_1_export_excel_2_9_[[#Headers],[CEO_City]],'By serial number'!$A$1:$AV$1,0)))</f>
        <v/>
      </c>
      <c r="BO7" s="4" t="str">
        <f>IF(LEN(INDEX('By serial number'!$A:$AV,MATCH(TEXT($C7,"000"),'By serial number'!$A:$A,0),MATCH(_7043_DJones_1_export_excel_2_9_[[#Headers],[CEO_State]],'By serial number'!$A$1:$AV$1,0)))=0,"",INDEX('By serial number'!$A:$AV,MATCH(TEXT($C7,"000"),'By serial number'!$A:$A,0),MATCH(_7043_DJones_1_export_excel_2_9_[[#Headers],[CEO_State]],'By serial number'!$A$1:$AV$1,0)))</f>
        <v/>
      </c>
      <c r="BP7" s="4" t="str">
        <f>IF(LEN(INDEX('By serial number'!$A:$AV,MATCH(TEXT($C7,"000"),'By serial number'!$A:$A,0),MATCH(_7043_DJones_1_export_excel_2_9_[[#Headers],[CEO_Postal_Code]],'By serial number'!$A$1:$AV$1,0)))=0,"",INDEX('By serial number'!$A:$AV,MATCH(TEXT($C7,"000"),'By serial number'!$A:$A,0),MATCH(_7043_DJones_1_export_excel_2_9_[[#Headers],[CEO_Postal_Code]],'By serial number'!$A$1:$AV$1,0)))</f>
        <v/>
      </c>
      <c r="BQ7" s="4" t="str">
        <f>IF(LEN(INDEX('By serial number'!$A:$AV,MATCH(TEXT($C7,"000"),'By serial number'!$A:$A,0),MATCH(_7043_DJones_1_export_excel_2_9_[[#Headers],[CEO_Country]],'By serial number'!$A$1:$AV$1,0)))=0,"",INDEX('By serial number'!$A:$AV,MATCH(TEXT($C7,"000"),'By serial number'!$A:$A,0),MATCH(_7043_DJones_1_export_excel_2_9_[[#Headers],[CEO_Country]],'By serial number'!$A$1:$AV$1,0)))</f>
        <v/>
      </c>
      <c r="BR7" s="4" t="str">
        <f>IF(LEN(INDEX('By serial number'!$A:$AV,MATCH(TEXT($C7,"000"),'By serial number'!$A:$A,0),MATCH(_7043_DJones_1_export_excel_2_9_[[#Headers],[CEO_Phone]],'By serial number'!$A$1:$AV$1,0)))=0,"",INDEX('By serial number'!$A:$AV,MATCH(TEXT($C7,"000"),'By serial number'!$A:$A,0),MATCH(_7043_DJones_1_export_excel_2_9_[[#Headers],[CEO_Phone]],'By serial number'!$A$1:$AV$1,0)))</f>
        <v/>
      </c>
      <c r="BS7" s="4" t="str">
        <f>IF(LEN(INDEX('By serial number'!$A:$AV,MATCH(TEXT($C7,"000"),'By serial number'!$A:$A,0),MATCH(_7043_DJones_1_export_excel_2_9_[[#Headers],[CEO_Phone_Extension]],'By serial number'!$A$1:$AV$1,0)))=0,"",INDEX('By serial number'!$A:$AV,MATCH(TEXT($C7,"000"),'By serial number'!$A:$A,0),MATCH(_7043_DJones_1_export_excel_2_9_[[#Headers],[CEO_Phone_Extension]],'By serial number'!$A$1:$AV$1,0)))</f>
        <v/>
      </c>
      <c r="BT7" s="4" t="str">
        <f>IF(LEN(INDEX('By serial number'!$A:$AV,MATCH(TEXT($C7,"000"),'By serial number'!$A:$A,0),MATCH(_7043_DJones_1_export_excel_2_9_[[#Headers],[CEO_Foreign_Phone]],'By serial number'!$A$1:$AV$1,0)))=0,"",INDEX('By serial number'!$A:$AV,MATCH(TEXT($C7,"000"),'By serial number'!$A:$A,0),MATCH(_7043_DJones_1_export_excel_2_9_[[#Headers],[CEO_Foreign_Phone]],'By serial number'!$A$1:$AV$1,0)))</f>
        <v/>
      </c>
      <c r="BU7" s="4" t="str">
        <f>IFERROR(INDEX(Zerobounce!$A:$B,MATCH(_7043_DJones_1_export_excel_2_9_[[#This Row],[COMPEMAILADDRESS]],Zerobounce!$A:$A,0),2),"")</f>
        <v/>
      </c>
      <c r="BV7" s="4" t="str">
        <f>IFERROR(INDEX(Zerobounce!$A:$B,MATCH(_7043_DJones_1_export_excel_2_9_[[#This Row],[CONTACTEMAIL]],Zerobounce!$A:$A,0),2),"")</f>
        <v>catch-all</v>
      </c>
      <c r="BW7" s="11"/>
    </row>
    <row r="8" spans="1:75" x14ac:dyDescent="0.25">
      <c r="A8" s="4" t="s">
        <v>999</v>
      </c>
      <c r="B8" s="4" t="s">
        <v>1000</v>
      </c>
      <c r="C8">
        <v>206</v>
      </c>
      <c r="D8" s="4" t="s">
        <v>1053</v>
      </c>
      <c r="E8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N150CH</v>
      </c>
      <c r="F8" s="4" t="s">
        <v>1054</v>
      </c>
      <c r="G8" s="4" t="s">
        <v>219</v>
      </c>
      <c r="H8" s="4" t="s">
        <v>1002</v>
      </c>
      <c r="I8" s="4" t="s">
        <v>1043</v>
      </c>
      <c r="J8" s="4" t="s">
        <v>1055</v>
      </c>
      <c r="K8" s="4" t="s">
        <v>1056</v>
      </c>
      <c r="L8" s="4"/>
      <c r="M8" s="4" t="s">
        <v>388</v>
      </c>
      <c r="N8" s="4" t="s">
        <v>219</v>
      </c>
      <c r="O8">
        <v>77093</v>
      </c>
      <c r="P8" s="4" t="s">
        <v>1002</v>
      </c>
      <c r="Q8" s="4" t="s">
        <v>1016</v>
      </c>
      <c r="R8" s="4"/>
      <c r="S8" s="4" t="s">
        <v>1057</v>
      </c>
      <c r="T8" s="4" t="s">
        <v>1058</v>
      </c>
      <c r="U8" s="4"/>
      <c r="V8" s="4" t="s">
        <v>1059</v>
      </c>
      <c r="W8" s="4" t="s">
        <v>1060</v>
      </c>
      <c r="X8" s="4"/>
      <c r="Y8" s="4" t="s">
        <v>1061</v>
      </c>
      <c r="Z8" s="4" t="s">
        <v>1058</v>
      </c>
      <c r="AA8" s="4"/>
      <c r="AB8" s="4"/>
      <c r="AC8" s="4" t="str">
        <f>IF(LEN(INDEX('By serial number'!$A:$AV,MATCH(TEXT($C8,"000"),'By serial number'!$A:$A,0),MATCH(_7043_DJones_1_export_excel_2_9_[[#Headers],["Operator"]],'By serial number'!$A$1:$AV$1,0)))=0,"",INDEX('By serial number'!$A:$AV,MATCH(TEXT($C8,"000"),'By serial number'!$A:$A,0),MATCH(_7043_DJones_1_export_excel_2_9_[[#Headers],["Operator"]],'By serial number'!$A$1:$AV$1,0)))</f>
        <v/>
      </c>
      <c r="AD8" s="4" t="str">
        <f>IF(LEN(INDEX('By serial number'!$A:$AV,MATCH(TEXT($C8,"000"),'By serial number'!$A:$A,0),MATCH(_7043_DJones_1_export_excel_2_9_[[#Headers],[Data]],'By serial number'!$A$1:$AV$1,0)))=0,"",INDEX('By serial number'!$A:$AV,MATCH(TEXT($C8,"000"),'By serial number'!$A:$A,0),MATCH(_7043_DJones_1_export_excel_2_9_[[#Headers],[Data]],'By serial number'!$A$1:$AV$1,0)))</f>
        <v>North Houston Pole Line bought 4/23/21, rg 06/25/21 TVPX Trustee for Quanta Services</v>
      </c>
      <c r="AE8" s="4" t="str">
        <f>IF(LEN(INDEX('By serial number'!$A:$AV,MATCH(TEXT($C8,"000"),'By serial number'!$A:$A,0),MATCH(_7043_DJones_1_export_excel_2_9_[[#Headers],[NAME]],'By serial number'!$A$1:$AV$1,0)))=0,"",INDEX('By serial number'!$A:$AV,MATCH(TEXT($C8,"000"),'By serial number'!$A:$A,0),MATCH(_7043_DJones_1_export_excel_2_9_[[#Headers],[NAME]],'By serial number'!$A$1:$AV$1,0)))</f>
        <v>TVPX AIRCRAFT SOLUTIONS INC TRUSTEE</v>
      </c>
      <c r="AF8" s="4" t="str">
        <f>IF(LEN(INDEX('By serial number'!$A:$AV,MATCH(TEXT($C8,"000"),'By serial number'!$A:$A,0),MATCH(_7043_DJones_1_export_excel_2_9_[[#Headers],[STREET]],'By serial number'!$A$1:$AV$1,0)))=0,"",INDEX('By serial number'!$A:$AV,MATCH(TEXT($C8,"000"),'By serial number'!$A:$A,0),MATCH(_7043_DJones_1_export_excel_2_9_[[#Headers],[STREET]],'By serial number'!$A$1:$AV$1,0)))</f>
        <v>39 E EAGLE RIDGE DR STE 201</v>
      </c>
      <c r="AG8" s="4" t="str">
        <f>IF(LEN(INDEX('By serial number'!$A:$AV,MATCH(TEXT($C8,"000"),'By serial number'!$A:$A,0),MATCH(_7043_DJones_1_export_excel_2_9_[[#Headers],[CITY]],'By serial number'!$A$1:$AV$1,0)))=0,"",INDEX('By serial number'!$A:$AV,MATCH(TEXT($C8,"000"),'By serial number'!$A:$A,0),MATCH(_7043_DJones_1_export_excel_2_9_[[#Headers],[CITY]],'By serial number'!$A$1:$AV$1,0)))</f>
        <v>NORTH SALT LAKE</v>
      </c>
      <c r="AH8" s="4" t="str">
        <f>IF(LEN(INDEX('By serial number'!$A:$AV,MATCH(TEXT($C8,"000"),'By serial number'!$A:$A,0),MATCH(_7043_DJones_1_export_excel_2_9_[[#Headers],[STATE]],'By serial number'!$A$1:$AV$1,0)))=0,"",INDEX('By serial number'!$A:$AV,MATCH(TEXT($C8,"000"),'By serial number'!$A:$A,0),MATCH(_7043_DJones_1_export_excel_2_9_[[#Headers],[STATE]],'By serial number'!$A$1:$AV$1,0)))</f>
        <v>UT</v>
      </c>
      <c r="AI8" s="4" t="e">
        <f>IF(LEN(INDEX('By serial number'!$A:$AV,MATCH(TEXT($C8,"000"),'By serial number'!$A:$A,0),MATCH(_7043_DJones_1_export_excel_2_9_[[#Headers],[Column1]],'By serial number'!$A$1:$AV$1,0)))=0,"",INDEX('By serial number'!$A:$AV,MATCH(TEXT($C8,"000"),'By serial number'!$A:$A,0),MATCH(_7043_DJones_1_export_excel_2_9_[[#Headers],[Column1]],'By serial number'!$A$1:$AV$1,0)))</f>
        <v>#N/A</v>
      </c>
      <c r="AJ8" s="4" t="str">
        <f>IF(LEN(INDEX('By serial number'!$A:$AV,MATCH(TEXT($C8,"000"),'By serial number'!$A:$A,0),MATCH(_7043_DJones_1_export_excel_2_9_[[#Headers],[OTHER NAMES(1)]],'By serial number'!$A$1:$AV$1,0)))=0,"",INDEX('By serial number'!$A:$AV,MATCH(TEXT($C8,"000"),'By serial number'!$A:$A,0),MATCH(_7043_DJones_1_export_excel_2_9_[[#Headers],[OTHER NAMES(1)]],'By serial number'!$A$1:$AV$1,0)))</f>
        <v/>
      </c>
      <c r="AK8" s="4" t="str">
        <f>IF(LEN(INDEX('By serial number'!$A:$AV,MATCH(TEXT($C8,"000"),'By serial number'!$A:$A,0),MATCH(_7043_DJones_1_export_excel_2_9_[[#Headers],[OTHER NAMES(2)]],'By serial number'!$A$1:$AV$1,0)))=0,"",INDEX('By serial number'!$A:$AV,MATCH(TEXT($C8,"000"),'By serial number'!$A:$A,0),MATCH(_7043_DJones_1_export_excel_2_9_[[#Headers],[OTHER NAMES(2)]],'By serial number'!$A$1:$AV$1,0)))</f>
        <v/>
      </c>
      <c r="AL8" s="4" t="str">
        <f>IF(LEN(INDEX('By serial number'!$A:$AV,MATCH(TEXT($C8,"000"),'By serial number'!$A:$A,0),MATCH(_7043_DJones_1_export_excel_2_9_[[#Headers],[Part 135 Certificate Holder Name]],'By serial number'!$A$1:$AV$1,0)))=0,"",INDEX('By serial number'!$A:$AV,MATCH(TEXT($C8,"000"),'By serial number'!$A:$A,0),MATCH(_7043_DJones_1_export_excel_2_9_[[#Headers],[Part 135 Certificate Holder Name]],'By serial number'!$A$1:$AV$1,0)))</f>
        <v/>
      </c>
      <c r="AM8" s="4" t="str">
        <f>IF(LEN(INDEX('By serial number'!$A:$AV,MATCH(TEXT($C8,"000"),'By serial number'!$A:$A,0),MATCH(_7043_DJones_1_export_excel_2_9_[[#Headers],[Part 135 Dsgn]],'By serial number'!$A$1:$AV$1,0)))=0,"",INDEX('By serial number'!$A:$AV,MATCH(TEXT($C8,"000"),'By serial number'!$A:$A,0),MATCH(_7043_DJones_1_export_excel_2_9_[[#Headers],[Part 135 Dsgn]],'By serial number'!$A$1:$AV$1,0)))</f>
        <v/>
      </c>
      <c r="AN8" s="4" t="e">
        <f>IF(LEN(INDEX('By serial number'!$A:$AV,MATCH(TEXT($C8,"000"),'By serial number'!$A:$A,0),MATCH(_7043_DJones_1_export_excel_2_9_[[#Headers],[Column2]],'By serial number'!$A$1:$AV$1,0)))=0,"",INDEX('By serial number'!$A:$AV,MATCH(TEXT($C8,"000"),'By serial number'!$A:$A,0),MATCH(_7043_DJones_1_export_excel_2_9_[[#Headers],[Column2]],'By serial number'!$A$1:$AV$1,0)))</f>
        <v>#N/A</v>
      </c>
      <c r="AO8" s="4" t="str">
        <f>IF(LEN(INDEX('By serial number'!$A:$AV,MATCH(TEXT($C8,"000"),'By serial number'!$A:$A,0),MATCH(_7043_DJones_1_export_excel_2_9_[[#Headers],[DNB Key People]],'By serial number'!$A$1:$AV$1,0)))=0,"",INDEX('By serial number'!$A:$AV,MATCH(TEXT($C8,"000"),'By serial number'!$A:$A,0),MATCH(_7043_DJones_1_export_excel_2_9_[[#Headers],[DNB Key People]],'By serial number'!$A$1:$AV$1,0)))</f>
        <v/>
      </c>
      <c r="AP8" s="4" t="str">
        <f>IF(LEN(INDEX('By serial number'!$A:$AV,MATCH(TEXT($C8,"000"),'By serial number'!$A:$A,0),MATCH(_7043_DJones_1_export_excel_2_9_[[#Headers],[POC]],'By serial number'!$A$1:$AV$1,0)))=0,"",INDEX('By serial number'!$A:$AV,MATCH(TEXT($C8,"000"),'By serial number'!$A:$A,0),MATCH(_7043_DJones_1_export_excel_2_9_[[#Headers],[POC]],'By serial number'!$A$1:$AV$1,0)))</f>
        <v/>
      </c>
      <c r="AQ8" s="4" t="str">
        <f>IF(LEN(INDEX('By serial number'!$A:$AV,MATCH(TEXT($C8,"000"),'By serial number'!$A:$A,0),MATCH(_7043_DJones_1_export_excel_2_9_[[#Headers],[Title]],'By serial number'!$A$1:$AV$1,0)))=0,"",INDEX('By serial number'!$A:$AV,MATCH(TEXT($C8,"000"),'By serial number'!$A:$A,0),MATCH(_7043_DJones_1_export_excel_2_9_[[#Headers],[Title]],'By serial number'!$A$1:$AV$1,0)))</f>
        <v/>
      </c>
      <c r="AR8" s="4" t="str">
        <f>IF(LEN(INDEX('By serial number'!$A:$AV,MATCH(TEXT($C8,"000"),'By serial number'!$A:$A,0),MATCH(_7043_DJones_1_export_excel_2_9_[[#Headers],[Address]],'By serial number'!$A$1:$AV$1,0)))=0,"",INDEX('By serial number'!$A:$AV,MATCH(TEXT($C8,"000"),'By serial number'!$A:$A,0),MATCH(_7043_DJones_1_export_excel_2_9_[[#Headers],[Address]],'By serial number'!$A$1:$AV$1,0)))</f>
        <v/>
      </c>
      <c r="AS8" s="4" t="e">
        <f>IF(LEN(INDEX('By serial number'!$A:$AV,MATCH(TEXT($C8,"000"),'By serial number'!$A:$A,0),MATCH(_7043_DJones_1_export_excel_2_9_[[#Headers],[Column3]],'By serial number'!$A$1:$AV$1,0)))=0,"",INDEX('By serial number'!$A:$AV,MATCH(TEXT($C8,"000"),'By serial number'!$A:$A,0),MATCH(_7043_DJones_1_export_excel_2_9_[[#Headers],[Column3]],'By serial number'!$A$1:$AV$1,0)))</f>
        <v>#N/A</v>
      </c>
      <c r="AT8" s="4" t="str">
        <f>IF(LEN(INDEX('By serial number'!$A:$AV,MATCH(TEXT($C8,"000"),'By serial number'!$A:$A,0),MATCH(_7043_DJones_1_export_excel_2_9_[[#Headers],[Phone]],'By serial number'!$A$1:$AV$1,0)))=0,"",INDEX('By serial number'!$A:$AV,MATCH(TEXT($C8,"000"),'By serial number'!$A:$A,0),MATCH(_7043_DJones_1_export_excel_2_9_[[#Headers],[Phone]],'By serial number'!$A$1:$AV$1,0)))</f>
        <v/>
      </c>
      <c r="AU8" s="4" t="str">
        <f>IF(LEN(INDEX('By serial number'!$A:$AV,MATCH(TEXT($C8,"000"),'By serial number'!$A:$A,0),MATCH(_7043_DJones_1_export_excel_2_9_[[#Headers],[Email]],'By serial number'!$A$1:$AV$1,0)))=0,"",INDEX('By serial number'!$A:$AV,MATCH(TEXT($C8,"000"),'By serial number'!$A:$A,0),MATCH(_7043_DJones_1_export_excel_2_9_[[#Headers],[Email]],'By serial number'!$A$1:$AV$1,0)))</f>
        <v/>
      </c>
      <c r="AV8" s="4" t="e">
        <f>IF(LEN(INDEX('By serial number'!$A:$AV,MATCH(TEXT($C8,"000"),'By serial number'!$A:$A,0),MATCH(_7043_DJones_1_export_excel_2_9_[[#Headers],[Column4]],'By serial number'!$A$1:$AV$1,0)))=0,"",INDEX('By serial number'!$A:$AV,MATCH(TEXT($C8,"000"),'By serial number'!$A:$A,0),MATCH(_7043_DJones_1_export_excel_2_9_[[#Headers],[Column4]],'By serial number'!$A$1:$AV$1,0)))</f>
        <v>#N/A</v>
      </c>
      <c r="AW8" s="4" t="str">
        <f>IF(LEN(INDEX('By serial number'!$A:$AV,MATCH(TEXT($C8,"000"),'By serial number'!$A:$A,0),MATCH(_7043_DJones_1_export_excel_2_9_[[#Headers],[NBAA Name]],'By serial number'!$A$1:$AV$1,0)))=0,"",INDEX('By serial number'!$A:$AV,MATCH(TEXT($C8,"000"),'By serial number'!$A:$A,0),MATCH(_7043_DJones_1_export_excel_2_9_[[#Headers],[NBAA Name]],'By serial number'!$A$1:$AV$1,0)))</f>
        <v/>
      </c>
      <c r="AX8" s="4" t="str">
        <f>IF(LEN(INDEX('By serial number'!$A:$AV,MATCH(TEXT($C8,"000"),'By serial number'!$A:$A,0),MATCH(_7043_DJones_1_export_excel_2_9_[[#Headers],[NBAA Addr1]],'By serial number'!$A$1:$AV$1,0)))=0,"",INDEX('By serial number'!$A:$AV,MATCH(TEXT($C8,"000"),'By serial number'!$A:$A,0),MATCH(_7043_DJones_1_export_excel_2_9_[[#Headers],[NBAA Addr1]],'By serial number'!$A$1:$AV$1,0)))</f>
        <v/>
      </c>
      <c r="AY8" s="4" t="str">
        <f>IF(LEN(INDEX('By serial number'!$A:$AV,MATCH(TEXT($C8,"000"),'By serial number'!$A:$A,0),MATCH(_7043_DJones_1_export_excel_2_9_[[#Headers],[NBAA Addr2]],'By serial number'!$A$1:$AV$1,0)))=0,"",INDEX('By serial number'!$A:$AV,MATCH(TEXT($C8,"000"),'By serial number'!$A:$A,0),MATCH(_7043_DJones_1_export_excel_2_9_[[#Headers],[NBAA Addr2]],'By serial number'!$A$1:$AV$1,0)))</f>
        <v/>
      </c>
      <c r="AZ8" s="4" t="str">
        <f>IF(LEN(INDEX('By serial number'!$A:$AV,MATCH(TEXT($C8,"000"),'By serial number'!$A:$A,0),MATCH(_7043_DJones_1_export_excel_2_9_[[#Headers],[NBAA City]],'By serial number'!$A$1:$AV$1,0)))=0,"",INDEX('By serial number'!$A:$AV,MATCH(TEXT($C8,"000"),'By serial number'!$A:$A,0),MATCH(_7043_DJones_1_export_excel_2_9_[[#Headers],[NBAA City]],'By serial number'!$A$1:$AV$1,0)))</f>
        <v/>
      </c>
      <c r="BA8" s="4" t="str">
        <f>IF(LEN(INDEX('By serial number'!$A:$AV,MATCH(TEXT($C8,"000"),'By serial number'!$A:$A,0),MATCH(_7043_DJones_1_export_excel_2_9_[[#Headers],[NBAA State]],'By serial number'!$A$1:$AV$1,0)))=0,"",INDEX('By serial number'!$A:$AV,MATCH(TEXT($C8,"000"),'By serial number'!$A:$A,0),MATCH(_7043_DJones_1_export_excel_2_9_[[#Headers],[NBAA State]],'By serial number'!$A$1:$AV$1,0)))</f>
        <v/>
      </c>
      <c r="BB8" s="4" t="str">
        <f>IF(LEN(INDEX('By serial number'!$A:$AV,MATCH(TEXT($C8,"000"),'By serial number'!$A:$A,0),MATCH(_7043_DJones_1_export_excel_2_9_[[#Headers],[NBAA Zip]],'By serial number'!$A$1:$AV$1,0)))=0,"",INDEX('By serial number'!$A:$AV,MATCH(TEXT($C8,"000"),'By serial number'!$A:$A,0),MATCH(_7043_DJones_1_export_excel_2_9_[[#Headers],[NBAA Zip]],'By serial number'!$A$1:$AV$1,0)))</f>
        <v/>
      </c>
      <c r="BC8" s="4" t="str">
        <f>IF(LEN(INDEX('By serial number'!$A:$AV,MATCH(TEXT($C8,"000"),'By serial number'!$A:$A,0),MATCH(_7043_DJones_1_export_excel_2_9_[[#Headers],[NBAA Phone]],'By serial number'!$A$1:$AV$1,0)))=0,"",INDEX('By serial number'!$A:$AV,MATCH(TEXT($C8,"000"),'By serial number'!$A:$A,0),MATCH(_7043_DJones_1_export_excel_2_9_[[#Headers],[NBAA Phone]],'By serial number'!$A$1:$AV$1,0)))</f>
        <v/>
      </c>
      <c r="BD8" s="4" t="str">
        <f>IF(LEN(INDEX('By serial number'!$A:$AV,MATCH(TEXT($C8,"000"),'By serial number'!$A:$A,0),MATCH(_7043_DJones_1_export_excel_2_9_[[#Headers],[NBAA Web]],'By serial number'!$A$1:$AV$1,0)))=0,"",INDEX('By serial number'!$A:$AV,MATCH(TEXT($C8,"000"),'By serial number'!$A:$A,0),MATCH(_7043_DJones_1_export_excel_2_9_[[#Headers],[NBAA Web]],'By serial number'!$A$1:$AV$1,0)))</f>
        <v/>
      </c>
      <c r="BE8" s="4" t="str">
        <f>IF(LEN(INDEX('By serial number'!$A:$AV,MATCH(TEXT($C8,"000"),'By serial number'!$A:$A,0),MATCH(_7043_DJones_1_export_excel_2_9_[[#Headers],[NBAA email]],'By serial number'!$A$1:$AV$1,0)))=0,"",INDEX('By serial number'!$A:$AV,MATCH(TEXT($C8,"000"),'By serial number'!$A:$A,0),MATCH(_7043_DJones_1_export_excel_2_9_[[#Headers],[NBAA email]],'By serial number'!$A$1:$AV$1,0)))</f>
        <v/>
      </c>
      <c r="BF8" s="4" t="str">
        <f>IF(LEN(INDEX('By serial number'!$A:$AV,MATCH(TEXT($C8,"000"),'By serial number'!$A:$A,0),MATCH(_7043_DJones_1_export_excel_2_9_[[#Headers],[NBAA NBAA Link]],'By serial number'!$A$1:$AV$1,0)))=0,"",INDEX('By serial number'!$A:$AV,MATCH(TEXT($C8,"000"),'By serial number'!$A:$A,0),MATCH(_7043_DJones_1_export_excel_2_9_[[#Headers],[NBAA NBAA Link]],'By serial number'!$A$1:$AV$1,0)))</f>
        <v/>
      </c>
      <c r="BG8" s="4" t="str">
        <f>IF(LEN(INDEX('By serial number'!$A:$AV,MATCH(TEXT($C8,"000"),'By serial number'!$A:$A,0),MATCH(_7043_DJones_1_export_excel_2_9_[[#Headers],[Certificate Designator]],'By serial number'!$A$1:$AV$1,0)))=0,"",INDEX('By serial number'!$A:$AV,MATCH(TEXT($C8,"000"),'By serial number'!$A:$A,0),MATCH(_7043_DJones_1_export_excel_2_9_[[#Headers],[Certificate Designator]],'By serial number'!$A$1:$AV$1,0)))</f>
        <v/>
      </c>
      <c r="BH8" s="4" t="str">
        <f>IF(LEN(INDEX('By serial number'!$A:$AV,MATCH(TEXT($C8,"000"),'By serial number'!$A:$A,0),MATCH(_7043_DJones_1_export_excel_2_9_[[#Headers],[Company Name]],'By serial number'!$A$1:$AV$1,0)))=0,"",INDEX('By serial number'!$A:$AV,MATCH(TEXT($C8,"000"),'By serial number'!$A:$A,0),MATCH(_7043_DJones_1_export_excel_2_9_[[#Headers],[Company Name]],'By serial number'!$A$1:$AV$1,0)))</f>
        <v/>
      </c>
      <c r="BI8" s="4" t="str">
        <f>IF(LEN(INDEX('By serial number'!$A:$AV,MATCH(TEXT($C8,"000"),'By serial number'!$A:$A,0),MATCH(_7043_DJones_1_export_excel_2_9_[[#Headers],[CEO_Name]],'By serial number'!$A$1:$AV$1,0)))=0,"",INDEX('By serial number'!$A:$AV,MATCH(TEXT($C8,"000"),'By serial number'!$A:$A,0),MATCH(_7043_DJones_1_export_excel_2_9_[[#Headers],[CEO_Name]],'By serial number'!$A$1:$AV$1,0)))</f>
        <v/>
      </c>
      <c r="BJ8" s="4" t="str">
        <f>IF(LEN(INDEX('By serial number'!$A:$AV,MATCH(TEXT($C8,"000"),'By serial number'!$A:$A,0),MATCH(_7043_DJones_1_export_excel_2_9_[[#Headers],[CEO_Title]],'By serial number'!$A$1:$AV$1,0)))=0,"",INDEX('By serial number'!$A:$AV,MATCH(TEXT($C8,"000"),'By serial number'!$A:$A,0),MATCH(_7043_DJones_1_export_excel_2_9_[[#Headers],[CEO_Title]],'By serial number'!$A$1:$AV$1,0)))</f>
        <v/>
      </c>
      <c r="BK8" s="4" t="str">
        <f>IF(LEN(INDEX('By serial number'!$A:$AV,MATCH(TEXT($C8,"000"),'By serial number'!$A:$A,0),MATCH(_7043_DJones_1_export_excel_2_9_[[#Headers],[CEO_Address1]],'By serial number'!$A$1:$AV$1,0)))=0,"",INDEX('By serial number'!$A:$AV,MATCH(TEXT($C8,"000"),'By serial number'!$A:$A,0),MATCH(_7043_DJones_1_export_excel_2_9_[[#Headers],[CEO_Address1]],'By serial number'!$A$1:$AV$1,0)))</f>
        <v/>
      </c>
      <c r="BL8" s="4" t="str">
        <f>IF(LEN(INDEX('By serial number'!$A:$AV,MATCH(TEXT($C8,"000"),'By serial number'!$A:$A,0),MATCH(_7043_DJones_1_export_excel_2_9_[[#Headers],[CEO_Address2]],'By serial number'!$A$1:$AV$1,0)))=0,"",INDEX('By serial number'!$A:$AV,MATCH(TEXT($C8,"000"),'By serial number'!$A:$A,0),MATCH(_7043_DJones_1_export_excel_2_9_[[#Headers],[CEO_Address2]],'By serial number'!$A$1:$AV$1,0)))</f>
        <v/>
      </c>
      <c r="BM8" s="4" t="str">
        <f>IF(LEN(INDEX('By serial number'!$A:$AV,MATCH(TEXT($C8,"000"),'By serial number'!$A:$A,0),MATCH(_7043_DJones_1_export_excel_2_9_[[#Headers],[CEO_Address3]],'By serial number'!$A$1:$AV$1,0)))=0,"",INDEX('By serial number'!$A:$AV,MATCH(TEXT($C8,"000"),'By serial number'!$A:$A,0),MATCH(_7043_DJones_1_export_excel_2_9_[[#Headers],[CEO_Address3]],'By serial number'!$A$1:$AV$1,0)))</f>
        <v/>
      </c>
      <c r="BN8" s="4" t="str">
        <f>IF(LEN(INDEX('By serial number'!$A:$AV,MATCH(TEXT($C8,"000"),'By serial number'!$A:$A,0),MATCH(_7043_DJones_1_export_excel_2_9_[[#Headers],[CEO_City]],'By serial number'!$A$1:$AV$1,0)))=0,"",INDEX('By serial number'!$A:$AV,MATCH(TEXT($C8,"000"),'By serial number'!$A:$A,0),MATCH(_7043_DJones_1_export_excel_2_9_[[#Headers],[CEO_City]],'By serial number'!$A$1:$AV$1,0)))</f>
        <v/>
      </c>
      <c r="BO8" s="4" t="str">
        <f>IF(LEN(INDEX('By serial number'!$A:$AV,MATCH(TEXT($C8,"000"),'By serial number'!$A:$A,0),MATCH(_7043_DJones_1_export_excel_2_9_[[#Headers],[CEO_State]],'By serial number'!$A$1:$AV$1,0)))=0,"",INDEX('By serial number'!$A:$AV,MATCH(TEXT($C8,"000"),'By serial number'!$A:$A,0),MATCH(_7043_DJones_1_export_excel_2_9_[[#Headers],[CEO_State]],'By serial number'!$A$1:$AV$1,0)))</f>
        <v/>
      </c>
      <c r="BP8" s="4" t="str">
        <f>IF(LEN(INDEX('By serial number'!$A:$AV,MATCH(TEXT($C8,"000"),'By serial number'!$A:$A,0),MATCH(_7043_DJones_1_export_excel_2_9_[[#Headers],[CEO_Postal_Code]],'By serial number'!$A$1:$AV$1,0)))=0,"",INDEX('By serial number'!$A:$AV,MATCH(TEXT($C8,"000"),'By serial number'!$A:$A,0),MATCH(_7043_DJones_1_export_excel_2_9_[[#Headers],[CEO_Postal_Code]],'By serial number'!$A$1:$AV$1,0)))</f>
        <v/>
      </c>
      <c r="BQ8" s="4" t="str">
        <f>IF(LEN(INDEX('By serial number'!$A:$AV,MATCH(TEXT($C8,"000"),'By serial number'!$A:$A,0),MATCH(_7043_DJones_1_export_excel_2_9_[[#Headers],[CEO_Country]],'By serial number'!$A$1:$AV$1,0)))=0,"",INDEX('By serial number'!$A:$AV,MATCH(TEXT($C8,"000"),'By serial number'!$A:$A,0),MATCH(_7043_DJones_1_export_excel_2_9_[[#Headers],[CEO_Country]],'By serial number'!$A$1:$AV$1,0)))</f>
        <v/>
      </c>
      <c r="BR8" s="4" t="str">
        <f>IF(LEN(INDEX('By serial number'!$A:$AV,MATCH(TEXT($C8,"000"),'By serial number'!$A:$A,0),MATCH(_7043_DJones_1_export_excel_2_9_[[#Headers],[CEO_Phone]],'By serial number'!$A$1:$AV$1,0)))=0,"",INDEX('By serial number'!$A:$AV,MATCH(TEXT($C8,"000"),'By serial number'!$A:$A,0),MATCH(_7043_DJones_1_export_excel_2_9_[[#Headers],[CEO_Phone]],'By serial number'!$A$1:$AV$1,0)))</f>
        <v/>
      </c>
      <c r="BS8" s="4" t="str">
        <f>IF(LEN(INDEX('By serial number'!$A:$AV,MATCH(TEXT($C8,"000"),'By serial number'!$A:$A,0),MATCH(_7043_DJones_1_export_excel_2_9_[[#Headers],[CEO_Phone_Extension]],'By serial number'!$A$1:$AV$1,0)))=0,"",INDEX('By serial number'!$A:$AV,MATCH(TEXT($C8,"000"),'By serial number'!$A:$A,0),MATCH(_7043_DJones_1_export_excel_2_9_[[#Headers],[CEO_Phone_Extension]],'By serial number'!$A$1:$AV$1,0)))</f>
        <v/>
      </c>
      <c r="BT8" s="4" t="str">
        <f>IF(LEN(INDEX('By serial number'!$A:$AV,MATCH(TEXT($C8,"000"),'By serial number'!$A:$A,0),MATCH(_7043_DJones_1_export_excel_2_9_[[#Headers],[CEO_Foreign_Phone]],'By serial number'!$A$1:$AV$1,0)))=0,"",INDEX('By serial number'!$A:$AV,MATCH(TEXT($C8,"000"),'By serial number'!$A:$A,0),MATCH(_7043_DJones_1_export_excel_2_9_[[#Headers],[CEO_Foreign_Phone]],'By serial number'!$A$1:$AV$1,0)))</f>
        <v/>
      </c>
      <c r="BU8" s="4" t="str">
        <f>IFERROR(INDEX(Zerobounce!$A:$B,MATCH(_7043_DJones_1_export_excel_2_9_[[#This Row],[COMPEMAILADDRESS]],Zerobounce!$A:$A,0),2),"")</f>
        <v/>
      </c>
      <c r="BV8" s="4" t="str">
        <f>IFERROR(INDEX(Zerobounce!$A:$B,MATCH(_7043_DJones_1_export_excel_2_9_[[#This Row],[CONTACTEMAIL]],Zerobounce!$A:$A,0),2),"")</f>
        <v>valid</v>
      </c>
      <c r="BW8" s="11"/>
    </row>
    <row r="9" spans="1:75" x14ac:dyDescent="0.25">
      <c r="A9" s="4" t="s">
        <v>999</v>
      </c>
      <c r="B9" s="4" t="s">
        <v>1000</v>
      </c>
      <c r="C9">
        <v>206</v>
      </c>
      <c r="D9" s="4" t="s">
        <v>1053</v>
      </c>
      <c r="E9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N150CH</v>
      </c>
      <c r="F9" s="4" t="s">
        <v>1054</v>
      </c>
      <c r="G9" s="4" t="s">
        <v>219</v>
      </c>
      <c r="H9" s="4" t="s">
        <v>1002</v>
      </c>
      <c r="I9" s="4" t="s">
        <v>515</v>
      </c>
      <c r="J9" s="4" t="s">
        <v>1055</v>
      </c>
      <c r="K9" s="4" t="s">
        <v>1056</v>
      </c>
      <c r="L9" s="4"/>
      <c r="M9" s="4" t="s">
        <v>388</v>
      </c>
      <c r="N9" s="4" t="s">
        <v>219</v>
      </c>
      <c r="O9">
        <v>77093</v>
      </c>
      <c r="P9" s="4" t="s">
        <v>1002</v>
      </c>
      <c r="Q9" s="4" t="s">
        <v>1016</v>
      </c>
      <c r="R9" s="4"/>
      <c r="S9" s="4" t="s">
        <v>1057</v>
      </c>
      <c r="T9" s="4" t="s">
        <v>1058</v>
      </c>
      <c r="U9" s="4"/>
      <c r="V9" s="4" t="s">
        <v>1062</v>
      </c>
      <c r="W9" s="4" t="s">
        <v>1063</v>
      </c>
      <c r="X9" s="4" t="s">
        <v>1039</v>
      </c>
      <c r="Y9" s="4"/>
      <c r="Z9" s="4" t="s">
        <v>1058</v>
      </c>
      <c r="AA9" s="4"/>
      <c r="AB9" s="4"/>
      <c r="AC9" s="4" t="str">
        <f>IF(LEN(INDEX('By serial number'!$A:$AV,MATCH(TEXT($C9,"000"),'By serial number'!$A:$A,0),MATCH(_7043_DJones_1_export_excel_2_9_[[#Headers],["Operator"]],'By serial number'!$A$1:$AV$1,0)))=0,"",INDEX('By serial number'!$A:$AV,MATCH(TEXT($C9,"000"),'By serial number'!$A:$A,0),MATCH(_7043_DJones_1_export_excel_2_9_[[#Headers],["Operator"]],'By serial number'!$A$1:$AV$1,0)))</f>
        <v/>
      </c>
      <c r="AD9" s="4" t="str">
        <f>IF(LEN(INDEX('By serial number'!$A:$AV,MATCH(TEXT($C9,"000"),'By serial number'!$A:$A,0),MATCH(_7043_DJones_1_export_excel_2_9_[[#Headers],[Data]],'By serial number'!$A$1:$AV$1,0)))=0,"",INDEX('By serial number'!$A:$AV,MATCH(TEXT($C9,"000"),'By serial number'!$A:$A,0),MATCH(_7043_DJones_1_export_excel_2_9_[[#Headers],[Data]],'By serial number'!$A$1:$AV$1,0)))</f>
        <v>North Houston Pole Line bought 4/23/21, rg 06/25/21 TVPX Trustee for Quanta Services</v>
      </c>
      <c r="AE9" s="4" t="str">
        <f>IF(LEN(INDEX('By serial number'!$A:$AV,MATCH(TEXT($C9,"000"),'By serial number'!$A:$A,0),MATCH(_7043_DJones_1_export_excel_2_9_[[#Headers],[NAME]],'By serial number'!$A$1:$AV$1,0)))=0,"",INDEX('By serial number'!$A:$AV,MATCH(TEXT($C9,"000"),'By serial number'!$A:$A,0),MATCH(_7043_DJones_1_export_excel_2_9_[[#Headers],[NAME]],'By serial number'!$A$1:$AV$1,0)))</f>
        <v>TVPX AIRCRAFT SOLUTIONS INC TRUSTEE</v>
      </c>
      <c r="AF9" s="4" t="str">
        <f>IF(LEN(INDEX('By serial number'!$A:$AV,MATCH(TEXT($C9,"000"),'By serial number'!$A:$A,0),MATCH(_7043_DJones_1_export_excel_2_9_[[#Headers],[STREET]],'By serial number'!$A$1:$AV$1,0)))=0,"",INDEX('By serial number'!$A:$AV,MATCH(TEXT($C9,"000"),'By serial number'!$A:$A,0),MATCH(_7043_DJones_1_export_excel_2_9_[[#Headers],[STREET]],'By serial number'!$A$1:$AV$1,0)))</f>
        <v>39 E EAGLE RIDGE DR STE 201</v>
      </c>
      <c r="AG9" s="4" t="str">
        <f>IF(LEN(INDEX('By serial number'!$A:$AV,MATCH(TEXT($C9,"000"),'By serial number'!$A:$A,0),MATCH(_7043_DJones_1_export_excel_2_9_[[#Headers],[CITY]],'By serial number'!$A$1:$AV$1,0)))=0,"",INDEX('By serial number'!$A:$AV,MATCH(TEXT($C9,"000"),'By serial number'!$A:$A,0),MATCH(_7043_DJones_1_export_excel_2_9_[[#Headers],[CITY]],'By serial number'!$A$1:$AV$1,0)))</f>
        <v>NORTH SALT LAKE</v>
      </c>
      <c r="AH9" s="4" t="str">
        <f>IF(LEN(INDEX('By serial number'!$A:$AV,MATCH(TEXT($C9,"000"),'By serial number'!$A:$A,0),MATCH(_7043_DJones_1_export_excel_2_9_[[#Headers],[STATE]],'By serial number'!$A$1:$AV$1,0)))=0,"",INDEX('By serial number'!$A:$AV,MATCH(TEXT($C9,"000"),'By serial number'!$A:$A,0),MATCH(_7043_DJones_1_export_excel_2_9_[[#Headers],[STATE]],'By serial number'!$A$1:$AV$1,0)))</f>
        <v>UT</v>
      </c>
      <c r="AI9" s="4" t="e">
        <f>IF(LEN(INDEX('By serial number'!$A:$AV,MATCH(TEXT($C9,"000"),'By serial number'!$A:$A,0),MATCH(_7043_DJones_1_export_excel_2_9_[[#Headers],[Column1]],'By serial number'!$A$1:$AV$1,0)))=0,"",INDEX('By serial number'!$A:$AV,MATCH(TEXT($C9,"000"),'By serial number'!$A:$A,0),MATCH(_7043_DJones_1_export_excel_2_9_[[#Headers],[Column1]],'By serial number'!$A$1:$AV$1,0)))</f>
        <v>#N/A</v>
      </c>
      <c r="AJ9" s="4" t="str">
        <f>IF(LEN(INDEX('By serial number'!$A:$AV,MATCH(TEXT($C9,"000"),'By serial number'!$A:$A,0),MATCH(_7043_DJones_1_export_excel_2_9_[[#Headers],[OTHER NAMES(1)]],'By serial number'!$A$1:$AV$1,0)))=0,"",INDEX('By serial number'!$A:$AV,MATCH(TEXT($C9,"000"),'By serial number'!$A:$A,0),MATCH(_7043_DJones_1_export_excel_2_9_[[#Headers],[OTHER NAMES(1)]],'By serial number'!$A$1:$AV$1,0)))</f>
        <v/>
      </c>
      <c r="AK9" s="4" t="str">
        <f>IF(LEN(INDEX('By serial number'!$A:$AV,MATCH(TEXT($C9,"000"),'By serial number'!$A:$A,0),MATCH(_7043_DJones_1_export_excel_2_9_[[#Headers],[OTHER NAMES(2)]],'By serial number'!$A$1:$AV$1,0)))=0,"",INDEX('By serial number'!$A:$AV,MATCH(TEXT($C9,"000"),'By serial number'!$A:$A,0),MATCH(_7043_DJones_1_export_excel_2_9_[[#Headers],[OTHER NAMES(2)]],'By serial number'!$A$1:$AV$1,0)))</f>
        <v/>
      </c>
      <c r="AL9" s="4" t="str">
        <f>IF(LEN(INDEX('By serial number'!$A:$AV,MATCH(TEXT($C9,"000"),'By serial number'!$A:$A,0),MATCH(_7043_DJones_1_export_excel_2_9_[[#Headers],[Part 135 Certificate Holder Name]],'By serial number'!$A$1:$AV$1,0)))=0,"",INDEX('By serial number'!$A:$AV,MATCH(TEXT($C9,"000"),'By serial number'!$A:$A,0),MATCH(_7043_DJones_1_export_excel_2_9_[[#Headers],[Part 135 Certificate Holder Name]],'By serial number'!$A$1:$AV$1,0)))</f>
        <v/>
      </c>
      <c r="AM9" s="4" t="str">
        <f>IF(LEN(INDEX('By serial number'!$A:$AV,MATCH(TEXT($C9,"000"),'By serial number'!$A:$A,0),MATCH(_7043_DJones_1_export_excel_2_9_[[#Headers],[Part 135 Dsgn]],'By serial number'!$A$1:$AV$1,0)))=0,"",INDEX('By serial number'!$A:$AV,MATCH(TEXT($C9,"000"),'By serial number'!$A:$A,0),MATCH(_7043_DJones_1_export_excel_2_9_[[#Headers],[Part 135 Dsgn]],'By serial number'!$A$1:$AV$1,0)))</f>
        <v/>
      </c>
      <c r="AN9" s="4" t="e">
        <f>IF(LEN(INDEX('By serial number'!$A:$AV,MATCH(TEXT($C9,"000"),'By serial number'!$A:$A,0),MATCH(_7043_DJones_1_export_excel_2_9_[[#Headers],[Column2]],'By serial number'!$A$1:$AV$1,0)))=0,"",INDEX('By serial number'!$A:$AV,MATCH(TEXT($C9,"000"),'By serial number'!$A:$A,0),MATCH(_7043_DJones_1_export_excel_2_9_[[#Headers],[Column2]],'By serial number'!$A$1:$AV$1,0)))</f>
        <v>#N/A</v>
      </c>
      <c r="AO9" s="4" t="str">
        <f>IF(LEN(INDEX('By serial number'!$A:$AV,MATCH(TEXT($C9,"000"),'By serial number'!$A:$A,0),MATCH(_7043_DJones_1_export_excel_2_9_[[#Headers],[DNB Key People]],'By serial number'!$A$1:$AV$1,0)))=0,"",INDEX('By serial number'!$A:$AV,MATCH(TEXT($C9,"000"),'By serial number'!$A:$A,0),MATCH(_7043_DJones_1_export_excel_2_9_[[#Headers],[DNB Key People]],'By serial number'!$A$1:$AV$1,0)))</f>
        <v/>
      </c>
      <c r="AP9" s="4" t="str">
        <f>IF(LEN(INDEX('By serial number'!$A:$AV,MATCH(TEXT($C9,"000"),'By serial number'!$A:$A,0),MATCH(_7043_DJones_1_export_excel_2_9_[[#Headers],[POC]],'By serial number'!$A$1:$AV$1,0)))=0,"",INDEX('By serial number'!$A:$AV,MATCH(TEXT($C9,"000"),'By serial number'!$A:$A,0),MATCH(_7043_DJones_1_export_excel_2_9_[[#Headers],[POC]],'By serial number'!$A$1:$AV$1,0)))</f>
        <v/>
      </c>
      <c r="AQ9" s="4" t="str">
        <f>IF(LEN(INDEX('By serial number'!$A:$AV,MATCH(TEXT($C9,"000"),'By serial number'!$A:$A,0),MATCH(_7043_DJones_1_export_excel_2_9_[[#Headers],[Title]],'By serial number'!$A$1:$AV$1,0)))=0,"",INDEX('By serial number'!$A:$AV,MATCH(TEXT($C9,"000"),'By serial number'!$A:$A,0),MATCH(_7043_DJones_1_export_excel_2_9_[[#Headers],[Title]],'By serial number'!$A$1:$AV$1,0)))</f>
        <v/>
      </c>
      <c r="AR9" s="4" t="str">
        <f>IF(LEN(INDEX('By serial number'!$A:$AV,MATCH(TEXT($C9,"000"),'By serial number'!$A:$A,0),MATCH(_7043_DJones_1_export_excel_2_9_[[#Headers],[Address]],'By serial number'!$A$1:$AV$1,0)))=0,"",INDEX('By serial number'!$A:$AV,MATCH(TEXT($C9,"000"),'By serial number'!$A:$A,0),MATCH(_7043_DJones_1_export_excel_2_9_[[#Headers],[Address]],'By serial number'!$A$1:$AV$1,0)))</f>
        <v/>
      </c>
      <c r="AS9" s="4" t="e">
        <f>IF(LEN(INDEX('By serial number'!$A:$AV,MATCH(TEXT($C9,"000"),'By serial number'!$A:$A,0),MATCH(_7043_DJones_1_export_excel_2_9_[[#Headers],[Column3]],'By serial number'!$A$1:$AV$1,0)))=0,"",INDEX('By serial number'!$A:$AV,MATCH(TEXT($C9,"000"),'By serial number'!$A:$A,0),MATCH(_7043_DJones_1_export_excel_2_9_[[#Headers],[Column3]],'By serial number'!$A$1:$AV$1,0)))</f>
        <v>#N/A</v>
      </c>
      <c r="AT9" s="4" t="str">
        <f>IF(LEN(INDEX('By serial number'!$A:$AV,MATCH(TEXT($C9,"000"),'By serial number'!$A:$A,0),MATCH(_7043_DJones_1_export_excel_2_9_[[#Headers],[Phone]],'By serial number'!$A$1:$AV$1,0)))=0,"",INDEX('By serial number'!$A:$AV,MATCH(TEXT($C9,"000"),'By serial number'!$A:$A,0),MATCH(_7043_DJones_1_export_excel_2_9_[[#Headers],[Phone]],'By serial number'!$A$1:$AV$1,0)))</f>
        <v/>
      </c>
      <c r="AU9" s="4" t="str">
        <f>IF(LEN(INDEX('By serial number'!$A:$AV,MATCH(TEXT($C9,"000"),'By serial number'!$A:$A,0),MATCH(_7043_DJones_1_export_excel_2_9_[[#Headers],[Email]],'By serial number'!$A$1:$AV$1,0)))=0,"",INDEX('By serial number'!$A:$AV,MATCH(TEXT($C9,"000"),'By serial number'!$A:$A,0),MATCH(_7043_DJones_1_export_excel_2_9_[[#Headers],[Email]],'By serial number'!$A$1:$AV$1,0)))</f>
        <v/>
      </c>
      <c r="AV9" s="4" t="e">
        <f>IF(LEN(INDEX('By serial number'!$A:$AV,MATCH(TEXT($C9,"000"),'By serial number'!$A:$A,0),MATCH(_7043_DJones_1_export_excel_2_9_[[#Headers],[Column4]],'By serial number'!$A$1:$AV$1,0)))=0,"",INDEX('By serial number'!$A:$AV,MATCH(TEXT($C9,"000"),'By serial number'!$A:$A,0),MATCH(_7043_DJones_1_export_excel_2_9_[[#Headers],[Column4]],'By serial number'!$A$1:$AV$1,0)))</f>
        <v>#N/A</v>
      </c>
      <c r="AW9" s="4" t="str">
        <f>IF(LEN(INDEX('By serial number'!$A:$AV,MATCH(TEXT($C9,"000"),'By serial number'!$A:$A,0),MATCH(_7043_DJones_1_export_excel_2_9_[[#Headers],[NBAA Name]],'By serial number'!$A$1:$AV$1,0)))=0,"",INDEX('By serial number'!$A:$AV,MATCH(TEXT($C9,"000"),'By serial number'!$A:$A,0),MATCH(_7043_DJones_1_export_excel_2_9_[[#Headers],[NBAA Name]],'By serial number'!$A$1:$AV$1,0)))</f>
        <v/>
      </c>
      <c r="AX9" s="4" t="str">
        <f>IF(LEN(INDEX('By serial number'!$A:$AV,MATCH(TEXT($C9,"000"),'By serial number'!$A:$A,0),MATCH(_7043_DJones_1_export_excel_2_9_[[#Headers],[NBAA Addr1]],'By serial number'!$A$1:$AV$1,0)))=0,"",INDEX('By serial number'!$A:$AV,MATCH(TEXT($C9,"000"),'By serial number'!$A:$A,0),MATCH(_7043_DJones_1_export_excel_2_9_[[#Headers],[NBAA Addr1]],'By serial number'!$A$1:$AV$1,0)))</f>
        <v/>
      </c>
      <c r="AY9" s="4" t="str">
        <f>IF(LEN(INDEX('By serial number'!$A:$AV,MATCH(TEXT($C9,"000"),'By serial number'!$A:$A,0),MATCH(_7043_DJones_1_export_excel_2_9_[[#Headers],[NBAA Addr2]],'By serial number'!$A$1:$AV$1,0)))=0,"",INDEX('By serial number'!$A:$AV,MATCH(TEXT($C9,"000"),'By serial number'!$A:$A,0),MATCH(_7043_DJones_1_export_excel_2_9_[[#Headers],[NBAA Addr2]],'By serial number'!$A$1:$AV$1,0)))</f>
        <v/>
      </c>
      <c r="AZ9" s="4" t="str">
        <f>IF(LEN(INDEX('By serial number'!$A:$AV,MATCH(TEXT($C9,"000"),'By serial number'!$A:$A,0),MATCH(_7043_DJones_1_export_excel_2_9_[[#Headers],[NBAA City]],'By serial number'!$A$1:$AV$1,0)))=0,"",INDEX('By serial number'!$A:$AV,MATCH(TEXT($C9,"000"),'By serial number'!$A:$A,0),MATCH(_7043_DJones_1_export_excel_2_9_[[#Headers],[NBAA City]],'By serial number'!$A$1:$AV$1,0)))</f>
        <v/>
      </c>
      <c r="BA9" s="4" t="str">
        <f>IF(LEN(INDEX('By serial number'!$A:$AV,MATCH(TEXT($C9,"000"),'By serial number'!$A:$A,0),MATCH(_7043_DJones_1_export_excel_2_9_[[#Headers],[NBAA State]],'By serial number'!$A$1:$AV$1,0)))=0,"",INDEX('By serial number'!$A:$AV,MATCH(TEXT($C9,"000"),'By serial number'!$A:$A,0),MATCH(_7043_DJones_1_export_excel_2_9_[[#Headers],[NBAA State]],'By serial number'!$A$1:$AV$1,0)))</f>
        <v/>
      </c>
      <c r="BB9" s="4" t="str">
        <f>IF(LEN(INDEX('By serial number'!$A:$AV,MATCH(TEXT($C9,"000"),'By serial number'!$A:$A,0),MATCH(_7043_DJones_1_export_excel_2_9_[[#Headers],[NBAA Zip]],'By serial number'!$A$1:$AV$1,0)))=0,"",INDEX('By serial number'!$A:$AV,MATCH(TEXT($C9,"000"),'By serial number'!$A:$A,0),MATCH(_7043_DJones_1_export_excel_2_9_[[#Headers],[NBAA Zip]],'By serial number'!$A$1:$AV$1,0)))</f>
        <v/>
      </c>
      <c r="BC9" s="4" t="str">
        <f>IF(LEN(INDEX('By serial number'!$A:$AV,MATCH(TEXT($C9,"000"),'By serial number'!$A:$A,0),MATCH(_7043_DJones_1_export_excel_2_9_[[#Headers],[NBAA Phone]],'By serial number'!$A$1:$AV$1,0)))=0,"",INDEX('By serial number'!$A:$AV,MATCH(TEXT($C9,"000"),'By serial number'!$A:$A,0),MATCH(_7043_DJones_1_export_excel_2_9_[[#Headers],[NBAA Phone]],'By serial number'!$A$1:$AV$1,0)))</f>
        <v/>
      </c>
      <c r="BD9" s="4" t="str">
        <f>IF(LEN(INDEX('By serial number'!$A:$AV,MATCH(TEXT($C9,"000"),'By serial number'!$A:$A,0),MATCH(_7043_DJones_1_export_excel_2_9_[[#Headers],[NBAA Web]],'By serial number'!$A$1:$AV$1,0)))=0,"",INDEX('By serial number'!$A:$AV,MATCH(TEXT($C9,"000"),'By serial number'!$A:$A,0),MATCH(_7043_DJones_1_export_excel_2_9_[[#Headers],[NBAA Web]],'By serial number'!$A$1:$AV$1,0)))</f>
        <v/>
      </c>
      <c r="BE9" s="4" t="str">
        <f>IF(LEN(INDEX('By serial number'!$A:$AV,MATCH(TEXT($C9,"000"),'By serial number'!$A:$A,0),MATCH(_7043_DJones_1_export_excel_2_9_[[#Headers],[NBAA email]],'By serial number'!$A$1:$AV$1,0)))=0,"",INDEX('By serial number'!$A:$AV,MATCH(TEXT($C9,"000"),'By serial number'!$A:$A,0),MATCH(_7043_DJones_1_export_excel_2_9_[[#Headers],[NBAA email]],'By serial number'!$A$1:$AV$1,0)))</f>
        <v/>
      </c>
      <c r="BF9" s="4" t="str">
        <f>IF(LEN(INDEX('By serial number'!$A:$AV,MATCH(TEXT($C9,"000"),'By serial number'!$A:$A,0),MATCH(_7043_DJones_1_export_excel_2_9_[[#Headers],[NBAA NBAA Link]],'By serial number'!$A$1:$AV$1,0)))=0,"",INDEX('By serial number'!$A:$AV,MATCH(TEXT($C9,"000"),'By serial number'!$A:$A,0),MATCH(_7043_DJones_1_export_excel_2_9_[[#Headers],[NBAA NBAA Link]],'By serial number'!$A$1:$AV$1,0)))</f>
        <v/>
      </c>
      <c r="BG9" s="4" t="str">
        <f>IF(LEN(INDEX('By serial number'!$A:$AV,MATCH(TEXT($C9,"000"),'By serial number'!$A:$A,0),MATCH(_7043_DJones_1_export_excel_2_9_[[#Headers],[Certificate Designator]],'By serial number'!$A$1:$AV$1,0)))=0,"",INDEX('By serial number'!$A:$AV,MATCH(TEXT($C9,"000"),'By serial number'!$A:$A,0),MATCH(_7043_DJones_1_export_excel_2_9_[[#Headers],[Certificate Designator]],'By serial number'!$A$1:$AV$1,0)))</f>
        <v/>
      </c>
      <c r="BH9" s="4" t="str">
        <f>IF(LEN(INDEX('By serial number'!$A:$AV,MATCH(TEXT($C9,"000"),'By serial number'!$A:$A,0),MATCH(_7043_DJones_1_export_excel_2_9_[[#Headers],[Company Name]],'By serial number'!$A$1:$AV$1,0)))=0,"",INDEX('By serial number'!$A:$AV,MATCH(TEXT($C9,"000"),'By serial number'!$A:$A,0),MATCH(_7043_DJones_1_export_excel_2_9_[[#Headers],[Company Name]],'By serial number'!$A$1:$AV$1,0)))</f>
        <v/>
      </c>
      <c r="BI9" s="4" t="str">
        <f>IF(LEN(INDEX('By serial number'!$A:$AV,MATCH(TEXT($C9,"000"),'By serial number'!$A:$A,0),MATCH(_7043_DJones_1_export_excel_2_9_[[#Headers],[CEO_Name]],'By serial number'!$A$1:$AV$1,0)))=0,"",INDEX('By serial number'!$A:$AV,MATCH(TEXT($C9,"000"),'By serial number'!$A:$A,0),MATCH(_7043_DJones_1_export_excel_2_9_[[#Headers],[CEO_Name]],'By serial number'!$A$1:$AV$1,0)))</f>
        <v/>
      </c>
      <c r="BJ9" s="4" t="str">
        <f>IF(LEN(INDEX('By serial number'!$A:$AV,MATCH(TEXT($C9,"000"),'By serial number'!$A:$A,0),MATCH(_7043_DJones_1_export_excel_2_9_[[#Headers],[CEO_Title]],'By serial number'!$A$1:$AV$1,0)))=0,"",INDEX('By serial number'!$A:$AV,MATCH(TEXT($C9,"000"),'By serial number'!$A:$A,0),MATCH(_7043_DJones_1_export_excel_2_9_[[#Headers],[CEO_Title]],'By serial number'!$A$1:$AV$1,0)))</f>
        <v/>
      </c>
      <c r="BK9" s="4" t="str">
        <f>IF(LEN(INDEX('By serial number'!$A:$AV,MATCH(TEXT($C9,"000"),'By serial number'!$A:$A,0),MATCH(_7043_DJones_1_export_excel_2_9_[[#Headers],[CEO_Address1]],'By serial number'!$A$1:$AV$1,0)))=0,"",INDEX('By serial number'!$A:$AV,MATCH(TEXT($C9,"000"),'By serial number'!$A:$A,0),MATCH(_7043_DJones_1_export_excel_2_9_[[#Headers],[CEO_Address1]],'By serial number'!$A$1:$AV$1,0)))</f>
        <v/>
      </c>
      <c r="BL9" s="4" t="str">
        <f>IF(LEN(INDEX('By serial number'!$A:$AV,MATCH(TEXT($C9,"000"),'By serial number'!$A:$A,0),MATCH(_7043_DJones_1_export_excel_2_9_[[#Headers],[CEO_Address2]],'By serial number'!$A$1:$AV$1,0)))=0,"",INDEX('By serial number'!$A:$AV,MATCH(TEXT($C9,"000"),'By serial number'!$A:$A,0),MATCH(_7043_DJones_1_export_excel_2_9_[[#Headers],[CEO_Address2]],'By serial number'!$A$1:$AV$1,0)))</f>
        <v/>
      </c>
      <c r="BM9" s="4" t="str">
        <f>IF(LEN(INDEX('By serial number'!$A:$AV,MATCH(TEXT($C9,"000"),'By serial number'!$A:$A,0),MATCH(_7043_DJones_1_export_excel_2_9_[[#Headers],[CEO_Address3]],'By serial number'!$A$1:$AV$1,0)))=0,"",INDEX('By serial number'!$A:$AV,MATCH(TEXT($C9,"000"),'By serial number'!$A:$A,0),MATCH(_7043_DJones_1_export_excel_2_9_[[#Headers],[CEO_Address3]],'By serial number'!$A$1:$AV$1,0)))</f>
        <v/>
      </c>
      <c r="BN9" s="4" t="str">
        <f>IF(LEN(INDEX('By serial number'!$A:$AV,MATCH(TEXT($C9,"000"),'By serial number'!$A:$A,0),MATCH(_7043_DJones_1_export_excel_2_9_[[#Headers],[CEO_City]],'By serial number'!$A$1:$AV$1,0)))=0,"",INDEX('By serial number'!$A:$AV,MATCH(TEXT($C9,"000"),'By serial number'!$A:$A,0),MATCH(_7043_DJones_1_export_excel_2_9_[[#Headers],[CEO_City]],'By serial number'!$A$1:$AV$1,0)))</f>
        <v/>
      </c>
      <c r="BO9" s="4" t="str">
        <f>IF(LEN(INDEX('By serial number'!$A:$AV,MATCH(TEXT($C9,"000"),'By serial number'!$A:$A,0),MATCH(_7043_DJones_1_export_excel_2_9_[[#Headers],[CEO_State]],'By serial number'!$A$1:$AV$1,0)))=0,"",INDEX('By serial number'!$A:$AV,MATCH(TEXT($C9,"000"),'By serial number'!$A:$A,0),MATCH(_7043_DJones_1_export_excel_2_9_[[#Headers],[CEO_State]],'By serial number'!$A$1:$AV$1,0)))</f>
        <v/>
      </c>
      <c r="BP9" s="4" t="str">
        <f>IF(LEN(INDEX('By serial number'!$A:$AV,MATCH(TEXT($C9,"000"),'By serial number'!$A:$A,0),MATCH(_7043_DJones_1_export_excel_2_9_[[#Headers],[CEO_Postal_Code]],'By serial number'!$A$1:$AV$1,0)))=0,"",INDEX('By serial number'!$A:$AV,MATCH(TEXT($C9,"000"),'By serial number'!$A:$A,0),MATCH(_7043_DJones_1_export_excel_2_9_[[#Headers],[CEO_Postal_Code]],'By serial number'!$A$1:$AV$1,0)))</f>
        <v/>
      </c>
      <c r="BQ9" s="4" t="str">
        <f>IF(LEN(INDEX('By serial number'!$A:$AV,MATCH(TEXT($C9,"000"),'By serial number'!$A:$A,0),MATCH(_7043_DJones_1_export_excel_2_9_[[#Headers],[CEO_Country]],'By serial number'!$A$1:$AV$1,0)))=0,"",INDEX('By serial number'!$A:$AV,MATCH(TEXT($C9,"000"),'By serial number'!$A:$A,0),MATCH(_7043_DJones_1_export_excel_2_9_[[#Headers],[CEO_Country]],'By serial number'!$A$1:$AV$1,0)))</f>
        <v/>
      </c>
      <c r="BR9" s="4" t="str">
        <f>IF(LEN(INDEX('By serial number'!$A:$AV,MATCH(TEXT($C9,"000"),'By serial number'!$A:$A,0),MATCH(_7043_DJones_1_export_excel_2_9_[[#Headers],[CEO_Phone]],'By serial number'!$A$1:$AV$1,0)))=0,"",INDEX('By serial number'!$A:$AV,MATCH(TEXT($C9,"000"),'By serial number'!$A:$A,0),MATCH(_7043_DJones_1_export_excel_2_9_[[#Headers],[CEO_Phone]],'By serial number'!$A$1:$AV$1,0)))</f>
        <v/>
      </c>
      <c r="BS9" s="4" t="str">
        <f>IF(LEN(INDEX('By serial number'!$A:$AV,MATCH(TEXT($C9,"000"),'By serial number'!$A:$A,0),MATCH(_7043_DJones_1_export_excel_2_9_[[#Headers],[CEO_Phone_Extension]],'By serial number'!$A$1:$AV$1,0)))=0,"",INDEX('By serial number'!$A:$AV,MATCH(TEXT($C9,"000"),'By serial number'!$A:$A,0),MATCH(_7043_DJones_1_export_excel_2_9_[[#Headers],[CEO_Phone_Extension]],'By serial number'!$A$1:$AV$1,0)))</f>
        <v/>
      </c>
      <c r="BT9" s="4" t="str">
        <f>IF(LEN(INDEX('By serial number'!$A:$AV,MATCH(TEXT($C9,"000"),'By serial number'!$A:$A,0),MATCH(_7043_DJones_1_export_excel_2_9_[[#Headers],[CEO_Foreign_Phone]],'By serial number'!$A$1:$AV$1,0)))=0,"",INDEX('By serial number'!$A:$AV,MATCH(TEXT($C9,"000"),'By serial number'!$A:$A,0),MATCH(_7043_DJones_1_export_excel_2_9_[[#Headers],[CEO_Foreign_Phone]],'By serial number'!$A$1:$AV$1,0)))</f>
        <v/>
      </c>
      <c r="BU9" s="4" t="str">
        <f>IFERROR(INDEX(Zerobounce!$A:$B,MATCH(_7043_DJones_1_export_excel_2_9_[[#This Row],[COMPEMAILADDRESS]],Zerobounce!$A:$A,0),2),"")</f>
        <v/>
      </c>
      <c r="BV9" s="4" t="str">
        <f>IFERROR(INDEX(Zerobounce!$A:$B,MATCH(_7043_DJones_1_export_excel_2_9_[[#This Row],[CONTACTEMAIL]],Zerobounce!$A:$A,0),2),"")</f>
        <v/>
      </c>
      <c r="BW9" s="11"/>
    </row>
    <row r="10" spans="1:75" x14ac:dyDescent="0.25">
      <c r="A10" s="4" t="s">
        <v>999</v>
      </c>
      <c r="B10" s="4" t="s">
        <v>1000</v>
      </c>
      <c r="C10">
        <v>207</v>
      </c>
      <c r="D10" s="4" t="s">
        <v>249</v>
      </c>
      <c r="E10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N531GP</v>
      </c>
      <c r="F10" s="4" t="s">
        <v>1021</v>
      </c>
      <c r="G10" s="4" t="s">
        <v>206</v>
      </c>
      <c r="H10" s="4" t="s">
        <v>1002</v>
      </c>
      <c r="I10" s="4" t="s">
        <v>515</v>
      </c>
      <c r="J10" s="4" t="s">
        <v>1064</v>
      </c>
      <c r="K10" s="4" t="s">
        <v>1065</v>
      </c>
      <c r="L10" s="4" t="s">
        <v>1066</v>
      </c>
      <c r="M10" s="4" t="s">
        <v>1067</v>
      </c>
      <c r="N10" s="4" t="s">
        <v>254</v>
      </c>
      <c r="O10">
        <v>45401</v>
      </c>
      <c r="P10" s="4" t="s">
        <v>1002</v>
      </c>
      <c r="Q10" s="4" t="s">
        <v>1016</v>
      </c>
      <c r="R10" s="4"/>
      <c r="S10" s="4"/>
      <c r="T10" s="4" t="s">
        <v>1068</v>
      </c>
      <c r="U10" s="4"/>
      <c r="V10" s="4" t="s">
        <v>1069</v>
      </c>
      <c r="W10" s="4" t="s">
        <v>1070</v>
      </c>
      <c r="X10" s="4" t="s">
        <v>1020</v>
      </c>
      <c r="Y10" s="4"/>
      <c r="Z10" s="4" t="s">
        <v>1068</v>
      </c>
      <c r="AA10" s="4" t="s">
        <v>1068</v>
      </c>
      <c r="AB10" s="4"/>
      <c r="AC10" s="4" t="str">
        <f>IF(LEN(INDEX('By serial number'!$A:$AV,MATCH(TEXT($C10,"000"),'By serial number'!$A:$A,0),MATCH(_7043_DJones_1_export_excel_2_9_[[#Headers],["Operator"]],'By serial number'!$A$1:$AV$1,0)))=0,"",INDEX('By serial number'!$A:$AV,MATCH(TEXT($C10,"000"),'By serial number'!$A:$A,0),MATCH(_7043_DJones_1_export_excel_2_9_[[#Headers],["Operator"]],'By serial number'!$A$1:$AV$1,0)))</f>
        <v/>
      </c>
      <c r="AD10" s="4" t="str">
        <f>IF(LEN(INDEX('By serial number'!$A:$AV,MATCH(TEXT($C10,"000"),'By serial number'!$A:$A,0),MATCH(_7043_DJones_1_export_excel_2_9_[[#Headers],[Data]],'By serial number'!$A$1:$AV$1,0)))=0,"",INDEX('By serial number'!$A:$AV,MATCH(TEXT($C10,"000"),'By serial number'!$A:$A,0),MATCH(_7043_DJones_1_export_excel_2_9_[[#Headers],[Data]],'By serial number'!$A$1:$AV$1,0)))</f>
        <v>Blue Flag Two Ltd, Dayton OH bought 9/25/19</v>
      </c>
      <c r="AE10" s="4" t="str">
        <f>IF(LEN(INDEX('By serial number'!$A:$AV,MATCH(TEXT($C10,"000"),'By serial number'!$A:$A,0),MATCH(_7043_DJones_1_export_excel_2_9_[[#Headers],[NAME]],'By serial number'!$A$1:$AV$1,0)))=0,"",INDEX('By serial number'!$A:$AV,MATCH(TEXT($C10,"000"),'By serial number'!$A:$A,0),MATCH(_7043_DJones_1_export_excel_2_9_[[#Headers],[NAME]],'By serial number'!$A$1:$AV$1,0)))</f>
        <v>BLUE FLAG TWO LTD</v>
      </c>
      <c r="AF10" s="4" t="str">
        <f>IF(LEN(INDEX('By serial number'!$A:$AV,MATCH(TEXT($C10,"000"),'By serial number'!$A:$A,0),MATCH(_7043_DJones_1_export_excel_2_9_[[#Headers],[STREET]],'By serial number'!$A$1:$AV$1,0)))=0,"",INDEX('By serial number'!$A:$AV,MATCH(TEXT($C10,"000"),'By serial number'!$A:$A,0),MATCH(_7043_DJones_1_export_excel_2_9_[[#Headers],[STREET]],'By serial number'!$A$1:$AV$1,0)))</f>
        <v>PO BOX 3806</v>
      </c>
      <c r="AG10" s="4" t="str">
        <f>IF(LEN(INDEX('By serial number'!$A:$AV,MATCH(TEXT($C10,"000"),'By serial number'!$A:$A,0),MATCH(_7043_DJones_1_export_excel_2_9_[[#Headers],[CITY]],'By serial number'!$A$1:$AV$1,0)))=0,"",INDEX('By serial number'!$A:$AV,MATCH(TEXT($C10,"000"),'By serial number'!$A:$A,0),MATCH(_7043_DJones_1_export_excel_2_9_[[#Headers],[CITY]],'By serial number'!$A$1:$AV$1,0)))</f>
        <v>DAYTON</v>
      </c>
      <c r="AH10" s="4" t="str">
        <f>IF(LEN(INDEX('By serial number'!$A:$AV,MATCH(TEXT($C10,"000"),'By serial number'!$A:$A,0),MATCH(_7043_DJones_1_export_excel_2_9_[[#Headers],[STATE]],'By serial number'!$A$1:$AV$1,0)))=0,"",INDEX('By serial number'!$A:$AV,MATCH(TEXT($C10,"000"),'By serial number'!$A:$A,0),MATCH(_7043_DJones_1_export_excel_2_9_[[#Headers],[STATE]],'By serial number'!$A$1:$AV$1,0)))</f>
        <v>OH</v>
      </c>
      <c r="AI10" s="4" t="e">
        <f>IF(LEN(INDEX('By serial number'!$A:$AV,MATCH(TEXT($C10,"000"),'By serial number'!$A:$A,0),MATCH(_7043_DJones_1_export_excel_2_9_[[#Headers],[Column1]],'By serial number'!$A$1:$AV$1,0)))=0,"",INDEX('By serial number'!$A:$AV,MATCH(TEXT($C10,"000"),'By serial number'!$A:$A,0),MATCH(_7043_DJones_1_export_excel_2_9_[[#Headers],[Column1]],'By serial number'!$A$1:$AV$1,0)))</f>
        <v>#N/A</v>
      </c>
      <c r="AJ10" s="4" t="str">
        <f>IF(LEN(INDEX('By serial number'!$A:$AV,MATCH(TEXT($C10,"000"),'By serial number'!$A:$A,0),MATCH(_7043_DJones_1_export_excel_2_9_[[#Headers],[OTHER NAMES(1)]],'By serial number'!$A$1:$AV$1,0)))=0,"",INDEX('By serial number'!$A:$AV,MATCH(TEXT($C10,"000"),'By serial number'!$A:$A,0),MATCH(_7043_DJones_1_export_excel_2_9_[[#Headers],[OTHER NAMES(1)]],'By serial number'!$A$1:$AV$1,0)))</f>
        <v/>
      </c>
      <c r="AK10" s="4" t="str">
        <f>IF(LEN(INDEX('By serial number'!$A:$AV,MATCH(TEXT($C10,"000"),'By serial number'!$A:$A,0),MATCH(_7043_DJones_1_export_excel_2_9_[[#Headers],[OTHER NAMES(2)]],'By serial number'!$A$1:$AV$1,0)))=0,"",INDEX('By serial number'!$A:$AV,MATCH(TEXT($C10,"000"),'By serial number'!$A:$A,0),MATCH(_7043_DJones_1_export_excel_2_9_[[#Headers],[OTHER NAMES(2)]],'By serial number'!$A$1:$AV$1,0)))</f>
        <v/>
      </c>
      <c r="AL10" s="4" t="str">
        <f>IF(LEN(INDEX('By serial number'!$A:$AV,MATCH(TEXT($C10,"000"),'By serial number'!$A:$A,0),MATCH(_7043_DJones_1_export_excel_2_9_[[#Headers],[Part 135 Certificate Holder Name]],'By serial number'!$A$1:$AV$1,0)))=0,"",INDEX('By serial number'!$A:$AV,MATCH(TEXT($C10,"000"),'By serial number'!$A:$A,0),MATCH(_7043_DJones_1_export_excel_2_9_[[#Headers],[Part 135 Certificate Holder Name]],'By serial number'!$A$1:$AV$1,0)))</f>
        <v/>
      </c>
      <c r="AM10" s="4" t="str">
        <f>IF(LEN(INDEX('By serial number'!$A:$AV,MATCH(TEXT($C10,"000"),'By serial number'!$A:$A,0),MATCH(_7043_DJones_1_export_excel_2_9_[[#Headers],[Part 135 Dsgn]],'By serial number'!$A$1:$AV$1,0)))=0,"",INDEX('By serial number'!$A:$AV,MATCH(TEXT($C10,"000"),'By serial number'!$A:$A,0),MATCH(_7043_DJones_1_export_excel_2_9_[[#Headers],[Part 135 Dsgn]],'By serial number'!$A$1:$AV$1,0)))</f>
        <v/>
      </c>
      <c r="AN10" s="4" t="e">
        <f>IF(LEN(INDEX('By serial number'!$A:$AV,MATCH(TEXT($C10,"000"),'By serial number'!$A:$A,0),MATCH(_7043_DJones_1_export_excel_2_9_[[#Headers],[Column2]],'By serial number'!$A$1:$AV$1,0)))=0,"",INDEX('By serial number'!$A:$AV,MATCH(TEXT($C10,"000"),'By serial number'!$A:$A,0),MATCH(_7043_DJones_1_export_excel_2_9_[[#Headers],[Column2]],'By serial number'!$A$1:$AV$1,0)))</f>
        <v>#N/A</v>
      </c>
      <c r="AO10" s="4" t="str">
        <f>IF(LEN(INDEX('By serial number'!$A:$AV,MATCH(TEXT($C10,"000"),'By serial number'!$A:$A,0),MATCH(_7043_DJones_1_export_excel_2_9_[[#Headers],[DNB Key People]],'By serial number'!$A$1:$AV$1,0)))=0,"",INDEX('By serial number'!$A:$AV,MATCH(TEXT($C10,"000"),'By serial number'!$A:$A,0),MATCH(_7043_DJones_1_export_excel_2_9_[[#Headers],[DNB Key People]],'By serial number'!$A$1:$AV$1,0)))</f>
        <v/>
      </c>
      <c r="AP10" s="4" t="str">
        <f>IF(LEN(INDEX('By serial number'!$A:$AV,MATCH(TEXT($C10,"000"),'By serial number'!$A:$A,0),MATCH(_7043_DJones_1_export_excel_2_9_[[#Headers],[POC]],'By serial number'!$A$1:$AV$1,0)))=0,"",INDEX('By serial number'!$A:$AV,MATCH(TEXT($C10,"000"),'By serial number'!$A:$A,0),MATCH(_7043_DJones_1_export_excel_2_9_[[#Headers],[POC]],'By serial number'!$A$1:$AV$1,0)))</f>
        <v/>
      </c>
      <c r="AQ10" s="4" t="str">
        <f>IF(LEN(INDEX('By serial number'!$A:$AV,MATCH(TEXT($C10,"000"),'By serial number'!$A:$A,0),MATCH(_7043_DJones_1_export_excel_2_9_[[#Headers],[Title]],'By serial number'!$A$1:$AV$1,0)))=0,"",INDEX('By serial number'!$A:$AV,MATCH(TEXT($C10,"000"),'By serial number'!$A:$A,0),MATCH(_7043_DJones_1_export_excel_2_9_[[#Headers],[Title]],'By serial number'!$A$1:$AV$1,0)))</f>
        <v/>
      </c>
      <c r="AR10" s="4" t="str">
        <f>IF(LEN(INDEX('By serial number'!$A:$AV,MATCH(TEXT($C10,"000"),'By serial number'!$A:$A,0),MATCH(_7043_DJones_1_export_excel_2_9_[[#Headers],[Address]],'By serial number'!$A$1:$AV$1,0)))=0,"",INDEX('By serial number'!$A:$AV,MATCH(TEXT($C10,"000"),'By serial number'!$A:$A,0),MATCH(_7043_DJones_1_export_excel_2_9_[[#Headers],[Address]],'By serial number'!$A$1:$AV$1,0)))</f>
        <v/>
      </c>
      <c r="AS10" s="4" t="e">
        <f>IF(LEN(INDEX('By serial number'!$A:$AV,MATCH(TEXT($C10,"000"),'By serial number'!$A:$A,0),MATCH(_7043_DJones_1_export_excel_2_9_[[#Headers],[Column3]],'By serial number'!$A$1:$AV$1,0)))=0,"",INDEX('By serial number'!$A:$AV,MATCH(TEXT($C10,"000"),'By serial number'!$A:$A,0),MATCH(_7043_DJones_1_export_excel_2_9_[[#Headers],[Column3]],'By serial number'!$A$1:$AV$1,0)))</f>
        <v>#N/A</v>
      </c>
      <c r="AT10" s="4" t="str">
        <f>IF(LEN(INDEX('By serial number'!$A:$AV,MATCH(TEXT($C10,"000"),'By serial number'!$A:$A,0),MATCH(_7043_DJones_1_export_excel_2_9_[[#Headers],[Phone]],'By serial number'!$A$1:$AV$1,0)))=0,"",INDEX('By serial number'!$A:$AV,MATCH(TEXT($C10,"000"),'By serial number'!$A:$A,0),MATCH(_7043_DJones_1_export_excel_2_9_[[#Headers],[Phone]],'By serial number'!$A$1:$AV$1,0)))</f>
        <v/>
      </c>
      <c r="AU10" s="4" t="str">
        <f>IF(LEN(INDEX('By serial number'!$A:$AV,MATCH(TEXT($C10,"000"),'By serial number'!$A:$A,0),MATCH(_7043_DJones_1_export_excel_2_9_[[#Headers],[Email]],'By serial number'!$A$1:$AV$1,0)))=0,"",INDEX('By serial number'!$A:$AV,MATCH(TEXT($C10,"000"),'By serial number'!$A:$A,0),MATCH(_7043_DJones_1_export_excel_2_9_[[#Headers],[Email]],'By serial number'!$A$1:$AV$1,0)))</f>
        <v/>
      </c>
      <c r="AV10" s="4" t="e">
        <f>IF(LEN(INDEX('By serial number'!$A:$AV,MATCH(TEXT($C10,"000"),'By serial number'!$A:$A,0),MATCH(_7043_DJones_1_export_excel_2_9_[[#Headers],[Column4]],'By serial number'!$A$1:$AV$1,0)))=0,"",INDEX('By serial number'!$A:$AV,MATCH(TEXT($C10,"000"),'By serial number'!$A:$A,0),MATCH(_7043_DJones_1_export_excel_2_9_[[#Headers],[Column4]],'By serial number'!$A$1:$AV$1,0)))</f>
        <v>#N/A</v>
      </c>
      <c r="AW10" s="4" t="str">
        <f>IF(LEN(INDEX('By serial number'!$A:$AV,MATCH(TEXT($C10,"000"),'By serial number'!$A:$A,0),MATCH(_7043_DJones_1_export_excel_2_9_[[#Headers],[NBAA Name]],'By serial number'!$A$1:$AV$1,0)))=0,"",INDEX('By serial number'!$A:$AV,MATCH(TEXT($C10,"000"),'By serial number'!$A:$A,0),MATCH(_7043_DJones_1_export_excel_2_9_[[#Headers],[NBAA Name]],'By serial number'!$A$1:$AV$1,0)))</f>
        <v/>
      </c>
      <c r="AX10" s="4" t="str">
        <f>IF(LEN(INDEX('By serial number'!$A:$AV,MATCH(TEXT($C10,"000"),'By serial number'!$A:$A,0),MATCH(_7043_DJones_1_export_excel_2_9_[[#Headers],[NBAA Addr1]],'By serial number'!$A$1:$AV$1,0)))=0,"",INDEX('By serial number'!$A:$AV,MATCH(TEXT($C10,"000"),'By serial number'!$A:$A,0),MATCH(_7043_DJones_1_export_excel_2_9_[[#Headers],[NBAA Addr1]],'By serial number'!$A$1:$AV$1,0)))</f>
        <v/>
      </c>
      <c r="AY10" s="4" t="str">
        <f>IF(LEN(INDEX('By serial number'!$A:$AV,MATCH(TEXT($C10,"000"),'By serial number'!$A:$A,0),MATCH(_7043_DJones_1_export_excel_2_9_[[#Headers],[NBAA Addr2]],'By serial number'!$A$1:$AV$1,0)))=0,"",INDEX('By serial number'!$A:$AV,MATCH(TEXT($C10,"000"),'By serial number'!$A:$A,0),MATCH(_7043_DJones_1_export_excel_2_9_[[#Headers],[NBAA Addr2]],'By serial number'!$A$1:$AV$1,0)))</f>
        <v/>
      </c>
      <c r="AZ10" s="4" t="str">
        <f>IF(LEN(INDEX('By serial number'!$A:$AV,MATCH(TEXT($C10,"000"),'By serial number'!$A:$A,0),MATCH(_7043_DJones_1_export_excel_2_9_[[#Headers],[NBAA City]],'By serial number'!$A$1:$AV$1,0)))=0,"",INDEX('By serial number'!$A:$AV,MATCH(TEXT($C10,"000"),'By serial number'!$A:$A,0),MATCH(_7043_DJones_1_export_excel_2_9_[[#Headers],[NBAA City]],'By serial number'!$A$1:$AV$1,0)))</f>
        <v/>
      </c>
      <c r="BA10" s="4" t="str">
        <f>IF(LEN(INDEX('By serial number'!$A:$AV,MATCH(TEXT($C10,"000"),'By serial number'!$A:$A,0),MATCH(_7043_DJones_1_export_excel_2_9_[[#Headers],[NBAA State]],'By serial number'!$A$1:$AV$1,0)))=0,"",INDEX('By serial number'!$A:$AV,MATCH(TEXT($C10,"000"),'By serial number'!$A:$A,0),MATCH(_7043_DJones_1_export_excel_2_9_[[#Headers],[NBAA State]],'By serial number'!$A$1:$AV$1,0)))</f>
        <v/>
      </c>
      <c r="BB10" s="4" t="str">
        <f>IF(LEN(INDEX('By serial number'!$A:$AV,MATCH(TEXT($C10,"000"),'By serial number'!$A:$A,0),MATCH(_7043_DJones_1_export_excel_2_9_[[#Headers],[NBAA Zip]],'By serial number'!$A$1:$AV$1,0)))=0,"",INDEX('By serial number'!$A:$AV,MATCH(TEXT($C10,"000"),'By serial number'!$A:$A,0),MATCH(_7043_DJones_1_export_excel_2_9_[[#Headers],[NBAA Zip]],'By serial number'!$A$1:$AV$1,0)))</f>
        <v/>
      </c>
      <c r="BC10" s="4" t="str">
        <f>IF(LEN(INDEX('By serial number'!$A:$AV,MATCH(TEXT($C10,"000"),'By serial number'!$A:$A,0),MATCH(_7043_DJones_1_export_excel_2_9_[[#Headers],[NBAA Phone]],'By serial number'!$A$1:$AV$1,0)))=0,"",INDEX('By serial number'!$A:$AV,MATCH(TEXT($C10,"000"),'By serial number'!$A:$A,0),MATCH(_7043_DJones_1_export_excel_2_9_[[#Headers],[NBAA Phone]],'By serial number'!$A$1:$AV$1,0)))</f>
        <v/>
      </c>
      <c r="BD10" s="4" t="str">
        <f>IF(LEN(INDEX('By serial number'!$A:$AV,MATCH(TEXT($C10,"000"),'By serial number'!$A:$A,0),MATCH(_7043_DJones_1_export_excel_2_9_[[#Headers],[NBAA Web]],'By serial number'!$A$1:$AV$1,0)))=0,"",INDEX('By serial number'!$A:$AV,MATCH(TEXT($C10,"000"),'By serial number'!$A:$A,0),MATCH(_7043_DJones_1_export_excel_2_9_[[#Headers],[NBAA Web]],'By serial number'!$A$1:$AV$1,0)))</f>
        <v/>
      </c>
      <c r="BE10" s="4" t="str">
        <f>IF(LEN(INDEX('By serial number'!$A:$AV,MATCH(TEXT($C10,"000"),'By serial number'!$A:$A,0),MATCH(_7043_DJones_1_export_excel_2_9_[[#Headers],[NBAA email]],'By serial number'!$A$1:$AV$1,0)))=0,"",INDEX('By serial number'!$A:$AV,MATCH(TEXT($C10,"000"),'By serial number'!$A:$A,0),MATCH(_7043_DJones_1_export_excel_2_9_[[#Headers],[NBAA email]],'By serial number'!$A$1:$AV$1,0)))</f>
        <v/>
      </c>
      <c r="BF10" s="4" t="str">
        <f>IF(LEN(INDEX('By serial number'!$A:$AV,MATCH(TEXT($C10,"000"),'By serial number'!$A:$A,0),MATCH(_7043_DJones_1_export_excel_2_9_[[#Headers],[NBAA NBAA Link]],'By serial number'!$A$1:$AV$1,0)))=0,"",INDEX('By serial number'!$A:$AV,MATCH(TEXT($C10,"000"),'By serial number'!$A:$A,0),MATCH(_7043_DJones_1_export_excel_2_9_[[#Headers],[NBAA NBAA Link]],'By serial number'!$A$1:$AV$1,0)))</f>
        <v/>
      </c>
      <c r="BG10" s="4" t="str">
        <f>IF(LEN(INDEX('By serial number'!$A:$AV,MATCH(TEXT($C10,"000"),'By serial number'!$A:$A,0),MATCH(_7043_DJones_1_export_excel_2_9_[[#Headers],[Certificate Designator]],'By serial number'!$A$1:$AV$1,0)))=0,"",INDEX('By serial number'!$A:$AV,MATCH(TEXT($C10,"000"),'By serial number'!$A:$A,0),MATCH(_7043_DJones_1_export_excel_2_9_[[#Headers],[Certificate Designator]],'By serial number'!$A$1:$AV$1,0)))</f>
        <v/>
      </c>
      <c r="BH10" s="4" t="str">
        <f>IF(LEN(INDEX('By serial number'!$A:$AV,MATCH(TEXT($C10,"000"),'By serial number'!$A:$A,0),MATCH(_7043_DJones_1_export_excel_2_9_[[#Headers],[Company Name]],'By serial number'!$A$1:$AV$1,0)))=0,"",INDEX('By serial number'!$A:$AV,MATCH(TEXT($C10,"000"),'By serial number'!$A:$A,0),MATCH(_7043_DJones_1_export_excel_2_9_[[#Headers],[Company Name]],'By serial number'!$A$1:$AV$1,0)))</f>
        <v/>
      </c>
      <c r="BI10" s="4" t="str">
        <f>IF(LEN(INDEX('By serial number'!$A:$AV,MATCH(TEXT($C10,"000"),'By serial number'!$A:$A,0),MATCH(_7043_DJones_1_export_excel_2_9_[[#Headers],[CEO_Name]],'By serial number'!$A$1:$AV$1,0)))=0,"",INDEX('By serial number'!$A:$AV,MATCH(TEXT($C10,"000"),'By serial number'!$A:$A,0),MATCH(_7043_DJones_1_export_excel_2_9_[[#Headers],[CEO_Name]],'By serial number'!$A$1:$AV$1,0)))</f>
        <v/>
      </c>
      <c r="BJ10" s="4" t="str">
        <f>IF(LEN(INDEX('By serial number'!$A:$AV,MATCH(TEXT($C10,"000"),'By serial number'!$A:$A,0),MATCH(_7043_DJones_1_export_excel_2_9_[[#Headers],[CEO_Title]],'By serial number'!$A$1:$AV$1,0)))=0,"",INDEX('By serial number'!$A:$AV,MATCH(TEXT($C10,"000"),'By serial number'!$A:$A,0),MATCH(_7043_DJones_1_export_excel_2_9_[[#Headers],[CEO_Title]],'By serial number'!$A$1:$AV$1,0)))</f>
        <v/>
      </c>
      <c r="BK10" s="4" t="str">
        <f>IF(LEN(INDEX('By serial number'!$A:$AV,MATCH(TEXT($C10,"000"),'By serial number'!$A:$A,0),MATCH(_7043_DJones_1_export_excel_2_9_[[#Headers],[CEO_Address1]],'By serial number'!$A$1:$AV$1,0)))=0,"",INDEX('By serial number'!$A:$AV,MATCH(TEXT($C10,"000"),'By serial number'!$A:$A,0),MATCH(_7043_DJones_1_export_excel_2_9_[[#Headers],[CEO_Address1]],'By serial number'!$A$1:$AV$1,0)))</f>
        <v/>
      </c>
      <c r="BL10" s="4" t="str">
        <f>IF(LEN(INDEX('By serial number'!$A:$AV,MATCH(TEXT($C10,"000"),'By serial number'!$A:$A,0),MATCH(_7043_DJones_1_export_excel_2_9_[[#Headers],[CEO_Address2]],'By serial number'!$A$1:$AV$1,0)))=0,"",INDEX('By serial number'!$A:$AV,MATCH(TEXT($C10,"000"),'By serial number'!$A:$A,0),MATCH(_7043_DJones_1_export_excel_2_9_[[#Headers],[CEO_Address2]],'By serial number'!$A$1:$AV$1,0)))</f>
        <v/>
      </c>
      <c r="BM10" s="4" t="str">
        <f>IF(LEN(INDEX('By serial number'!$A:$AV,MATCH(TEXT($C10,"000"),'By serial number'!$A:$A,0),MATCH(_7043_DJones_1_export_excel_2_9_[[#Headers],[CEO_Address3]],'By serial number'!$A$1:$AV$1,0)))=0,"",INDEX('By serial number'!$A:$AV,MATCH(TEXT($C10,"000"),'By serial number'!$A:$A,0),MATCH(_7043_DJones_1_export_excel_2_9_[[#Headers],[CEO_Address3]],'By serial number'!$A$1:$AV$1,0)))</f>
        <v/>
      </c>
      <c r="BN10" s="4" t="str">
        <f>IF(LEN(INDEX('By serial number'!$A:$AV,MATCH(TEXT($C10,"000"),'By serial number'!$A:$A,0),MATCH(_7043_DJones_1_export_excel_2_9_[[#Headers],[CEO_City]],'By serial number'!$A$1:$AV$1,0)))=0,"",INDEX('By serial number'!$A:$AV,MATCH(TEXT($C10,"000"),'By serial number'!$A:$A,0),MATCH(_7043_DJones_1_export_excel_2_9_[[#Headers],[CEO_City]],'By serial number'!$A$1:$AV$1,0)))</f>
        <v/>
      </c>
      <c r="BO10" s="4" t="str">
        <f>IF(LEN(INDEX('By serial number'!$A:$AV,MATCH(TEXT($C10,"000"),'By serial number'!$A:$A,0),MATCH(_7043_DJones_1_export_excel_2_9_[[#Headers],[CEO_State]],'By serial number'!$A$1:$AV$1,0)))=0,"",INDEX('By serial number'!$A:$AV,MATCH(TEXT($C10,"000"),'By serial number'!$A:$A,0),MATCH(_7043_DJones_1_export_excel_2_9_[[#Headers],[CEO_State]],'By serial number'!$A$1:$AV$1,0)))</f>
        <v/>
      </c>
      <c r="BP10" s="4" t="str">
        <f>IF(LEN(INDEX('By serial number'!$A:$AV,MATCH(TEXT($C10,"000"),'By serial number'!$A:$A,0),MATCH(_7043_DJones_1_export_excel_2_9_[[#Headers],[CEO_Postal_Code]],'By serial number'!$A$1:$AV$1,0)))=0,"",INDEX('By serial number'!$A:$AV,MATCH(TEXT($C10,"000"),'By serial number'!$A:$A,0),MATCH(_7043_DJones_1_export_excel_2_9_[[#Headers],[CEO_Postal_Code]],'By serial number'!$A$1:$AV$1,0)))</f>
        <v/>
      </c>
      <c r="BQ10" s="4" t="str">
        <f>IF(LEN(INDEX('By serial number'!$A:$AV,MATCH(TEXT($C10,"000"),'By serial number'!$A:$A,0),MATCH(_7043_DJones_1_export_excel_2_9_[[#Headers],[CEO_Country]],'By serial number'!$A$1:$AV$1,0)))=0,"",INDEX('By serial number'!$A:$AV,MATCH(TEXT($C10,"000"),'By serial number'!$A:$A,0),MATCH(_7043_DJones_1_export_excel_2_9_[[#Headers],[CEO_Country]],'By serial number'!$A$1:$AV$1,0)))</f>
        <v/>
      </c>
      <c r="BR10" s="4" t="str">
        <f>IF(LEN(INDEX('By serial number'!$A:$AV,MATCH(TEXT($C10,"000"),'By serial number'!$A:$A,0),MATCH(_7043_DJones_1_export_excel_2_9_[[#Headers],[CEO_Phone]],'By serial number'!$A$1:$AV$1,0)))=0,"",INDEX('By serial number'!$A:$AV,MATCH(TEXT($C10,"000"),'By serial number'!$A:$A,0),MATCH(_7043_DJones_1_export_excel_2_9_[[#Headers],[CEO_Phone]],'By serial number'!$A$1:$AV$1,0)))</f>
        <v/>
      </c>
      <c r="BS10" s="4" t="str">
        <f>IF(LEN(INDEX('By serial number'!$A:$AV,MATCH(TEXT($C10,"000"),'By serial number'!$A:$A,0),MATCH(_7043_DJones_1_export_excel_2_9_[[#Headers],[CEO_Phone_Extension]],'By serial number'!$A$1:$AV$1,0)))=0,"",INDEX('By serial number'!$A:$AV,MATCH(TEXT($C10,"000"),'By serial number'!$A:$A,0),MATCH(_7043_DJones_1_export_excel_2_9_[[#Headers],[CEO_Phone_Extension]],'By serial number'!$A$1:$AV$1,0)))</f>
        <v/>
      </c>
      <c r="BT10" s="4" t="str">
        <f>IF(LEN(INDEX('By serial number'!$A:$AV,MATCH(TEXT($C10,"000"),'By serial number'!$A:$A,0),MATCH(_7043_DJones_1_export_excel_2_9_[[#Headers],[CEO_Foreign_Phone]],'By serial number'!$A$1:$AV$1,0)))=0,"",INDEX('By serial number'!$A:$AV,MATCH(TEXT($C10,"000"),'By serial number'!$A:$A,0),MATCH(_7043_DJones_1_export_excel_2_9_[[#Headers],[CEO_Foreign_Phone]],'By serial number'!$A$1:$AV$1,0)))</f>
        <v/>
      </c>
      <c r="BU10" s="4" t="str">
        <f>IFERROR(INDEX(Zerobounce!$A:$B,MATCH(_7043_DJones_1_export_excel_2_9_[[#This Row],[COMPEMAILADDRESS]],Zerobounce!$A:$A,0),2),"")</f>
        <v/>
      </c>
      <c r="BV10" s="4" t="str">
        <f>IFERROR(INDEX(Zerobounce!$A:$B,MATCH(_7043_DJones_1_export_excel_2_9_[[#This Row],[CONTACTEMAIL]],Zerobounce!$A:$A,0),2),"")</f>
        <v/>
      </c>
      <c r="BW10" s="11"/>
    </row>
    <row r="11" spans="1:75" x14ac:dyDescent="0.25">
      <c r="A11" s="4" t="s">
        <v>999</v>
      </c>
      <c r="B11" s="4" t="s">
        <v>1000</v>
      </c>
      <c r="C11">
        <v>208</v>
      </c>
      <c r="D11" s="4" t="s">
        <v>255</v>
      </c>
      <c r="E11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N150CT</v>
      </c>
      <c r="F11" s="4" t="s">
        <v>1071</v>
      </c>
      <c r="G11" s="4" t="s">
        <v>375</v>
      </c>
      <c r="H11" s="4" t="s">
        <v>1002</v>
      </c>
      <c r="I11" s="4" t="s">
        <v>1072</v>
      </c>
      <c r="J11" s="4" t="s">
        <v>1073</v>
      </c>
      <c r="K11" s="4" t="s">
        <v>1074</v>
      </c>
      <c r="L11" s="4"/>
      <c r="M11" s="4" t="s">
        <v>1075</v>
      </c>
      <c r="N11" s="4"/>
      <c r="P11" s="4" t="s">
        <v>1076</v>
      </c>
      <c r="Q11" s="4" t="s">
        <v>1016</v>
      </c>
      <c r="R11" s="4"/>
      <c r="S11" s="4" t="s">
        <v>1077</v>
      </c>
      <c r="T11" s="4" t="s">
        <v>1078</v>
      </c>
      <c r="U11" s="4"/>
      <c r="V11" s="4" t="s">
        <v>1079</v>
      </c>
      <c r="W11" s="4" t="s">
        <v>1080</v>
      </c>
      <c r="X11" s="4" t="s">
        <v>1039</v>
      </c>
      <c r="Y11" s="4"/>
      <c r="Z11" s="4" t="s">
        <v>1078</v>
      </c>
      <c r="AA11" s="4" t="s">
        <v>1078</v>
      </c>
      <c r="AB11" s="4"/>
      <c r="AC11" s="4" t="str">
        <f>IF(LEN(INDEX('By serial number'!$A:$AV,MATCH(TEXT($C11,"000"),'By serial number'!$A:$A,0),MATCH(_7043_DJones_1_export_excel_2_9_[[#Headers],["Operator"]],'By serial number'!$A$1:$AV$1,0)))=0,"",INDEX('By serial number'!$A:$AV,MATCH(TEXT($C11,"000"),'By serial number'!$A:$A,0),MATCH(_7043_DJones_1_export_excel_2_9_[[#Headers],["Operator"]],'By serial number'!$A$1:$AV$1,0)))</f>
        <v/>
      </c>
      <c r="AD11" s="4" t="str">
        <f>IF(LEN(INDEX('By serial number'!$A:$AV,MATCH(TEXT($C11,"000"),'By serial number'!$A:$A,0),MATCH(_7043_DJones_1_export_excel_2_9_[[#Headers],[Data]],'By serial number'!$A$1:$AV$1,0)))=0,"",INDEX('By serial number'!$A:$AV,MATCH(TEXT($C11,"000"),'By serial number'!$A:$A,0),MATCH(_7043_DJones_1_export_excel_2_9_[[#Headers],[Data]],'By serial number'!$A$1:$AV$1,0)))</f>
        <v>Leon Air LLC bought 12/20/13</v>
      </c>
      <c r="AE11" s="4" t="str">
        <f>IF(LEN(INDEX('By serial number'!$A:$AV,MATCH(TEXT($C11,"000"),'By serial number'!$A:$A,0),MATCH(_7043_DJones_1_export_excel_2_9_[[#Headers],[NAME]],'By serial number'!$A$1:$AV$1,0)))=0,"",INDEX('By serial number'!$A:$AV,MATCH(TEXT($C11,"000"),'By serial number'!$A:$A,0),MATCH(_7043_DJones_1_export_excel_2_9_[[#Headers],[NAME]],'By serial number'!$A$1:$AV$1,0)))</f>
        <v>BANK OF UTAH TRUSTEE</v>
      </c>
      <c r="AF11" s="4" t="str">
        <f>IF(LEN(INDEX('By serial number'!$A:$AV,MATCH(TEXT($C11,"000"),'By serial number'!$A:$A,0),MATCH(_7043_DJones_1_export_excel_2_9_[[#Headers],[STREET]],'By serial number'!$A$1:$AV$1,0)))=0,"",INDEX('By serial number'!$A:$AV,MATCH(TEXT($C11,"000"),'By serial number'!$A:$A,0),MATCH(_7043_DJones_1_export_excel_2_9_[[#Headers],[STREET]],'By serial number'!$A$1:$AV$1,0)))</f>
        <v>50 S 200 E STE 110</v>
      </c>
      <c r="AG11" s="4" t="str">
        <f>IF(LEN(INDEX('By serial number'!$A:$AV,MATCH(TEXT($C11,"000"),'By serial number'!$A:$A,0),MATCH(_7043_DJones_1_export_excel_2_9_[[#Headers],[CITY]],'By serial number'!$A$1:$AV$1,0)))=0,"",INDEX('By serial number'!$A:$AV,MATCH(TEXT($C11,"000"),'By serial number'!$A:$A,0),MATCH(_7043_DJones_1_export_excel_2_9_[[#Headers],[CITY]],'By serial number'!$A$1:$AV$1,0)))</f>
        <v>SALT LAKE CITY</v>
      </c>
      <c r="AH11" s="4" t="str">
        <f>IF(LEN(INDEX('By serial number'!$A:$AV,MATCH(TEXT($C11,"000"),'By serial number'!$A:$A,0),MATCH(_7043_DJones_1_export_excel_2_9_[[#Headers],[STATE]],'By serial number'!$A$1:$AV$1,0)))=0,"",INDEX('By serial number'!$A:$AV,MATCH(TEXT($C11,"000"),'By serial number'!$A:$A,0),MATCH(_7043_DJones_1_export_excel_2_9_[[#Headers],[STATE]],'By serial number'!$A$1:$AV$1,0)))</f>
        <v>UT</v>
      </c>
      <c r="AI11" s="4" t="e">
        <f>IF(LEN(INDEX('By serial number'!$A:$AV,MATCH(TEXT($C11,"000"),'By serial number'!$A:$A,0),MATCH(_7043_DJones_1_export_excel_2_9_[[#Headers],[Column1]],'By serial number'!$A$1:$AV$1,0)))=0,"",INDEX('By serial number'!$A:$AV,MATCH(TEXT($C11,"000"),'By serial number'!$A:$A,0),MATCH(_7043_DJones_1_export_excel_2_9_[[#Headers],[Column1]],'By serial number'!$A$1:$AV$1,0)))</f>
        <v>#N/A</v>
      </c>
      <c r="AJ11" s="4" t="str">
        <f>IF(LEN(INDEX('By serial number'!$A:$AV,MATCH(TEXT($C11,"000"),'By serial number'!$A:$A,0),MATCH(_7043_DJones_1_export_excel_2_9_[[#Headers],[OTHER NAMES(1)]],'By serial number'!$A$1:$AV$1,0)))=0,"",INDEX('By serial number'!$A:$AV,MATCH(TEXT($C11,"000"),'By serial number'!$A:$A,0),MATCH(_7043_DJones_1_export_excel_2_9_[[#Headers],[OTHER NAMES(1)]],'By serial number'!$A$1:$AV$1,0)))</f>
        <v/>
      </c>
      <c r="AK11" s="4" t="str">
        <f>IF(LEN(INDEX('By serial number'!$A:$AV,MATCH(TEXT($C11,"000"),'By serial number'!$A:$A,0),MATCH(_7043_DJones_1_export_excel_2_9_[[#Headers],[OTHER NAMES(2)]],'By serial number'!$A$1:$AV$1,0)))=0,"",INDEX('By serial number'!$A:$AV,MATCH(TEXT($C11,"000"),'By serial number'!$A:$A,0),MATCH(_7043_DJones_1_export_excel_2_9_[[#Headers],[OTHER NAMES(2)]],'By serial number'!$A$1:$AV$1,0)))</f>
        <v/>
      </c>
      <c r="AL11" s="4" t="str">
        <f>IF(LEN(INDEX('By serial number'!$A:$AV,MATCH(TEXT($C11,"000"),'By serial number'!$A:$A,0),MATCH(_7043_DJones_1_export_excel_2_9_[[#Headers],[Part 135 Certificate Holder Name]],'By serial number'!$A$1:$AV$1,0)))=0,"",INDEX('By serial number'!$A:$AV,MATCH(TEXT($C11,"000"),'By serial number'!$A:$A,0),MATCH(_7043_DJones_1_export_excel_2_9_[[#Headers],[Part 135 Certificate Holder Name]],'By serial number'!$A$1:$AV$1,0)))</f>
        <v/>
      </c>
      <c r="AM11" s="4" t="str">
        <f>IF(LEN(INDEX('By serial number'!$A:$AV,MATCH(TEXT($C11,"000"),'By serial number'!$A:$A,0),MATCH(_7043_DJones_1_export_excel_2_9_[[#Headers],[Part 135 Dsgn]],'By serial number'!$A$1:$AV$1,0)))=0,"",INDEX('By serial number'!$A:$AV,MATCH(TEXT($C11,"000"),'By serial number'!$A:$A,0),MATCH(_7043_DJones_1_export_excel_2_9_[[#Headers],[Part 135 Dsgn]],'By serial number'!$A$1:$AV$1,0)))</f>
        <v/>
      </c>
      <c r="AN11" s="4" t="e">
        <f>IF(LEN(INDEX('By serial number'!$A:$AV,MATCH(TEXT($C11,"000"),'By serial number'!$A:$A,0),MATCH(_7043_DJones_1_export_excel_2_9_[[#Headers],[Column2]],'By serial number'!$A$1:$AV$1,0)))=0,"",INDEX('By serial number'!$A:$AV,MATCH(TEXT($C11,"000"),'By serial number'!$A:$A,0),MATCH(_7043_DJones_1_export_excel_2_9_[[#Headers],[Column2]],'By serial number'!$A$1:$AV$1,0)))</f>
        <v>#N/A</v>
      </c>
      <c r="AO11" s="4" t="str">
        <f>IF(LEN(INDEX('By serial number'!$A:$AV,MATCH(TEXT($C11,"000"),'By serial number'!$A:$A,0),MATCH(_7043_DJones_1_export_excel_2_9_[[#Headers],[DNB Key People]],'By serial number'!$A$1:$AV$1,0)))=0,"",INDEX('By serial number'!$A:$AV,MATCH(TEXT($C11,"000"),'By serial number'!$A:$A,0),MATCH(_7043_DJones_1_export_excel_2_9_[[#Headers],[DNB Key People]],'By serial number'!$A$1:$AV$1,0)))</f>
        <v/>
      </c>
      <c r="AP11" s="4" t="str">
        <f>IF(LEN(INDEX('By serial number'!$A:$AV,MATCH(TEXT($C11,"000"),'By serial number'!$A:$A,0),MATCH(_7043_DJones_1_export_excel_2_9_[[#Headers],[POC]],'By serial number'!$A$1:$AV$1,0)))=0,"",INDEX('By serial number'!$A:$AV,MATCH(TEXT($C11,"000"),'By serial number'!$A:$A,0),MATCH(_7043_DJones_1_export_excel_2_9_[[#Headers],[POC]],'By serial number'!$A$1:$AV$1,0)))</f>
        <v/>
      </c>
      <c r="AQ11" s="4" t="str">
        <f>IF(LEN(INDEX('By serial number'!$A:$AV,MATCH(TEXT($C11,"000"),'By serial number'!$A:$A,0),MATCH(_7043_DJones_1_export_excel_2_9_[[#Headers],[Title]],'By serial number'!$A$1:$AV$1,0)))=0,"",INDEX('By serial number'!$A:$AV,MATCH(TEXT($C11,"000"),'By serial number'!$A:$A,0),MATCH(_7043_DJones_1_export_excel_2_9_[[#Headers],[Title]],'By serial number'!$A$1:$AV$1,0)))</f>
        <v/>
      </c>
      <c r="AR11" s="4" t="str">
        <f>IF(LEN(INDEX('By serial number'!$A:$AV,MATCH(TEXT($C11,"000"),'By serial number'!$A:$A,0),MATCH(_7043_DJones_1_export_excel_2_9_[[#Headers],[Address]],'By serial number'!$A$1:$AV$1,0)))=0,"",INDEX('By serial number'!$A:$AV,MATCH(TEXT($C11,"000"),'By serial number'!$A:$A,0),MATCH(_7043_DJones_1_export_excel_2_9_[[#Headers],[Address]],'By serial number'!$A$1:$AV$1,0)))</f>
        <v/>
      </c>
      <c r="AS11" s="4" t="e">
        <f>IF(LEN(INDEX('By serial number'!$A:$AV,MATCH(TEXT($C11,"000"),'By serial number'!$A:$A,0),MATCH(_7043_DJones_1_export_excel_2_9_[[#Headers],[Column3]],'By serial number'!$A$1:$AV$1,0)))=0,"",INDEX('By serial number'!$A:$AV,MATCH(TEXT($C11,"000"),'By serial number'!$A:$A,0),MATCH(_7043_DJones_1_export_excel_2_9_[[#Headers],[Column3]],'By serial number'!$A$1:$AV$1,0)))</f>
        <v>#N/A</v>
      </c>
      <c r="AT11" s="4" t="str">
        <f>IF(LEN(INDEX('By serial number'!$A:$AV,MATCH(TEXT($C11,"000"),'By serial number'!$A:$A,0),MATCH(_7043_DJones_1_export_excel_2_9_[[#Headers],[Phone]],'By serial number'!$A$1:$AV$1,0)))=0,"",INDEX('By serial number'!$A:$AV,MATCH(TEXT($C11,"000"),'By serial number'!$A:$A,0),MATCH(_7043_DJones_1_export_excel_2_9_[[#Headers],[Phone]],'By serial number'!$A$1:$AV$1,0)))</f>
        <v/>
      </c>
      <c r="AU11" s="4" t="str">
        <f>IF(LEN(INDEX('By serial number'!$A:$AV,MATCH(TEXT($C11,"000"),'By serial number'!$A:$A,0),MATCH(_7043_DJones_1_export_excel_2_9_[[#Headers],[Email]],'By serial number'!$A$1:$AV$1,0)))=0,"",INDEX('By serial number'!$A:$AV,MATCH(TEXT($C11,"000"),'By serial number'!$A:$A,0),MATCH(_7043_DJones_1_export_excel_2_9_[[#Headers],[Email]],'By serial number'!$A$1:$AV$1,0)))</f>
        <v/>
      </c>
      <c r="AV11" s="4" t="e">
        <f>IF(LEN(INDEX('By serial number'!$A:$AV,MATCH(TEXT($C11,"000"),'By serial number'!$A:$A,0),MATCH(_7043_DJones_1_export_excel_2_9_[[#Headers],[Column4]],'By serial number'!$A$1:$AV$1,0)))=0,"",INDEX('By serial number'!$A:$AV,MATCH(TEXT($C11,"000"),'By serial number'!$A:$A,0),MATCH(_7043_DJones_1_export_excel_2_9_[[#Headers],[Column4]],'By serial number'!$A$1:$AV$1,0)))</f>
        <v>#N/A</v>
      </c>
      <c r="AW11" s="4" t="str">
        <f>IF(LEN(INDEX('By serial number'!$A:$AV,MATCH(TEXT($C11,"000"),'By serial number'!$A:$A,0),MATCH(_7043_DJones_1_export_excel_2_9_[[#Headers],[NBAA Name]],'By serial number'!$A$1:$AV$1,0)))=0,"",INDEX('By serial number'!$A:$AV,MATCH(TEXT($C11,"000"),'By serial number'!$A:$A,0),MATCH(_7043_DJones_1_export_excel_2_9_[[#Headers],[NBAA Name]],'By serial number'!$A$1:$AV$1,0)))</f>
        <v/>
      </c>
      <c r="AX11" s="4" t="str">
        <f>IF(LEN(INDEX('By serial number'!$A:$AV,MATCH(TEXT($C11,"000"),'By serial number'!$A:$A,0),MATCH(_7043_DJones_1_export_excel_2_9_[[#Headers],[NBAA Addr1]],'By serial number'!$A$1:$AV$1,0)))=0,"",INDEX('By serial number'!$A:$AV,MATCH(TEXT($C11,"000"),'By serial number'!$A:$A,0),MATCH(_7043_DJones_1_export_excel_2_9_[[#Headers],[NBAA Addr1]],'By serial number'!$A$1:$AV$1,0)))</f>
        <v/>
      </c>
      <c r="AY11" s="4" t="str">
        <f>IF(LEN(INDEX('By serial number'!$A:$AV,MATCH(TEXT($C11,"000"),'By serial number'!$A:$A,0),MATCH(_7043_DJones_1_export_excel_2_9_[[#Headers],[NBAA Addr2]],'By serial number'!$A$1:$AV$1,0)))=0,"",INDEX('By serial number'!$A:$AV,MATCH(TEXT($C11,"000"),'By serial number'!$A:$A,0),MATCH(_7043_DJones_1_export_excel_2_9_[[#Headers],[NBAA Addr2]],'By serial number'!$A$1:$AV$1,0)))</f>
        <v/>
      </c>
      <c r="AZ11" s="4" t="str">
        <f>IF(LEN(INDEX('By serial number'!$A:$AV,MATCH(TEXT($C11,"000"),'By serial number'!$A:$A,0),MATCH(_7043_DJones_1_export_excel_2_9_[[#Headers],[NBAA City]],'By serial number'!$A$1:$AV$1,0)))=0,"",INDEX('By serial number'!$A:$AV,MATCH(TEXT($C11,"000"),'By serial number'!$A:$A,0),MATCH(_7043_DJones_1_export_excel_2_9_[[#Headers],[NBAA City]],'By serial number'!$A$1:$AV$1,0)))</f>
        <v/>
      </c>
      <c r="BA11" s="4" t="str">
        <f>IF(LEN(INDEX('By serial number'!$A:$AV,MATCH(TEXT($C11,"000"),'By serial number'!$A:$A,0),MATCH(_7043_DJones_1_export_excel_2_9_[[#Headers],[NBAA State]],'By serial number'!$A$1:$AV$1,0)))=0,"",INDEX('By serial number'!$A:$AV,MATCH(TEXT($C11,"000"),'By serial number'!$A:$A,0),MATCH(_7043_DJones_1_export_excel_2_9_[[#Headers],[NBAA State]],'By serial number'!$A$1:$AV$1,0)))</f>
        <v/>
      </c>
      <c r="BB11" s="4" t="str">
        <f>IF(LEN(INDEX('By serial number'!$A:$AV,MATCH(TEXT($C11,"000"),'By serial number'!$A:$A,0),MATCH(_7043_DJones_1_export_excel_2_9_[[#Headers],[NBAA Zip]],'By serial number'!$A$1:$AV$1,0)))=0,"",INDEX('By serial number'!$A:$AV,MATCH(TEXT($C11,"000"),'By serial number'!$A:$A,0),MATCH(_7043_DJones_1_export_excel_2_9_[[#Headers],[NBAA Zip]],'By serial number'!$A$1:$AV$1,0)))</f>
        <v/>
      </c>
      <c r="BC11" s="4" t="str">
        <f>IF(LEN(INDEX('By serial number'!$A:$AV,MATCH(TEXT($C11,"000"),'By serial number'!$A:$A,0),MATCH(_7043_DJones_1_export_excel_2_9_[[#Headers],[NBAA Phone]],'By serial number'!$A$1:$AV$1,0)))=0,"",INDEX('By serial number'!$A:$AV,MATCH(TEXT($C11,"000"),'By serial number'!$A:$A,0),MATCH(_7043_DJones_1_export_excel_2_9_[[#Headers],[NBAA Phone]],'By serial number'!$A$1:$AV$1,0)))</f>
        <v/>
      </c>
      <c r="BD11" s="4" t="str">
        <f>IF(LEN(INDEX('By serial number'!$A:$AV,MATCH(TEXT($C11,"000"),'By serial number'!$A:$A,0),MATCH(_7043_DJones_1_export_excel_2_9_[[#Headers],[NBAA Web]],'By serial number'!$A$1:$AV$1,0)))=0,"",INDEX('By serial number'!$A:$AV,MATCH(TEXT($C11,"000"),'By serial number'!$A:$A,0),MATCH(_7043_DJones_1_export_excel_2_9_[[#Headers],[NBAA Web]],'By serial number'!$A$1:$AV$1,0)))</f>
        <v/>
      </c>
      <c r="BE11" s="4" t="str">
        <f>IF(LEN(INDEX('By serial number'!$A:$AV,MATCH(TEXT($C11,"000"),'By serial number'!$A:$A,0),MATCH(_7043_DJones_1_export_excel_2_9_[[#Headers],[NBAA email]],'By serial number'!$A$1:$AV$1,0)))=0,"",INDEX('By serial number'!$A:$AV,MATCH(TEXT($C11,"000"),'By serial number'!$A:$A,0),MATCH(_7043_DJones_1_export_excel_2_9_[[#Headers],[NBAA email]],'By serial number'!$A$1:$AV$1,0)))</f>
        <v/>
      </c>
      <c r="BF11" s="4" t="str">
        <f>IF(LEN(INDEX('By serial number'!$A:$AV,MATCH(TEXT($C11,"000"),'By serial number'!$A:$A,0),MATCH(_7043_DJones_1_export_excel_2_9_[[#Headers],[NBAA NBAA Link]],'By serial number'!$A$1:$AV$1,0)))=0,"",INDEX('By serial number'!$A:$AV,MATCH(TEXT($C11,"000"),'By serial number'!$A:$A,0),MATCH(_7043_DJones_1_export_excel_2_9_[[#Headers],[NBAA NBAA Link]],'By serial number'!$A$1:$AV$1,0)))</f>
        <v/>
      </c>
      <c r="BG11" s="4" t="str">
        <f>IF(LEN(INDEX('By serial number'!$A:$AV,MATCH(TEXT($C11,"000"),'By serial number'!$A:$A,0),MATCH(_7043_DJones_1_export_excel_2_9_[[#Headers],[Certificate Designator]],'By serial number'!$A$1:$AV$1,0)))=0,"",INDEX('By serial number'!$A:$AV,MATCH(TEXT($C11,"000"),'By serial number'!$A:$A,0),MATCH(_7043_DJones_1_export_excel_2_9_[[#Headers],[Certificate Designator]],'By serial number'!$A$1:$AV$1,0)))</f>
        <v/>
      </c>
      <c r="BH11" s="4" t="str">
        <f>IF(LEN(INDEX('By serial number'!$A:$AV,MATCH(TEXT($C11,"000"),'By serial number'!$A:$A,0),MATCH(_7043_DJones_1_export_excel_2_9_[[#Headers],[Company Name]],'By serial number'!$A$1:$AV$1,0)))=0,"",INDEX('By serial number'!$A:$AV,MATCH(TEXT($C11,"000"),'By serial number'!$A:$A,0),MATCH(_7043_DJones_1_export_excel_2_9_[[#Headers],[Company Name]],'By serial number'!$A$1:$AV$1,0)))</f>
        <v/>
      </c>
      <c r="BI11" s="4" t="str">
        <f>IF(LEN(INDEX('By serial number'!$A:$AV,MATCH(TEXT($C11,"000"),'By serial number'!$A:$A,0),MATCH(_7043_DJones_1_export_excel_2_9_[[#Headers],[CEO_Name]],'By serial number'!$A$1:$AV$1,0)))=0,"",INDEX('By serial number'!$A:$AV,MATCH(TEXT($C11,"000"),'By serial number'!$A:$A,0),MATCH(_7043_DJones_1_export_excel_2_9_[[#Headers],[CEO_Name]],'By serial number'!$A$1:$AV$1,0)))</f>
        <v/>
      </c>
      <c r="BJ11" s="4" t="str">
        <f>IF(LEN(INDEX('By serial number'!$A:$AV,MATCH(TEXT($C11,"000"),'By serial number'!$A:$A,0),MATCH(_7043_DJones_1_export_excel_2_9_[[#Headers],[CEO_Title]],'By serial number'!$A$1:$AV$1,0)))=0,"",INDEX('By serial number'!$A:$AV,MATCH(TEXT($C11,"000"),'By serial number'!$A:$A,0),MATCH(_7043_DJones_1_export_excel_2_9_[[#Headers],[CEO_Title]],'By serial number'!$A$1:$AV$1,0)))</f>
        <v/>
      </c>
      <c r="BK11" s="4" t="str">
        <f>IF(LEN(INDEX('By serial number'!$A:$AV,MATCH(TEXT($C11,"000"),'By serial number'!$A:$A,0),MATCH(_7043_DJones_1_export_excel_2_9_[[#Headers],[CEO_Address1]],'By serial number'!$A$1:$AV$1,0)))=0,"",INDEX('By serial number'!$A:$AV,MATCH(TEXT($C11,"000"),'By serial number'!$A:$A,0),MATCH(_7043_DJones_1_export_excel_2_9_[[#Headers],[CEO_Address1]],'By serial number'!$A$1:$AV$1,0)))</f>
        <v/>
      </c>
      <c r="BL11" s="4" t="str">
        <f>IF(LEN(INDEX('By serial number'!$A:$AV,MATCH(TEXT($C11,"000"),'By serial number'!$A:$A,0),MATCH(_7043_DJones_1_export_excel_2_9_[[#Headers],[CEO_Address2]],'By serial number'!$A$1:$AV$1,0)))=0,"",INDEX('By serial number'!$A:$AV,MATCH(TEXT($C11,"000"),'By serial number'!$A:$A,0),MATCH(_7043_DJones_1_export_excel_2_9_[[#Headers],[CEO_Address2]],'By serial number'!$A$1:$AV$1,0)))</f>
        <v/>
      </c>
      <c r="BM11" s="4" t="str">
        <f>IF(LEN(INDEX('By serial number'!$A:$AV,MATCH(TEXT($C11,"000"),'By serial number'!$A:$A,0),MATCH(_7043_DJones_1_export_excel_2_9_[[#Headers],[CEO_Address3]],'By serial number'!$A$1:$AV$1,0)))=0,"",INDEX('By serial number'!$A:$AV,MATCH(TEXT($C11,"000"),'By serial number'!$A:$A,0),MATCH(_7043_DJones_1_export_excel_2_9_[[#Headers],[CEO_Address3]],'By serial number'!$A$1:$AV$1,0)))</f>
        <v/>
      </c>
      <c r="BN11" s="4" t="str">
        <f>IF(LEN(INDEX('By serial number'!$A:$AV,MATCH(TEXT($C11,"000"),'By serial number'!$A:$A,0),MATCH(_7043_DJones_1_export_excel_2_9_[[#Headers],[CEO_City]],'By serial number'!$A$1:$AV$1,0)))=0,"",INDEX('By serial number'!$A:$AV,MATCH(TEXT($C11,"000"),'By serial number'!$A:$A,0),MATCH(_7043_DJones_1_export_excel_2_9_[[#Headers],[CEO_City]],'By serial number'!$A$1:$AV$1,0)))</f>
        <v/>
      </c>
      <c r="BO11" s="4" t="str">
        <f>IF(LEN(INDEX('By serial number'!$A:$AV,MATCH(TEXT($C11,"000"),'By serial number'!$A:$A,0),MATCH(_7043_DJones_1_export_excel_2_9_[[#Headers],[CEO_State]],'By serial number'!$A$1:$AV$1,0)))=0,"",INDEX('By serial number'!$A:$AV,MATCH(TEXT($C11,"000"),'By serial number'!$A:$A,0),MATCH(_7043_DJones_1_export_excel_2_9_[[#Headers],[CEO_State]],'By serial number'!$A$1:$AV$1,0)))</f>
        <v/>
      </c>
      <c r="BP11" s="4" t="str">
        <f>IF(LEN(INDEX('By serial number'!$A:$AV,MATCH(TEXT($C11,"000"),'By serial number'!$A:$A,0),MATCH(_7043_DJones_1_export_excel_2_9_[[#Headers],[CEO_Postal_Code]],'By serial number'!$A$1:$AV$1,0)))=0,"",INDEX('By serial number'!$A:$AV,MATCH(TEXT($C11,"000"),'By serial number'!$A:$A,0),MATCH(_7043_DJones_1_export_excel_2_9_[[#Headers],[CEO_Postal_Code]],'By serial number'!$A$1:$AV$1,0)))</f>
        <v/>
      </c>
      <c r="BQ11" s="4" t="str">
        <f>IF(LEN(INDEX('By serial number'!$A:$AV,MATCH(TEXT($C11,"000"),'By serial number'!$A:$A,0),MATCH(_7043_DJones_1_export_excel_2_9_[[#Headers],[CEO_Country]],'By serial number'!$A$1:$AV$1,0)))=0,"",INDEX('By serial number'!$A:$AV,MATCH(TEXT($C11,"000"),'By serial number'!$A:$A,0),MATCH(_7043_DJones_1_export_excel_2_9_[[#Headers],[CEO_Country]],'By serial number'!$A$1:$AV$1,0)))</f>
        <v/>
      </c>
      <c r="BR11" s="4" t="str">
        <f>IF(LEN(INDEX('By serial number'!$A:$AV,MATCH(TEXT($C11,"000"),'By serial number'!$A:$A,0),MATCH(_7043_DJones_1_export_excel_2_9_[[#Headers],[CEO_Phone]],'By serial number'!$A$1:$AV$1,0)))=0,"",INDEX('By serial number'!$A:$AV,MATCH(TEXT($C11,"000"),'By serial number'!$A:$A,0),MATCH(_7043_DJones_1_export_excel_2_9_[[#Headers],[CEO_Phone]],'By serial number'!$A$1:$AV$1,0)))</f>
        <v/>
      </c>
      <c r="BS11" s="4" t="str">
        <f>IF(LEN(INDEX('By serial number'!$A:$AV,MATCH(TEXT($C11,"000"),'By serial number'!$A:$A,0),MATCH(_7043_DJones_1_export_excel_2_9_[[#Headers],[CEO_Phone_Extension]],'By serial number'!$A$1:$AV$1,0)))=0,"",INDEX('By serial number'!$A:$AV,MATCH(TEXT($C11,"000"),'By serial number'!$A:$A,0),MATCH(_7043_DJones_1_export_excel_2_9_[[#Headers],[CEO_Phone_Extension]],'By serial number'!$A$1:$AV$1,0)))</f>
        <v/>
      </c>
      <c r="BT11" s="4" t="str">
        <f>IF(LEN(INDEX('By serial number'!$A:$AV,MATCH(TEXT($C11,"000"),'By serial number'!$A:$A,0),MATCH(_7043_DJones_1_export_excel_2_9_[[#Headers],[CEO_Foreign_Phone]],'By serial number'!$A$1:$AV$1,0)))=0,"",INDEX('By serial number'!$A:$AV,MATCH(TEXT($C11,"000"),'By serial number'!$A:$A,0),MATCH(_7043_DJones_1_export_excel_2_9_[[#Headers],[CEO_Foreign_Phone]],'By serial number'!$A$1:$AV$1,0)))</f>
        <v/>
      </c>
      <c r="BU11" s="4" t="str">
        <f>IFERROR(INDEX(Zerobounce!$A:$B,MATCH(_7043_DJones_1_export_excel_2_9_[[#This Row],[COMPEMAILADDRESS]],Zerobounce!$A:$A,0),2),"")</f>
        <v/>
      </c>
      <c r="BV11" s="4" t="str">
        <f>IFERROR(INDEX(Zerobounce!$A:$B,MATCH(_7043_DJones_1_export_excel_2_9_[[#This Row],[CONTACTEMAIL]],Zerobounce!$A:$A,0),2),"")</f>
        <v/>
      </c>
      <c r="BW11" s="11"/>
    </row>
    <row r="12" spans="1:75" x14ac:dyDescent="0.25">
      <c r="A12" s="4" t="s">
        <v>999</v>
      </c>
      <c r="B12" s="4" t="s">
        <v>1000</v>
      </c>
      <c r="C12">
        <v>208</v>
      </c>
      <c r="D12" s="4" t="s">
        <v>255</v>
      </c>
      <c r="E12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N150CT</v>
      </c>
      <c r="F12" s="4" t="s">
        <v>1071</v>
      </c>
      <c r="G12" s="4" t="s">
        <v>375</v>
      </c>
      <c r="H12" s="4" t="s">
        <v>1002</v>
      </c>
      <c r="I12" s="4" t="s">
        <v>515</v>
      </c>
      <c r="J12" s="4" t="s">
        <v>1081</v>
      </c>
      <c r="K12" s="4" t="s">
        <v>1082</v>
      </c>
      <c r="L12" s="4"/>
      <c r="M12" s="4" t="s">
        <v>1083</v>
      </c>
      <c r="N12" s="4" t="s">
        <v>375</v>
      </c>
      <c r="O12">
        <v>33145</v>
      </c>
      <c r="P12" s="4" t="s">
        <v>1002</v>
      </c>
      <c r="Q12" s="4" t="s">
        <v>1016</v>
      </c>
      <c r="R12" s="4"/>
      <c r="S12" s="4"/>
      <c r="T12" s="4"/>
      <c r="U12" s="4"/>
      <c r="V12" s="4" t="s">
        <v>1079</v>
      </c>
      <c r="W12" s="4" t="s">
        <v>1084</v>
      </c>
      <c r="X12" s="4" t="s">
        <v>1039</v>
      </c>
      <c r="Y12" s="4"/>
      <c r="Z12" s="4"/>
      <c r="AA12" s="4"/>
      <c r="AB12" s="4"/>
      <c r="AC12" s="4" t="str">
        <f>IF(LEN(INDEX('By serial number'!$A:$AV,MATCH(TEXT($C12,"000"),'By serial number'!$A:$A,0),MATCH(_7043_DJones_1_export_excel_2_9_[[#Headers],["Operator"]],'By serial number'!$A$1:$AV$1,0)))=0,"",INDEX('By serial number'!$A:$AV,MATCH(TEXT($C12,"000"),'By serial number'!$A:$A,0),MATCH(_7043_DJones_1_export_excel_2_9_[[#Headers],["Operator"]],'By serial number'!$A$1:$AV$1,0)))</f>
        <v/>
      </c>
      <c r="AD12" s="4" t="str">
        <f>IF(LEN(INDEX('By serial number'!$A:$AV,MATCH(TEXT($C12,"000"),'By serial number'!$A:$A,0),MATCH(_7043_DJones_1_export_excel_2_9_[[#Headers],[Data]],'By serial number'!$A$1:$AV$1,0)))=0,"",INDEX('By serial number'!$A:$AV,MATCH(TEXT($C12,"000"),'By serial number'!$A:$A,0),MATCH(_7043_DJones_1_export_excel_2_9_[[#Headers],[Data]],'By serial number'!$A$1:$AV$1,0)))</f>
        <v>Leon Air LLC bought 12/20/13</v>
      </c>
      <c r="AE12" s="4" t="str">
        <f>IF(LEN(INDEX('By serial number'!$A:$AV,MATCH(TEXT($C12,"000"),'By serial number'!$A:$A,0),MATCH(_7043_DJones_1_export_excel_2_9_[[#Headers],[NAME]],'By serial number'!$A$1:$AV$1,0)))=0,"",INDEX('By serial number'!$A:$AV,MATCH(TEXT($C12,"000"),'By serial number'!$A:$A,0),MATCH(_7043_DJones_1_export_excel_2_9_[[#Headers],[NAME]],'By serial number'!$A$1:$AV$1,0)))</f>
        <v>BANK OF UTAH TRUSTEE</v>
      </c>
      <c r="AF12" s="4" t="str">
        <f>IF(LEN(INDEX('By serial number'!$A:$AV,MATCH(TEXT($C12,"000"),'By serial number'!$A:$A,0),MATCH(_7043_DJones_1_export_excel_2_9_[[#Headers],[STREET]],'By serial number'!$A$1:$AV$1,0)))=0,"",INDEX('By serial number'!$A:$AV,MATCH(TEXT($C12,"000"),'By serial number'!$A:$A,0),MATCH(_7043_DJones_1_export_excel_2_9_[[#Headers],[STREET]],'By serial number'!$A$1:$AV$1,0)))</f>
        <v>50 S 200 E STE 110</v>
      </c>
      <c r="AG12" s="4" t="str">
        <f>IF(LEN(INDEX('By serial number'!$A:$AV,MATCH(TEXT($C12,"000"),'By serial number'!$A:$A,0),MATCH(_7043_DJones_1_export_excel_2_9_[[#Headers],[CITY]],'By serial number'!$A$1:$AV$1,0)))=0,"",INDEX('By serial number'!$A:$AV,MATCH(TEXT($C12,"000"),'By serial number'!$A:$A,0),MATCH(_7043_DJones_1_export_excel_2_9_[[#Headers],[CITY]],'By serial number'!$A$1:$AV$1,0)))</f>
        <v>SALT LAKE CITY</v>
      </c>
      <c r="AH12" s="4" t="str">
        <f>IF(LEN(INDEX('By serial number'!$A:$AV,MATCH(TEXT($C12,"000"),'By serial number'!$A:$A,0),MATCH(_7043_DJones_1_export_excel_2_9_[[#Headers],[STATE]],'By serial number'!$A$1:$AV$1,0)))=0,"",INDEX('By serial number'!$A:$AV,MATCH(TEXT($C12,"000"),'By serial number'!$A:$A,0),MATCH(_7043_DJones_1_export_excel_2_9_[[#Headers],[STATE]],'By serial number'!$A$1:$AV$1,0)))</f>
        <v>UT</v>
      </c>
      <c r="AI12" s="4" t="e">
        <f>IF(LEN(INDEX('By serial number'!$A:$AV,MATCH(TEXT($C12,"000"),'By serial number'!$A:$A,0),MATCH(_7043_DJones_1_export_excel_2_9_[[#Headers],[Column1]],'By serial number'!$A$1:$AV$1,0)))=0,"",INDEX('By serial number'!$A:$AV,MATCH(TEXT($C12,"000"),'By serial number'!$A:$A,0),MATCH(_7043_DJones_1_export_excel_2_9_[[#Headers],[Column1]],'By serial number'!$A$1:$AV$1,0)))</f>
        <v>#N/A</v>
      </c>
      <c r="AJ12" s="4" t="str">
        <f>IF(LEN(INDEX('By serial number'!$A:$AV,MATCH(TEXT($C12,"000"),'By serial number'!$A:$A,0),MATCH(_7043_DJones_1_export_excel_2_9_[[#Headers],[OTHER NAMES(1)]],'By serial number'!$A$1:$AV$1,0)))=0,"",INDEX('By serial number'!$A:$AV,MATCH(TEXT($C12,"000"),'By serial number'!$A:$A,0),MATCH(_7043_DJones_1_export_excel_2_9_[[#Headers],[OTHER NAMES(1)]],'By serial number'!$A$1:$AV$1,0)))</f>
        <v/>
      </c>
      <c r="AK12" s="4" t="str">
        <f>IF(LEN(INDEX('By serial number'!$A:$AV,MATCH(TEXT($C12,"000"),'By serial number'!$A:$A,0),MATCH(_7043_DJones_1_export_excel_2_9_[[#Headers],[OTHER NAMES(2)]],'By serial number'!$A$1:$AV$1,0)))=0,"",INDEX('By serial number'!$A:$AV,MATCH(TEXT($C12,"000"),'By serial number'!$A:$A,0),MATCH(_7043_DJones_1_export_excel_2_9_[[#Headers],[OTHER NAMES(2)]],'By serial number'!$A$1:$AV$1,0)))</f>
        <v/>
      </c>
      <c r="AL12" s="4" t="str">
        <f>IF(LEN(INDEX('By serial number'!$A:$AV,MATCH(TEXT($C12,"000"),'By serial number'!$A:$A,0),MATCH(_7043_DJones_1_export_excel_2_9_[[#Headers],[Part 135 Certificate Holder Name]],'By serial number'!$A$1:$AV$1,0)))=0,"",INDEX('By serial number'!$A:$AV,MATCH(TEXT($C12,"000"),'By serial number'!$A:$A,0),MATCH(_7043_DJones_1_export_excel_2_9_[[#Headers],[Part 135 Certificate Holder Name]],'By serial number'!$A$1:$AV$1,0)))</f>
        <v/>
      </c>
      <c r="AM12" s="4" t="str">
        <f>IF(LEN(INDEX('By serial number'!$A:$AV,MATCH(TEXT($C12,"000"),'By serial number'!$A:$A,0),MATCH(_7043_DJones_1_export_excel_2_9_[[#Headers],[Part 135 Dsgn]],'By serial number'!$A$1:$AV$1,0)))=0,"",INDEX('By serial number'!$A:$AV,MATCH(TEXT($C12,"000"),'By serial number'!$A:$A,0),MATCH(_7043_DJones_1_export_excel_2_9_[[#Headers],[Part 135 Dsgn]],'By serial number'!$A$1:$AV$1,0)))</f>
        <v/>
      </c>
      <c r="AN12" s="4" t="e">
        <f>IF(LEN(INDEX('By serial number'!$A:$AV,MATCH(TEXT($C12,"000"),'By serial number'!$A:$A,0),MATCH(_7043_DJones_1_export_excel_2_9_[[#Headers],[Column2]],'By serial number'!$A$1:$AV$1,0)))=0,"",INDEX('By serial number'!$A:$AV,MATCH(TEXT($C12,"000"),'By serial number'!$A:$A,0),MATCH(_7043_DJones_1_export_excel_2_9_[[#Headers],[Column2]],'By serial number'!$A$1:$AV$1,0)))</f>
        <v>#N/A</v>
      </c>
      <c r="AO12" s="4" t="str">
        <f>IF(LEN(INDEX('By serial number'!$A:$AV,MATCH(TEXT($C12,"000"),'By serial number'!$A:$A,0),MATCH(_7043_DJones_1_export_excel_2_9_[[#Headers],[DNB Key People]],'By serial number'!$A$1:$AV$1,0)))=0,"",INDEX('By serial number'!$A:$AV,MATCH(TEXT($C12,"000"),'By serial number'!$A:$A,0),MATCH(_7043_DJones_1_export_excel_2_9_[[#Headers],[DNB Key People]],'By serial number'!$A$1:$AV$1,0)))</f>
        <v/>
      </c>
      <c r="AP12" s="4" t="str">
        <f>IF(LEN(INDEX('By serial number'!$A:$AV,MATCH(TEXT($C12,"000"),'By serial number'!$A:$A,0),MATCH(_7043_DJones_1_export_excel_2_9_[[#Headers],[POC]],'By serial number'!$A$1:$AV$1,0)))=0,"",INDEX('By serial number'!$A:$AV,MATCH(TEXT($C12,"000"),'By serial number'!$A:$A,0),MATCH(_7043_DJones_1_export_excel_2_9_[[#Headers],[POC]],'By serial number'!$A$1:$AV$1,0)))</f>
        <v/>
      </c>
      <c r="AQ12" s="4" t="str">
        <f>IF(LEN(INDEX('By serial number'!$A:$AV,MATCH(TEXT($C12,"000"),'By serial number'!$A:$A,0),MATCH(_7043_DJones_1_export_excel_2_9_[[#Headers],[Title]],'By serial number'!$A$1:$AV$1,0)))=0,"",INDEX('By serial number'!$A:$AV,MATCH(TEXT($C12,"000"),'By serial number'!$A:$A,0),MATCH(_7043_DJones_1_export_excel_2_9_[[#Headers],[Title]],'By serial number'!$A$1:$AV$1,0)))</f>
        <v/>
      </c>
      <c r="AR12" s="4" t="str">
        <f>IF(LEN(INDEX('By serial number'!$A:$AV,MATCH(TEXT($C12,"000"),'By serial number'!$A:$A,0),MATCH(_7043_DJones_1_export_excel_2_9_[[#Headers],[Address]],'By serial number'!$A$1:$AV$1,0)))=0,"",INDEX('By serial number'!$A:$AV,MATCH(TEXT($C12,"000"),'By serial number'!$A:$A,0),MATCH(_7043_DJones_1_export_excel_2_9_[[#Headers],[Address]],'By serial number'!$A$1:$AV$1,0)))</f>
        <v/>
      </c>
      <c r="AS12" s="4" t="e">
        <f>IF(LEN(INDEX('By serial number'!$A:$AV,MATCH(TEXT($C12,"000"),'By serial number'!$A:$A,0),MATCH(_7043_DJones_1_export_excel_2_9_[[#Headers],[Column3]],'By serial number'!$A$1:$AV$1,0)))=0,"",INDEX('By serial number'!$A:$AV,MATCH(TEXT($C12,"000"),'By serial number'!$A:$A,0),MATCH(_7043_DJones_1_export_excel_2_9_[[#Headers],[Column3]],'By serial number'!$A$1:$AV$1,0)))</f>
        <v>#N/A</v>
      </c>
      <c r="AT12" s="4" t="str">
        <f>IF(LEN(INDEX('By serial number'!$A:$AV,MATCH(TEXT($C12,"000"),'By serial number'!$A:$A,0),MATCH(_7043_DJones_1_export_excel_2_9_[[#Headers],[Phone]],'By serial number'!$A$1:$AV$1,0)))=0,"",INDEX('By serial number'!$A:$AV,MATCH(TEXT($C12,"000"),'By serial number'!$A:$A,0),MATCH(_7043_DJones_1_export_excel_2_9_[[#Headers],[Phone]],'By serial number'!$A$1:$AV$1,0)))</f>
        <v/>
      </c>
      <c r="AU12" s="4" t="str">
        <f>IF(LEN(INDEX('By serial number'!$A:$AV,MATCH(TEXT($C12,"000"),'By serial number'!$A:$A,0),MATCH(_7043_DJones_1_export_excel_2_9_[[#Headers],[Email]],'By serial number'!$A$1:$AV$1,0)))=0,"",INDEX('By serial number'!$A:$AV,MATCH(TEXT($C12,"000"),'By serial number'!$A:$A,0),MATCH(_7043_DJones_1_export_excel_2_9_[[#Headers],[Email]],'By serial number'!$A$1:$AV$1,0)))</f>
        <v/>
      </c>
      <c r="AV12" s="4" t="e">
        <f>IF(LEN(INDEX('By serial number'!$A:$AV,MATCH(TEXT($C12,"000"),'By serial number'!$A:$A,0),MATCH(_7043_DJones_1_export_excel_2_9_[[#Headers],[Column4]],'By serial number'!$A$1:$AV$1,0)))=0,"",INDEX('By serial number'!$A:$AV,MATCH(TEXT($C12,"000"),'By serial number'!$A:$A,0),MATCH(_7043_DJones_1_export_excel_2_9_[[#Headers],[Column4]],'By serial number'!$A$1:$AV$1,0)))</f>
        <v>#N/A</v>
      </c>
      <c r="AW12" s="4" t="str">
        <f>IF(LEN(INDEX('By serial number'!$A:$AV,MATCH(TEXT($C12,"000"),'By serial number'!$A:$A,0),MATCH(_7043_DJones_1_export_excel_2_9_[[#Headers],[NBAA Name]],'By serial number'!$A$1:$AV$1,0)))=0,"",INDEX('By serial number'!$A:$AV,MATCH(TEXT($C12,"000"),'By serial number'!$A:$A,0),MATCH(_7043_DJones_1_export_excel_2_9_[[#Headers],[NBAA Name]],'By serial number'!$A$1:$AV$1,0)))</f>
        <v/>
      </c>
      <c r="AX12" s="4" t="str">
        <f>IF(LEN(INDEX('By serial number'!$A:$AV,MATCH(TEXT($C12,"000"),'By serial number'!$A:$A,0),MATCH(_7043_DJones_1_export_excel_2_9_[[#Headers],[NBAA Addr1]],'By serial number'!$A$1:$AV$1,0)))=0,"",INDEX('By serial number'!$A:$AV,MATCH(TEXT($C12,"000"),'By serial number'!$A:$A,0),MATCH(_7043_DJones_1_export_excel_2_9_[[#Headers],[NBAA Addr1]],'By serial number'!$A$1:$AV$1,0)))</f>
        <v/>
      </c>
      <c r="AY12" s="4" t="str">
        <f>IF(LEN(INDEX('By serial number'!$A:$AV,MATCH(TEXT($C12,"000"),'By serial number'!$A:$A,0),MATCH(_7043_DJones_1_export_excel_2_9_[[#Headers],[NBAA Addr2]],'By serial number'!$A$1:$AV$1,0)))=0,"",INDEX('By serial number'!$A:$AV,MATCH(TEXT($C12,"000"),'By serial number'!$A:$A,0),MATCH(_7043_DJones_1_export_excel_2_9_[[#Headers],[NBAA Addr2]],'By serial number'!$A$1:$AV$1,0)))</f>
        <v/>
      </c>
      <c r="AZ12" s="4" t="str">
        <f>IF(LEN(INDEX('By serial number'!$A:$AV,MATCH(TEXT($C12,"000"),'By serial number'!$A:$A,0),MATCH(_7043_DJones_1_export_excel_2_9_[[#Headers],[NBAA City]],'By serial number'!$A$1:$AV$1,0)))=0,"",INDEX('By serial number'!$A:$AV,MATCH(TEXT($C12,"000"),'By serial number'!$A:$A,0),MATCH(_7043_DJones_1_export_excel_2_9_[[#Headers],[NBAA City]],'By serial number'!$A$1:$AV$1,0)))</f>
        <v/>
      </c>
      <c r="BA12" s="4" t="str">
        <f>IF(LEN(INDEX('By serial number'!$A:$AV,MATCH(TEXT($C12,"000"),'By serial number'!$A:$A,0),MATCH(_7043_DJones_1_export_excel_2_9_[[#Headers],[NBAA State]],'By serial number'!$A$1:$AV$1,0)))=0,"",INDEX('By serial number'!$A:$AV,MATCH(TEXT($C12,"000"),'By serial number'!$A:$A,0),MATCH(_7043_DJones_1_export_excel_2_9_[[#Headers],[NBAA State]],'By serial number'!$A$1:$AV$1,0)))</f>
        <v/>
      </c>
      <c r="BB12" s="4" t="str">
        <f>IF(LEN(INDEX('By serial number'!$A:$AV,MATCH(TEXT($C12,"000"),'By serial number'!$A:$A,0),MATCH(_7043_DJones_1_export_excel_2_9_[[#Headers],[NBAA Zip]],'By serial number'!$A$1:$AV$1,0)))=0,"",INDEX('By serial number'!$A:$AV,MATCH(TEXT($C12,"000"),'By serial number'!$A:$A,0),MATCH(_7043_DJones_1_export_excel_2_9_[[#Headers],[NBAA Zip]],'By serial number'!$A$1:$AV$1,0)))</f>
        <v/>
      </c>
      <c r="BC12" s="4" t="str">
        <f>IF(LEN(INDEX('By serial number'!$A:$AV,MATCH(TEXT($C12,"000"),'By serial number'!$A:$A,0),MATCH(_7043_DJones_1_export_excel_2_9_[[#Headers],[NBAA Phone]],'By serial number'!$A$1:$AV$1,0)))=0,"",INDEX('By serial number'!$A:$AV,MATCH(TEXT($C12,"000"),'By serial number'!$A:$A,0),MATCH(_7043_DJones_1_export_excel_2_9_[[#Headers],[NBAA Phone]],'By serial number'!$A$1:$AV$1,0)))</f>
        <v/>
      </c>
      <c r="BD12" s="4" t="str">
        <f>IF(LEN(INDEX('By serial number'!$A:$AV,MATCH(TEXT($C12,"000"),'By serial number'!$A:$A,0),MATCH(_7043_DJones_1_export_excel_2_9_[[#Headers],[NBAA Web]],'By serial number'!$A$1:$AV$1,0)))=0,"",INDEX('By serial number'!$A:$AV,MATCH(TEXT($C12,"000"),'By serial number'!$A:$A,0),MATCH(_7043_DJones_1_export_excel_2_9_[[#Headers],[NBAA Web]],'By serial number'!$A$1:$AV$1,0)))</f>
        <v/>
      </c>
      <c r="BE12" s="4" t="str">
        <f>IF(LEN(INDEX('By serial number'!$A:$AV,MATCH(TEXT($C12,"000"),'By serial number'!$A:$A,0),MATCH(_7043_DJones_1_export_excel_2_9_[[#Headers],[NBAA email]],'By serial number'!$A$1:$AV$1,0)))=0,"",INDEX('By serial number'!$A:$AV,MATCH(TEXT($C12,"000"),'By serial number'!$A:$A,0),MATCH(_7043_DJones_1_export_excel_2_9_[[#Headers],[NBAA email]],'By serial number'!$A$1:$AV$1,0)))</f>
        <v/>
      </c>
      <c r="BF12" s="4" t="str">
        <f>IF(LEN(INDEX('By serial number'!$A:$AV,MATCH(TEXT($C12,"000"),'By serial number'!$A:$A,0),MATCH(_7043_DJones_1_export_excel_2_9_[[#Headers],[NBAA NBAA Link]],'By serial number'!$A$1:$AV$1,0)))=0,"",INDEX('By serial number'!$A:$AV,MATCH(TEXT($C12,"000"),'By serial number'!$A:$A,0),MATCH(_7043_DJones_1_export_excel_2_9_[[#Headers],[NBAA NBAA Link]],'By serial number'!$A$1:$AV$1,0)))</f>
        <v/>
      </c>
      <c r="BG12" s="4" t="str">
        <f>IF(LEN(INDEX('By serial number'!$A:$AV,MATCH(TEXT($C12,"000"),'By serial number'!$A:$A,0),MATCH(_7043_DJones_1_export_excel_2_9_[[#Headers],[Certificate Designator]],'By serial number'!$A$1:$AV$1,0)))=0,"",INDEX('By serial number'!$A:$AV,MATCH(TEXT($C12,"000"),'By serial number'!$A:$A,0),MATCH(_7043_DJones_1_export_excel_2_9_[[#Headers],[Certificate Designator]],'By serial number'!$A$1:$AV$1,0)))</f>
        <v/>
      </c>
      <c r="BH12" s="4" t="str">
        <f>IF(LEN(INDEX('By serial number'!$A:$AV,MATCH(TEXT($C12,"000"),'By serial number'!$A:$A,0),MATCH(_7043_DJones_1_export_excel_2_9_[[#Headers],[Company Name]],'By serial number'!$A$1:$AV$1,0)))=0,"",INDEX('By serial number'!$A:$AV,MATCH(TEXT($C12,"000"),'By serial number'!$A:$A,0),MATCH(_7043_DJones_1_export_excel_2_9_[[#Headers],[Company Name]],'By serial number'!$A$1:$AV$1,0)))</f>
        <v/>
      </c>
      <c r="BI12" s="4" t="str">
        <f>IF(LEN(INDEX('By serial number'!$A:$AV,MATCH(TEXT($C12,"000"),'By serial number'!$A:$A,0),MATCH(_7043_DJones_1_export_excel_2_9_[[#Headers],[CEO_Name]],'By serial number'!$A$1:$AV$1,0)))=0,"",INDEX('By serial number'!$A:$AV,MATCH(TEXT($C12,"000"),'By serial number'!$A:$A,0),MATCH(_7043_DJones_1_export_excel_2_9_[[#Headers],[CEO_Name]],'By serial number'!$A$1:$AV$1,0)))</f>
        <v/>
      </c>
      <c r="BJ12" s="4" t="str">
        <f>IF(LEN(INDEX('By serial number'!$A:$AV,MATCH(TEXT($C12,"000"),'By serial number'!$A:$A,0),MATCH(_7043_DJones_1_export_excel_2_9_[[#Headers],[CEO_Title]],'By serial number'!$A$1:$AV$1,0)))=0,"",INDEX('By serial number'!$A:$AV,MATCH(TEXT($C12,"000"),'By serial number'!$A:$A,0),MATCH(_7043_DJones_1_export_excel_2_9_[[#Headers],[CEO_Title]],'By serial number'!$A$1:$AV$1,0)))</f>
        <v/>
      </c>
      <c r="BK12" s="4" t="str">
        <f>IF(LEN(INDEX('By serial number'!$A:$AV,MATCH(TEXT($C12,"000"),'By serial number'!$A:$A,0),MATCH(_7043_DJones_1_export_excel_2_9_[[#Headers],[CEO_Address1]],'By serial number'!$A$1:$AV$1,0)))=0,"",INDEX('By serial number'!$A:$AV,MATCH(TEXT($C12,"000"),'By serial number'!$A:$A,0),MATCH(_7043_DJones_1_export_excel_2_9_[[#Headers],[CEO_Address1]],'By serial number'!$A$1:$AV$1,0)))</f>
        <v/>
      </c>
      <c r="BL12" s="4" t="str">
        <f>IF(LEN(INDEX('By serial number'!$A:$AV,MATCH(TEXT($C12,"000"),'By serial number'!$A:$A,0),MATCH(_7043_DJones_1_export_excel_2_9_[[#Headers],[CEO_Address2]],'By serial number'!$A$1:$AV$1,0)))=0,"",INDEX('By serial number'!$A:$AV,MATCH(TEXT($C12,"000"),'By serial number'!$A:$A,0),MATCH(_7043_DJones_1_export_excel_2_9_[[#Headers],[CEO_Address2]],'By serial number'!$A$1:$AV$1,0)))</f>
        <v/>
      </c>
      <c r="BM12" s="4" t="str">
        <f>IF(LEN(INDEX('By serial number'!$A:$AV,MATCH(TEXT($C12,"000"),'By serial number'!$A:$A,0),MATCH(_7043_DJones_1_export_excel_2_9_[[#Headers],[CEO_Address3]],'By serial number'!$A$1:$AV$1,0)))=0,"",INDEX('By serial number'!$A:$AV,MATCH(TEXT($C12,"000"),'By serial number'!$A:$A,0),MATCH(_7043_DJones_1_export_excel_2_9_[[#Headers],[CEO_Address3]],'By serial number'!$A$1:$AV$1,0)))</f>
        <v/>
      </c>
      <c r="BN12" s="4" t="str">
        <f>IF(LEN(INDEX('By serial number'!$A:$AV,MATCH(TEXT($C12,"000"),'By serial number'!$A:$A,0),MATCH(_7043_DJones_1_export_excel_2_9_[[#Headers],[CEO_City]],'By serial number'!$A$1:$AV$1,0)))=0,"",INDEX('By serial number'!$A:$AV,MATCH(TEXT($C12,"000"),'By serial number'!$A:$A,0),MATCH(_7043_DJones_1_export_excel_2_9_[[#Headers],[CEO_City]],'By serial number'!$A$1:$AV$1,0)))</f>
        <v/>
      </c>
      <c r="BO12" s="4" t="str">
        <f>IF(LEN(INDEX('By serial number'!$A:$AV,MATCH(TEXT($C12,"000"),'By serial number'!$A:$A,0),MATCH(_7043_DJones_1_export_excel_2_9_[[#Headers],[CEO_State]],'By serial number'!$A$1:$AV$1,0)))=0,"",INDEX('By serial number'!$A:$AV,MATCH(TEXT($C12,"000"),'By serial number'!$A:$A,0),MATCH(_7043_DJones_1_export_excel_2_9_[[#Headers],[CEO_State]],'By serial number'!$A$1:$AV$1,0)))</f>
        <v/>
      </c>
      <c r="BP12" s="4" t="str">
        <f>IF(LEN(INDEX('By serial number'!$A:$AV,MATCH(TEXT($C12,"000"),'By serial number'!$A:$A,0),MATCH(_7043_DJones_1_export_excel_2_9_[[#Headers],[CEO_Postal_Code]],'By serial number'!$A$1:$AV$1,0)))=0,"",INDEX('By serial number'!$A:$AV,MATCH(TEXT($C12,"000"),'By serial number'!$A:$A,0),MATCH(_7043_DJones_1_export_excel_2_9_[[#Headers],[CEO_Postal_Code]],'By serial number'!$A$1:$AV$1,0)))</f>
        <v/>
      </c>
      <c r="BQ12" s="4" t="str">
        <f>IF(LEN(INDEX('By serial number'!$A:$AV,MATCH(TEXT($C12,"000"),'By serial number'!$A:$A,0),MATCH(_7043_DJones_1_export_excel_2_9_[[#Headers],[CEO_Country]],'By serial number'!$A$1:$AV$1,0)))=0,"",INDEX('By serial number'!$A:$AV,MATCH(TEXT($C12,"000"),'By serial number'!$A:$A,0),MATCH(_7043_DJones_1_export_excel_2_9_[[#Headers],[CEO_Country]],'By serial number'!$A$1:$AV$1,0)))</f>
        <v/>
      </c>
      <c r="BR12" s="4" t="str">
        <f>IF(LEN(INDEX('By serial number'!$A:$AV,MATCH(TEXT($C12,"000"),'By serial number'!$A:$A,0),MATCH(_7043_DJones_1_export_excel_2_9_[[#Headers],[CEO_Phone]],'By serial number'!$A$1:$AV$1,0)))=0,"",INDEX('By serial number'!$A:$AV,MATCH(TEXT($C12,"000"),'By serial number'!$A:$A,0),MATCH(_7043_DJones_1_export_excel_2_9_[[#Headers],[CEO_Phone]],'By serial number'!$A$1:$AV$1,0)))</f>
        <v/>
      </c>
      <c r="BS12" s="4" t="str">
        <f>IF(LEN(INDEX('By serial number'!$A:$AV,MATCH(TEXT($C12,"000"),'By serial number'!$A:$A,0),MATCH(_7043_DJones_1_export_excel_2_9_[[#Headers],[CEO_Phone_Extension]],'By serial number'!$A$1:$AV$1,0)))=0,"",INDEX('By serial number'!$A:$AV,MATCH(TEXT($C12,"000"),'By serial number'!$A:$A,0),MATCH(_7043_DJones_1_export_excel_2_9_[[#Headers],[CEO_Phone_Extension]],'By serial number'!$A$1:$AV$1,0)))</f>
        <v/>
      </c>
      <c r="BT12" s="4" t="str">
        <f>IF(LEN(INDEX('By serial number'!$A:$AV,MATCH(TEXT($C12,"000"),'By serial number'!$A:$A,0),MATCH(_7043_DJones_1_export_excel_2_9_[[#Headers],[CEO_Foreign_Phone]],'By serial number'!$A$1:$AV$1,0)))=0,"",INDEX('By serial number'!$A:$AV,MATCH(TEXT($C12,"000"),'By serial number'!$A:$A,0),MATCH(_7043_DJones_1_export_excel_2_9_[[#Headers],[CEO_Foreign_Phone]],'By serial number'!$A$1:$AV$1,0)))</f>
        <v/>
      </c>
      <c r="BU12" s="4" t="str">
        <f>IFERROR(INDEX(Zerobounce!$A:$B,MATCH(_7043_DJones_1_export_excel_2_9_[[#This Row],[COMPEMAILADDRESS]],Zerobounce!$A:$A,0),2),"")</f>
        <v/>
      </c>
      <c r="BV12" s="4" t="str">
        <f>IFERROR(INDEX(Zerobounce!$A:$B,MATCH(_7043_DJones_1_export_excel_2_9_[[#This Row],[CONTACTEMAIL]],Zerobounce!$A:$A,0),2),"")</f>
        <v/>
      </c>
      <c r="BW12" s="11"/>
    </row>
    <row r="13" spans="1:75" x14ac:dyDescent="0.25">
      <c r="A13" s="4" t="s">
        <v>999</v>
      </c>
      <c r="B13" s="4" t="s">
        <v>1000</v>
      </c>
      <c r="C13">
        <v>209</v>
      </c>
      <c r="D13" s="4" t="s">
        <v>260</v>
      </c>
      <c r="E13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N209AW</v>
      </c>
      <c r="F13" s="4" t="s">
        <v>1085</v>
      </c>
      <c r="G13" s="4" t="s">
        <v>335</v>
      </c>
      <c r="H13" s="4" t="s">
        <v>1002</v>
      </c>
      <c r="I13" s="4" t="s">
        <v>1086</v>
      </c>
      <c r="J13" s="4" t="s">
        <v>1087</v>
      </c>
      <c r="K13" s="4" t="s">
        <v>1088</v>
      </c>
      <c r="L13" s="4" t="s">
        <v>1089</v>
      </c>
      <c r="M13" s="4" t="s">
        <v>339</v>
      </c>
      <c r="N13" s="4" t="s">
        <v>335</v>
      </c>
      <c r="O13">
        <v>85260</v>
      </c>
      <c r="P13" s="4" t="s">
        <v>1002</v>
      </c>
      <c r="Q13" s="4" t="s">
        <v>1033</v>
      </c>
      <c r="R13" s="4" t="s">
        <v>1090</v>
      </c>
      <c r="S13" s="4" t="s">
        <v>1091</v>
      </c>
      <c r="T13" s="4" t="s">
        <v>1092</v>
      </c>
      <c r="U13" s="4"/>
      <c r="V13" s="4" t="s">
        <v>1093</v>
      </c>
      <c r="W13" s="4" t="s">
        <v>1094</v>
      </c>
      <c r="X13" s="4" t="s">
        <v>1039</v>
      </c>
      <c r="Y13" s="4" t="s">
        <v>1090</v>
      </c>
      <c r="Z13" s="4" t="s">
        <v>1095</v>
      </c>
      <c r="AA13" s="4" t="s">
        <v>1092</v>
      </c>
      <c r="AB13" s="4" t="s">
        <v>1095</v>
      </c>
      <c r="AC13" s="4" t="str">
        <f>IF(LEN(INDEX('By serial number'!$A:$AV,MATCH(TEXT($C13,"000"),'By serial number'!$A:$A,0),MATCH(_7043_DJones_1_export_excel_2_9_[[#Headers],["Operator"]],'By serial number'!$A$1:$AV$1,0)))=0,"",INDEX('By serial number'!$A:$AV,MATCH(TEXT($C13,"000"),'By serial number'!$A:$A,0),MATCH(_7043_DJones_1_export_excel_2_9_[[#Headers],["Operator"]],'By serial number'!$A$1:$AV$1,0)))</f>
        <v/>
      </c>
      <c r="AD13" s="4" t="str">
        <f>IF(LEN(INDEX('By serial number'!$A:$AV,MATCH(TEXT($C13,"000"),'By serial number'!$A:$A,0),MATCH(_7043_DJones_1_export_excel_2_9_[[#Headers],[Data]],'By serial number'!$A$1:$AV$1,0)))=0,"",INDEX('By serial number'!$A:$AV,MATCH(TEXT($C13,"000"),'By serial number'!$A:$A,0),MATCH(_7043_DJones_1_export_excel_2_9_[[#Headers],[Data]],'By serial number'!$A$1:$AV$1,0)))</f>
        <v>Blue Star Management LLC, Craig AK bought 7/27/21</v>
      </c>
      <c r="AE13" s="4" t="str">
        <f>IF(LEN(INDEX('By serial number'!$A:$AV,MATCH(TEXT($C13,"000"),'By serial number'!$A:$A,0),MATCH(_7043_DJones_1_export_excel_2_9_[[#Headers],[NAME]],'By serial number'!$A$1:$AV$1,0)))=0,"",INDEX('By serial number'!$A:$AV,MATCH(TEXT($C13,"000"),'By serial number'!$A:$A,0),MATCH(_7043_DJones_1_export_excel_2_9_[[#Headers],[NAME]],'By serial number'!$A$1:$AV$1,0)))</f>
        <v>BLUE STAR MANAGEMENT LLC</v>
      </c>
      <c r="AF13" s="4" t="str">
        <f>IF(LEN(INDEX('By serial number'!$A:$AV,MATCH(TEXT($C13,"000"),'By serial number'!$A:$A,0),MATCH(_7043_DJones_1_export_excel_2_9_[[#Headers],[STREET]],'By serial number'!$A$1:$AV$1,0)))=0,"",INDEX('By serial number'!$A:$AV,MATCH(TEXT($C13,"000"),'By serial number'!$A:$A,0),MATCH(_7043_DJones_1_export_excel_2_9_[[#Headers],[STREET]],'By serial number'!$A$1:$AV$1,0)))</f>
        <v>PO BOX 686</v>
      </c>
      <c r="AG13" s="4" t="str">
        <f>IF(LEN(INDEX('By serial number'!$A:$AV,MATCH(TEXT($C13,"000"),'By serial number'!$A:$A,0),MATCH(_7043_DJones_1_export_excel_2_9_[[#Headers],[CITY]],'By serial number'!$A$1:$AV$1,0)))=0,"",INDEX('By serial number'!$A:$AV,MATCH(TEXT($C13,"000"),'By serial number'!$A:$A,0),MATCH(_7043_DJones_1_export_excel_2_9_[[#Headers],[CITY]],'By serial number'!$A$1:$AV$1,0)))</f>
        <v>CRAIG</v>
      </c>
      <c r="AH13" s="4" t="str">
        <f>IF(LEN(INDEX('By serial number'!$A:$AV,MATCH(TEXT($C13,"000"),'By serial number'!$A:$A,0),MATCH(_7043_DJones_1_export_excel_2_9_[[#Headers],[STATE]],'By serial number'!$A$1:$AV$1,0)))=0,"",INDEX('By serial number'!$A:$AV,MATCH(TEXT($C13,"000"),'By serial number'!$A:$A,0),MATCH(_7043_DJones_1_export_excel_2_9_[[#Headers],[STATE]],'By serial number'!$A$1:$AV$1,0)))</f>
        <v>AK</v>
      </c>
      <c r="AI13" s="4" t="e">
        <f>IF(LEN(INDEX('By serial number'!$A:$AV,MATCH(TEXT($C13,"000"),'By serial number'!$A:$A,0),MATCH(_7043_DJones_1_export_excel_2_9_[[#Headers],[Column1]],'By serial number'!$A$1:$AV$1,0)))=0,"",INDEX('By serial number'!$A:$AV,MATCH(TEXT($C13,"000"),'By serial number'!$A:$A,0),MATCH(_7043_DJones_1_export_excel_2_9_[[#Headers],[Column1]],'By serial number'!$A$1:$AV$1,0)))</f>
        <v>#N/A</v>
      </c>
      <c r="AJ13" s="4" t="str">
        <f>IF(LEN(INDEX('By serial number'!$A:$AV,MATCH(TEXT($C13,"000"),'By serial number'!$A:$A,0),MATCH(_7043_DJones_1_export_excel_2_9_[[#Headers],[OTHER NAMES(1)]],'By serial number'!$A$1:$AV$1,0)))=0,"",INDEX('By serial number'!$A:$AV,MATCH(TEXT($C13,"000"),'By serial number'!$A:$A,0),MATCH(_7043_DJones_1_export_excel_2_9_[[#Headers],[OTHER NAMES(1)]],'By serial number'!$A$1:$AV$1,0)))</f>
        <v/>
      </c>
      <c r="AK13" s="4" t="str">
        <f>IF(LEN(INDEX('By serial number'!$A:$AV,MATCH(TEXT($C13,"000"),'By serial number'!$A:$A,0),MATCH(_7043_DJones_1_export_excel_2_9_[[#Headers],[OTHER NAMES(2)]],'By serial number'!$A$1:$AV$1,0)))=0,"",INDEX('By serial number'!$A:$AV,MATCH(TEXT($C13,"000"),'By serial number'!$A:$A,0),MATCH(_7043_DJones_1_export_excel_2_9_[[#Headers],[OTHER NAMES(2)]],'By serial number'!$A$1:$AV$1,0)))</f>
        <v/>
      </c>
      <c r="AL13" s="4" t="str">
        <f>IF(LEN(INDEX('By serial number'!$A:$AV,MATCH(TEXT($C13,"000"),'By serial number'!$A:$A,0),MATCH(_7043_DJones_1_export_excel_2_9_[[#Headers],[Part 135 Certificate Holder Name]],'By serial number'!$A$1:$AV$1,0)))=0,"",INDEX('By serial number'!$A:$AV,MATCH(TEXT($C13,"000"),'By serial number'!$A:$A,0),MATCH(_7043_DJones_1_export_excel_2_9_[[#Headers],[Part 135 Certificate Holder Name]],'By serial number'!$A$1:$AV$1,0)))</f>
        <v/>
      </c>
      <c r="AM13" s="4" t="str">
        <f>IF(LEN(INDEX('By serial number'!$A:$AV,MATCH(TEXT($C13,"000"),'By serial number'!$A:$A,0),MATCH(_7043_DJones_1_export_excel_2_9_[[#Headers],[Part 135 Dsgn]],'By serial number'!$A$1:$AV$1,0)))=0,"",INDEX('By serial number'!$A:$AV,MATCH(TEXT($C13,"000"),'By serial number'!$A:$A,0),MATCH(_7043_DJones_1_export_excel_2_9_[[#Headers],[Part 135 Dsgn]],'By serial number'!$A$1:$AV$1,0)))</f>
        <v/>
      </c>
      <c r="AN13" s="4" t="e">
        <f>IF(LEN(INDEX('By serial number'!$A:$AV,MATCH(TEXT($C13,"000"),'By serial number'!$A:$A,0),MATCH(_7043_DJones_1_export_excel_2_9_[[#Headers],[Column2]],'By serial number'!$A$1:$AV$1,0)))=0,"",INDEX('By serial number'!$A:$AV,MATCH(TEXT($C13,"000"),'By serial number'!$A:$A,0),MATCH(_7043_DJones_1_export_excel_2_9_[[#Headers],[Column2]],'By serial number'!$A$1:$AV$1,0)))</f>
        <v>#N/A</v>
      </c>
      <c r="AO13" s="4" t="str">
        <f>IF(LEN(INDEX('By serial number'!$A:$AV,MATCH(TEXT($C13,"000"),'By serial number'!$A:$A,0),MATCH(_7043_DJones_1_export_excel_2_9_[[#Headers],[DNB Key People]],'By serial number'!$A$1:$AV$1,0)))=0,"",INDEX('By serial number'!$A:$AV,MATCH(TEXT($C13,"000"),'By serial number'!$A:$A,0),MATCH(_7043_DJones_1_export_excel_2_9_[[#Headers],[DNB Key People]],'By serial number'!$A$1:$AV$1,0)))</f>
        <v/>
      </c>
      <c r="AP13" s="4" t="str">
        <f>IF(LEN(INDEX('By serial number'!$A:$AV,MATCH(TEXT($C13,"000"),'By serial number'!$A:$A,0),MATCH(_7043_DJones_1_export_excel_2_9_[[#Headers],[POC]],'By serial number'!$A$1:$AV$1,0)))=0,"",INDEX('By serial number'!$A:$AV,MATCH(TEXT($C13,"000"),'By serial number'!$A:$A,0),MATCH(_7043_DJones_1_export_excel_2_9_[[#Headers],[POC]],'By serial number'!$A$1:$AV$1,0)))</f>
        <v/>
      </c>
      <c r="AQ13" s="4" t="str">
        <f>IF(LEN(INDEX('By serial number'!$A:$AV,MATCH(TEXT($C13,"000"),'By serial number'!$A:$A,0),MATCH(_7043_DJones_1_export_excel_2_9_[[#Headers],[Title]],'By serial number'!$A$1:$AV$1,0)))=0,"",INDEX('By serial number'!$A:$AV,MATCH(TEXT($C13,"000"),'By serial number'!$A:$A,0),MATCH(_7043_DJones_1_export_excel_2_9_[[#Headers],[Title]],'By serial number'!$A$1:$AV$1,0)))</f>
        <v/>
      </c>
      <c r="AR13" s="4" t="str">
        <f>IF(LEN(INDEX('By serial number'!$A:$AV,MATCH(TEXT($C13,"000"),'By serial number'!$A:$A,0),MATCH(_7043_DJones_1_export_excel_2_9_[[#Headers],[Address]],'By serial number'!$A$1:$AV$1,0)))=0,"",INDEX('By serial number'!$A:$AV,MATCH(TEXT($C13,"000"),'By serial number'!$A:$A,0),MATCH(_7043_DJones_1_export_excel_2_9_[[#Headers],[Address]],'By serial number'!$A$1:$AV$1,0)))</f>
        <v/>
      </c>
      <c r="AS13" s="4" t="e">
        <f>IF(LEN(INDEX('By serial number'!$A:$AV,MATCH(TEXT($C13,"000"),'By serial number'!$A:$A,0),MATCH(_7043_DJones_1_export_excel_2_9_[[#Headers],[Column3]],'By serial number'!$A$1:$AV$1,0)))=0,"",INDEX('By serial number'!$A:$AV,MATCH(TEXT($C13,"000"),'By serial number'!$A:$A,0),MATCH(_7043_DJones_1_export_excel_2_9_[[#Headers],[Column3]],'By serial number'!$A$1:$AV$1,0)))</f>
        <v>#N/A</v>
      </c>
      <c r="AT13" s="4" t="str">
        <f>IF(LEN(INDEX('By serial number'!$A:$AV,MATCH(TEXT($C13,"000"),'By serial number'!$A:$A,0),MATCH(_7043_DJones_1_export_excel_2_9_[[#Headers],[Phone]],'By serial number'!$A$1:$AV$1,0)))=0,"",INDEX('By serial number'!$A:$AV,MATCH(TEXT($C13,"000"),'By serial number'!$A:$A,0),MATCH(_7043_DJones_1_export_excel_2_9_[[#Headers],[Phone]],'By serial number'!$A$1:$AV$1,0)))</f>
        <v/>
      </c>
      <c r="AU13" s="4" t="str">
        <f>IF(LEN(INDEX('By serial number'!$A:$AV,MATCH(TEXT($C13,"000"),'By serial number'!$A:$A,0),MATCH(_7043_DJones_1_export_excel_2_9_[[#Headers],[Email]],'By serial number'!$A$1:$AV$1,0)))=0,"",INDEX('By serial number'!$A:$AV,MATCH(TEXT($C13,"000"),'By serial number'!$A:$A,0),MATCH(_7043_DJones_1_export_excel_2_9_[[#Headers],[Email]],'By serial number'!$A$1:$AV$1,0)))</f>
        <v/>
      </c>
      <c r="AV13" s="4" t="e">
        <f>IF(LEN(INDEX('By serial number'!$A:$AV,MATCH(TEXT($C13,"000"),'By serial number'!$A:$A,0),MATCH(_7043_DJones_1_export_excel_2_9_[[#Headers],[Column4]],'By serial number'!$A$1:$AV$1,0)))=0,"",INDEX('By serial number'!$A:$AV,MATCH(TEXT($C13,"000"),'By serial number'!$A:$A,0),MATCH(_7043_DJones_1_export_excel_2_9_[[#Headers],[Column4]],'By serial number'!$A$1:$AV$1,0)))</f>
        <v>#N/A</v>
      </c>
      <c r="AW13" s="4" t="str">
        <f>IF(LEN(INDEX('By serial number'!$A:$AV,MATCH(TEXT($C13,"000"),'By serial number'!$A:$A,0),MATCH(_7043_DJones_1_export_excel_2_9_[[#Headers],[NBAA Name]],'By serial number'!$A$1:$AV$1,0)))=0,"",INDEX('By serial number'!$A:$AV,MATCH(TEXT($C13,"000"),'By serial number'!$A:$A,0),MATCH(_7043_DJones_1_export_excel_2_9_[[#Headers],[NBAA Name]],'By serial number'!$A$1:$AV$1,0)))</f>
        <v/>
      </c>
      <c r="AX13" s="4" t="str">
        <f>IF(LEN(INDEX('By serial number'!$A:$AV,MATCH(TEXT($C13,"000"),'By serial number'!$A:$A,0),MATCH(_7043_DJones_1_export_excel_2_9_[[#Headers],[NBAA Addr1]],'By serial number'!$A$1:$AV$1,0)))=0,"",INDEX('By serial number'!$A:$AV,MATCH(TEXT($C13,"000"),'By serial number'!$A:$A,0),MATCH(_7043_DJones_1_export_excel_2_9_[[#Headers],[NBAA Addr1]],'By serial number'!$A$1:$AV$1,0)))</f>
        <v/>
      </c>
      <c r="AY13" s="4" t="str">
        <f>IF(LEN(INDEX('By serial number'!$A:$AV,MATCH(TEXT($C13,"000"),'By serial number'!$A:$A,0),MATCH(_7043_DJones_1_export_excel_2_9_[[#Headers],[NBAA Addr2]],'By serial number'!$A$1:$AV$1,0)))=0,"",INDEX('By serial number'!$A:$AV,MATCH(TEXT($C13,"000"),'By serial number'!$A:$A,0),MATCH(_7043_DJones_1_export_excel_2_9_[[#Headers],[NBAA Addr2]],'By serial number'!$A$1:$AV$1,0)))</f>
        <v/>
      </c>
      <c r="AZ13" s="4" t="str">
        <f>IF(LEN(INDEX('By serial number'!$A:$AV,MATCH(TEXT($C13,"000"),'By serial number'!$A:$A,0),MATCH(_7043_DJones_1_export_excel_2_9_[[#Headers],[NBAA City]],'By serial number'!$A$1:$AV$1,0)))=0,"",INDEX('By serial number'!$A:$AV,MATCH(TEXT($C13,"000"),'By serial number'!$A:$A,0),MATCH(_7043_DJones_1_export_excel_2_9_[[#Headers],[NBAA City]],'By serial number'!$A$1:$AV$1,0)))</f>
        <v/>
      </c>
      <c r="BA13" s="4" t="str">
        <f>IF(LEN(INDEX('By serial number'!$A:$AV,MATCH(TEXT($C13,"000"),'By serial number'!$A:$A,0),MATCH(_7043_DJones_1_export_excel_2_9_[[#Headers],[NBAA State]],'By serial number'!$A$1:$AV$1,0)))=0,"",INDEX('By serial number'!$A:$AV,MATCH(TEXT($C13,"000"),'By serial number'!$A:$A,0),MATCH(_7043_DJones_1_export_excel_2_9_[[#Headers],[NBAA State]],'By serial number'!$A$1:$AV$1,0)))</f>
        <v/>
      </c>
      <c r="BB13" s="4" t="str">
        <f>IF(LEN(INDEX('By serial number'!$A:$AV,MATCH(TEXT($C13,"000"),'By serial number'!$A:$A,0),MATCH(_7043_DJones_1_export_excel_2_9_[[#Headers],[NBAA Zip]],'By serial number'!$A$1:$AV$1,0)))=0,"",INDEX('By serial number'!$A:$AV,MATCH(TEXT($C13,"000"),'By serial number'!$A:$A,0),MATCH(_7043_DJones_1_export_excel_2_9_[[#Headers],[NBAA Zip]],'By serial number'!$A$1:$AV$1,0)))</f>
        <v/>
      </c>
      <c r="BC13" s="4" t="str">
        <f>IF(LEN(INDEX('By serial number'!$A:$AV,MATCH(TEXT($C13,"000"),'By serial number'!$A:$A,0),MATCH(_7043_DJones_1_export_excel_2_9_[[#Headers],[NBAA Phone]],'By serial number'!$A$1:$AV$1,0)))=0,"",INDEX('By serial number'!$A:$AV,MATCH(TEXT($C13,"000"),'By serial number'!$A:$A,0),MATCH(_7043_DJones_1_export_excel_2_9_[[#Headers],[NBAA Phone]],'By serial number'!$A$1:$AV$1,0)))</f>
        <v/>
      </c>
      <c r="BD13" s="4" t="str">
        <f>IF(LEN(INDEX('By serial number'!$A:$AV,MATCH(TEXT($C13,"000"),'By serial number'!$A:$A,0),MATCH(_7043_DJones_1_export_excel_2_9_[[#Headers],[NBAA Web]],'By serial number'!$A$1:$AV$1,0)))=0,"",INDEX('By serial number'!$A:$AV,MATCH(TEXT($C13,"000"),'By serial number'!$A:$A,0),MATCH(_7043_DJones_1_export_excel_2_9_[[#Headers],[NBAA Web]],'By serial number'!$A$1:$AV$1,0)))</f>
        <v/>
      </c>
      <c r="BE13" s="4" t="str">
        <f>IF(LEN(INDEX('By serial number'!$A:$AV,MATCH(TEXT($C13,"000"),'By serial number'!$A:$A,0),MATCH(_7043_DJones_1_export_excel_2_9_[[#Headers],[NBAA email]],'By serial number'!$A$1:$AV$1,0)))=0,"",INDEX('By serial number'!$A:$AV,MATCH(TEXT($C13,"000"),'By serial number'!$A:$A,0),MATCH(_7043_DJones_1_export_excel_2_9_[[#Headers],[NBAA email]],'By serial number'!$A$1:$AV$1,0)))</f>
        <v/>
      </c>
      <c r="BF13" s="4" t="str">
        <f>IF(LEN(INDEX('By serial number'!$A:$AV,MATCH(TEXT($C13,"000"),'By serial number'!$A:$A,0),MATCH(_7043_DJones_1_export_excel_2_9_[[#Headers],[NBAA NBAA Link]],'By serial number'!$A$1:$AV$1,0)))=0,"",INDEX('By serial number'!$A:$AV,MATCH(TEXT($C13,"000"),'By serial number'!$A:$A,0),MATCH(_7043_DJones_1_export_excel_2_9_[[#Headers],[NBAA NBAA Link]],'By serial number'!$A$1:$AV$1,0)))</f>
        <v/>
      </c>
      <c r="BG13" s="4" t="str">
        <f>IF(LEN(INDEX('By serial number'!$A:$AV,MATCH(TEXT($C13,"000"),'By serial number'!$A:$A,0),MATCH(_7043_DJones_1_export_excel_2_9_[[#Headers],[Certificate Designator]],'By serial number'!$A$1:$AV$1,0)))=0,"",INDEX('By serial number'!$A:$AV,MATCH(TEXT($C13,"000"),'By serial number'!$A:$A,0),MATCH(_7043_DJones_1_export_excel_2_9_[[#Headers],[Certificate Designator]],'By serial number'!$A$1:$AV$1,0)))</f>
        <v/>
      </c>
      <c r="BH13" s="4" t="str">
        <f>IF(LEN(INDEX('By serial number'!$A:$AV,MATCH(TEXT($C13,"000"),'By serial number'!$A:$A,0),MATCH(_7043_DJones_1_export_excel_2_9_[[#Headers],[Company Name]],'By serial number'!$A$1:$AV$1,0)))=0,"",INDEX('By serial number'!$A:$AV,MATCH(TEXT($C13,"000"),'By serial number'!$A:$A,0),MATCH(_7043_DJones_1_export_excel_2_9_[[#Headers],[Company Name]],'By serial number'!$A$1:$AV$1,0)))</f>
        <v/>
      </c>
      <c r="BI13" s="4" t="str">
        <f>IF(LEN(INDEX('By serial number'!$A:$AV,MATCH(TEXT($C13,"000"),'By serial number'!$A:$A,0),MATCH(_7043_DJones_1_export_excel_2_9_[[#Headers],[CEO_Name]],'By serial number'!$A$1:$AV$1,0)))=0,"",INDEX('By serial number'!$A:$AV,MATCH(TEXT($C13,"000"),'By serial number'!$A:$A,0),MATCH(_7043_DJones_1_export_excel_2_9_[[#Headers],[CEO_Name]],'By serial number'!$A$1:$AV$1,0)))</f>
        <v/>
      </c>
      <c r="BJ13" s="4" t="str">
        <f>IF(LEN(INDEX('By serial number'!$A:$AV,MATCH(TEXT($C13,"000"),'By serial number'!$A:$A,0),MATCH(_7043_DJones_1_export_excel_2_9_[[#Headers],[CEO_Title]],'By serial number'!$A$1:$AV$1,0)))=0,"",INDEX('By serial number'!$A:$AV,MATCH(TEXT($C13,"000"),'By serial number'!$A:$A,0),MATCH(_7043_DJones_1_export_excel_2_9_[[#Headers],[CEO_Title]],'By serial number'!$A$1:$AV$1,0)))</f>
        <v/>
      </c>
      <c r="BK13" s="4" t="str">
        <f>IF(LEN(INDEX('By serial number'!$A:$AV,MATCH(TEXT($C13,"000"),'By serial number'!$A:$A,0),MATCH(_7043_DJones_1_export_excel_2_9_[[#Headers],[CEO_Address1]],'By serial number'!$A$1:$AV$1,0)))=0,"",INDEX('By serial number'!$A:$AV,MATCH(TEXT($C13,"000"),'By serial number'!$A:$A,0),MATCH(_7043_DJones_1_export_excel_2_9_[[#Headers],[CEO_Address1]],'By serial number'!$A$1:$AV$1,0)))</f>
        <v/>
      </c>
      <c r="BL13" s="4" t="str">
        <f>IF(LEN(INDEX('By serial number'!$A:$AV,MATCH(TEXT($C13,"000"),'By serial number'!$A:$A,0),MATCH(_7043_DJones_1_export_excel_2_9_[[#Headers],[CEO_Address2]],'By serial number'!$A$1:$AV$1,0)))=0,"",INDEX('By serial number'!$A:$AV,MATCH(TEXT($C13,"000"),'By serial number'!$A:$A,0),MATCH(_7043_DJones_1_export_excel_2_9_[[#Headers],[CEO_Address2]],'By serial number'!$A$1:$AV$1,0)))</f>
        <v/>
      </c>
      <c r="BM13" s="4" t="str">
        <f>IF(LEN(INDEX('By serial number'!$A:$AV,MATCH(TEXT($C13,"000"),'By serial number'!$A:$A,0),MATCH(_7043_DJones_1_export_excel_2_9_[[#Headers],[CEO_Address3]],'By serial number'!$A$1:$AV$1,0)))=0,"",INDEX('By serial number'!$A:$AV,MATCH(TEXT($C13,"000"),'By serial number'!$A:$A,0),MATCH(_7043_DJones_1_export_excel_2_9_[[#Headers],[CEO_Address3]],'By serial number'!$A$1:$AV$1,0)))</f>
        <v/>
      </c>
      <c r="BN13" s="4" t="str">
        <f>IF(LEN(INDEX('By serial number'!$A:$AV,MATCH(TEXT($C13,"000"),'By serial number'!$A:$A,0),MATCH(_7043_DJones_1_export_excel_2_9_[[#Headers],[CEO_City]],'By serial number'!$A$1:$AV$1,0)))=0,"",INDEX('By serial number'!$A:$AV,MATCH(TEXT($C13,"000"),'By serial number'!$A:$A,0),MATCH(_7043_DJones_1_export_excel_2_9_[[#Headers],[CEO_City]],'By serial number'!$A$1:$AV$1,0)))</f>
        <v/>
      </c>
      <c r="BO13" s="4" t="str">
        <f>IF(LEN(INDEX('By serial number'!$A:$AV,MATCH(TEXT($C13,"000"),'By serial number'!$A:$A,0),MATCH(_7043_DJones_1_export_excel_2_9_[[#Headers],[CEO_State]],'By serial number'!$A$1:$AV$1,0)))=0,"",INDEX('By serial number'!$A:$AV,MATCH(TEXT($C13,"000"),'By serial number'!$A:$A,0),MATCH(_7043_DJones_1_export_excel_2_9_[[#Headers],[CEO_State]],'By serial number'!$A$1:$AV$1,0)))</f>
        <v/>
      </c>
      <c r="BP13" s="4" t="str">
        <f>IF(LEN(INDEX('By serial number'!$A:$AV,MATCH(TEXT($C13,"000"),'By serial number'!$A:$A,0),MATCH(_7043_DJones_1_export_excel_2_9_[[#Headers],[CEO_Postal_Code]],'By serial number'!$A$1:$AV$1,0)))=0,"",INDEX('By serial number'!$A:$AV,MATCH(TEXT($C13,"000"),'By serial number'!$A:$A,0),MATCH(_7043_DJones_1_export_excel_2_9_[[#Headers],[CEO_Postal_Code]],'By serial number'!$A$1:$AV$1,0)))</f>
        <v/>
      </c>
      <c r="BQ13" s="4" t="str">
        <f>IF(LEN(INDEX('By serial number'!$A:$AV,MATCH(TEXT($C13,"000"),'By serial number'!$A:$A,0),MATCH(_7043_DJones_1_export_excel_2_9_[[#Headers],[CEO_Country]],'By serial number'!$A$1:$AV$1,0)))=0,"",INDEX('By serial number'!$A:$AV,MATCH(TEXT($C13,"000"),'By serial number'!$A:$A,0),MATCH(_7043_DJones_1_export_excel_2_9_[[#Headers],[CEO_Country]],'By serial number'!$A$1:$AV$1,0)))</f>
        <v/>
      </c>
      <c r="BR13" s="4" t="str">
        <f>IF(LEN(INDEX('By serial number'!$A:$AV,MATCH(TEXT($C13,"000"),'By serial number'!$A:$A,0),MATCH(_7043_DJones_1_export_excel_2_9_[[#Headers],[CEO_Phone]],'By serial number'!$A$1:$AV$1,0)))=0,"",INDEX('By serial number'!$A:$AV,MATCH(TEXT($C13,"000"),'By serial number'!$A:$A,0),MATCH(_7043_DJones_1_export_excel_2_9_[[#Headers],[CEO_Phone]],'By serial number'!$A$1:$AV$1,0)))</f>
        <v/>
      </c>
      <c r="BS13" s="4" t="str">
        <f>IF(LEN(INDEX('By serial number'!$A:$AV,MATCH(TEXT($C13,"000"),'By serial number'!$A:$A,0),MATCH(_7043_DJones_1_export_excel_2_9_[[#Headers],[CEO_Phone_Extension]],'By serial number'!$A$1:$AV$1,0)))=0,"",INDEX('By serial number'!$A:$AV,MATCH(TEXT($C13,"000"),'By serial number'!$A:$A,0),MATCH(_7043_DJones_1_export_excel_2_9_[[#Headers],[CEO_Phone_Extension]],'By serial number'!$A$1:$AV$1,0)))</f>
        <v/>
      </c>
      <c r="BT13" s="4" t="str">
        <f>IF(LEN(INDEX('By serial number'!$A:$AV,MATCH(TEXT($C13,"000"),'By serial number'!$A:$A,0),MATCH(_7043_DJones_1_export_excel_2_9_[[#Headers],[CEO_Foreign_Phone]],'By serial number'!$A$1:$AV$1,0)))=0,"",INDEX('By serial number'!$A:$AV,MATCH(TEXT($C13,"000"),'By serial number'!$A:$A,0),MATCH(_7043_DJones_1_export_excel_2_9_[[#Headers],[CEO_Foreign_Phone]],'By serial number'!$A$1:$AV$1,0)))</f>
        <v/>
      </c>
      <c r="BU13" s="4" t="str">
        <f>IFERROR(INDEX(Zerobounce!$A:$B,MATCH(_7043_DJones_1_export_excel_2_9_[[#This Row],[COMPEMAILADDRESS]],Zerobounce!$A:$A,0),2),"")</f>
        <v>catch-all</v>
      </c>
      <c r="BV13" s="4" t="str">
        <f>IFERROR(INDEX(Zerobounce!$A:$B,MATCH(_7043_DJones_1_export_excel_2_9_[[#This Row],[CONTACTEMAIL]],Zerobounce!$A:$A,0),2),"")</f>
        <v>catch-all</v>
      </c>
      <c r="BW13" s="11"/>
    </row>
    <row r="14" spans="1:75" x14ac:dyDescent="0.25">
      <c r="A14" s="4" t="s">
        <v>999</v>
      </c>
      <c r="B14" s="4" t="s">
        <v>1000</v>
      </c>
      <c r="C14">
        <v>209</v>
      </c>
      <c r="D14" s="4" t="s">
        <v>260</v>
      </c>
      <c r="E14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N209AW</v>
      </c>
      <c r="F14" s="4" t="s">
        <v>1085</v>
      </c>
      <c r="G14" s="4" t="s">
        <v>335</v>
      </c>
      <c r="H14" s="4" t="s">
        <v>1002</v>
      </c>
      <c r="I14" s="4" t="s">
        <v>515</v>
      </c>
      <c r="J14" s="4" t="s">
        <v>1096</v>
      </c>
      <c r="K14" s="4" t="s">
        <v>1097</v>
      </c>
      <c r="L14" s="4" t="s">
        <v>1098</v>
      </c>
      <c r="M14" s="4" t="s">
        <v>1099</v>
      </c>
      <c r="N14" s="4" t="s">
        <v>265</v>
      </c>
      <c r="O14">
        <v>99921</v>
      </c>
      <c r="P14" s="4" t="s">
        <v>1002</v>
      </c>
      <c r="Q14" s="4" t="s">
        <v>1016</v>
      </c>
      <c r="R14" s="4"/>
      <c r="S14" s="4"/>
      <c r="T14" s="4" t="s">
        <v>1100</v>
      </c>
      <c r="U14" s="4"/>
      <c r="V14" s="4" t="s">
        <v>1069</v>
      </c>
      <c r="W14" s="4" t="s">
        <v>1101</v>
      </c>
      <c r="X14" s="4" t="s">
        <v>1020</v>
      </c>
      <c r="Y14" s="4"/>
      <c r="Z14" s="4" t="s">
        <v>1100</v>
      </c>
      <c r="AA14" s="4"/>
      <c r="AB14" s="4"/>
      <c r="AC14" s="4" t="str">
        <f>IF(LEN(INDEX('By serial number'!$A:$AV,MATCH(TEXT($C14,"000"),'By serial number'!$A:$A,0),MATCH(_7043_DJones_1_export_excel_2_9_[[#Headers],["Operator"]],'By serial number'!$A$1:$AV$1,0)))=0,"",INDEX('By serial number'!$A:$AV,MATCH(TEXT($C14,"000"),'By serial number'!$A:$A,0),MATCH(_7043_DJones_1_export_excel_2_9_[[#Headers],["Operator"]],'By serial number'!$A$1:$AV$1,0)))</f>
        <v/>
      </c>
      <c r="AD14" s="4" t="str">
        <f>IF(LEN(INDEX('By serial number'!$A:$AV,MATCH(TEXT($C14,"000"),'By serial number'!$A:$A,0),MATCH(_7043_DJones_1_export_excel_2_9_[[#Headers],[Data]],'By serial number'!$A$1:$AV$1,0)))=0,"",INDEX('By serial number'!$A:$AV,MATCH(TEXT($C14,"000"),'By serial number'!$A:$A,0),MATCH(_7043_DJones_1_export_excel_2_9_[[#Headers],[Data]],'By serial number'!$A$1:$AV$1,0)))</f>
        <v>Blue Star Management LLC, Craig AK bought 7/27/21</v>
      </c>
      <c r="AE14" s="4" t="str">
        <f>IF(LEN(INDEX('By serial number'!$A:$AV,MATCH(TEXT($C14,"000"),'By serial number'!$A:$A,0),MATCH(_7043_DJones_1_export_excel_2_9_[[#Headers],[NAME]],'By serial number'!$A$1:$AV$1,0)))=0,"",INDEX('By serial number'!$A:$AV,MATCH(TEXT($C14,"000"),'By serial number'!$A:$A,0),MATCH(_7043_DJones_1_export_excel_2_9_[[#Headers],[NAME]],'By serial number'!$A$1:$AV$1,0)))</f>
        <v>BLUE STAR MANAGEMENT LLC</v>
      </c>
      <c r="AF14" s="4" t="str">
        <f>IF(LEN(INDEX('By serial number'!$A:$AV,MATCH(TEXT($C14,"000"),'By serial number'!$A:$A,0),MATCH(_7043_DJones_1_export_excel_2_9_[[#Headers],[STREET]],'By serial number'!$A$1:$AV$1,0)))=0,"",INDEX('By serial number'!$A:$AV,MATCH(TEXT($C14,"000"),'By serial number'!$A:$A,0),MATCH(_7043_DJones_1_export_excel_2_9_[[#Headers],[STREET]],'By serial number'!$A$1:$AV$1,0)))</f>
        <v>PO BOX 686</v>
      </c>
      <c r="AG14" s="4" t="str">
        <f>IF(LEN(INDEX('By serial number'!$A:$AV,MATCH(TEXT($C14,"000"),'By serial number'!$A:$A,0),MATCH(_7043_DJones_1_export_excel_2_9_[[#Headers],[CITY]],'By serial number'!$A$1:$AV$1,0)))=0,"",INDEX('By serial number'!$A:$AV,MATCH(TEXT($C14,"000"),'By serial number'!$A:$A,0),MATCH(_7043_DJones_1_export_excel_2_9_[[#Headers],[CITY]],'By serial number'!$A$1:$AV$1,0)))</f>
        <v>CRAIG</v>
      </c>
      <c r="AH14" s="4" t="str">
        <f>IF(LEN(INDEX('By serial number'!$A:$AV,MATCH(TEXT($C14,"000"),'By serial number'!$A:$A,0),MATCH(_7043_DJones_1_export_excel_2_9_[[#Headers],[STATE]],'By serial number'!$A$1:$AV$1,0)))=0,"",INDEX('By serial number'!$A:$AV,MATCH(TEXT($C14,"000"),'By serial number'!$A:$A,0),MATCH(_7043_DJones_1_export_excel_2_9_[[#Headers],[STATE]],'By serial number'!$A$1:$AV$1,0)))</f>
        <v>AK</v>
      </c>
      <c r="AI14" s="4" t="e">
        <f>IF(LEN(INDEX('By serial number'!$A:$AV,MATCH(TEXT($C14,"000"),'By serial number'!$A:$A,0),MATCH(_7043_DJones_1_export_excel_2_9_[[#Headers],[Column1]],'By serial number'!$A$1:$AV$1,0)))=0,"",INDEX('By serial number'!$A:$AV,MATCH(TEXT($C14,"000"),'By serial number'!$A:$A,0),MATCH(_7043_DJones_1_export_excel_2_9_[[#Headers],[Column1]],'By serial number'!$A$1:$AV$1,0)))</f>
        <v>#N/A</v>
      </c>
      <c r="AJ14" s="4" t="str">
        <f>IF(LEN(INDEX('By serial number'!$A:$AV,MATCH(TEXT($C14,"000"),'By serial number'!$A:$A,0),MATCH(_7043_DJones_1_export_excel_2_9_[[#Headers],[OTHER NAMES(1)]],'By serial number'!$A$1:$AV$1,0)))=0,"",INDEX('By serial number'!$A:$AV,MATCH(TEXT($C14,"000"),'By serial number'!$A:$A,0),MATCH(_7043_DJones_1_export_excel_2_9_[[#Headers],[OTHER NAMES(1)]],'By serial number'!$A$1:$AV$1,0)))</f>
        <v/>
      </c>
      <c r="AK14" s="4" t="str">
        <f>IF(LEN(INDEX('By serial number'!$A:$AV,MATCH(TEXT($C14,"000"),'By serial number'!$A:$A,0),MATCH(_7043_DJones_1_export_excel_2_9_[[#Headers],[OTHER NAMES(2)]],'By serial number'!$A$1:$AV$1,0)))=0,"",INDEX('By serial number'!$A:$AV,MATCH(TEXT($C14,"000"),'By serial number'!$A:$A,0),MATCH(_7043_DJones_1_export_excel_2_9_[[#Headers],[OTHER NAMES(2)]],'By serial number'!$A$1:$AV$1,0)))</f>
        <v/>
      </c>
      <c r="AL14" s="4" t="str">
        <f>IF(LEN(INDEX('By serial number'!$A:$AV,MATCH(TEXT($C14,"000"),'By serial number'!$A:$A,0),MATCH(_7043_DJones_1_export_excel_2_9_[[#Headers],[Part 135 Certificate Holder Name]],'By serial number'!$A$1:$AV$1,0)))=0,"",INDEX('By serial number'!$A:$AV,MATCH(TEXT($C14,"000"),'By serial number'!$A:$A,0),MATCH(_7043_DJones_1_export_excel_2_9_[[#Headers],[Part 135 Certificate Holder Name]],'By serial number'!$A$1:$AV$1,0)))</f>
        <v/>
      </c>
      <c r="AM14" s="4" t="str">
        <f>IF(LEN(INDEX('By serial number'!$A:$AV,MATCH(TEXT($C14,"000"),'By serial number'!$A:$A,0),MATCH(_7043_DJones_1_export_excel_2_9_[[#Headers],[Part 135 Dsgn]],'By serial number'!$A$1:$AV$1,0)))=0,"",INDEX('By serial number'!$A:$AV,MATCH(TEXT($C14,"000"),'By serial number'!$A:$A,0),MATCH(_7043_DJones_1_export_excel_2_9_[[#Headers],[Part 135 Dsgn]],'By serial number'!$A$1:$AV$1,0)))</f>
        <v/>
      </c>
      <c r="AN14" s="4" t="e">
        <f>IF(LEN(INDEX('By serial number'!$A:$AV,MATCH(TEXT($C14,"000"),'By serial number'!$A:$A,0),MATCH(_7043_DJones_1_export_excel_2_9_[[#Headers],[Column2]],'By serial number'!$A$1:$AV$1,0)))=0,"",INDEX('By serial number'!$A:$AV,MATCH(TEXT($C14,"000"),'By serial number'!$A:$A,0),MATCH(_7043_DJones_1_export_excel_2_9_[[#Headers],[Column2]],'By serial number'!$A$1:$AV$1,0)))</f>
        <v>#N/A</v>
      </c>
      <c r="AO14" s="4" t="str">
        <f>IF(LEN(INDEX('By serial number'!$A:$AV,MATCH(TEXT($C14,"000"),'By serial number'!$A:$A,0),MATCH(_7043_DJones_1_export_excel_2_9_[[#Headers],[DNB Key People]],'By serial number'!$A$1:$AV$1,0)))=0,"",INDEX('By serial number'!$A:$AV,MATCH(TEXT($C14,"000"),'By serial number'!$A:$A,0),MATCH(_7043_DJones_1_export_excel_2_9_[[#Headers],[DNB Key People]],'By serial number'!$A$1:$AV$1,0)))</f>
        <v/>
      </c>
      <c r="AP14" s="4" t="str">
        <f>IF(LEN(INDEX('By serial number'!$A:$AV,MATCH(TEXT($C14,"000"),'By serial number'!$A:$A,0),MATCH(_7043_DJones_1_export_excel_2_9_[[#Headers],[POC]],'By serial number'!$A$1:$AV$1,0)))=0,"",INDEX('By serial number'!$A:$AV,MATCH(TEXT($C14,"000"),'By serial number'!$A:$A,0),MATCH(_7043_DJones_1_export_excel_2_9_[[#Headers],[POC]],'By serial number'!$A$1:$AV$1,0)))</f>
        <v/>
      </c>
      <c r="AQ14" s="4" t="str">
        <f>IF(LEN(INDEX('By serial number'!$A:$AV,MATCH(TEXT($C14,"000"),'By serial number'!$A:$A,0),MATCH(_7043_DJones_1_export_excel_2_9_[[#Headers],[Title]],'By serial number'!$A$1:$AV$1,0)))=0,"",INDEX('By serial number'!$A:$AV,MATCH(TEXT($C14,"000"),'By serial number'!$A:$A,0),MATCH(_7043_DJones_1_export_excel_2_9_[[#Headers],[Title]],'By serial number'!$A$1:$AV$1,0)))</f>
        <v/>
      </c>
      <c r="AR14" s="4" t="str">
        <f>IF(LEN(INDEX('By serial number'!$A:$AV,MATCH(TEXT($C14,"000"),'By serial number'!$A:$A,0),MATCH(_7043_DJones_1_export_excel_2_9_[[#Headers],[Address]],'By serial number'!$A$1:$AV$1,0)))=0,"",INDEX('By serial number'!$A:$AV,MATCH(TEXT($C14,"000"),'By serial number'!$A:$A,0),MATCH(_7043_DJones_1_export_excel_2_9_[[#Headers],[Address]],'By serial number'!$A$1:$AV$1,0)))</f>
        <v/>
      </c>
      <c r="AS14" s="4" t="e">
        <f>IF(LEN(INDEX('By serial number'!$A:$AV,MATCH(TEXT($C14,"000"),'By serial number'!$A:$A,0),MATCH(_7043_DJones_1_export_excel_2_9_[[#Headers],[Column3]],'By serial number'!$A$1:$AV$1,0)))=0,"",INDEX('By serial number'!$A:$AV,MATCH(TEXT($C14,"000"),'By serial number'!$A:$A,0),MATCH(_7043_DJones_1_export_excel_2_9_[[#Headers],[Column3]],'By serial number'!$A$1:$AV$1,0)))</f>
        <v>#N/A</v>
      </c>
      <c r="AT14" s="4" t="str">
        <f>IF(LEN(INDEX('By serial number'!$A:$AV,MATCH(TEXT($C14,"000"),'By serial number'!$A:$A,0),MATCH(_7043_DJones_1_export_excel_2_9_[[#Headers],[Phone]],'By serial number'!$A$1:$AV$1,0)))=0,"",INDEX('By serial number'!$A:$AV,MATCH(TEXT($C14,"000"),'By serial number'!$A:$A,0),MATCH(_7043_DJones_1_export_excel_2_9_[[#Headers],[Phone]],'By serial number'!$A$1:$AV$1,0)))</f>
        <v/>
      </c>
      <c r="AU14" s="4" t="str">
        <f>IF(LEN(INDEX('By serial number'!$A:$AV,MATCH(TEXT($C14,"000"),'By serial number'!$A:$A,0),MATCH(_7043_DJones_1_export_excel_2_9_[[#Headers],[Email]],'By serial number'!$A$1:$AV$1,0)))=0,"",INDEX('By serial number'!$A:$AV,MATCH(TEXT($C14,"000"),'By serial number'!$A:$A,0),MATCH(_7043_DJones_1_export_excel_2_9_[[#Headers],[Email]],'By serial number'!$A$1:$AV$1,0)))</f>
        <v/>
      </c>
      <c r="AV14" s="4" t="e">
        <f>IF(LEN(INDEX('By serial number'!$A:$AV,MATCH(TEXT($C14,"000"),'By serial number'!$A:$A,0),MATCH(_7043_DJones_1_export_excel_2_9_[[#Headers],[Column4]],'By serial number'!$A$1:$AV$1,0)))=0,"",INDEX('By serial number'!$A:$AV,MATCH(TEXT($C14,"000"),'By serial number'!$A:$A,0),MATCH(_7043_DJones_1_export_excel_2_9_[[#Headers],[Column4]],'By serial number'!$A$1:$AV$1,0)))</f>
        <v>#N/A</v>
      </c>
      <c r="AW14" s="4" t="str">
        <f>IF(LEN(INDEX('By serial number'!$A:$AV,MATCH(TEXT($C14,"000"),'By serial number'!$A:$A,0),MATCH(_7043_DJones_1_export_excel_2_9_[[#Headers],[NBAA Name]],'By serial number'!$A$1:$AV$1,0)))=0,"",INDEX('By serial number'!$A:$AV,MATCH(TEXT($C14,"000"),'By serial number'!$A:$A,0),MATCH(_7043_DJones_1_export_excel_2_9_[[#Headers],[NBAA Name]],'By serial number'!$A$1:$AV$1,0)))</f>
        <v/>
      </c>
      <c r="AX14" s="4" t="str">
        <f>IF(LEN(INDEX('By serial number'!$A:$AV,MATCH(TEXT($C14,"000"),'By serial number'!$A:$A,0),MATCH(_7043_DJones_1_export_excel_2_9_[[#Headers],[NBAA Addr1]],'By serial number'!$A$1:$AV$1,0)))=0,"",INDEX('By serial number'!$A:$AV,MATCH(TEXT($C14,"000"),'By serial number'!$A:$A,0),MATCH(_7043_DJones_1_export_excel_2_9_[[#Headers],[NBAA Addr1]],'By serial number'!$A$1:$AV$1,0)))</f>
        <v/>
      </c>
      <c r="AY14" s="4" t="str">
        <f>IF(LEN(INDEX('By serial number'!$A:$AV,MATCH(TEXT($C14,"000"),'By serial number'!$A:$A,0),MATCH(_7043_DJones_1_export_excel_2_9_[[#Headers],[NBAA Addr2]],'By serial number'!$A$1:$AV$1,0)))=0,"",INDEX('By serial number'!$A:$AV,MATCH(TEXT($C14,"000"),'By serial number'!$A:$A,0),MATCH(_7043_DJones_1_export_excel_2_9_[[#Headers],[NBAA Addr2]],'By serial number'!$A$1:$AV$1,0)))</f>
        <v/>
      </c>
      <c r="AZ14" s="4" t="str">
        <f>IF(LEN(INDEX('By serial number'!$A:$AV,MATCH(TEXT($C14,"000"),'By serial number'!$A:$A,0),MATCH(_7043_DJones_1_export_excel_2_9_[[#Headers],[NBAA City]],'By serial number'!$A$1:$AV$1,0)))=0,"",INDEX('By serial number'!$A:$AV,MATCH(TEXT($C14,"000"),'By serial number'!$A:$A,0),MATCH(_7043_DJones_1_export_excel_2_9_[[#Headers],[NBAA City]],'By serial number'!$A$1:$AV$1,0)))</f>
        <v/>
      </c>
      <c r="BA14" s="4" t="str">
        <f>IF(LEN(INDEX('By serial number'!$A:$AV,MATCH(TEXT($C14,"000"),'By serial number'!$A:$A,0),MATCH(_7043_DJones_1_export_excel_2_9_[[#Headers],[NBAA State]],'By serial number'!$A$1:$AV$1,0)))=0,"",INDEX('By serial number'!$A:$AV,MATCH(TEXT($C14,"000"),'By serial number'!$A:$A,0),MATCH(_7043_DJones_1_export_excel_2_9_[[#Headers],[NBAA State]],'By serial number'!$A$1:$AV$1,0)))</f>
        <v/>
      </c>
      <c r="BB14" s="4" t="str">
        <f>IF(LEN(INDEX('By serial number'!$A:$AV,MATCH(TEXT($C14,"000"),'By serial number'!$A:$A,0),MATCH(_7043_DJones_1_export_excel_2_9_[[#Headers],[NBAA Zip]],'By serial number'!$A$1:$AV$1,0)))=0,"",INDEX('By serial number'!$A:$AV,MATCH(TEXT($C14,"000"),'By serial number'!$A:$A,0),MATCH(_7043_DJones_1_export_excel_2_9_[[#Headers],[NBAA Zip]],'By serial number'!$A$1:$AV$1,0)))</f>
        <v/>
      </c>
      <c r="BC14" s="4" t="str">
        <f>IF(LEN(INDEX('By serial number'!$A:$AV,MATCH(TEXT($C14,"000"),'By serial number'!$A:$A,0),MATCH(_7043_DJones_1_export_excel_2_9_[[#Headers],[NBAA Phone]],'By serial number'!$A$1:$AV$1,0)))=0,"",INDEX('By serial number'!$A:$AV,MATCH(TEXT($C14,"000"),'By serial number'!$A:$A,0),MATCH(_7043_DJones_1_export_excel_2_9_[[#Headers],[NBAA Phone]],'By serial number'!$A$1:$AV$1,0)))</f>
        <v/>
      </c>
      <c r="BD14" s="4" t="str">
        <f>IF(LEN(INDEX('By serial number'!$A:$AV,MATCH(TEXT($C14,"000"),'By serial number'!$A:$A,0),MATCH(_7043_DJones_1_export_excel_2_9_[[#Headers],[NBAA Web]],'By serial number'!$A$1:$AV$1,0)))=0,"",INDEX('By serial number'!$A:$AV,MATCH(TEXT($C14,"000"),'By serial number'!$A:$A,0),MATCH(_7043_DJones_1_export_excel_2_9_[[#Headers],[NBAA Web]],'By serial number'!$A$1:$AV$1,0)))</f>
        <v/>
      </c>
      <c r="BE14" s="4" t="str">
        <f>IF(LEN(INDEX('By serial number'!$A:$AV,MATCH(TEXT($C14,"000"),'By serial number'!$A:$A,0),MATCH(_7043_DJones_1_export_excel_2_9_[[#Headers],[NBAA email]],'By serial number'!$A$1:$AV$1,0)))=0,"",INDEX('By serial number'!$A:$AV,MATCH(TEXT($C14,"000"),'By serial number'!$A:$A,0),MATCH(_7043_DJones_1_export_excel_2_9_[[#Headers],[NBAA email]],'By serial number'!$A$1:$AV$1,0)))</f>
        <v/>
      </c>
      <c r="BF14" s="4" t="str">
        <f>IF(LEN(INDEX('By serial number'!$A:$AV,MATCH(TEXT($C14,"000"),'By serial number'!$A:$A,0),MATCH(_7043_DJones_1_export_excel_2_9_[[#Headers],[NBAA NBAA Link]],'By serial number'!$A$1:$AV$1,0)))=0,"",INDEX('By serial number'!$A:$AV,MATCH(TEXT($C14,"000"),'By serial number'!$A:$A,0),MATCH(_7043_DJones_1_export_excel_2_9_[[#Headers],[NBAA NBAA Link]],'By serial number'!$A$1:$AV$1,0)))</f>
        <v/>
      </c>
      <c r="BG14" s="4" t="str">
        <f>IF(LEN(INDEX('By serial number'!$A:$AV,MATCH(TEXT($C14,"000"),'By serial number'!$A:$A,0),MATCH(_7043_DJones_1_export_excel_2_9_[[#Headers],[Certificate Designator]],'By serial number'!$A$1:$AV$1,0)))=0,"",INDEX('By serial number'!$A:$AV,MATCH(TEXT($C14,"000"),'By serial number'!$A:$A,0),MATCH(_7043_DJones_1_export_excel_2_9_[[#Headers],[Certificate Designator]],'By serial number'!$A$1:$AV$1,0)))</f>
        <v/>
      </c>
      <c r="BH14" s="4" t="str">
        <f>IF(LEN(INDEX('By serial number'!$A:$AV,MATCH(TEXT($C14,"000"),'By serial number'!$A:$A,0),MATCH(_7043_DJones_1_export_excel_2_9_[[#Headers],[Company Name]],'By serial number'!$A$1:$AV$1,0)))=0,"",INDEX('By serial number'!$A:$AV,MATCH(TEXT($C14,"000"),'By serial number'!$A:$A,0),MATCH(_7043_DJones_1_export_excel_2_9_[[#Headers],[Company Name]],'By serial number'!$A$1:$AV$1,0)))</f>
        <v/>
      </c>
      <c r="BI14" s="4" t="str">
        <f>IF(LEN(INDEX('By serial number'!$A:$AV,MATCH(TEXT($C14,"000"),'By serial number'!$A:$A,0),MATCH(_7043_DJones_1_export_excel_2_9_[[#Headers],[CEO_Name]],'By serial number'!$A$1:$AV$1,0)))=0,"",INDEX('By serial number'!$A:$AV,MATCH(TEXT($C14,"000"),'By serial number'!$A:$A,0),MATCH(_7043_DJones_1_export_excel_2_9_[[#Headers],[CEO_Name]],'By serial number'!$A$1:$AV$1,0)))</f>
        <v/>
      </c>
      <c r="BJ14" s="4" t="str">
        <f>IF(LEN(INDEX('By serial number'!$A:$AV,MATCH(TEXT($C14,"000"),'By serial number'!$A:$A,0),MATCH(_7043_DJones_1_export_excel_2_9_[[#Headers],[CEO_Title]],'By serial number'!$A$1:$AV$1,0)))=0,"",INDEX('By serial number'!$A:$AV,MATCH(TEXT($C14,"000"),'By serial number'!$A:$A,0),MATCH(_7043_DJones_1_export_excel_2_9_[[#Headers],[CEO_Title]],'By serial number'!$A$1:$AV$1,0)))</f>
        <v/>
      </c>
      <c r="BK14" s="4" t="str">
        <f>IF(LEN(INDEX('By serial number'!$A:$AV,MATCH(TEXT($C14,"000"),'By serial number'!$A:$A,0),MATCH(_7043_DJones_1_export_excel_2_9_[[#Headers],[CEO_Address1]],'By serial number'!$A$1:$AV$1,0)))=0,"",INDEX('By serial number'!$A:$AV,MATCH(TEXT($C14,"000"),'By serial number'!$A:$A,0),MATCH(_7043_DJones_1_export_excel_2_9_[[#Headers],[CEO_Address1]],'By serial number'!$A$1:$AV$1,0)))</f>
        <v/>
      </c>
      <c r="BL14" s="4" t="str">
        <f>IF(LEN(INDEX('By serial number'!$A:$AV,MATCH(TEXT($C14,"000"),'By serial number'!$A:$A,0),MATCH(_7043_DJones_1_export_excel_2_9_[[#Headers],[CEO_Address2]],'By serial number'!$A$1:$AV$1,0)))=0,"",INDEX('By serial number'!$A:$AV,MATCH(TEXT($C14,"000"),'By serial number'!$A:$A,0),MATCH(_7043_DJones_1_export_excel_2_9_[[#Headers],[CEO_Address2]],'By serial number'!$A$1:$AV$1,0)))</f>
        <v/>
      </c>
      <c r="BM14" s="4" t="str">
        <f>IF(LEN(INDEX('By serial number'!$A:$AV,MATCH(TEXT($C14,"000"),'By serial number'!$A:$A,0),MATCH(_7043_DJones_1_export_excel_2_9_[[#Headers],[CEO_Address3]],'By serial number'!$A$1:$AV$1,0)))=0,"",INDEX('By serial number'!$A:$AV,MATCH(TEXT($C14,"000"),'By serial number'!$A:$A,0),MATCH(_7043_DJones_1_export_excel_2_9_[[#Headers],[CEO_Address3]],'By serial number'!$A$1:$AV$1,0)))</f>
        <v/>
      </c>
      <c r="BN14" s="4" t="str">
        <f>IF(LEN(INDEX('By serial number'!$A:$AV,MATCH(TEXT($C14,"000"),'By serial number'!$A:$A,0),MATCH(_7043_DJones_1_export_excel_2_9_[[#Headers],[CEO_City]],'By serial number'!$A$1:$AV$1,0)))=0,"",INDEX('By serial number'!$A:$AV,MATCH(TEXT($C14,"000"),'By serial number'!$A:$A,0),MATCH(_7043_DJones_1_export_excel_2_9_[[#Headers],[CEO_City]],'By serial number'!$A$1:$AV$1,0)))</f>
        <v/>
      </c>
      <c r="BO14" s="4" t="str">
        <f>IF(LEN(INDEX('By serial number'!$A:$AV,MATCH(TEXT($C14,"000"),'By serial number'!$A:$A,0),MATCH(_7043_DJones_1_export_excel_2_9_[[#Headers],[CEO_State]],'By serial number'!$A$1:$AV$1,0)))=0,"",INDEX('By serial number'!$A:$AV,MATCH(TEXT($C14,"000"),'By serial number'!$A:$A,0),MATCH(_7043_DJones_1_export_excel_2_9_[[#Headers],[CEO_State]],'By serial number'!$A$1:$AV$1,0)))</f>
        <v/>
      </c>
      <c r="BP14" s="4" t="str">
        <f>IF(LEN(INDEX('By serial number'!$A:$AV,MATCH(TEXT($C14,"000"),'By serial number'!$A:$A,0),MATCH(_7043_DJones_1_export_excel_2_9_[[#Headers],[CEO_Postal_Code]],'By serial number'!$A$1:$AV$1,0)))=0,"",INDEX('By serial number'!$A:$AV,MATCH(TEXT($C14,"000"),'By serial number'!$A:$A,0),MATCH(_7043_DJones_1_export_excel_2_9_[[#Headers],[CEO_Postal_Code]],'By serial number'!$A$1:$AV$1,0)))</f>
        <v/>
      </c>
      <c r="BQ14" s="4" t="str">
        <f>IF(LEN(INDEX('By serial number'!$A:$AV,MATCH(TEXT($C14,"000"),'By serial number'!$A:$A,0),MATCH(_7043_DJones_1_export_excel_2_9_[[#Headers],[CEO_Country]],'By serial number'!$A$1:$AV$1,0)))=0,"",INDEX('By serial number'!$A:$AV,MATCH(TEXT($C14,"000"),'By serial number'!$A:$A,0),MATCH(_7043_DJones_1_export_excel_2_9_[[#Headers],[CEO_Country]],'By serial number'!$A$1:$AV$1,0)))</f>
        <v/>
      </c>
      <c r="BR14" s="4" t="str">
        <f>IF(LEN(INDEX('By serial number'!$A:$AV,MATCH(TEXT($C14,"000"),'By serial number'!$A:$A,0),MATCH(_7043_DJones_1_export_excel_2_9_[[#Headers],[CEO_Phone]],'By serial number'!$A$1:$AV$1,0)))=0,"",INDEX('By serial number'!$A:$AV,MATCH(TEXT($C14,"000"),'By serial number'!$A:$A,0),MATCH(_7043_DJones_1_export_excel_2_9_[[#Headers],[CEO_Phone]],'By serial number'!$A$1:$AV$1,0)))</f>
        <v/>
      </c>
      <c r="BS14" s="4" t="str">
        <f>IF(LEN(INDEX('By serial number'!$A:$AV,MATCH(TEXT($C14,"000"),'By serial number'!$A:$A,0),MATCH(_7043_DJones_1_export_excel_2_9_[[#Headers],[CEO_Phone_Extension]],'By serial number'!$A$1:$AV$1,0)))=0,"",INDEX('By serial number'!$A:$AV,MATCH(TEXT($C14,"000"),'By serial number'!$A:$A,0),MATCH(_7043_DJones_1_export_excel_2_9_[[#Headers],[CEO_Phone_Extension]],'By serial number'!$A$1:$AV$1,0)))</f>
        <v/>
      </c>
      <c r="BT14" s="4" t="str">
        <f>IF(LEN(INDEX('By serial number'!$A:$AV,MATCH(TEXT($C14,"000"),'By serial number'!$A:$A,0),MATCH(_7043_DJones_1_export_excel_2_9_[[#Headers],[CEO_Foreign_Phone]],'By serial number'!$A$1:$AV$1,0)))=0,"",INDEX('By serial number'!$A:$AV,MATCH(TEXT($C14,"000"),'By serial number'!$A:$A,0),MATCH(_7043_DJones_1_export_excel_2_9_[[#Headers],[CEO_Foreign_Phone]],'By serial number'!$A$1:$AV$1,0)))</f>
        <v/>
      </c>
      <c r="BU14" s="4" t="str">
        <f>IFERROR(INDEX(Zerobounce!$A:$B,MATCH(_7043_DJones_1_export_excel_2_9_[[#This Row],[COMPEMAILADDRESS]],Zerobounce!$A:$A,0),2),"")</f>
        <v/>
      </c>
      <c r="BV14" s="4" t="str">
        <f>IFERROR(INDEX(Zerobounce!$A:$B,MATCH(_7043_DJones_1_export_excel_2_9_[[#This Row],[CONTACTEMAIL]],Zerobounce!$A:$A,0),2),"")</f>
        <v/>
      </c>
      <c r="BW14" s="11"/>
    </row>
    <row r="15" spans="1:75" x14ac:dyDescent="0.25">
      <c r="A15" s="4" t="s">
        <v>999</v>
      </c>
      <c r="B15" s="4" t="s">
        <v>1000</v>
      </c>
      <c r="C15">
        <v>210</v>
      </c>
      <c r="D15" s="4" t="s">
        <v>266</v>
      </c>
      <c r="E15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N428JD</v>
      </c>
      <c r="F15" s="4" t="s">
        <v>1102</v>
      </c>
      <c r="G15" s="4" t="s">
        <v>206</v>
      </c>
      <c r="H15" s="4" t="s">
        <v>1002</v>
      </c>
      <c r="I15" s="4" t="s">
        <v>515</v>
      </c>
      <c r="J15" s="4" t="s">
        <v>1103</v>
      </c>
      <c r="K15" s="4" t="s">
        <v>1104</v>
      </c>
      <c r="L15" s="4"/>
      <c r="M15" s="4" t="s">
        <v>849</v>
      </c>
      <c r="N15" s="4" t="s">
        <v>206</v>
      </c>
      <c r="O15">
        <v>30309</v>
      </c>
      <c r="P15" s="4" t="s">
        <v>1002</v>
      </c>
      <c r="Q15" s="4" t="s">
        <v>1016</v>
      </c>
      <c r="R15" s="4"/>
      <c r="S15" s="4"/>
      <c r="T15" s="4" t="s">
        <v>1105</v>
      </c>
      <c r="U15" s="4"/>
      <c r="V15" s="4" t="s">
        <v>1106</v>
      </c>
      <c r="W15" s="4" t="s">
        <v>1107</v>
      </c>
      <c r="X15" s="4" t="s">
        <v>1010</v>
      </c>
      <c r="Y15" s="4" t="s">
        <v>1108</v>
      </c>
      <c r="Z15" s="4" t="s">
        <v>1105</v>
      </c>
      <c r="AA15" s="4"/>
      <c r="AB15" s="4"/>
      <c r="AC15" s="4" t="str">
        <f>IF(LEN(INDEX('By serial number'!$A:$AV,MATCH(TEXT($C15,"000"),'By serial number'!$A:$A,0),MATCH(_7043_DJones_1_export_excel_2_9_[[#Headers],["Operator"]],'By serial number'!$A$1:$AV$1,0)))=0,"",INDEX('By serial number'!$A:$AV,MATCH(TEXT($C15,"000"),'By serial number'!$A:$A,0),MATCH(_7043_DJones_1_export_excel_2_9_[[#Headers],["Operator"]],'By serial number'!$A$1:$AV$1,0)))</f>
        <v/>
      </c>
      <c r="AD15" s="4" t="str">
        <f>IF(LEN(INDEX('By serial number'!$A:$AV,MATCH(TEXT($C15,"000"),'By serial number'!$A:$A,0),MATCH(_7043_DJones_1_export_excel_2_9_[[#Headers],[Data]],'By serial number'!$A$1:$AV$1,0)))=0,"",INDEX('By serial number'!$A:$AV,MATCH(TEXT($C15,"000"),'By serial number'!$A:$A,0),MATCH(_7043_DJones_1_export_excel_2_9_[[#Headers],[Data]],'By serial number'!$A$1:$AV$1,0)))</f>
        <v>Dewberry Air LLC, Atlanta GA bought 8/22/14, rrg 5/8/15</v>
      </c>
      <c r="AE15" s="4" t="str">
        <f>IF(LEN(INDEX('By serial number'!$A:$AV,MATCH(TEXT($C15,"000"),'By serial number'!$A:$A,0),MATCH(_7043_DJones_1_export_excel_2_9_[[#Headers],[NAME]],'By serial number'!$A$1:$AV$1,0)))=0,"",INDEX('By serial number'!$A:$AV,MATCH(TEXT($C15,"000"),'By serial number'!$A:$A,0),MATCH(_7043_DJones_1_export_excel_2_9_[[#Headers],[NAME]],'By serial number'!$A$1:$AV$1,0)))</f>
        <v>DEWBERRY AIR LLC</v>
      </c>
      <c r="AF15" s="4" t="str">
        <f>IF(LEN(INDEX('By serial number'!$A:$AV,MATCH(TEXT($C15,"000"),'By serial number'!$A:$A,0),MATCH(_7043_DJones_1_export_excel_2_9_[[#Headers],[STREET]],'By serial number'!$A$1:$AV$1,0)))=0,"",INDEX('By serial number'!$A:$AV,MATCH(TEXT($C15,"000"),'By serial number'!$A:$A,0),MATCH(_7043_DJones_1_export_excel_2_9_[[#Headers],[STREET]],'By serial number'!$A$1:$AV$1,0)))</f>
        <v>1545 PEACHTREE ST NW STE 250</v>
      </c>
      <c r="AG15" s="4" t="str">
        <f>IF(LEN(INDEX('By serial number'!$A:$AV,MATCH(TEXT($C15,"000"),'By serial number'!$A:$A,0),MATCH(_7043_DJones_1_export_excel_2_9_[[#Headers],[CITY]],'By serial number'!$A$1:$AV$1,0)))=0,"",INDEX('By serial number'!$A:$AV,MATCH(TEXT($C15,"000"),'By serial number'!$A:$A,0),MATCH(_7043_DJones_1_export_excel_2_9_[[#Headers],[CITY]],'By serial number'!$A$1:$AV$1,0)))</f>
        <v>ATLANTA</v>
      </c>
      <c r="AH15" s="4" t="str">
        <f>IF(LEN(INDEX('By serial number'!$A:$AV,MATCH(TEXT($C15,"000"),'By serial number'!$A:$A,0),MATCH(_7043_DJones_1_export_excel_2_9_[[#Headers],[STATE]],'By serial number'!$A$1:$AV$1,0)))=0,"",INDEX('By serial number'!$A:$AV,MATCH(TEXT($C15,"000"),'By serial number'!$A:$A,0),MATCH(_7043_DJones_1_export_excel_2_9_[[#Headers],[STATE]],'By serial number'!$A$1:$AV$1,0)))</f>
        <v>GA</v>
      </c>
      <c r="AI15" s="4" t="e">
        <f>IF(LEN(INDEX('By serial number'!$A:$AV,MATCH(TEXT($C15,"000"),'By serial number'!$A:$A,0),MATCH(_7043_DJones_1_export_excel_2_9_[[#Headers],[Column1]],'By serial number'!$A$1:$AV$1,0)))=0,"",INDEX('By serial number'!$A:$AV,MATCH(TEXT($C15,"000"),'By serial number'!$A:$A,0),MATCH(_7043_DJones_1_export_excel_2_9_[[#Headers],[Column1]],'By serial number'!$A$1:$AV$1,0)))</f>
        <v>#N/A</v>
      </c>
      <c r="AJ15" s="4" t="str">
        <f>IF(LEN(INDEX('By serial number'!$A:$AV,MATCH(TEXT($C15,"000"),'By serial number'!$A:$A,0),MATCH(_7043_DJones_1_export_excel_2_9_[[#Headers],[OTHER NAMES(1)]],'By serial number'!$A$1:$AV$1,0)))=0,"",INDEX('By serial number'!$A:$AV,MATCH(TEXT($C15,"000"),'By serial number'!$A:$A,0),MATCH(_7043_DJones_1_export_excel_2_9_[[#Headers],[OTHER NAMES(1)]],'By serial number'!$A$1:$AV$1,0)))</f>
        <v/>
      </c>
      <c r="AK15" s="4" t="str">
        <f>IF(LEN(INDEX('By serial number'!$A:$AV,MATCH(TEXT($C15,"000"),'By serial number'!$A:$A,0),MATCH(_7043_DJones_1_export_excel_2_9_[[#Headers],[OTHER NAMES(2)]],'By serial number'!$A$1:$AV$1,0)))=0,"",INDEX('By serial number'!$A:$AV,MATCH(TEXT($C15,"000"),'By serial number'!$A:$A,0),MATCH(_7043_DJones_1_export_excel_2_9_[[#Headers],[OTHER NAMES(2)]],'By serial number'!$A$1:$AV$1,0)))</f>
        <v/>
      </c>
      <c r="AL15" s="4" t="str">
        <f>IF(LEN(INDEX('By serial number'!$A:$AV,MATCH(TEXT($C15,"000"),'By serial number'!$A:$A,0),MATCH(_7043_DJones_1_export_excel_2_9_[[#Headers],[Part 135 Certificate Holder Name]],'By serial number'!$A$1:$AV$1,0)))=0,"",INDEX('By serial number'!$A:$AV,MATCH(TEXT($C15,"000"),'By serial number'!$A:$A,0),MATCH(_7043_DJones_1_export_excel_2_9_[[#Headers],[Part 135 Certificate Holder Name]],'By serial number'!$A$1:$AV$1,0)))</f>
        <v/>
      </c>
      <c r="AM15" s="4" t="str">
        <f>IF(LEN(INDEX('By serial number'!$A:$AV,MATCH(TEXT($C15,"000"),'By serial number'!$A:$A,0),MATCH(_7043_DJones_1_export_excel_2_9_[[#Headers],[Part 135 Dsgn]],'By serial number'!$A$1:$AV$1,0)))=0,"",INDEX('By serial number'!$A:$AV,MATCH(TEXT($C15,"000"),'By serial number'!$A:$A,0),MATCH(_7043_DJones_1_export_excel_2_9_[[#Headers],[Part 135 Dsgn]],'By serial number'!$A$1:$AV$1,0)))</f>
        <v/>
      </c>
      <c r="AN15" s="4" t="e">
        <f>IF(LEN(INDEX('By serial number'!$A:$AV,MATCH(TEXT($C15,"000"),'By serial number'!$A:$A,0),MATCH(_7043_DJones_1_export_excel_2_9_[[#Headers],[Column2]],'By serial number'!$A$1:$AV$1,0)))=0,"",INDEX('By serial number'!$A:$AV,MATCH(TEXT($C15,"000"),'By serial number'!$A:$A,0),MATCH(_7043_DJones_1_export_excel_2_9_[[#Headers],[Column2]],'By serial number'!$A$1:$AV$1,0)))</f>
        <v>#N/A</v>
      </c>
      <c r="AO15" s="4" t="str">
        <f>IF(LEN(INDEX('By serial number'!$A:$AV,MATCH(TEXT($C15,"000"),'By serial number'!$A:$A,0),MATCH(_7043_DJones_1_export_excel_2_9_[[#Headers],[DNB Key People]],'By serial number'!$A$1:$AV$1,0)))=0,"",INDEX('By serial number'!$A:$AV,MATCH(TEXT($C15,"000"),'By serial number'!$A:$A,0),MATCH(_7043_DJones_1_export_excel_2_9_[[#Headers],[DNB Key People]],'By serial number'!$A$1:$AV$1,0)))</f>
        <v/>
      </c>
      <c r="AP15" s="4" t="str">
        <f>IF(LEN(INDEX('By serial number'!$A:$AV,MATCH(TEXT($C15,"000"),'By serial number'!$A:$A,0),MATCH(_7043_DJones_1_export_excel_2_9_[[#Headers],[POC]],'By serial number'!$A$1:$AV$1,0)))=0,"",INDEX('By serial number'!$A:$AV,MATCH(TEXT($C15,"000"),'By serial number'!$A:$A,0),MATCH(_7043_DJones_1_export_excel_2_9_[[#Headers],[POC]],'By serial number'!$A$1:$AV$1,0)))</f>
        <v/>
      </c>
      <c r="AQ15" s="4" t="str">
        <f>IF(LEN(INDEX('By serial number'!$A:$AV,MATCH(TEXT($C15,"000"),'By serial number'!$A:$A,0),MATCH(_7043_DJones_1_export_excel_2_9_[[#Headers],[Title]],'By serial number'!$A$1:$AV$1,0)))=0,"",INDEX('By serial number'!$A:$AV,MATCH(TEXT($C15,"000"),'By serial number'!$A:$A,0),MATCH(_7043_DJones_1_export_excel_2_9_[[#Headers],[Title]],'By serial number'!$A$1:$AV$1,0)))</f>
        <v/>
      </c>
      <c r="AR15" s="4" t="str">
        <f>IF(LEN(INDEX('By serial number'!$A:$AV,MATCH(TEXT($C15,"000"),'By serial number'!$A:$A,0),MATCH(_7043_DJones_1_export_excel_2_9_[[#Headers],[Address]],'By serial number'!$A$1:$AV$1,0)))=0,"",INDEX('By serial number'!$A:$AV,MATCH(TEXT($C15,"000"),'By serial number'!$A:$A,0),MATCH(_7043_DJones_1_export_excel_2_9_[[#Headers],[Address]],'By serial number'!$A$1:$AV$1,0)))</f>
        <v/>
      </c>
      <c r="AS15" s="4" t="e">
        <f>IF(LEN(INDEX('By serial number'!$A:$AV,MATCH(TEXT($C15,"000"),'By serial number'!$A:$A,0),MATCH(_7043_DJones_1_export_excel_2_9_[[#Headers],[Column3]],'By serial number'!$A$1:$AV$1,0)))=0,"",INDEX('By serial number'!$A:$AV,MATCH(TEXT($C15,"000"),'By serial number'!$A:$A,0),MATCH(_7043_DJones_1_export_excel_2_9_[[#Headers],[Column3]],'By serial number'!$A$1:$AV$1,0)))</f>
        <v>#N/A</v>
      </c>
      <c r="AT15" s="4" t="str">
        <f>IF(LEN(INDEX('By serial number'!$A:$AV,MATCH(TEXT($C15,"000"),'By serial number'!$A:$A,0),MATCH(_7043_DJones_1_export_excel_2_9_[[#Headers],[Phone]],'By serial number'!$A$1:$AV$1,0)))=0,"",INDEX('By serial number'!$A:$AV,MATCH(TEXT($C15,"000"),'By serial number'!$A:$A,0),MATCH(_7043_DJones_1_export_excel_2_9_[[#Headers],[Phone]],'By serial number'!$A$1:$AV$1,0)))</f>
        <v/>
      </c>
      <c r="AU15" s="4" t="str">
        <f>IF(LEN(INDEX('By serial number'!$A:$AV,MATCH(TEXT($C15,"000"),'By serial number'!$A:$A,0),MATCH(_7043_DJones_1_export_excel_2_9_[[#Headers],[Email]],'By serial number'!$A$1:$AV$1,0)))=0,"",INDEX('By serial number'!$A:$AV,MATCH(TEXT($C15,"000"),'By serial number'!$A:$A,0),MATCH(_7043_DJones_1_export_excel_2_9_[[#Headers],[Email]],'By serial number'!$A$1:$AV$1,0)))</f>
        <v/>
      </c>
      <c r="AV15" s="4" t="e">
        <f>IF(LEN(INDEX('By serial number'!$A:$AV,MATCH(TEXT($C15,"000"),'By serial number'!$A:$A,0),MATCH(_7043_DJones_1_export_excel_2_9_[[#Headers],[Column4]],'By serial number'!$A$1:$AV$1,0)))=0,"",INDEX('By serial number'!$A:$AV,MATCH(TEXT($C15,"000"),'By serial number'!$A:$A,0),MATCH(_7043_DJones_1_export_excel_2_9_[[#Headers],[Column4]],'By serial number'!$A$1:$AV$1,0)))</f>
        <v>#N/A</v>
      </c>
      <c r="AW15" s="4" t="str">
        <f>IF(LEN(INDEX('By serial number'!$A:$AV,MATCH(TEXT($C15,"000"),'By serial number'!$A:$A,0),MATCH(_7043_DJones_1_export_excel_2_9_[[#Headers],[NBAA Name]],'By serial number'!$A$1:$AV$1,0)))=0,"",INDEX('By serial number'!$A:$AV,MATCH(TEXT($C15,"000"),'By serial number'!$A:$A,0),MATCH(_7043_DJones_1_export_excel_2_9_[[#Headers],[NBAA Name]],'By serial number'!$A$1:$AV$1,0)))</f>
        <v/>
      </c>
      <c r="AX15" s="4" t="str">
        <f>IF(LEN(INDEX('By serial number'!$A:$AV,MATCH(TEXT($C15,"000"),'By serial number'!$A:$A,0),MATCH(_7043_DJones_1_export_excel_2_9_[[#Headers],[NBAA Addr1]],'By serial number'!$A$1:$AV$1,0)))=0,"",INDEX('By serial number'!$A:$AV,MATCH(TEXT($C15,"000"),'By serial number'!$A:$A,0),MATCH(_7043_DJones_1_export_excel_2_9_[[#Headers],[NBAA Addr1]],'By serial number'!$A$1:$AV$1,0)))</f>
        <v/>
      </c>
      <c r="AY15" s="4" t="str">
        <f>IF(LEN(INDEX('By serial number'!$A:$AV,MATCH(TEXT($C15,"000"),'By serial number'!$A:$A,0),MATCH(_7043_DJones_1_export_excel_2_9_[[#Headers],[NBAA Addr2]],'By serial number'!$A$1:$AV$1,0)))=0,"",INDEX('By serial number'!$A:$AV,MATCH(TEXT($C15,"000"),'By serial number'!$A:$A,0),MATCH(_7043_DJones_1_export_excel_2_9_[[#Headers],[NBAA Addr2]],'By serial number'!$A$1:$AV$1,0)))</f>
        <v/>
      </c>
      <c r="AZ15" s="4" t="str">
        <f>IF(LEN(INDEX('By serial number'!$A:$AV,MATCH(TEXT($C15,"000"),'By serial number'!$A:$A,0),MATCH(_7043_DJones_1_export_excel_2_9_[[#Headers],[NBAA City]],'By serial number'!$A$1:$AV$1,0)))=0,"",INDEX('By serial number'!$A:$AV,MATCH(TEXT($C15,"000"),'By serial number'!$A:$A,0),MATCH(_7043_DJones_1_export_excel_2_9_[[#Headers],[NBAA City]],'By serial number'!$A$1:$AV$1,0)))</f>
        <v/>
      </c>
      <c r="BA15" s="4" t="str">
        <f>IF(LEN(INDEX('By serial number'!$A:$AV,MATCH(TEXT($C15,"000"),'By serial number'!$A:$A,0),MATCH(_7043_DJones_1_export_excel_2_9_[[#Headers],[NBAA State]],'By serial number'!$A$1:$AV$1,0)))=0,"",INDEX('By serial number'!$A:$AV,MATCH(TEXT($C15,"000"),'By serial number'!$A:$A,0),MATCH(_7043_DJones_1_export_excel_2_9_[[#Headers],[NBAA State]],'By serial number'!$A$1:$AV$1,0)))</f>
        <v/>
      </c>
      <c r="BB15" s="4" t="str">
        <f>IF(LEN(INDEX('By serial number'!$A:$AV,MATCH(TEXT($C15,"000"),'By serial number'!$A:$A,0),MATCH(_7043_DJones_1_export_excel_2_9_[[#Headers],[NBAA Zip]],'By serial number'!$A$1:$AV$1,0)))=0,"",INDEX('By serial number'!$A:$AV,MATCH(TEXT($C15,"000"),'By serial number'!$A:$A,0),MATCH(_7043_DJones_1_export_excel_2_9_[[#Headers],[NBAA Zip]],'By serial number'!$A$1:$AV$1,0)))</f>
        <v/>
      </c>
      <c r="BC15" s="4" t="str">
        <f>IF(LEN(INDEX('By serial number'!$A:$AV,MATCH(TEXT($C15,"000"),'By serial number'!$A:$A,0),MATCH(_7043_DJones_1_export_excel_2_9_[[#Headers],[NBAA Phone]],'By serial number'!$A$1:$AV$1,0)))=0,"",INDEX('By serial number'!$A:$AV,MATCH(TEXT($C15,"000"),'By serial number'!$A:$A,0),MATCH(_7043_DJones_1_export_excel_2_9_[[#Headers],[NBAA Phone]],'By serial number'!$A$1:$AV$1,0)))</f>
        <v/>
      </c>
      <c r="BD15" s="4" t="str">
        <f>IF(LEN(INDEX('By serial number'!$A:$AV,MATCH(TEXT($C15,"000"),'By serial number'!$A:$A,0),MATCH(_7043_DJones_1_export_excel_2_9_[[#Headers],[NBAA Web]],'By serial number'!$A$1:$AV$1,0)))=0,"",INDEX('By serial number'!$A:$AV,MATCH(TEXT($C15,"000"),'By serial number'!$A:$A,0),MATCH(_7043_DJones_1_export_excel_2_9_[[#Headers],[NBAA Web]],'By serial number'!$A$1:$AV$1,0)))</f>
        <v/>
      </c>
      <c r="BE15" s="4" t="str">
        <f>IF(LEN(INDEX('By serial number'!$A:$AV,MATCH(TEXT($C15,"000"),'By serial number'!$A:$A,0),MATCH(_7043_DJones_1_export_excel_2_9_[[#Headers],[NBAA email]],'By serial number'!$A$1:$AV$1,0)))=0,"",INDEX('By serial number'!$A:$AV,MATCH(TEXT($C15,"000"),'By serial number'!$A:$A,0),MATCH(_7043_DJones_1_export_excel_2_9_[[#Headers],[NBAA email]],'By serial number'!$A$1:$AV$1,0)))</f>
        <v/>
      </c>
      <c r="BF15" s="4" t="str">
        <f>IF(LEN(INDEX('By serial number'!$A:$AV,MATCH(TEXT($C15,"000"),'By serial number'!$A:$A,0),MATCH(_7043_DJones_1_export_excel_2_9_[[#Headers],[NBAA NBAA Link]],'By serial number'!$A$1:$AV$1,0)))=0,"",INDEX('By serial number'!$A:$AV,MATCH(TEXT($C15,"000"),'By serial number'!$A:$A,0),MATCH(_7043_DJones_1_export_excel_2_9_[[#Headers],[NBAA NBAA Link]],'By serial number'!$A$1:$AV$1,0)))</f>
        <v/>
      </c>
      <c r="BG15" s="4" t="str">
        <f>IF(LEN(INDEX('By serial number'!$A:$AV,MATCH(TEXT($C15,"000"),'By serial number'!$A:$A,0),MATCH(_7043_DJones_1_export_excel_2_9_[[#Headers],[Certificate Designator]],'By serial number'!$A$1:$AV$1,0)))=0,"",INDEX('By serial number'!$A:$AV,MATCH(TEXT($C15,"000"),'By serial number'!$A:$A,0),MATCH(_7043_DJones_1_export_excel_2_9_[[#Headers],[Certificate Designator]],'By serial number'!$A$1:$AV$1,0)))</f>
        <v/>
      </c>
      <c r="BH15" s="4" t="str">
        <f>IF(LEN(INDEX('By serial number'!$A:$AV,MATCH(TEXT($C15,"000"),'By serial number'!$A:$A,0),MATCH(_7043_DJones_1_export_excel_2_9_[[#Headers],[Company Name]],'By serial number'!$A$1:$AV$1,0)))=0,"",INDEX('By serial number'!$A:$AV,MATCH(TEXT($C15,"000"),'By serial number'!$A:$A,0),MATCH(_7043_DJones_1_export_excel_2_9_[[#Headers],[Company Name]],'By serial number'!$A$1:$AV$1,0)))</f>
        <v/>
      </c>
      <c r="BI15" s="4" t="str">
        <f>IF(LEN(INDEX('By serial number'!$A:$AV,MATCH(TEXT($C15,"000"),'By serial number'!$A:$A,0),MATCH(_7043_DJones_1_export_excel_2_9_[[#Headers],[CEO_Name]],'By serial number'!$A$1:$AV$1,0)))=0,"",INDEX('By serial number'!$A:$AV,MATCH(TEXT($C15,"000"),'By serial number'!$A:$A,0),MATCH(_7043_DJones_1_export_excel_2_9_[[#Headers],[CEO_Name]],'By serial number'!$A$1:$AV$1,0)))</f>
        <v/>
      </c>
      <c r="BJ15" s="4" t="str">
        <f>IF(LEN(INDEX('By serial number'!$A:$AV,MATCH(TEXT($C15,"000"),'By serial number'!$A:$A,0),MATCH(_7043_DJones_1_export_excel_2_9_[[#Headers],[CEO_Title]],'By serial number'!$A$1:$AV$1,0)))=0,"",INDEX('By serial number'!$A:$AV,MATCH(TEXT($C15,"000"),'By serial number'!$A:$A,0),MATCH(_7043_DJones_1_export_excel_2_9_[[#Headers],[CEO_Title]],'By serial number'!$A$1:$AV$1,0)))</f>
        <v/>
      </c>
      <c r="BK15" s="4" t="str">
        <f>IF(LEN(INDEX('By serial number'!$A:$AV,MATCH(TEXT($C15,"000"),'By serial number'!$A:$A,0),MATCH(_7043_DJones_1_export_excel_2_9_[[#Headers],[CEO_Address1]],'By serial number'!$A$1:$AV$1,0)))=0,"",INDEX('By serial number'!$A:$AV,MATCH(TEXT($C15,"000"),'By serial number'!$A:$A,0),MATCH(_7043_DJones_1_export_excel_2_9_[[#Headers],[CEO_Address1]],'By serial number'!$A$1:$AV$1,0)))</f>
        <v/>
      </c>
      <c r="BL15" s="4" t="str">
        <f>IF(LEN(INDEX('By serial number'!$A:$AV,MATCH(TEXT($C15,"000"),'By serial number'!$A:$A,0),MATCH(_7043_DJones_1_export_excel_2_9_[[#Headers],[CEO_Address2]],'By serial number'!$A$1:$AV$1,0)))=0,"",INDEX('By serial number'!$A:$AV,MATCH(TEXT($C15,"000"),'By serial number'!$A:$A,0),MATCH(_7043_DJones_1_export_excel_2_9_[[#Headers],[CEO_Address2]],'By serial number'!$A$1:$AV$1,0)))</f>
        <v/>
      </c>
      <c r="BM15" s="4" t="str">
        <f>IF(LEN(INDEX('By serial number'!$A:$AV,MATCH(TEXT($C15,"000"),'By serial number'!$A:$A,0),MATCH(_7043_DJones_1_export_excel_2_9_[[#Headers],[CEO_Address3]],'By serial number'!$A$1:$AV$1,0)))=0,"",INDEX('By serial number'!$A:$AV,MATCH(TEXT($C15,"000"),'By serial number'!$A:$A,0),MATCH(_7043_DJones_1_export_excel_2_9_[[#Headers],[CEO_Address3]],'By serial number'!$A$1:$AV$1,0)))</f>
        <v/>
      </c>
      <c r="BN15" s="4" t="str">
        <f>IF(LEN(INDEX('By serial number'!$A:$AV,MATCH(TEXT($C15,"000"),'By serial number'!$A:$A,0),MATCH(_7043_DJones_1_export_excel_2_9_[[#Headers],[CEO_City]],'By serial number'!$A$1:$AV$1,0)))=0,"",INDEX('By serial number'!$A:$AV,MATCH(TEXT($C15,"000"),'By serial number'!$A:$A,0),MATCH(_7043_DJones_1_export_excel_2_9_[[#Headers],[CEO_City]],'By serial number'!$A$1:$AV$1,0)))</f>
        <v/>
      </c>
      <c r="BO15" s="4" t="str">
        <f>IF(LEN(INDEX('By serial number'!$A:$AV,MATCH(TEXT($C15,"000"),'By serial number'!$A:$A,0),MATCH(_7043_DJones_1_export_excel_2_9_[[#Headers],[CEO_State]],'By serial number'!$A$1:$AV$1,0)))=0,"",INDEX('By serial number'!$A:$AV,MATCH(TEXT($C15,"000"),'By serial number'!$A:$A,0),MATCH(_7043_DJones_1_export_excel_2_9_[[#Headers],[CEO_State]],'By serial number'!$A$1:$AV$1,0)))</f>
        <v/>
      </c>
      <c r="BP15" s="4" t="str">
        <f>IF(LEN(INDEX('By serial number'!$A:$AV,MATCH(TEXT($C15,"000"),'By serial number'!$A:$A,0),MATCH(_7043_DJones_1_export_excel_2_9_[[#Headers],[CEO_Postal_Code]],'By serial number'!$A$1:$AV$1,0)))=0,"",INDEX('By serial number'!$A:$AV,MATCH(TEXT($C15,"000"),'By serial number'!$A:$A,0),MATCH(_7043_DJones_1_export_excel_2_9_[[#Headers],[CEO_Postal_Code]],'By serial number'!$A$1:$AV$1,0)))</f>
        <v/>
      </c>
      <c r="BQ15" s="4" t="str">
        <f>IF(LEN(INDEX('By serial number'!$A:$AV,MATCH(TEXT($C15,"000"),'By serial number'!$A:$A,0),MATCH(_7043_DJones_1_export_excel_2_9_[[#Headers],[CEO_Country]],'By serial number'!$A$1:$AV$1,0)))=0,"",INDEX('By serial number'!$A:$AV,MATCH(TEXT($C15,"000"),'By serial number'!$A:$A,0),MATCH(_7043_DJones_1_export_excel_2_9_[[#Headers],[CEO_Country]],'By serial number'!$A$1:$AV$1,0)))</f>
        <v/>
      </c>
      <c r="BR15" s="4" t="str">
        <f>IF(LEN(INDEX('By serial number'!$A:$AV,MATCH(TEXT($C15,"000"),'By serial number'!$A:$A,0),MATCH(_7043_DJones_1_export_excel_2_9_[[#Headers],[CEO_Phone]],'By serial number'!$A$1:$AV$1,0)))=0,"",INDEX('By serial number'!$A:$AV,MATCH(TEXT($C15,"000"),'By serial number'!$A:$A,0),MATCH(_7043_DJones_1_export_excel_2_9_[[#Headers],[CEO_Phone]],'By serial number'!$A$1:$AV$1,0)))</f>
        <v/>
      </c>
      <c r="BS15" s="4" t="str">
        <f>IF(LEN(INDEX('By serial number'!$A:$AV,MATCH(TEXT($C15,"000"),'By serial number'!$A:$A,0),MATCH(_7043_DJones_1_export_excel_2_9_[[#Headers],[CEO_Phone_Extension]],'By serial number'!$A$1:$AV$1,0)))=0,"",INDEX('By serial number'!$A:$AV,MATCH(TEXT($C15,"000"),'By serial number'!$A:$A,0),MATCH(_7043_DJones_1_export_excel_2_9_[[#Headers],[CEO_Phone_Extension]],'By serial number'!$A$1:$AV$1,0)))</f>
        <v/>
      </c>
      <c r="BT15" s="4" t="str">
        <f>IF(LEN(INDEX('By serial number'!$A:$AV,MATCH(TEXT($C15,"000"),'By serial number'!$A:$A,0),MATCH(_7043_DJones_1_export_excel_2_9_[[#Headers],[CEO_Foreign_Phone]],'By serial number'!$A$1:$AV$1,0)))=0,"",INDEX('By serial number'!$A:$AV,MATCH(TEXT($C15,"000"),'By serial number'!$A:$A,0),MATCH(_7043_DJones_1_export_excel_2_9_[[#Headers],[CEO_Foreign_Phone]],'By serial number'!$A$1:$AV$1,0)))</f>
        <v/>
      </c>
      <c r="BU15" s="4" t="str">
        <f>IFERROR(INDEX(Zerobounce!$A:$B,MATCH(_7043_DJones_1_export_excel_2_9_[[#This Row],[COMPEMAILADDRESS]],Zerobounce!$A:$A,0),2),"")</f>
        <v/>
      </c>
      <c r="BV15" s="4" t="str">
        <f>IFERROR(INDEX(Zerobounce!$A:$B,MATCH(_7043_DJones_1_export_excel_2_9_[[#This Row],[CONTACTEMAIL]],Zerobounce!$A:$A,0),2),"")</f>
        <v>valid</v>
      </c>
      <c r="BW15" s="11"/>
    </row>
    <row r="16" spans="1:75" x14ac:dyDescent="0.25">
      <c r="A16" s="4" t="s">
        <v>999</v>
      </c>
      <c r="B16" s="4" t="s">
        <v>1000</v>
      </c>
      <c r="C16">
        <v>211</v>
      </c>
      <c r="D16" s="4" t="s">
        <v>271</v>
      </c>
      <c r="E16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N248SL</v>
      </c>
      <c r="F16" s="4" t="s">
        <v>1109</v>
      </c>
      <c r="G16" s="4"/>
      <c r="H16" s="4" t="s">
        <v>651</v>
      </c>
      <c r="I16" s="4" t="s">
        <v>1110</v>
      </c>
      <c r="J16" s="4" t="s">
        <v>1111</v>
      </c>
      <c r="K16" s="4" t="s">
        <v>1112</v>
      </c>
      <c r="L16" s="4"/>
      <c r="M16" s="4" t="s">
        <v>1113</v>
      </c>
      <c r="N16" s="4"/>
      <c r="O16">
        <v>72410</v>
      </c>
      <c r="P16" s="4" t="s">
        <v>651</v>
      </c>
      <c r="Q16" s="4" t="s">
        <v>1016</v>
      </c>
      <c r="R16" s="4"/>
      <c r="S16" s="4"/>
      <c r="T16" s="4" t="s">
        <v>1114</v>
      </c>
      <c r="U16" s="4"/>
      <c r="V16" s="4" t="s">
        <v>1115</v>
      </c>
      <c r="W16" s="4" t="s">
        <v>1116</v>
      </c>
      <c r="X16" s="4"/>
      <c r="Y16" s="4" t="s">
        <v>1117</v>
      </c>
      <c r="Z16" s="4" t="s">
        <v>1114</v>
      </c>
      <c r="AA16" s="4"/>
      <c r="AB16" s="4"/>
      <c r="AC16" s="4" t="str">
        <f>IF(LEN(INDEX('By serial number'!$A:$AV,MATCH(TEXT($C16,"000"),'By serial number'!$A:$A,0),MATCH(_7043_DJones_1_export_excel_2_9_[[#Headers],["Operator"]],'By serial number'!$A$1:$AV$1,0)))=0,"",INDEX('By serial number'!$A:$AV,MATCH(TEXT($C16,"000"),'By serial number'!$A:$A,0),MATCH(_7043_DJones_1_export_excel_2_9_[[#Headers],["Operator"]],'By serial number'!$A$1:$AV$1,0)))</f>
        <v/>
      </c>
      <c r="AD16" s="4" t="str">
        <f>IF(LEN(INDEX('By serial number'!$A:$AV,MATCH(TEXT($C16,"000"),'By serial number'!$A:$A,0),MATCH(_7043_DJones_1_export_excel_2_9_[[#Headers],[Data]],'By serial number'!$A$1:$AV$1,0)))=0,"",INDEX('By serial number'!$A:$AV,MATCH(TEXT($C16,"000"),'By serial number'!$A:$A,0),MATCH(_7043_DJones_1_export_excel_2_9_[[#Headers],[Data]],'By serial number'!$A$1:$AV$1,0)))</f>
        <v>Stim-Air Inc. Portland OR delivered 1/11/07, rrg 5/22/07</v>
      </c>
      <c r="AE16" s="4" t="str">
        <f>IF(LEN(INDEX('By serial number'!$A:$AV,MATCH(TEXT($C16,"000"),'By serial number'!$A:$A,0),MATCH(_7043_DJones_1_export_excel_2_9_[[#Headers],[NAME]],'By serial number'!$A$1:$AV$1,0)))=0,"",INDEX('By serial number'!$A:$AV,MATCH(TEXT($C16,"000"),'By serial number'!$A:$A,0),MATCH(_7043_DJones_1_export_excel_2_9_[[#Headers],[NAME]],'By serial number'!$A$1:$AV$1,0)))</f>
        <v>BANK OF UTAH TRUSTEE</v>
      </c>
      <c r="AF16" s="4" t="str">
        <f>IF(LEN(INDEX('By serial number'!$A:$AV,MATCH(TEXT($C16,"000"),'By serial number'!$A:$A,0),MATCH(_7043_DJones_1_export_excel_2_9_[[#Headers],[STREET]],'By serial number'!$A$1:$AV$1,0)))=0,"",INDEX('By serial number'!$A:$AV,MATCH(TEXT($C16,"000"),'By serial number'!$A:$A,0),MATCH(_7043_DJones_1_export_excel_2_9_[[#Headers],[STREET]],'By serial number'!$A$1:$AV$1,0)))</f>
        <v>50 SOUTH 200 EAST STE 110</v>
      </c>
      <c r="AG16" s="4" t="str">
        <f>IF(LEN(INDEX('By serial number'!$A:$AV,MATCH(TEXT($C16,"000"),'By serial number'!$A:$A,0),MATCH(_7043_DJones_1_export_excel_2_9_[[#Headers],[CITY]],'By serial number'!$A$1:$AV$1,0)))=0,"",INDEX('By serial number'!$A:$AV,MATCH(TEXT($C16,"000"),'By serial number'!$A:$A,0),MATCH(_7043_DJones_1_export_excel_2_9_[[#Headers],[CITY]],'By serial number'!$A$1:$AV$1,0)))</f>
        <v>SALT LAKE CITY</v>
      </c>
      <c r="AH16" s="4" t="str">
        <f>IF(LEN(INDEX('By serial number'!$A:$AV,MATCH(TEXT($C16,"000"),'By serial number'!$A:$A,0),MATCH(_7043_DJones_1_export_excel_2_9_[[#Headers],[STATE]],'By serial number'!$A$1:$AV$1,0)))=0,"",INDEX('By serial number'!$A:$AV,MATCH(TEXT($C16,"000"),'By serial number'!$A:$A,0),MATCH(_7043_DJones_1_export_excel_2_9_[[#Headers],[STATE]],'By serial number'!$A$1:$AV$1,0)))</f>
        <v>UT</v>
      </c>
      <c r="AI16" s="4" t="e">
        <f>IF(LEN(INDEX('By serial number'!$A:$AV,MATCH(TEXT($C16,"000"),'By serial number'!$A:$A,0),MATCH(_7043_DJones_1_export_excel_2_9_[[#Headers],[Column1]],'By serial number'!$A$1:$AV$1,0)))=0,"",INDEX('By serial number'!$A:$AV,MATCH(TEXT($C16,"000"),'By serial number'!$A:$A,0),MATCH(_7043_DJones_1_export_excel_2_9_[[#Headers],[Column1]],'By serial number'!$A$1:$AV$1,0)))</f>
        <v>#N/A</v>
      </c>
      <c r="AJ16" s="4" t="str">
        <f>IF(LEN(INDEX('By serial number'!$A:$AV,MATCH(TEXT($C16,"000"),'By serial number'!$A:$A,0),MATCH(_7043_DJones_1_export_excel_2_9_[[#Headers],[OTHER NAMES(1)]],'By serial number'!$A$1:$AV$1,0)))=0,"",INDEX('By serial number'!$A:$AV,MATCH(TEXT($C16,"000"),'By serial number'!$A:$A,0),MATCH(_7043_DJones_1_export_excel_2_9_[[#Headers],[OTHER NAMES(1)]],'By serial number'!$A$1:$AV$1,0)))</f>
        <v/>
      </c>
      <c r="AK16" s="4" t="str">
        <f>IF(LEN(INDEX('By serial number'!$A:$AV,MATCH(TEXT($C16,"000"),'By serial number'!$A:$A,0),MATCH(_7043_DJones_1_export_excel_2_9_[[#Headers],[OTHER NAMES(2)]],'By serial number'!$A$1:$AV$1,0)))=0,"",INDEX('By serial number'!$A:$AV,MATCH(TEXT($C16,"000"),'By serial number'!$A:$A,0),MATCH(_7043_DJones_1_export_excel_2_9_[[#Headers],[OTHER NAMES(2)]],'By serial number'!$A$1:$AV$1,0)))</f>
        <v/>
      </c>
      <c r="AL16" s="4" t="str">
        <f>IF(LEN(INDEX('By serial number'!$A:$AV,MATCH(TEXT($C16,"000"),'By serial number'!$A:$A,0),MATCH(_7043_DJones_1_export_excel_2_9_[[#Headers],[Part 135 Certificate Holder Name]],'By serial number'!$A$1:$AV$1,0)))=0,"",INDEX('By serial number'!$A:$AV,MATCH(TEXT($C16,"000"),'By serial number'!$A:$A,0),MATCH(_7043_DJones_1_export_excel_2_9_[[#Headers],[Part 135 Certificate Holder Name]],'By serial number'!$A$1:$AV$1,0)))</f>
        <v/>
      </c>
      <c r="AM16" s="4" t="str">
        <f>IF(LEN(INDEX('By serial number'!$A:$AV,MATCH(TEXT($C16,"000"),'By serial number'!$A:$A,0),MATCH(_7043_DJones_1_export_excel_2_9_[[#Headers],[Part 135 Dsgn]],'By serial number'!$A$1:$AV$1,0)))=0,"",INDEX('By serial number'!$A:$AV,MATCH(TEXT($C16,"000"),'By serial number'!$A:$A,0),MATCH(_7043_DJones_1_export_excel_2_9_[[#Headers],[Part 135 Dsgn]],'By serial number'!$A$1:$AV$1,0)))</f>
        <v/>
      </c>
      <c r="AN16" s="4" t="e">
        <f>IF(LEN(INDEX('By serial number'!$A:$AV,MATCH(TEXT($C16,"000"),'By serial number'!$A:$A,0),MATCH(_7043_DJones_1_export_excel_2_9_[[#Headers],[Column2]],'By serial number'!$A$1:$AV$1,0)))=0,"",INDEX('By serial number'!$A:$AV,MATCH(TEXT($C16,"000"),'By serial number'!$A:$A,0),MATCH(_7043_DJones_1_export_excel_2_9_[[#Headers],[Column2]],'By serial number'!$A$1:$AV$1,0)))</f>
        <v>#N/A</v>
      </c>
      <c r="AO16" s="4" t="str">
        <f>IF(LEN(INDEX('By serial number'!$A:$AV,MATCH(TEXT($C16,"000"),'By serial number'!$A:$A,0),MATCH(_7043_DJones_1_export_excel_2_9_[[#Headers],[DNB Key People]],'By serial number'!$A$1:$AV$1,0)))=0,"",INDEX('By serial number'!$A:$AV,MATCH(TEXT($C16,"000"),'By serial number'!$A:$A,0),MATCH(_7043_DJones_1_export_excel_2_9_[[#Headers],[DNB Key People]],'By serial number'!$A$1:$AV$1,0)))</f>
        <v/>
      </c>
      <c r="AP16" s="4" t="str">
        <f>IF(LEN(INDEX('By serial number'!$A:$AV,MATCH(TEXT($C16,"000"),'By serial number'!$A:$A,0),MATCH(_7043_DJones_1_export_excel_2_9_[[#Headers],[POC]],'By serial number'!$A$1:$AV$1,0)))=0,"",INDEX('By serial number'!$A:$AV,MATCH(TEXT($C16,"000"),'By serial number'!$A:$A,0),MATCH(_7043_DJones_1_export_excel_2_9_[[#Headers],[POC]],'By serial number'!$A$1:$AV$1,0)))</f>
        <v/>
      </c>
      <c r="AQ16" s="4" t="str">
        <f>IF(LEN(INDEX('By serial number'!$A:$AV,MATCH(TEXT($C16,"000"),'By serial number'!$A:$A,0),MATCH(_7043_DJones_1_export_excel_2_9_[[#Headers],[Title]],'By serial number'!$A$1:$AV$1,0)))=0,"",INDEX('By serial number'!$A:$AV,MATCH(TEXT($C16,"000"),'By serial number'!$A:$A,0),MATCH(_7043_DJones_1_export_excel_2_9_[[#Headers],[Title]],'By serial number'!$A$1:$AV$1,0)))</f>
        <v/>
      </c>
      <c r="AR16" s="4" t="str">
        <f>IF(LEN(INDEX('By serial number'!$A:$AV,MATCH(TEXT($C16,"000"),'By serial number'!$A:$A,0),MATCH(_7043_DJones_1_export_excel_2_9_[[#Headers],[Address]],'By serial number'!$A$1:$AV$1,0)))=0,"",INDEX('By serial number'!$A:$AV,MATCH(TEXT($C16,"000"),'By serial number'!$A:$A,0),MATCH(_7043_DJones_1_export_excel_2_9_[[#Headers],[Address]],'By serial number'!$A$1:$AV$1,0)))</f>
        <v/>
      </c>
      <c r="AS16" s="4" t="e">
        <f>IF(LEN(INDEX('By serial number'!$A:$AV,MATCH(TEXT($C16,"000"),'By serial number'!$A:$A,0),MATCH(_7043_DJones_1_export_excel_2_9_[[#Headers],[Column3]],'By serial number'!$A$1:$AV$1,0)))=0,"",INDEX('By serial number'!$A:$AV,MATCH(TEXT($C16,"000"),'By serial number'!$A:$A,0),MATCH(_7043_DJones_1_export_excel_2_9_[[#Headers],[Column3]],'By serial number'!$A$1:$AV$1,0)))</f>
        <v>#N/A</v>
      </c>
      <c r="AT16" s="4" t="str">
        <f>IF(LEN(INDEX('By serial number'!$A:$AV,MATCH(TEXT($C16,"000"),'By serial number'!$A:$A,0),MATCH(_7043_DJones_1_export_excel_2_9_[[#Headers],[Phone]],'By serial number'!$A$1:$AV$1,0)))=0,"",INDEX('By serial number'!$A:$AV,MATCH(TEXT($C16,"000"),'By serial number'!$A:$A,0),MATCH(_7043_DJones_1_export_excel_2_9_[[#Headers],[Phone]],'By serial number'!$A$1:$AV$1,0)))</f>
        <v/>
      </c>
      <c r="AU16" s="4" t="str">
        <f>IF(LEN(INDEX('By serial number'!$A:$AV,MATCH(TEXT($C16,"000"),'By serial number'!$A:$A,0),MATCH(_7043_DJones_1_export_excel_2_9_[[#Headers],[Email]],'By serial number'!$A$1:$AV$1,0)))=0,"",INDEX('By serial number'!$A:$AV,MATCH(TEXT($C16,"000"),'By serial number'!$A:$A,0),MATCH(_7043_DJones_1_export_excel_2_9_[[#Headers],[Email]],'By serial number'!$A$1:$AV$1,0)))</f>
        <v/>
      </c>
      <c r="AV16" s="4" t="e">
        <f>IF(LEN(INDEX('By serial number'!$A:$AV,MATCH(TEXT($C16,"000"),'By serial number'!$A:$A,0),MATCH(_7043_DJones_1_export_excel_2_9_[[#Headers],[Column4]],'By serial number'!$A$1:$AV$1,0)))=0,"",INDEX('By serial number'!$A:$AV,MATCH(TEXT($C16,"000"),'By serial number'!$A:$A,0),MATCH(_7043_DJones_1_export_excel_2_9_[[#Headers],[Column4]],'By serial number'!$A$1:$AV$1,0)))</f>
        <v>#N/A</v>
      </c>
      <c r="AW16" s="4" t="str">
        <f>IF(LEN(INDEX('By serial number'!$A:$AV,MATCH(TEXT($C16,"000"),'By serial number'!$A:$A,0),MATCH(_7043_DJones_1_export_excel_2_9_[[#Headers],[NBAA Name]],'By serial number'!$A$1:$AV$1,0)))=0,"",INDEX('By serial number'!$A:$AV,MATCH(TEXT($C16,"000"),'By serial number'!$A:$A,0),MATCH(_7043_DJones_1_export_excel_2_9_[[#Headers],[NBAA Name]],'By serial number'!$A$1:$AV$1,0)))</f>
        <v/>
      </c>
      <c r="AX16" s="4" t="str">
        <f>IF(LEN(INDEX('By serial number'!$A:$AV,MATCH(TEXT($C16,"000"),'By serial number'!$A:$A,0),MATCH(_7043_DJones_1_export_excel_2_9_[[#Headers],[NBAA Addr1]],'By serial number'!$A$1:$AV$1,0)))=0,"",INDEX('By serial number'!$A:$AV,MATCH(TEXT($C16,"000"),'By serial number'!$A:$A,0),MATCH(_7043_DJones_1_export_excel_2_9_[[#Headers],[NBAA Addr1]],'By serial number'!$A$1:$AV$1,0)))</f>
        <v/>
      </c>
      <c r="AY16" s="4" t="str">
        <f>IF(LEN(INDEX('By serial number'!$A:$AV,MATCH(TEXT($C16,"000"),'By serial number'!$A:$A,0),MATCH(_7043_DJones_1_export_excel_2_9_[[#Headers],[NBAA Addr2]],'By serial number'!$A$1:$AV$1,0)))=0,"",INDEX('By serial number'!$A:$AV,MATCH(TEXT($C16,"000"),'By serial number'!$A:$A,0),MATCH(_7043_DJones_1_export_excel_2_9_[[#Headers],[NBAA Addr2]],'By serial number'!$A$1:$AV$1,0)))</f>
        <v/>
      </c>
      <c r="AZ16" s="4" t="str">
        <f>IF(LEN(INDEX('By serial number'!$A:$AV,MATCH(TEXT($C16,"000"),'By serial number'!$A:$A,0),MATCH(_7043_DJones_1_export_excel_2_9_[[#Headers],[NBAA City]],'By serial number'!$A$1:$AV$1,0)))=0,"",INDEX('By serial number'!$A:$AV,MATCH(TEXT($C16,"000"),'By serial number'!$A:$A,0),MATCH(_7043_DJones_1_export_excel_2_9_[[#Headers],[NBAA City]],'By serial number'!$A$1:$AV$1,0)))</f>
        <v/>
      </c>
      <c r="BA16" s="4" t="str">
        <f>IF(LEN(INDEX('By serial number'!$A:$AV,MATCH(TEXT($C16,"000"),'By serial number'!$A:$A,0),MATCH(_7043_DJones_1_export_excel_2_9_[[#Headers],[NBAA State]],'By serial number'!$A$1:$AV$1,0)))=0,"",INDEX('By serial number'!$A:$AV,MATCH(TEXT($C16,"000"),'By serial number'!$A:$A,0),MATCH(_7043_DJones_1_export_excel_2_9_[[#Headers],[NBAA State]],'By serial number'!$A$1:$AV$1,0)))</f>
        <v/>
      </c>
      <c r="BB16" s="4" t="str">
        <f>IF(LEN(INDEX('By serial number'!$A:$AV,MATCH(TEXT($C16,"000"),'By serial number'!$A:$A,0),MATCH(_7043_DJones_1_export_excel_2_9_[[#Headers],[NBAA Zip]],'By serial number'!$A$1:$AV$1,0)))=0,"",INDEX('By serial number'!$A:$AV,MATCH(TEXT($C16,"000"),'By serial number'!$A:$A,0),MATCH(_7043_DJones_1_export_excel_2_9_[[#Headers],[NBAA Zip]],'By serial number'!$A$1:$AV$1,0)))</f>
        <v/>
      </c>
      <c r="BC16" s="4" t="str">
        <f>IF(LEN(INDEX('By serial number'!$A:$AV,MATCH(TEXT($C16,"000"),'By serial number'!$A:$A,0),MATCH(_7043_DJones_1_export_excel_2_9_[[#Headers],[NBAA Phone]],'By serial number'!$A$1:$AV$1,0)))=0,"",INDEX('By serial number'!$A:$AV,MATCH(TEXT($C16,"000"),'By serial number'!$A:$A,0),MATCH(_7043_DJones_1_export_excel_2_9_[[#Headers],[NBAA Phone]],'By serial number'!$A$1:$AV$1,0)))</f>
        <v/>
      </c>
      <c r="BD16" s="4" t="str">
        <f>IF(LEN(INDEX('By serial number'!$A:$AV,MATCH(TEXT($C16,"000"),'By serial number'!$A:$A,0),MATCH(_7043_DJones_1_export_excel_2_9_[[#Headers],[NBAA Web]],'By serial number'!$A$1:$AV$1,0)))=0,"",INDEX('By serial number'!$A:$AV,MATCH(TEXT($C16,"000"),'By serial number'!$A:$A,0),MATCH(_7043_DJones_1_export_excel_2_9_[[#Headers],[NBAA Web]],'By serial number'!$A$1:$AV$1,0)))</f>
        <v/>
      </c>
      <c r="BE16" s="4" t="str">
        <f>IF(LEN(INDEX('By serial number'!$A:$AV,MATCH(TEXT($C16,"000"),'By serial number'!$A:$A,0),MATCH(_7043_DJones_1_export_excel_2_9_[[#Headers],[NBAA email]],'By serial number'!$A$1:$AV$1,0)))=0,"",INDEX('By serial number'!$A:$AV,MATCH(TEXT($C16,"000"),'By serial number'!$A:$A,0),MATCH(_7043_DJones_1_export_excel_2_9_[[#Headers],[NBAA email]],'By serial number'!$A$1:$AV$1,0)))</f>
        <v/>
      </c>
      <c r="BF16" s="4" t="str">
        <f>IF(LEN(INDEX('By serial number'!$A:$AV,MATCH(TEXT($C16,"000"),'By serial number'!$A:$A,0),MATCH(_7043_DJones_1_export_excel_2_9_[[#Headers],[NBAA NBAA Link]],'By serial number'!$A$1:$AV$1,0)))=0,"",INDEX('By serial number'!$A:$AV,MATCH(TEXT($C16,"000"),'By serial number'!$A:$A,0),MATCH(_7043_DJones_1_export_excel_2_9_[[#Headers],[NBAA NBAA Link]],'By serial number'!$A$1:$AV$1,0)))</f>
        <v/>
      </c>
      <c r="BG16" s="4" t="str">
        <f>IF(LEN(INDEX('By serial number'!$A:$AV,MATCH(TEXT($C16,"000"),'By serial number'!$A:$A,0),MATCH(_7043_DJones_1_export_excel_2_9_[[#Headers],[Certificate Designator]],'By serial number'!$A$1:$AV$1,0)))=0,"",INDEX('By serial number'!$A:$AV,MATCH(TEXT($C16,"000"),'By serial number'!$A:$A,0),MATCH(_7043_DJones_1_export_excel_2_9_[[#Headers],[Certificate Designator]],'By serial number'!$A$1:$AV$1,0)))</f>
        <v/>
      </c>
      <c r="BH16" s="4" t="str">
        <f>IF(LEN(INDEX('By serial number'!$A:$AV,MATCH(TEXT($C16,"000"),'By serial number'!$A:$A,0),MATCH(_7043_DJones_1_export_excel_2_9_[[#Headers],[Company Name]],'By serial number'!$A$1:$AV$1,0)))=0,"",INDEX('By serial number'!$A:$AV,MATCH(TEXT($C16,"000"),'By serial number'!$A:$A,0),MATCH(_7043_DJones_1_export_excel_2_9_[[#Headers],[Company Name]],'By serial number'!$A$1:$AV$1,0)))</f>
        <v/>
      </c>
      <c r="BI16" s="4" t="str">
        <f>IF(LEN(INDEX('By serial number'!$A:$AV,MATCH(TEXT($C16,"000"),'By serial number'!$A:$A,0),MATCH(_7043_DJones_1_export_excel_2_9_[[#Headers],[CEO_Name]],'By serial number'!$A$1:$AV$1,0)))=0,"",INDEX('By serial number'!$A:$AV,MATCH(TEXT($C16,"000"),'By serial number'!$A:$A,0),MATCH(_7043_DJones_1_export_excel_2_9_[[#Headers],[CEO_Name]],'By serial number'!$A$1:$AV$1,0)))</f>
        <v/>
      </c>
      <c r="BJ16" s="4" t="str">
        <f>IF(LEN(INDEX('By serial number'!$A:$AV,MATCH(TEXT($C16,"000"),'By serial number'!$A:$A,0),MATCH(_7043_DJones_1_export_excel_2_9_[[#Headers],[CEO_Title]],'By serial number'!$A$1:$AV$1,0)))=0,"",INDEX('By serial number'!$A:$AV,MATCH(TEXT($C16,"000"),'By serial number'!$A:$A,0),MATCH(_7043_DJones_1_export_excel_2_9_[[#Headers],[CEO_Title]],'By serial number'!$A$1:$AV$1,0)))</f>
        <v/>
      </c>
      <c r="BK16" s="4" t="str">
        <f>IF(LEN(INDEX('By serial number'!$A:$AV,MATCH(TEXT($C16,"000"),'By serial number'!$A:$A,0),MATCH(_7043_DJones_1_export_excel_2_9_[[#Headers],[CEO_Address1]],'By serial number'!$A$1:$AV$1,0)))=0,"",INDEX('By serial number'!$A:$AV,MATCH(TEXT($C16,"000"),'By serial number'!$A:$A,0),MATCH(_7043_DJones_1_export_excel_2_9_[[#Headers],[CEO_Address1]],'By serial number'!$A$1:$AV$1,0)))</f>
        <v/>
      </c>
      <c r="BL16" s="4" t="str">
        <f>IF(LEN(INDEX('By serial number'!$A:$AV,MATCH(TEXT($C16,"000"),'By serial number'!$A:$A,0),MATCH(_7043_DJones_1_export_excel_2_9_[[#Headers],[CEO_Address2]],'By serial number'!$A$1:$AV$1,0)))=0,"",INDEX('By serial number'!$A:$AV,MATCH(TEXT($C16,"000"),'By serial number'!$A:$A,0),MATCH(_7043_DJones_1_export_excel_2_9_[[#Headers],[CEO_Address2]],'By serial number'!$A$1:$AV$1,0)))</f>
        <v/>
      </c>
      <c r="BM16" s="4" t="str">
        <f>IF(LEN(INDEX('By serial number'!$A:$AV,MATCH(TEXT($C16,"000"),'By serial number'!$A:$A,0),MATCH(_7043_DJones_1_export_excel_2_9_[[#Headers],[CEO_Address3]],'By serial number'!$A$1:$AV$1,0)))=0,"",INDEX('By serial number'!$A:$AV,MATCH(TEXT($C16,"000"),'By serial number'!$A:$A,0),MATCH(_7043_DJones_1_export_excel_2_9_[[#Headers],[CEO_Address3]],'By serial number'!$A$1:$AV$1,0)))</f>
        <v/>
      </c>
      <c r="BN16" s="4" t="str">
        <f>IF(LEN(INDEX('By serial number'!$A:$AV,MATCH(TEXT($C16,"000"),'By serial number'!$A:$A,0),MATCH(_7043_DJones_1_export_excel_2_9_[[#Headers],[CEO_City]],'By serial number'!$A$1:$AV$1,0)))=0,"",INDEX('By serial number'!$A:$AV,MATCH(TEXT($C16,"000"),'By serial number'!$A:$A,0),MATCH(_7043_DJones_1_export_excel_2_9_[[#Headers],[CEO_City]],'By serial number'!$A$1:$AV$1,0)))</f>
        <v/>
      </c>
      <c r="BO16" s="4" t="str">
        <f>IF(LEN(INDEX('By serial number'!$A:$AV,MATCH(TEXT($C16,"000"),'By serial number'!$A:$A,0),MATCH(_7043_DJones_1_export_excel_2_9_[[#Headers],[CEO_State]],'By serial number'!$A$1:$AV$1,0)))=0,"",INDEX('By serial number'!$A:$AV,MATCH(TEXT($C16,"000"),'By serial number'!$A:$A,0),MATCH(_7043_DJones_1_export_excel_2_9_[[#Headers],[CEO_State]],'By serial number'!$A$1:$AV$1,0)))</f>
        <v/>
      </c>
      <c r="BP16" s="4" t="str">
        <f>IF(LEN(INDEX('By serial number'!$A:$AV,MATCH(TEXT($C16,"000"),'By serial number'!$A:$A,0),MATCH(_7043_DJones_1_export_excel_2_9_[[#Headers],[CEO_Postal_Code]],'By serial number'!$A$1:$AV$1,0)))=0,"",INDEX('By serial number'!$A:$AV,MATCH(TEXT($C16,"000"),'By serial number'!$A:$A,0),MATCH(_7043_DJones_1_export_excel_2_9_[[#Headers],[CEO_Postal_Code]],'By serial number'!$A$1:$AV$1,0)))</f>
        <v/>
      </c>
      <c r="BQ16" s="4" t="str">
        <f>IF(LEN(INDEX('By serial number'!$A:$AV,MATCH(TEXT($C16,"000"),'By serial number'!$A:$A,0),MATCH(_7043_DJones_1_export_excel_2_9_[[#Headers],[CEO_Country]],'By serial number'!$A$1:$AV$1,0)))=0,"",INDEX('By serial number'!$A:$AV,MATCH(TEXT($C16,"000"),'By serial number'!$A:$A,0),MATCH(_7043_DJones_1_export_excel_2_9_[[#Headers],[CEO_Country]],'By serial number'!$A$1:$AV$1,0)))</f>
        <v/>
      </c>
      <c r="BR16" s="4" t="str">
        <f>IF(LEN(INDEX('By serial number'!$A:$AV,MATCH(TEXT($C16,"000"),'By serial number'!$A:$A,0),MATCH(_7043_DJones_1_export_excel_2_9_[[#Headers],[CEO_Phone]],'By serial number'!$A$1:$AV$1,0)))=0,"",INDEX('By serial number'!$A:$AV,MATCH(TEXT($C16,"000"),'By serial number'!$A:$A,0),MATCH(_7043_DJones_1_export_excel_2_9_[[#Headers],[CEO_Phone]],'By serial number'!$A$1:$AV$1,0)))</f>
        <v/>
      </c>
      <c r="BS16" s="4" t="str">
        <f>IF(LEN(INDEX('By serial number'!$A:$AV,MATCH(TEXT($C16,"000"),'By serial number'!$A:$A,0),MATCH(_7043_DJones_1_export_excel_2_9_[[#Headers],[CEO_Phone_Extension]],'By serial number'!$A$1:$AV$1,0)))=0,"",INDEX('By serial number'!$A:$AV,MATCH(TEXT($C16,"000"),'By serial number'!$A:$A,0),MATCH(_7043_DJones_1_export_excel_2_9_[[#Headers],[CEO_Phone_Extension]],'By serial number'!$A$1:$AV$1,0)))</f>
        <v/>
      </c>
      <c r="BT16" s="4" t="str">
        <f>IF(LEN(INDEX('By serial number'!$A:$AV,MATCH(TEXT($C16,"000"),'By serial number'!$A:$A,0),MATCH(_7043_DJones_1_export_excel_2_9_[[#Headers],[CEO_Foreign_Phone]],'By serial number'!$A$1:$AV$1,0)))=0,"",INDEX('By serial number'!$A:$AV,MATCH(TEXT($C16,"000"),'By serial number'!$A:$A,0),MATCH(_7043_DJones_1_export_excel_2_9_[[#Headers],[CEO_Foreign_Phone]],'By serial number'!$A$1:$AV$1,0)))</f>
        <v/>
      </c>
      <c r="BU16" s="4" t="str">
        <f>IFERROR(INDEX(Zerobounce!$A:$B,MATCH(_7043_DJones_1_export_excel_2_9_[[#This Row],[COMPEMAILADDRESS]],Zerobounce!$A:$A,0),2),"")</f>
        <v/>
      </c>
      <c r="BV16" s="4" t="str">
        <f>IFERROR(INDEX(Zerobounce!$A:$B,MATCH(_7043_DJones_1_export_excel_2_9_[[#This Row],[CONTACTEMAIL]],Zerobounce!$A:$A,0),2),"")</f>
        <v>valid</v>
      </c>
      <c r="BW16" s="11" t="s">
        <v>2480</v>
      </c>
    </row>
    <row r="17" spans="1:75" x14ac:dyDescent="0.25">
      <c r="A17" s="4" t="s">
        <v>999</v>
      </c>
      <c r="B17" s="4" t="s">
        <v>1000</v>
      </c>
      <c r="C17">
        <v>211</v>
      </c>
      <c r="D17" s="4" t="s">
        <v>271</v>
      </c>
      <c r="E17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N248SL</v>
      </c>
      <c r="F17" s="4" t="s">
        <v>1109</v>
      </c>
      <c r="G17" s="4"/>
      <c r="H17" s="4" t="s">
        <v>651</v>
      </c>
      <c r="I17" s="4" t="s">
        <v>1110</v>
      </c>
      <c r="J17" s="4" t="s">
        <v>1118</v>
      </c>
      <c r="K17" s="4" t="s">
        <v>1119</v>
      </c>
      <c r="L17" s="4" t="s">
        <v>1120</v>
      </c>
      <c r="M17" s="4" t="s">
        <v>1121</v>
      </c>
      <c r="N17" s="4"/>
      <c r="O17">
        <v>72920</v>
      </c>
      <c r="P17" s="4" t="s">
        <v>651</v>
      </c>
      <c r="Q17" s="4" t="s">
        <v>1016</v>
      </c>
      <c r="R17" s="4" t="s">
        <v>1122</v>
      </c>
      <c r="S17" s="4" t="s">
        <v>1123</v>
      </c>
      <c r="T17" s="4" t="s">
        <v>1124</v>
      </c>
      <c r="U17" s="4"/>
      <c r="V17" s="4" t="s">
        <v>1125</v>
      </c>
      <c r="W17" s="4" t="s">
        <v>1126</v>
      </c>
      <c r="X17" s="4" t="s">
        <v>1127</v>
      </c>
      <c r="Y17" s="4" t="s">
        <v>1128</v>
      </c>
      <c r="Z17" s="4" t="s">
        <v>1124</v>
      </c>
      <c r="AA17" s="4" t="s">
        <v>1124</v>
      </c>
      <c r="AB17" s="4"/>
      <c r="AC17" s="4" t="str">
        <f>IF(LEN(INDEX('By serial number'!$A:$AV,MATCH(TEXT($C17,"000"),'By serial number'!$A:$A,0),MATCH(_7043_DJones_1_export_excel_2_9_[[#Headers],["Operator"]],'By serial number'!$A$1:$AV$1,0)))=0,"",INDEX('By serial number'!$A:$AV,MATCH(TEXT($C17,"000"),'By serial number'!$A:$A,0),MATCH(_7043_DJones_1_export_excel_2_9_[[#Headers],["Operator"]],'By serial number'!$A$1:$AV$1,0)))</f>
        <v/>
      </c>
      <c r="AD17" s="4" t="str">
        <f>IF(LEN(INDEX('By serial number'!$A:$AV,MATCH(TEXT($C17,"000"),'By serial number'!$A:$A,0),MATCH(_7043_DJones_1_export_excel_2_9_[[#Headers],[Data]],'By serial number'!$A$1:$AV$1,0)))=0,"",INDEX('By serial number'!$A:$AV,MATCH(TEXT($C17,"000"),'By serial number'!$A:$A,0),MATCH(_7043_DJones_1_export_excel_2_9_[[#Headers],[Data]],'By serial number'!$A$1:$AV$1,0)))</f>
        <v>Stim-Air Inc. Portland OR delivered 1/11/07, rrg 5/22/07</v>
      </c>
      <c r="AE17" s="4" t="str">
        <f>IF(LEN(INDEX('By serial number'!$A:$AV,MATCH(TEXT($C17,"000"),'By serial number'!$A:$A,0),MATCH(_7043_DJones_1_export_excel_2_9_[[#Headers],[NAME]],'By serial number'!$A$1:$AV$1,0)))=0,"",INDEX('By serial number'!$A:$AV,MATCH(TEXT($C17,"000"),'By serial number'!$A:$A,0),MATCH(_7043_DJones_1_export_excel_2_9_[[#Headers],[NAME]],'By serial number'!$A$1:$AV$1,0)))</f>
        <v>BANK OF UTAH TRUSTEE</v>
      </c>
      <c r="AF17" s="4" t="str">
        <f>IF(LEN(INDEX('By serial number'!$A:$AV,MATCH(TEXT($C17,"000"),'By serial number'!$A:$A,0),MATCH(_7043_DJones_1_export_excel_2_9_[[#Headers],[STREET]],'By serial number'!$A$1:$AV$1,0)))=0,"",INDEX('By serial number'!$A:$AV,MATCH(TEXT($C17,"000"),'By serial number'!$A:$A,0),MATCH(_7043_DJones_1_export_excel_2_9_[[#Headers],[STREET]],'By serial number'!$A$1:$AV$1,0)))</f>
        <v>50 SOUTH 200 EAST STE 110</v>
      </c>
      <c r="AG17" s="4" t="str">
        <f>IF(LEN(INDEX('By serial number'!$A:$AV,MATCH(TEXT($C17,"000"),'By serial number'!$A:$A,0),MATCH(_7043_DJones_1_export_excel_2_9_[[#Headers],[CITY]],'By serial number'!$A$1:$AV$1,0)))=0,"",INDEX('By serial number'!$A:$AV,MATCH(TEXT($C17,"000"),'By serial number'!$A:$A,0),MATCH(_7043_DJones_1_export_excel_2_9_[[#Headers],[CITY]],'By serial number'!$A$1:$AV$1,0)))</f>
        <v>SALT LAKE CITY</v>
      </c>
      <c r="AH17" s="4" t="str">
        <f>IF(LEN(INDEX('By serial number'!$A:$AV,MATCH(TEXT($C17,"000"),'By serial number'!$A:$A,0),MATCH(_7043_DJones_1_export_excel_2_9_[[#Headers],[STATE]],'By serial number'!$A$1:$AV$1,0)))=0,"",INDEX('By serial number'!$A:$AV,MATCH(TEXT($C17,"000"),'By serial number'!$A:$A,0),MATCH(_7043_DJones_1_export_excel_2_9_[[#Headers],[STATE]],'By serial number'!$A$1:$AV$1,0)))</f>
        <v>UT</v>
      </c>
      <c r="AI17" s="4" t="e">
        <f>IF(LEN(INDEX('By serial number'!$A:$AV,MATCH(TEXT($C17,"000"),'By serial number'!$A:$A,0),MATCH(_7043_DJones_1_export_excel_2_9_[[#Headers],[Column1]],'By serial number'!$A$1:$AV$1,0)))=0,"",INDEX('By serial number'!$A:$AV,MATCH(TEXT($C17,"000"),'By serial number'!$A:$A,0),MATCH(_7043_DJones_1_export_excel_2_9_[[#Headers],[Column1]],'By serial number'!$A$1:$AV$1,0)))</f>
        <v>#N/A</v>
      </c>
      <c r="AJ17" s="4" t="str">
        <f>IF(LEN(INDEX('By serial number'!$A:$AV,MATCH(TEXT($C17,"000"),'By serial number'!$A:$A,0),MATCH(_7043_DJones_1_export_excel_2_9_[[#Headers],[OTHER NAMES(1)]],'By serial number'!$A$1:$AV$1,0)))=0,"",INDEX('By serial number'!$A:$AV,MATCH(TEXT($C17,"000"),'By serial number'!$A:$A,0),MATCH(_7043_DJones_1_export_excel_2_9_[[#Headers],[OTHER NAMES(1)]],'By serial number'!$A$1:$AV$1,0)))</f>
        <v/>
      </c>
      <c r="AK17" s="4" t="str">
        <f>IF(LEN(INDEX('By serial number'!$A:$AV,MATCH(TEXT($C17,"000"),'By serial number'!$A:$A,0),MATCH(_7043_DJones_1_export_excel_2_9_[[#Headers],[OTHER NAMES(2)]],'By serial number'!$A$1:$AV$1,0)))=0,"",INDEX('By serial number'!$A:$AV,MATCH(TEXT($C17,"000"),'By serial number'!$A:$A,0),MATCH(_7043_DJones_1_export_excel_2_9_[[#Headers],[OTHER NAMES(2)]],'By serial number'!$A$1:$AV$1,0)))</f>
        <v/>
      </c>
      <c r="AL17" s="4" t="str">
        <f>IF(LEN(INDEX('By serial number'!$A:$AV,MATCH(TEXT($C17,"000"),'By serial number'!$A:$A,0),MATCH(_7043_DJones_1_export_excel_2_9_[[#Headers],[Part 135 Certificate Holder Name]],'By serial number'!$A$1:$AV$1,0)))=0,"",INDEX('By serial number'!$A:$AV,MATCH(TEXT($C17,"000"),'By serial number'!$A:$A,0),MATCH(_7043_DJones_1_export_excel_2_9_[[#Headers],[Part 135 Certificate Holder Name]],'By serial number'!$A$1:$AV$1,0)))</f>
        <v/>
      </c>
      <c r="AM17" s="4" t="str">
        <f>IF(LEN(INDEX('By serial number'!$A:$AV,MATCH(TEXT($C17,"000"),'By serial number'!$A:$A,0),MATCH(_7043_DJones_1_export_excel_2_9_[[#Headers],[Part 135 Dsgn]],'By serial number'!$A$1:$AV$1,0)))=0,"",INDEX('By serial number'!$A:$AV,MATCH(TEXT($C17,"000"),'By serial number'!$A:$A,0),MATCH(_7043_DJones_1_export_excel_2_9_[[#Headers],[Part 135 Dsgn]],'By serial number'!$A$1:$AV$1,0)))</f>
        <v/>
      </c>
      <c r="AN17" s="4" t="e">
        <f>IF(LEN(INDEX('By serial number'!$A:$AV,MATCH(TEXT($C17,"000"),'By serial number'!$A:$A,0),MATCH(_7043_DJones_1_export_excel_2_9_[[#Headers],[Column2]],'By serial number'!$A$1:$AV$1,0)))=0,"",INDEX('By serial number'!$A:$AV,MATCH(TEXT($C17,"000"),'By serial number'!$A:$A,0),MATCH(_7043_DJones_1_export_excel_2_9_[[#Headers],[Column2]],'By serial number'!$A$1:$AV$1,0)))</f>
        <v>#N/A</v>
      </c>
      <c r="AO17" s="4" t="str">
        <f>IF(LEN(INDEX('By serial number'!$A:$AV,MATCH(TEXT($C17,"000"),'By serial number'!$A:$A,0),MATCH(_7043_DJones_1_export_excel_2_9_[[#Headers],[DNB Key People]],'By serial number'!$A$1:$AV$1,0)))=0,"",INDEX('By serial number'!$A:$AV,MATCH(TEXT($C17,"000"),'By serial number'!$A:$A,0),MATCH(_7043_DJones_1_export_excel_2_9_[[#Headers],[DNB Key People]],'By serial number'!$A$1:$AV$1,0)))</f>
        <v/>
      </c>
      <c r="AP17" s="4" t="str">
        <f>IF(LEN(INDEX('By serial number'!$A:$AV,MATCH(TEXT($C17,"000"),'By serial number'!$A:$A,0),MATCH(_7043_DJones_1_export_excel_2_9_[[#Headers],[POC]],'By serial number'!$A$1:$AV$1,0)))=0,"",INDEX('By serial number'!$A:$AV,MATCH(TEXT($C17,"000"),'By serial number'!$A:$A,0),MATCH(_7043_DJones_1_export_excel_2_9_[[#Headers],[POC]],'By serial number'!$A$1:$AV$1,0)))</f>
        <v/>
      </c>
      <c r="AQ17" s="4" t="str">
        <f>IF(LEN(INDEX('By serial number'!$A:$AV,MATCH(TEXT($C17,"000"),'By serial number'!$A:$A,0),MATCH(_7043_DJones_1_export_excel_2_9_[[#Headers],[Title]],'By serial number'!$A$1:$AV$1,0)))=0,"",INDEX('By serial number'!$A:$AV,MATCH(TEXT($C17,"000"),'By serial number'!$A:$A,0),MATCH(_7043_DJones_1_export_excel_2_9_[[#Headers],[Title]],'By serial number'!$A$1:$AV$1,0)))</f>
        <v/>
      </c>
      <c r="AR17" s="4" t="str">
        <f>IF(LEN(INDEX('By serial number'!$A:$AV,MATCH(TEXT($C17,"000"),'By serial number'!$A:$A,0),MATCH(_7043_DJones_1_export_excel_2_9_[[#Headers],[Address]],'By serial number'!$A$1:$AV$1,0)))=0,"",INDEX('By serial number'!$A:$AV,MATCH(TEXT($C17,"000"),'By serial number'!$A:$A,0),MATCH(_7043_DJones_1_export_excel_2_9_[[#Headers],[Address]],'By serial number'!$A$1:$AV$1,0)))</f>
        <v/>
      </c>
      <c r="AS17" s="4" t="e">
        <f>IF(LEN(INDEX('By serial number'!$A:$AV,MATCH(TEXT($C17,"000"),'By serial number'!$A:$A,0),MATCH(_7043_DJones_1_export_excel_2_9_[[#Headers],[Column3]],'By serial number'!$A$1:$AV$1,0)))=0,"",INDEX('By serial number'!$A:$AV,MATCH(TEXT($C17,"000"),'By serial number'!$A:$A,0),MATCH(_7043_DJones_1_export_excel_2_9_[[#Headers],[Column3]],'By serial number'!$A$1:$AV$1,0)))</f>
        <v>#N/A</v>
      </c>
      <c r="AT17" s="4" t="str">
        <f>IF(LEN(INDEX('By serial number'!$A:$AV,MATCH(TEXT($C17,"000"),'By serial number'!$A:$A,0),MATCH(_7043_DJones_1_export_excel_2_9_[[#Headers],[Phone]],'By serial number'!$A$1:$AV$1,0)))=0,"",INDEX('By serial number'!$A:$AV,MATCH(TEXT($C17,"000"),'By serial number'!$A:$A,0),MATCH(_7043_DJones_1_export_excel_2_9_[[#Headers],[Phone]],'By serial number'!$A$1:$AV$1,0)))</f>
        <v/>
      </c>
      <c r="AU17" s="4" t="str">
        <f>IF(LEN(INDEX('By serial number'!$A:$AV,MATCH(TEXT($C17,"000"),'By serial number'!$A:$A,0),MATCH(_7043_DJones_1_export_excel_2_9_[[#Headers],[Email]],'By serial number'!$A$1:$AV$1,0)))=0,"",INDEX('By serial number'!$A:$AV,MATCH(TEXT($C17,"000"),'By serial number'!$A:$A,0),MATCH(_7043_DJones_1_export_excel_2_9_[[#Headers],[Email]],'By serial number'!$A$1:$AV$1,0)))</f>
        <v/>
      </c>
      <c r="AV17" s="4" t="e">
        <f>IF(LEN(INDEX('By serial number'!$A:$AV,MATCH(TEXT($C17,"000"),'By serial number'!$A:$A,0),MATCH(_7043_DJones_1_export_excel_2_9_[[#Headers],[Column4]],'By serial number'!$A$1:$AV$1,0)))=0,"",INDEX('By serial number'!$A:$AV,MATCH(TEXT($C17,"000"),'By serial number'!$A:$A,0),MATCH(_7043_DJones_1_export_excel_2_9_[[#Headers],[Column4]],'By serial number'!$A$1:$AV$1,0)))</f>
        <v>#N/A</v>
      </c>
      <c r="AW17" s="4" t="str">
        <f>IF(LEN(INDEX('By serial number'!$A:$AV,MATCH(TEXT($C17,"000"),'By serial number'!$A:$A,0),MATCH(_7043_DJones_1_export_excel_2_9_[[#Headers],[NBAA Name]],'By serial number'!$A$1:$AV$1,0)))=0,"",INDEX('By serial number'!$A:$AV,MATCH(TEXT($C17,"000"),'By serial number'!$A:$A,0),MATCH(_7043_DJones_1_export_excel_2_9_[[#Headers],[NBAA Name]],'By serial number'!$A$1:$AV$1,0)))</f>
        <v/>
      </c>
      <c r="AX17" s="4" t="str">
        <f>IF(LEN(INDEX('By serial number'!$A:$AV,MATCH(TEXT($C17,"000"),'By serial number'!$A:$A,0),MATCH(_7043_DJones_1_export_excel_2_9_[[#Headers],[NBAA Addr1]],'By serial number'!$A$1:$AV$1,0)))=0,"",INDEX('By serial number'!$A:$AV,MATCH(TEXT($C17,"000"),'By serial number'!$A:$A,0),MATCH(_7043_DJones_1_export_excel_2_9_[[#Headers],[NBAA Addr1]],'By serial number'!$A$1:$AV$1,0)))</f>
        <v/>
      </c>
      <c r="AY17" s="4" t="str">
        <f>IF(LEN(INDEX('By serial number'!$A:$AV,MATCH(TEXT($C17,"000"),'By serial number'!$A:$A,0),MATCH(_7043_DJones_1_export_excel_2_9_[[#Headers],[NBAA Addr2]],'By serial number'!$A$1:$AV$1,0)))=0,"",INDEX('By serial number'!$A:$AV,MATCH(TEXT($C17,"000"),'By serial number'!$A:$A,0),MATCH(_7043_DJones_1_export_excel_2_9_[[#Headers],[NBAA Addr2]],'By serial number'!$A$1:$AV$1,0)))</f>
        <v/>
      </c>
      <c r="AZ17" s="4" t="str">
        <f>IF(LEN(INDEX('By serial number'!$A:$AV,MATCH(TEXT($C17,"000"),'By serial number'!$A:$A,0),MATCH(_7043_DJones_1_export_excel_2_9_[[#Headers],[NBAA City]],'By serial number'!$A$1:$AV$1,0)))=0,"",INDEX('By serial number'!$A:$AV,MATCH(TEXT($C17,"000"),'By serial number'!$A:$A,0),MATCH(_7043_DJones_1_export_excel_2_9_[[#Headers],[NBAA City]],'By serial number'!$A$1:$AV$1,0)))</f>
        <v/>
      </c>
      <c r="BA17" s="4" t="str">
        <f>IF(LEN(INDEX('By serial number'!$A:$AV,MATCH(TEXT($C17,"000"),'By serial number'!$A:$A,0),MATCH(_7043_DJones_1_export_excel_2_9_[[#Headers],[NBAA State]],'By serial number'!$A$1:$AV$1,0)))=0,"",INDEX('By serial number'!$A:$AV,MATCH(TEXT($C17,"000"),'By serial number'!$A:$A,0),MATCH(_7043_DJones_1_export_excel_2_9_[[#Headers],[NBAA State]],'By serial number'!$A$1:$AV$1,0)))</f>
        <v/>
      </c>
      <c r="BB17" s="4" t="str">
        <f>IF(LEN(INDEX('By serial number'!$A:$AV,MATCH(TEXT($C17,"000"),'By serial number'!$A:$A,0),MATCH(_7043_DJones_1_export_excel_2_9_[[#Headers],[NBAA Zip]],'By serial number'!$A$1:$AV$1,0)))=0,"",INDEX('By serial number'!$A:$AV,MATCH(TEXT($C17,"000"),'By serial number'!$A:$A,0),MATCH(_7043_DJones_1_export_excel_2_9_[[#Headers],[NBAA Zip]],'By serial number'!$A$1:$AV$1,0)))</f>
        <v/>
      </c>
      <c r="BC17" s="4" t="str">
        <f>IF(LEN(INDEX('By serial number'!$A:$AV,MATCH(TEXT($C17,"000"),'By serial number'!$A:$A,0),MATCH(_7043_DJones_1_export_excel_2_9_[[#Headers],[NBAA Phone]],'By serial number'!$A$1:$AV$1,0)))=0,"",INDEX('By serial number'!$A:$AV,MATCH(TEXT($C17,"000"),'By serial number'!$A:$A,0),MATCH(_7043_DJones_1_export_excel_2_9_[[#Headers],[NBAA Phone]],'By serial number'!$A$1:$AV$1,0)))</f>
        <v/>
      </c>
      <c r="BD17" s="4" t="str">
        <f>IF(LEN(INDEX('By serial number'!$A:$AV,MATCH(TEXT($C17,"000"),'By serial number'!$A:$A,0),MATCH(_7043_DJones_1_export_excel_2_9_[[#Headers],[NBAA Web]],'By serial number'!$A$1:$AV$1,0)))=0,"",INDEX('By serial number'!$A:$AV,MATCH(TEXT($C17,"000"),'By serial number'!$A:$A,0),MATCH(_7043_DJones_1_export_excel_2_9_[[#Headers],[NBAA Web]],'By serial number'!$A$1:$AV$1,0)))</f>
        <v/>
      </c>
      <c r="BE17" s="4" t="str">
        <f>IF(LEN(INDEX('By serial number'!$A:$AV,MATCH(TEXT($C17,"000"),'By serial number'!$A:$A,0),MATCH(_7043_DJones_1_export_excel_2_9_[[#Headers],[NBAA email]],'By serial number'!$A$1:$AV$1,0)))=0,"",INDEX('By serial number'!$A:$AV,MATCH(TEXT($C17,"000"),'By serial number'!$A:$A,0),MATCH(_7043_DJones_1_export_excel_2_9_[[#Headers],[NBAA email]],'By serial number'!$A$1:$AV$1,0)))</f>
        <v/>
      </c>
      <c r="BF17" s="4" t="str">
        <f>IF(LEN(INDEX('By serial number'!$A:$AV,MATCH(TEXT($C17,"000"),'By serial number'!$A:$A,0),MATCH(_7043_DJones_1_export_excel_2_9_[[#Headers],[NBAA NBAA Link]],'By serial number'!$A$1:$AV$1,0)))=0,"",INDEX('By serial number'!$A:$AV,MATCH(TEXT($C17,"000"),'By serial number'!$A:$A,0),MATCH(_7043_DJones_1_export_excel_2_9_[[#Headers],[NBAA NBAA Link]],'By serial number'!$A$1:$AV$1,0)))</f>
        <v/>
      </c>
      <c r="BG17" s="4" t="str">
        <f>IF(LEN(INDEX('By serial number'!$A:$AV,MATCH(TEXT($C17,"000"),'By serial number'!$A:$A,0),MATCH(_7043_DJones_1_export_excel_2_9_[[#Headers],[Certificate Designator]],'By serial number'!$A$1:$AV$1,0)))=0,"",INDEX('By serial number'!$A:$AV,MATCH(TEXT($C17,"000"),'By serial number'!$A:$A,0),MATCH(_7043_DJones_1_export_excel_2_9_[[#Headers],[Certificate Designator]],'By serial number'!$A$1:$AV$1,0)))</f>
        <v/>
      </c>
      <c r="BH17" s="4" t="str">
        <f>IF(LEN(INDEX('By serial number'!$A:$AV,MATCH(TEXT($C17,"000"),'By serial number'!$A:$A,0),MATCH(_7043_DJones_1_export_excel_2_9_[[#Headers],[Company Name]],'By serial number'!$A$1:$AV$1,0)))=0,"",INDEX('By serial number'!$A:$AV,MATCH(TEXT($C17,"000"),'By serial number'!$A:$A,0),MATCH(_7043_DJones_1_export_excel_2_9_[[#Headers],[Company Name]],'By serial number'!$A$1:$AV$1,0)))</f>
        <v/>
      </c>
      <c r="BI17" s="4" t="str">
        <f>IF(LEN(INDEX('By serial number'!$A:$AV,MATCH(TEXT($C17,"000"),'By serial number'!$A:$A,0),MATCH(_7043_DJones_1_export_excel_2_9_[[#Headers],[CEO_Name]],'By serial number'!$A$1:$AV$1,0)))=0,"",INDEX('By serial number'!$A:$AV,MATCH(TEXT($C17,"000"),'By serial number'!$A:$A,0),MATCH(_7043_DJones_1_export_excel_2_9_[[#Headers],[CEO_Name]],'By serial number'!$A$1:$AV$1,0)))</f>
        <v/>
      </c>
      <c r="BJ17" s="4" t="str">
        <f>IF(LEN(INDEX('By serial number'!$A:$AV,MATCH(TEXT($C17,"000"),'By serial number'!$A:$A,0),MATCH(_7043_DJones_1_export_excel_2_9_[[#Headers],[CEO_Title]],'By serial number'!$A$1:$AV$1,0)))=0,"",INDEX('By serial number'!$A:$AV,MATCH(TEXT($C17,"000"),'By serial number'!$A:$A,0),MATCH(_7043_DJones_1_export_excel_2_9_[[#Headers],[CEO_Title]],'By serial number'!$A$1:$AV$1,0)))</f>
        <v/>
      </c>
      <c r="BK17" s="4" t="str">
        <f>IF(LEN(INDEX('By serial number'!$A:$AV,MATCH(TEXT($C17,"000"),'By serial number'!$A:$A,0),MATCH(_7043_DJones_1_export_excel_2_9_[[#Headers],[CEO_Address1]],'By serial number'!$A$1:$AV$1,0)))=0,"",INDEX('By serial number'!$A:$AV,MATCH(TEXT($C17,"000"),'By serial number'!$A:$A,0),MATCH(_7043_DJones_1_export_excel_2_9_[[#Headers],[CEO_Address1]],'By serial number'!$A$1:$AV$1,0)))</f>
        <v/>
      </c>
      <c r="BL17" s="4" t="str">
        <f>IF(LEN(INDEX('By serial number'!$A:$AV,MATCH(TEXT($C17,"000"),'By serial number'!$A:$A,0),MATCH(_7043_DJones_1_export_excel_2_9_[[#Headers],[CEO_Address2]],'By serial number'!$A$1:$AV$1,0)))=0,"",INDEX('By serial number'!$A:$AV,MATCH(TEXT($C17,"000"),'By serial number'!$A:$A,0),MATCH(_7043_DJones_1_export_excel_2_9_[[#Headers],[CEO_Address2]],'By serial number'!$A$1:$AV$1,0)))</f>
        <v/>
      </c>
      <c r="BM17" s="4" t="str">
        <f>IF(LEN(INDEX('By serial number'!$A:$AV,MATCH(TEXT($C17,"000"),'By serial number'!$A:$A,0),MATCH(_7043_DJones_1_export_excel_2_9_[[#Headers],[CEO_Address3]],'By serial number'!$A$1:$AV$1,0)))=0,"",INDEX('By serial number'!$A:$AV,MATCH(TEXT($C17,"000"),'By serial number'!$A:$A,0),MATCH(_7043_DJones_1_export_excel_2_9_[[#Headers],[CEO_Address3]],'By serial number'!$A$1:$AV$1,0)))</f>
        <v/>
      </c>
      <c r="BN17" s="4" t="str">
        <f>IF(LEN(INDEX('By serial number'!$A:$AV,MATCH(TEXT($C17,"000"),'By serial number'!$A:$A,0),MATCH(_7043_DJones_1_export_excel_2_9_[[#Headers],[CEO_City]],'By serial number'!$A$1:$AV$1,0)))=0,"",INDEX('By serial number'!$A:$AV,MATCH(TEXT($C17,"000"),'By serial number'!$A:$A,0),MATCH(_7043_DJones_1_export_excel_2_9_[[#Headers],[CEO_City]],'By serial number'!$A$1:$AV$1,0)))</f>
        <v/>
      </c>
      <c r="BO17" s="4" t="str">
        <f>IF(LEN(INDEX('By serial number'!$A:$AV,MATCH(TEXT($C17,"000"),'By serial number'!$A:$A,0),MATCH(_7043_DJones_1_export_excel_2_9_[[#Headers],[CEO_State]],'By serial number'!$A$1:$AV$1,0)))=0,"",INDEX('By serial number'!$A:$AV,MATCH(TEXT($C17,"000"),'By serial number'!$A:$A,0),MATCH(_7043_DJones_1_export_excel_2_9_[[#Headers],[CEO_State]],'By serial number'!$A$1:$AV$1,0)))</f>
        <v/>
      </c>
      <c r="BP17" s="4" t="str">
        <f>IF(LEN(INDEX('By serial number'!$A:$AV,MATCH(TEXT($C17,"000"),'By serial number'!$A:$A,0),MATCH(_7043_DJones_1_export_excel_2_9_[[#Headers],[CEO_Postal_Code]],'By serial number'!$A$1:$AV$1,0)))=0,"",INDEX('By serial number'!$A:$AV,MATCH(TEXT($C17,"000"),'By serial number'!$A:$A,0),MATCH(_7043_DJones_1_export_excel_2_9_[[#Headers],[CEO_Postal_Code]],'By serial number'!$A$1:$AV$1,0)))</f>
        <v/>
      </c>
      <c r="BQ17" s="4" t="str">
        <f>IF(LEN(INDEX('By serial number'!$A:$AV,MATCH(TEXT($C17,"000"),'By serial number'!$A:$A,0),MATCH(_7043_DJones_1_export_excel_2_9_[[#Headers],[CEO_Country]],'By serial number'!$A$1:$AV$1,0)))=0,"",INDEX('By serial number'!$A:$AV,MATCH(TEXT($C17,"000"),'By serial number'!$A:$A,0),MATCH(_7043_DJones_1_export_excel_2_9_[[#Headers],[CEO_Country]],'By serial number'!$A$1:$AV$1,0)))</f>
        <v/>
      </c>
      <c r="BR17" s="4" t="str">
        <f>IF(LEN(INDEX('By serial number'!$A:$AV,MATCH(TEXT($C17,"000"),'By serial number'!$A:$A,0),MATCH(_7043_DJones_1_export_excel_2_9_[[#Headers],[CEO_Phone]],'By serial number'!$A$1:$AV$1,0)))=0,"",INDEX('By serial number'!$A:$AV,MATCH(TEXT($C17,"000"),'By serial number'!$A:$A,0),MATCH(_7043_DJones_1_export_excel_2_9_[[#Headers],[CEO_Phone]],'By serial number'!$A$1:$AV$1,0)))</f>
        <v/>
      </c>
      <c r="BS17" s="4" t="str">
        <f>IF(LEN(INDEX('By serial number'!$A:$AV,MATCH(TEXT($C17,"000"),'By serial number'!$A:$A,0),MATCH(_7043_DJones_1_export_excel_2_9_[[#Headers],[CEO_Phone_Extension]],'By serial number'!$A$1:$AV$1,0)))=0,"",INDEX('By serial number'!$A:$AV,MATCH(TEXT($C17,"000"),'By serial number'!$A:$A,0),MATCH(_7043_DJones_1_export_excel_2_9_[[#Headers],[CEO_Phone_Extension]],'By serial number'!$A$1:$AV$1,0)))</f>
        <v/>
      </c>
      <c r="BT17" s="4" t="str">
        <f>IF(LEN(INDEX('By serial number'!$A:$AV,MATCH(TEXT($C17,"000"),'By serial number'!$A:$A,0),MATCH(_7043_DJones_1_export_excel_2_9_[[#Headers],[CEO_Foreign_Phone]],'By serial number'!$A$1:$AV$1,0)))=0,"",INDEX('By serial number'!$A:$AV,MATCH(TEXT($C17,"000"),'By serial number'!$A:$A,0),MATCH(_7043_DJones_1_export_excel_2_9_[[#Headers],[CEO_Foreign_Phone]],'By serial number'!$A$1:$AV$1,0)))</f>
        <v/>
      </c>
      <c r="BU17" s="4" t="str">
        <f>IFERROR(INDEX(Zerobounce!$A:$B,MATCH(_7043_DJones_1_export_excel_2_9_[[#This Row],[COMPEMAILADDRESS]],Zerobounce!$A:$A,0),2),"")</f>
        <v>do_not_mail</v>
      </c>
      <c r="BV17" s="4" t="str">
        <f>IFERROR(INDEX(Zerobounce!$A:$B,MATCH(_7043_DJones_1_export_excel_2_9_[[#This Row],[CONTACTEMAIL]],Zerobounce!$A:$A,0),2),"")</f>
        <v>valid</v>
      </c>
      <c r="BW17" s="11"/>
    </row>
    <row r="18" spans="1:75" x14ac:dyDescent="0.25">
      <c r="A18" s="4" t="s">
        <v>999</v>
      </c>
      <c r="B18" s="4" t="s">
        <v>1000</v>
      </c>
      <c r="C18">
        <v>211</v>
      </c>
      <c r="D18" s="4" t="s">
        <v>271</v>
      </c>
      <c r="E18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N248SL</v>
      </c>
      <c r="F18" s="4" t="s">
        <v>1109</v>
      </c>
      <c r="G18" s="4"/>
      <c r="H18" s="4" t="s">
        <v>651</v>
      </c>
      <c r="I18" s="4" t="s">
        <v>1043</v>
      </c>
      <c r="J18" s="4" t="s">
        <v>1129</v>
      </c>
      <c r="K18" s="4" t="s">
        <v>1130</v>
      </c>
      <c r="L18" s="4"/>
      <c r="M18" s="4" t="s">
        <v>1131</v>
      </c>
      <c r="N18" s="4" t="s">
        <v>727</v>
      </c>
      <c r="O18">
        <v>19963</v>
      </c>
      <c r="P18" s="4" t="s">
        <v>1002</v>
      </c>
      <c r="Q18" s="4" t="s">
        <v>1016</v>
      </c>
      <c r="R18" s="4"/>
      <c r="S18" s="4"/>
      <c r="T18" s="4" t="s">
        <v>1132</v>
      </c>
      <c r="U18" s="4"/>
      <c r="V18" s="4" t="s">
        <v>1133</v>
      </c>
      <c r="W18" s="4" t="s">
        <v>1134</v>
      </c>
      <c r="X18" s="4"/>
      <c r="Y18" s="4" t="s">
        <v>1135</v>
      </c>
      <c r="Z18" s="4" t="s">
        <v>1132</v>
      </c>
      <c r="AA18" s="4"/>
      <c r="AB18" s="4"/>
      <c r="AC18" s="4" t="str">
        <f>IF(LEN(INDEX('By serial number'!$A:$AV,MATCH(TEXT($C18,"000"),'By serial number'!$A:$A,0),MATCH(_7043_DJones_1_export_excel_2_9_[[#Headers],["Operator"]],'By serial number'!$A$1:$AV$1,0)))=0,"",INDEX('By serial number'!$A:$AV,MATCH(TEXT($C18,"000"),'By serial number'!$A:$A,0),MATCH(_7043_DJones_1_export_excel_2_9_[[#Headers],["Operator"]],'By serial number'!$A$1:$AV$1,0)))</f>
        <v/>
      </c>
      <c r="AD18" s="4" t="str">
        <f>IF(LEN(INDEX('By serial number'!$A:$AV,MATCH(TEXT($C18,"000"),'By serial number'!$A:$A,0),MATCH(_7043_DJones_1_export_excel_2_9_[[#Headers],[Data]],'By serial number'!$A$1:$AV$1,0)))=0,"",INDEX('By serial number'!$A:$AV,MATCH(TEXT($C18,"000"),'By serial number'!$A:$A,0),MATCH(_7043_DJones_1_export_excel_2_9_[[#Headers],[Data]],'By serial number'!$A$1:$AV$1,0)))</f>
        <v>Stim-Air Inc. Portland OR delivered 1/11/07, rrg 5/22/07</v>
      </c>
      <c r="AE18" s="4" t="str">
        <f>IF(LEN(INDEX('By serial number'!$A:$AV,MATCH(TEXT($C18,"000"),'By serial number'!$A:$A,0),MATCH(_7043_DJones_1_export_excel_2_9_[[#Headers],[NAME]],'By serial number'!$A$1:$AV$1,0)))=0,"",INDEX('By serial number'!$A:$AV,MATCH(TEXT($C18,"000"),'By serial number'!$A:$A,0),MATCH(_7043_DJones_1_export_excel_2_9_[[#Headers],[NAME]],'By serial number'!$A$1:$AV$1,0)))</f>
        <v>BANK OF UTAH TRUSTEE</v>
      </c>
      <c r="AF18" s="4" t="str">
        <f>IF(LEN(INDEX('By serial number'!$A:$AV,MATCH(TEXT($C18,"000"),'By serial number'!$A:$A,0),MATCH(_7043_DJones_1_export_excel_2_9_[[#Headers],[STREET]],'By serial number'!$A$1:$AV$1,0)))=0,"",INDEX('By serial number'!$A:$AV,MATCH(TEXT($C18,"000"),'By serial number'!$A:$A,0),MATCH(_7043_DJones_1_export_excel_2_9_[[#Headers],[STREET]],'By serial number'!$A$1:$AV$1,0)))</f>
        <v>50 SOUTH 200 EAST STE 110</v>
      </c>
      <c r="AG18" s="4" t="str">
        <f>IF(LEN(INDEX('By serial number'!$A:$AV,MATCH(TEXT($C18,"000"),'By serial number'!$A:$A,0),MATCH(_7043_DJones_1_export_excel_2_9_[[#Headers],[CITY]],'By serial number'!$A$1:$AV$1,0)))=0,"",INDEX('By serial number'!$A:$AV,MATCH(TEXT($C18,"000"),'By serial number'!$A:$A,0),MATCH(_7043_DJones_1_export_excel_2_9_[[#Headers],[CITY]],'By serial number'!$A$1:$AV$1,0)))</f>
        <v>SALT LAKE CITY</v>
      </c>
      <c r="AH18" s="4" t="str">
        <f>IF(LEN(INDEX('By serial number'!$A:$AV,MATCH(TEXT($C18,"000"),'By serial number'!$A:$A,0),MATCH(_7043_DJones_1_export_excel_2_9_[[#Headers],[STATE]],'By serial number'!$A$1:$AV$1,0)))=0,"",INDEX('By serial number'!$A:$AV,MATCH(TEXT($C18,"000"),'By serial number'!$A:$A,0),MATCH(_7043_DJones_1_export_excel_2_9_[[#Headers],[STATE]],'By serial number'!$A$1:$AV$1,0)))</f>
        <v>UT</v>
      </c>
      <c r="AI18" s="4" t="e">
        <f>IF(LEN(INDEX('By serial number'!$A:$AV,MATCH(TEXT($C18,"000"),'By serial number'!$A:$A,0),MATCH(_7043_DJones_1_export_excel_2_9_[[#Headers],[Column1]],'By serial number'!$A$1:$AV$1,0)))=0,"",INDEX('By serial number'!$A:$AV,MATCH(TEXT($C18,"000"),'By serial number'!$A:$A,0),MATCH(_7043_DJones_1_export_excel_2_9_[[#Headers],[Column1]],'By serial number'!$A$1:$AV$1,0)))</f>
        <v>#N/A</v>
      </c>
      <c r="AJ18" s="4" t="str">
        <f>IF(LEN(INDEX('By serial number'!$A:$AV,MATCH(TEXT($C18,"000"),'By serial number'!$A:$A,0),MATCH(_7043_DJones_1_export_excel_2_9_[[#Headers],[OTHER NAMES(1)]],'By serial number'!$A$1:$AV$1,0)))=0,"",INDEX('By serial number'!$A:$AV,MATCH(TEXT($C18,"000"),'By serial number'!$A:$A,0),MATCH(_7043_DJones_1_export_excel_2_9_[[#Headers],[OTHER NAMES(1)]],'By serial number'!$A$1:$AV$1,0)))</f>
        <v/>
      </c>
      <c r="AK18" s="4" t="str">
        <f>IF(LEN(INDEX('By serial number'!$A:$AV,MATCH(TEXT($C18,"000"),'By serial number'!$A:$A,0),MATCH(_7043_DJones_1_export_excel_2_9_[[#Headers],[OTHER NAMES(2)]],'By serial number'!$A$1:$AV$1,0)))=0,"",INDEX('By serial number'!$A:$AV,MATCH(TEXT($C18,"000"),'By serial number'!$A:$A,0),MATCH(_7043_DJones_1_export_excel_2_9_[[#Headers],[OTHER NAMES(2)]],'By serial number'!$A$1:$AV$1,0)))</f>
        <v/>
      </c>
      <c r="AL18" s="4" t="str">
        <f>IF(LEN(INDEX('By serial number'!$A:$AV,MATCH(TEXT($C18,"000"),'By serial number'!$A:$A,0),MATCH(_7043_DJones_1_export_excel_2_9_[[#Headers],[Part 135 Certificate Holder Name]],'By serial number'!$A$1:$AV$1,0)))=0,"",INDEX('By serial number'!$A:$AV,MATCH(TEXT($C18,"000"),'By serial number'!$A:$A,0),MATCH(_7043_DJones_1_export_excel_2_9_[[#Headers],[Part 135 Certificate Holder Name]],'By serial number'!$A$1:$AV$1,0)))</f>
        <v/>
      </c>
      <c r="AM18" s="4" t="str">
        <f>IF(LEN(INDEX('By serial number'!$A:$AV,MATCH(TEXT($C18,"000"),'By serial number'!$A:$A,0),MATCH(_7043_DJones_1_export_excel_2_9_[[#Headers],[Part 135 Dsgn]],'By serial number'!$A$1:$AV$1,0)))=0,"",INDEX('By serial number'!$A:$AV,MATCH(TEXT($C18,"000"),'By serial number'!$A:$A,0),MATCH(_7043_DJones_1_export_excel_2_9_[[#Headers],[Part 135 Dsgn]],'By serial number'!$A$1:$AV$1,0)))</f>
        <v/>
      </c>
      <c r="AN18" s="4" t="e">
        <f>IF(LEN(INDEX('By serial number'!$A:$AV,MATCH(TEXT($C18,"000"),'By serial number'!$A:$A,0),MATCH(_7043_DJones_1_export_excel_2_9_[[#Headers],[Column2]],'By serial number'!$A$1:$AV$1,0)))=0,"",INDEX('By serial number'!$A:$AV,MATCH(TEXT($C18,"000"),'By serial number'!$A:$A,0),MATCH(_7043_DJones_1_export_excel_2_9_[[#Headers],[Column2]],'By serial number'!$A$1:$AV$1,0)))</f>
        <v>#N/A</v>
      </c>
      <c r="AO18" s="4" t="str">
        <f>IF(LEN(INDEX('By serial number'!$A:$AV,MATCH(TEXT($C18,"000"),'By serial number'!$A:$A,0),MATCH(_7043_DJones_1_export_excel_2_9_[[#Headers],[DNB Key People]],'By serial number'!$A$1:$AV$1,0)))=0,"",INDEX('By serial number'!$A:$AV,MATCH(TEXT($C18,"000"),'By serial number'!$A:$A,0),MATCH(_7043_DJones_1_export_excel_2_9_[[#Headers],[DNB Key People]],'By serial number'!$A$1:$AV$1,0)))</f>
        <v/>
      </c>
      <c r="AP18" s="4" t="str">
        <f>IF(LEN(INDEX('By serial number'!$A:$AV,MATCH(TEXT($C18,"000"),'By serial number'!$A:$A,0),MATCH(_7043_DJones_1_export_excel_2_9_[[#Headers],[POC]],'By serial number'!$A$1:$AV$1,0)))=0,"",INDEX('By serial number'!$A:$AV,MATCH(TEXT($C18,"000"),'By serial number'!$A:$A,0),MATCH(_7043_DJones_1_export_excel_2_9_[[#Headers],[POC]],'By serial number'!$A$1:$AV$1,0)))</f>
        <v/>
      </c>
      <c r="AQ18" s="4" t="str">
        <f>IF(LEN(INDEX('By serial number'!$A:$AV,MATCH(TEXT($C18,"000"),'By serial number'!$A:$A,0),MATCH(_7043_DJones_1_export_excel_2_9_[[#Headers],[Title]],'By serial number'!$A$1:$AV$1,0)))=0,"",INDEX('By serial number'!$A:$AV,MATCH(TEXT($C18,"000"),'By serial number'!$A:$A,0),MATCH(_7043_DJones_1_export_excel_2_9_[[#Headers],[Title]],'By serial number'!$A$1:$AV$1,0)))</f>
        <v/>
      </c>
      <c r="AR18" s="4" t="str">
        <f>IF(LEN(INDEX('By serial number'!$A:$AV,MATCH(TEXT($C18,"000"),'By serial number'!$A:$A,0),MATCH(_7043_DJones_1_export_excel_2_9_[[#Headers],[Address]],'By serial number'!$A$1:$AV$1,0)))=0,"",INDEX('By serial number'!$A:$AV,MATCH(TEXT($C18,"000"),'By serial number'!$A:$A,0),MATCH(_7043_DJones_1_export_excel_2_9_[[#Headers],[Address]],'By serial number'!$A$1:$AV$1,0)))</f>
        <v/>
      </c>
      <c r="AS18" s="4" t="e">
        <f>IF(LEN(INDEX('By serial number'!$A:$AV,MATCH(TEXT($C18,"000"),'By serial number'!$A:$A,0),MATCH(_7043_DJones_1_export_excel_2_9_[[#Headers],[Column3]],'By serial number'!$A$1:$AV$1,0)))=0,"",INDEX('By serial number'!$A:$AV,MATCH(TEXT($C18,"000"),'By serial number'!$A:$A,0),MATCH(_7043_DJones_1_export_excel_2_9_[[#Headers],[Column3]],'By serial number'!$A$1:$AV$1,0)))</f>
        <v>#N/A</v>
      </c>
      <c r="AT18" s="4" t="str">
        <f>IF(LEN(INDEX('By serial number'!$A:$AV,MATCH(TEXT($C18,"000"),'By serial number'!$A:$A,0),MATCH(_7043_DJones_1_export_excel_2_9_[[#Headers],[Phone]],'By serial number'!$A$1:$AV$1,0)))=0,"",INDEX('By serial number'!$A:$AV,MATCH(TEXT($C18,"000"),'By serial number'!$A:$A,0),MATCH(_7043_DJones_1_export_excel_2_9_[[#Headers],[Phone]],'By serial number'!$A$1:$AV$1,0)))</f>
        <v/>
      </c>
      <c r="AU18" s="4" t="str">
        <f>IF(LEN(INDEX('By serial number'!$A:$AV,MATCH(TEXT($C18,"000"),'By serial number'!$A:$A,0),MATCH(_7043_DJones_1_export_excel_2_9_[[#Headers],[Email]],'By serial number'!$A$1:$AV$1,0)))=0,"",INDEX('By serial number'!$A:$AV,MATCH(TEXT($C18,"000"),'By serial number'!$A:$A,0),MATCH(_7043_DJones_1_export_excel_2_9_[[#Headers],[Email]],'By serial number'!$A$1:$AV$1,0)))</f>
        <v/>
      </c>
      <c r="AV18" s="4" t="e">
        <f>IF(LEN(INDEX('By serial number'!$A:$AV,MATCH(TEXT($C18,"000"),'By serial number'!$A:$A,0),MATCH(_7043_DJones_1_export_excel_2_9_[[#Headers],[Column4]],'By serial number'!$A$1:$AV$1,0)))=0,"",INDEX('By serial number'!$A:$AV,MATCH(TEXT($C18,"000"),'By serial number'!$A:$A,0),MATCH(_7043_DJones_1_export_excel_2_9_[[#Headers],[Column4]],'By serial number'!$A$1:$AV$1,0)))</f>
        <v>#N/A</v>
      </c>
      <c r="AW18" s="4" t="str">
        <f>IF(LEN(INDEX('By serial number'!$A:$AV,MATCH(TEXT($C18,"000"),'By serial number'!$A:$A,0),MATCH(_7043_DJones_1_export_excel_2_9_[[#Headers],[NBAA Name]],'By serial number'!$A$1:$AV$1,0)))=0,"",INDEX('By serial number'!$A:$AV,MATCH(TEXT($C18,"000"),'By serial number'!$A:$A,0),MATCH(_7043_DJones_1_export_excel_2_9_[[#Headers],[NBAA Name]],'By serial number'!$A$1:$AV$1,0)))</f>
        <v/>
      </c>
      <c r="AX18" s="4" t="str">
        <f>IF(LEN(INDEX('By serial number'!$A:$AV,MATCH(TEXT($C18,"000"),'By serial number'!$A:$A,0),MATCH(_7043_DJones_1_export_excel_2_9_[[#Headers],[NBAA Addr1]],'By serial number'!$A$1:$AV$1,0)))=0,"",INDEX('By serial number'!$A:$AV,MATCH(TEXT($C18,"000"),'By serial number'!$A:$A,0),MATCH(_7043_DJones_1_export_excel_2_9_[[#Headers],[NBAA Addr1]],'By serial number'!$A$1:$AV$1,0)))</f>
        <v/>
      </c>
      <c r="AY18" s="4" t="str">
        <f>IF(LEN(INDEX('By serial number'!$A:$AV,MATCH(TEXT($C18,"000"),'By serial number'!$A:$A,0),MATCH(_7043_DJones_1_export_excel_2_9_[[#Headers],[NBAA Addr2]],'By serial number'!$A$1:$AV$1,0)))=0,"",INDEX('By serial number'!$A:$AV,MATCH(TEXT($C18,"000"),'By serial number'!$A:$A,0),MATCH(_7043_DJones_1_export_excel_2_9_[[#Headers],[NBAA Addr2]],'By serial number'!$A$1:$AV$1,0)))</f>
        <v/>
      </c>
      <c r="AZ18" s="4" t="str">
        <f>IF(LEN(INDEX('By serial number'!$A:$AV,MATCH(TEXT($C18,"000"),'By serial number'!$A:$A,0),MATCH(_7043_DJones_1_export_excel_2_9_[[#Headers],[NBAA City]],'By serial number'!$A$1:$AV$1,0)))=0,"",INDEX('By serial number'!$A:$AV,MATCH(TEXT($C18,"000"),'By serial number'!$A:$A,0),MATCH(_7043_DJones_1_export_excel_2_9_[[#Headers],[NBAA City]],'By serial number'!$A$1:$AV$1,0)))</f>
        <v/>
      </c>
      <c r="BA18" s="4" t="str">
        <f>IF(LEN(INDEX('By serial number'!$A:$AV,MATCH(TEXT($C18,"000"),'By serial number'!$A:$A,0),MATCH(_7043_DJones_1_export_excel_2_9_[[#Headers],[NBAA State]],'By serial number'!$A$1:$AV$1,0)))=0,"",INDEX('By serial number'!$A:$AV,MATCH(TEXT($C18,"000"),'By serial number'!$A:$A,0),MATCH(_7043_DJones_1_export_excel_2_9_[[#Headers],[NBAA State]],'By serial number'!$A$1:$AV$1,0)))</f>
        <v/>
      </c>
      <c r="BB18" s="4" t="str">
        <f>IF(LEN(INDEX('By serial number'!$A:$AV,MATCH(TEXT($C18,"000"),'By serial number'!$A:$A,0),MATCH(_7043_DJones_1_export_excel_2_9_[[#Headers],[NBAA Zip]],'By serial number'!$A$1:$AV$1,0)))=0,"",INDEX('By serial number'!$A:$AV,MATCH(TEXT($C18,"000"),'By serial number'!$A:$A,0),MATCH(_7043_DJones_1_export_excel_2_9_[[#Headers],[NBAA Zip]],'By serial number'!$A$1:$AV$1,0)))</f>
        <v/>
      </c>
      <c r="BC18" s="4" t="str">
        <f>IF(LEN(INDEX('By serial number'!$A:$AV,MATCH(TEXT($C18,"000"),'By serial number'!$A:$A,0),MATCH(_7043_DJones_1_export_excel_2_9_[[#Headers],[NBAA Phone]],'By serial number'!$A$1:$AV$1,0)))=0,"",INDEX('By serial number'!$A:$AV,MATCH(TEXT($C18,"000"),'By serial number'!$A:$A,0),MATCH(_7043_DJones_1_export_excel_2_9_[[#Headers],[NBAA Phone]],'By serial number'!$A$1:$AV$1,0)))</f>
        <v/>
      </c>
      <c r="BD18" s="4" t="str">
        <f>IF(LEN(INDEX('By serial number'!$A:$AV,MATCH(TEXT($C18,"000"),'By serial number'!$A:$A,0),MATCH(_7043_DJones_1_export_excel_2_9_[[#Headers],[NBAA Web]],'By serial number'!$A$1:$AV$1,0)))=0,"",INDEX('By serial number'!$A:$AV,MATCH(TEXT($C18,"000"),'By serial number'!$A:$A,0),MATCH(_7043_DJones_1_export_excel_2_9_[[#Headers],[NBAA Web]],'By serial number'!$A$1:$AV$1,0)))</f>
        <v/>
      </c>
      <c r="BE18" s="4" t="str">
        <f>IF(LEN(INDEX('By serial number'!$A:$AV,MATCH(TEXT($C18,"000"),'By serial number'!$A:$A,0),MATCH(_7043_DJones_1_export_excel_2_9_[[#Headers],[NBAA email]],'By serial number'!$A$1:$AV$1,0)))=0,"",INDEX('By serial number'!$A:$AV,MATCH(TEXT($C18,"000"),'By serial number'!$A:$A,0),MATCH(_7043_DJones_1_export_excel_2_9_[[#Headers],[NBAA email]],'By serial number'!$A$1:$AV$1,0)))</f>
        <v/>
      </c>
      <c r="BF18" s="4" t="str">
        <f>IF(LEN(INDEX('By serial number'!$A:$AV,MATCH(TEXT($C18,"000"),'By serial number'!$A:$A,0),MATCH(_7043_DJones_1_export_excel_2_9_[[#Headers],[NBAA NBAA Link]],'By serial number'!$A$1:$AV$1,0)))=0,"",INDEX('By serial number'!$A:$AV,MATCH(TEXT($C18,"000"),'By serial number'!$A:$A,0),MATCH(_7043_DJones_1_export_excel_2_9_[[#Headers],[NBAA NBAA Link]],'By serial number'!$A$1:$AV$1,0)))</f>
        <v/>
      </c>
      <c r="BG18" s="4" t="str">
        <f>IF(LEN(INDEX('By serial number'!$A:$AV,MATCH(TEXT($C18,"000"),'By serial number'!$A:$A,0),MATCH(_7043_DJones_1_export_excel_2_9_[[#Headers],[Certificate Designator]],'By serial number'!$A$1:$AV$1,0)))=0,"",INDEX('By serial number'!$A:$AV,MATCH(TEXT($C18,"000"),'By serial number'!$A:$A,0),MATCH(_7043_DJones_1_export_excel_2_9_[[#Headers],[Certificate Designator]],'By serial number'!$A$1:$AV$1,0)))</f>
        <v/>
      </c>
      <c r="BH18" s="4" t="str">
        <f>IF(LEN(INDEX('By serial number'!$A:$AV,MATCH(TEXT($C18,"000"),'By serial number'!$A:$A,0),MATCH(_7043_DJones_1_export_excel_2_9_[[#Headers],[Company Name]],'By serial number'!$A$1:$AV$1,0)))=0,"",INDEX('By serial number'!$A:$AV,MATCH(TEXT($C18,"000"),'By serial number'!$A:$A,0),MATCH(_7043_DJones_1_export_excel_2_9_[[#Headers],[Company Name]],'By serial number'!$A$1:$AV$1,0)))</f>
        <v/>
      </c>
      <c r="BI18" s="4" t="str">
        <f>IF(LEN(INDEX('By serial number'!$A:$AV,MATCH(TEXT($C18,"000"),'By serial number'!$A:$A,0),MATCH(_7043_DJones_1_export_excel_2_9_[[#Headers],[CEO_Name]],'By serial number'!$A$1:$AV$1,0)))=0,"",INDEX('By serial number'!$A:$AV,MATCH(TEXT($C18,"000"),'By serial number'!$A:$A,0),MATCH(_7043_DJones_1_export_excel_2_9_[[#Headers],[CEO_Name]],'By serial number'!$A$1:$AV$1,0)))</f>
        <v/>
      </c>
      <c r="BJ18" s="4" t="str">
        <f>IF(LEN(INDEX('By serial number'!$A:$AV,MATCH(TEXT($C18,"000"),'By serial number'!$A:$A,0),MATCH(_7043_DJones_1_export_excel_2_9_[[#Headers],[CEO_Title]],'By serial number'!$A$1:$AV$1,0)))=0,"",INDEX('By serial number'!$A:$AV,MATCH(TEXT($C18,"000"),'By serial number'!$A:$A,0),MATCH(_7043_DJones_1_export_excel_2_9_[[#Headers],[CEO_Title]],'By serial number'!$A$1:$AV$1,0)))</f>
        <v/>
      </c>
      <c r="BK18" s="4" t="str">
        <f>IF(LEN(INDEX('By serial number'!$A:$AV,MATCH(TEXT($C18,"000"),'By serial number'!$A:$A,0),MATCH(_7043_DJones_1_export_excel_2_9_[[#Headers],[CEO_Address1]],'By serial number'!$A$1:$AV$1,0)))=0,"",INDEX('By serial number'!$A:$AV,MATCH(TEXT($C18,"000"),'By serial number'!$A:$A,0),MATCH(_7043_DJones_1_export_excel_2_9_[[#Headers],[CEO_Address1]],'By serial number'!$A$1:$AV$1,0)))</f>
        <v/>
      </c>
      <c r="BL18" s="4" t="str">
        <f>IF(LEN(INDEX('By serial number'!$A:$AV,MATCH(TEXT($C18,"000"),'By serial number'!$A:$A,0),MATCH(_7043_DJones_1_export_excel_2_9_[[#Headers],[CEO_Address2]],'By serial number'!$A$1:$AV$1,0)))=0,"",INDEX('By serial number'!$A:$AV,MATCH(TEXT($C18,"000"),'By serial number'!$A:$A,0),MATCH(_7043_DJones_1_export_excel_2_9_[[#Headers],[CEO_Address2]],'By serial number'!$A$1:$AV$1,0)))</f>
        <v/>
      </c>
      <c r="BM18" s="4" t="str">
        <f>IF(LEN(INDEX('By serial number'!$A:$AV,MATCH(TEXT($C18,"000"),'By serial number'!$A:$A,0),MATCH(_7043_DJones_1_export_excel_2_9_[[#Headers],[CEO_Address3]],'By serial number'!$A$1:$AV$1,0)))=0,"",INDEX('By serial number'!$A:$AV,MATCH(TEXT($C18,"000"),'By serial number'!$A:$A,0),MATCH(_7043_DJones_1_export_excel_2_9_[[#Headers],[CEO_Address3]],'By serial number'!$A$1:$AV$1,0)))</f>
        <v/>
      </c>
      <c r="BN18" s="4" t="str">
        <f>IF(LEN(INDEX('By serial number'!$A:$AV,MATCH(TEXT($C18,"000"),'By serial number'!$A:$A,0),MATCH(_7043_DJones_1_export_excel_2_9_[[#Headers],[CEO_City]],'By serial number'!$A$1:$AV$1,0)))=0,"",INDEX('By serial number'!$A:$AV,MATCH(TEXT($C18,"000"),'By serial number'!$A:$A,0),MATCH(_7043_DJones_1_export_excel_2_9_[[#Headers],[CEO_City]],'By serial number'!$A$1:$AV$1,0)))</f>
        <v/>
      </c>
      <c r="BO18" s="4" t="str">
        <f>IF(LEN(INDEX('By serial number'!$A:$AV,MATCH(TEXT($C18,"000"),'By serial number'!$A:$A,0),MATCH(_7043_DJones_1_export_excel_2_9_[[#Headers],[CEO_State]],'By serial number'!$A$1:$AV$1,0)))=0,"",INDEX('By serial number'!$A:$AV,MATCH(TEXT($C18,"000"),'By serial number'!$A:$A,0),MATCH(_7043_DJones_1_export_excel_2_9_[[#Headers],[CEO_State]],'By serial number'!$A$1:$AV$1,0)))</f>
        <v/>
      </c>
      <c r="BP18" s="4" t="str">
        <f>IF(LEN(INDEX('By serial number'!$A:$AV,MATCH(TEXT($C18,"000"),'By serial number'!$A:$A,0),MATCH(_7043_DJones_1_export_excel_2_9_[[#Headers],[CEO_Postal_Code]],'By serial number'!$A$1:$AV$1,0)))=0,"",INDEX('By serial number'!$A:$AV,MATCH(TEXT($C18,"000"),'By serial number'!$A:$A,0),MATCH(_7043_DJones_1_export_excel_2_9_[[#Headers],[CEO_Postal_Code]],'By serial number'!$A$1:$AV$1,0)))</f>
        <v/>
      </c>
      <c r="BQ18" s="4" t="str">
        <f>IF(LEN(INDEX('By serial number'!$A:$AV,MATCH(TEXT($C18,"000"),'By serial number'!$A:$A,0),MATCH(_7043_DJones_1_export_excel_2_9_[[#Headers],[CEO_Country]],'By serial number'!$A$1:$AV$1,0)))=0,"",INDEX('By serial number'!$A:$AV,MATCH(TEXT($C18,"000"),'By serial number'!$A:$A,0),MATCH(_7043_DJones_1_export_excel_2_9_[[#Headers],[CEO_Country]],'By serial number'!$A$1:$AV$1,0)))</f>
        <v/>
      </c>
      <c r="BR18" s="4" t="str">
        <f>IF(LEN(INDEX('By serial number'!$A:$AV,MATCH(TEXT($C18,"000"),'By serial number'!$A:$A,0),MATCH(_7043_DJones_1_export_excel_2_9_[[#Headers],[CEO_Phone]],'By serial number'!$A$1:$AV$1,0)))=0,"",INDEX('By serial number'!$A:$AV,MATCH(TEXT($C18,"000"),'By serial number'!$A:$A,0),MATCH(_7043_DJones_1_export_excel_2_9_[[#Headers],[CEO_Phone]],'By serial number'!$A$1:$AV$1,0)))</f>
        <v/>
      </c>
      <c r="BS18" s="4" t="str">
        <f>IF(LEN(INDEX('By serial number'!$A:$AV,MATCH(TEXT($C18,"000"),'By serial number'!$A:$A,0),MATCH(_7043_DJones_1_export_excel_2_9_[[#Headers],[CEO_Phone_Extension]],'By serial number'!$A$1:$AV$1,0)))=0,"",INDEX('By serial number'!$A:$AV,MATCH(TEXT($C18,"000"),'By serial number'!$A:$A,0),MATCH(_7043_DJones_1_export_excel_2_9_[[#Headers],[CEO_Phone_Extension]],'By serial number'!$A$1:$AV$1,0)))</f>
        <v/>
      </c>
      <c r="BT18" s="4" t="str">
        <f>IF(LEN(INDEX('By serial number'!$A:$AV,MATCH(TEXT($C18,"000"),'By serial number'!$A:$A,0),MATCH(_7043_DJones_1_export_excel_2_9_[[#Headers],[CEO_Foreign_Phone]],'By serial number'!$A$1:$AV$1,0)))=0,"",INDEX('By serial number'!$A:$AV,MATCH(TEXT($C18,"000"),'By serial number'!$A:$A,0),MATCH(_7043_DJones_1_export_excel_2_9_[[#Headers],[CEO_Foreign_Phone]],'By serial number'!$A$1:$AV$1,0)))</f>
        <v/>
      </c>
      <c r="BU18" s="4" t="str">
        <f>IFERROR(INDEX(Zerobounce!$A:$B,MATCH(_7043_DJones_1_export_excel_2_9_[[#This Row],[COMPEMAILADDRESS]],Zerobounce!$A:$A,0),2),"")</f>
        <v/>
      </c>
      <c r="BV18" s="4" t="str">
        <f>IFERROR(INDEX(Zerobounce!$A:$B,MATCH(_7043_DJones_1_export_excel_2_9_[[#This Row],[CONTACTEMAIL]],Zerobounce!$A:$A,0),2),"")</f>
        <v>valid</v>
      </c>
      <c r="BW18" s="11"/>
    </row>
    <row r="19" spans="1:75" x14ac:dyDescent="0.25">
      <c r="A19" s="4" t="s">
        <v>999</v>
      </c>
      <c r="B19" s="4" t="s">
        <v>1000</v>
      </c>
      <c r="C19">
        <v>212</v>
      </c>
      <c r="D19" s="4" t="s">
        <v>274</v>
      </c>
      <c r="E19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N150JN</v>
      </c>
      <c r="F19" s="4" t="s">
        <v>1042</v>
      </c>
      <c r="G19" s="4" t="s">
        <v>242</v>
      </c>
      <c r="H19" s="4" t="s">
        <v>1002</v>
      </c>
      <c r="I19" s="4" t="s">
        <v>515</v>
      </c>
      <c r="J19" s="4" t="s">
        <v>1136</v>
      </c>
      <c r="K19" s="4" t="s">
        <v>1137</v>
      </c>
      <c r="L19" s="4"/>
      <c r="M19" s="4" t="s">
        <v>1138</v>
      </c>
      <c r="N19" s="4" t="s">
        <v>242</v>
      </c>
      <c r="O19">
        <v>98292</v>
      </c>
      <c r="P19" s="4" t="s">
        <v>1002</v>
      </c>
      <c r="Q19" s="4" t="s">
        <v>1016</v>
      </c>
      <c r="R19" s="4"/>
      <c r="S19" s="4"/>
      <c r="T19" s="4" t="s">
        <v>1139</v>
      </c>
      <c r="U19" s="4"/>
      <c r="V19" s="4" t="s">
        <v>1140</v>
      </c>
      <c r="W19" s="4" t="s">
        <v>1141</v>
      </c>
      <c r="X19" s="4" t="s">
        <v>1020</v>
      </c>
      <c r="Y19" s="4"/>
      <c r="Z19" s="4" t="s">
        <v>1139</v>
      </c>
      <c r="AA19" s="4"/>
      <c r="AB19" s="4"/>
      <c r="AC19" s="4" t="str">
        <f>IF(LEN(INDEX('By serial number'!$A:$AV,MATCH(TEXT($C19,"000"),'By serial number'!$A:$A,0),MATCH(_7043_DJones_1_export_excel_2_9_[[#Headers],["Operator"]],'By serial number'!$A$1:$AV$1,0)))=0,"",INDEX('By serial number'!$A:$AV,MATCH(TEXT($C19,"000"),'By serial number'!$A:$A,0),MATCH(_7043_DJones_1_export_excel_2_9_[[#Headers],["Operator"]],'By serial number'!$A$1:$AV$1,0)))</f>
        <v/>
      </c>
      <c r="AD19" s="4" t="str">
        <f>IF(LEN(INDEX('By serial number'!$A:$AV,MATCH(TEXT($C19,"000"),'By serial number'!$A:$A,0),MATCH(_7043_DJones_1_export_excel_2_9_[[#Headers],[Data]],'By serial number'!$A$1:$AV$1,0)))=0,"",INDEX('By serial number'!$A:$AV,MATCH(TEXT($C19,"000"),'By serial number'!$A:$A,0),MATCH(_7043_DJones_1_export_excel_2_9_[[#Headers],[Data]],'By serial number'!$A$1:$AV$1,0)))</f>
        <v>Koselig LLC, Stanwood WA bought 6/17/21</v>
      </c>
      <c r="AE19" s="4" t="str">
        <f>IF(LEN(INDEX('By serial number'!$A:$AV,MATCH(TEXT($C19,"000"),'By serial number'!$A:$A,0),MATCH(_7043_DJones_1_export_excel_2_9_[[#Headers],[NAME]],'By serial number'!$A$1:$AV$1,0)))=0,"",INDEX('By serial number'!$A:$AV,MATCH(TEXT($C19,"000"),'By serial number'!$A:$A,0),MATCH(_7043_DJones_1_export_excel_2_9_[[#Headers],[NAME]],'By serial number'!$A$1:$AV$1,0)))</f>
        <v>KOSELIG LLC</v>
      </c>
      <c r="AF19" s="4" t="str">
        <f>IF(LEN(INDEX('By serial number'!$A:$AV,MATCH(TEXT($C19,"000"),'By serial number'!$A:$A,0),MATCH(_7043_DJones_1_export_excel_2_9_[[#Headers],[STREET]],'By serial number'!$A$1:$AV$1,0)))=0,"",INDEX('By serial number'!$A:$AV,MATCH(TEXT($C19,"000"),'By serial number'!$A:$A,0),MATCH(_7043_DJones_1_export_excel_2_9_[[#Headers],[STREET]],'By serial number'!$A$1:$AV$1,0)))</f>
        <v>27821 36TH AVE NW</v>
      </c>
      <c r="AG19" s="4" t="str">
        <f>IF(LEN(INDEX('By serial number'!$A:$AV,MATCH(TEXT($C19,"000"),'By serial number'!$A:$A,0),MATCH(_7043_DJones_1_export_excel_2_9_[[#Headers],[CITY]],'By serial number'!$A$1:$AV$1,0)))=0,"",INDEX('By serial number'!$A:$AV,MATCH(TEXT($C19,"000"),'By serial number'!$A:$A,0),MATCH(_7043_DJones_1_export_excel_2_9_[[#Headers],[CITY]],'By serial number'!$A$1:$AV$1,0)))</f>
        <v>STANWOOD</v>
      </c>
      <c r="AH19" s="4" t="str">
        <f>IF(LEN(INDEX('By serial number'!$A:$AV,MATCH(TEXT($C19,"000"),'By serial number'!$A:$A,0),MATCH(_7043_DJones_1_export_excel_2_9_[[#Headers],[STATE]],'By serial number'!$A$1:$AV$1,0)))=0,"",INDEX('By serial number'!$A:$AV,MATCH(TEXT($C19,"000"),'By serial number'!$A:$A,0),MATCH(_7043_DJones_1_export_excel_2_9_[[#Headers],[STATE]],'By serial number'!$A$1:$AV$1,0)))</f>
        <v>WA</v>
      </c>
      <c r="AI19" s="4" t="e">
        <f>IF(LEN(INDEX('By serial number'!$A:$AV,MATCH(TEXT($C19,"000"),'By serial number'!$A:$A,0),MATCH(_7043_DJones_1_export_excel_2_9_[[#Headers],[Column1]],'By serial number'!$A$1:$AV$1,0)))=0,"",INDEX('By serial number'!$A:$AV,MATCH(TEXT($C19,"000"),'By serial number'!$A:$A,0),MATCH(_7043_DJones_1_export_excel_2_9_[[#Headers],[Column1]],'By serial number'!$A$1:$AV$1,0)))</f>
        <v>#N/A</v>
      </c>
      <c r="AJ19" s="4" t="str">
        <f>IF(LEN(INDEX('By serial number'!$A:$AV,MATCH(TEXT($C19,"000"),'By serial number'!$A:$A,0),MATCH(_7043_DJones_1_export_excel_2_9_[[#Headers],[OTHER NAMES(1)]],'By serial number'!$A$1:$AV$1,0)))=0,"",INDEX('By serial number'!$A:$AV,MATCH(TEXT($C19,"000"),'By serial number'!$A:$A,0),MATCH(_7043_DJones_1_export_excel_2_9_[[#Headers],[OTHER NAMES(1)]],'By serial number'!$A$1:$AV$1,0)))</f>
        <v/>
      </c>
      <c r="AK19" s="4" t="str">
        <f>IF(LEN(INDEX('By serial number'!$A:$AV,MATCH(TEXT($C19,"000"),'By serial number'!$A:$A,0),MATCH(_7043_DJones_1_export_excel_2_9_[[#Headers],[OTHER NAMES(2)]],'By serial number'!$A$1:$AV$1,0)))=0,"",INDEX('By serial number'!$A:$AV,MATCH(TEXT($C19,"000"),'By serial number'!$A:$A,0),MATCH(_7043_DJones_1_export_excel_2_9_[[#Headers],[OTHER NAMES(2)]],'By serial number'!$A$1:$AV$1,0)))</f>
        <v/>
      </c>
      <c r="AL19" s="4" t="str">
        <f>IF(LEN(INDEX('By serial number'!$A:$AV,MATCH(TEXT($C19,"000"),'By serial number'!$A:$A,0),MATCH(_7043_DJones_1_export_excel_2_9_[[#Headers],[Part 135 Certificate Holder Name]],'By serial number'!$A$1:$AV$1,0)))=0,"",INDEX('By serial number'!$A:$AV,MATCH(TEXT($C19,"000"),'By serial number'!$A:$A,0),MATCH(_7043_DJones_1_export_excel_2_9_[[#Headers],[Part 135 Certificate Holder Name]],'By serial number'!$A$1:$AV$1,0)))</f>
        <v/>
      </c>
      <c r="AM19" s="4" t="str">
        <f>IF(LEN(INDEX('By serial number'!$A:$AV,MATCH(TEXT($C19,"000"),'By serial number'!$A:$A,0),MATCH(_7043_DJones_1_export_excel_2_9_[[#Headers],[Part 135 Dsgn]],'By serial number'!$A$1:$AV$1,0)))=0,"",INDEX('By serial number'!$A:$AV,MATCH(TEXT($C19,"000"),'By serial number'!$A:$A,0),MATCH(_7043_DJones_1_export_excel_2_9_[[#Headers],[Part 135 Dsgn]],'By serial number'!$A$1:$AV$1,0)))</f>
        <v/>
      </c>
      <c r="AN19" s="4" t="e">
        <f>IF(LEN(INDEX('By serial number'!$A:$AV,MATCH(TEXT($C19,"000"),'By serial number'!$A:$A,0),MATCH(_7043_DJones_1_export_excel_2_9_[[#Headers],[Column2]],'By serial number'!$A$1:$AV$1,0)))=0,"",INDEX('By serial number'!$A:$AV,MATCH(TEXT($C19,"000"),'By serial number'!$A:$A,0),MATCH(_7043_DJones_1_export_excel_2_9_[[#Headers],[Column2]],'By serial number'!$A$1:$AV$1,0)))</f>
        <v>#N/A</v>
      </c>
      <c r="AO19" s="4" t="str">
        <f>IF(LEN(INDEX('By serial number'!$A:$AV,MATCH(TEXT($C19,"000"),'By serial number'!$A:$A,0),MATCH(_7043_DJones_1_export_excel_2_9_[[#Headers],[DNB Key People]],'By serial number'!$A$1:$AV$1,0)))=0,"",INDEX('By serial number'!$A:$AV,MATCH(TEXT($C19,"000"),'By serial number'!$A:$A,0),MATCH(_7043_DJones_1_export_excel_2_9_[[#Headers],[DNB Key People]],'By serial number'!$A$1:$AV$1,0)))</f>
        <v/>
      </c>
      <c r="AP19" s="4" t="str">
        <f>IF(LEN(INDEX('By serial number'!$A:$AV,MATCH(TEXT($C19,"000"),'By serial number'!$A:$A,0),MATCH(_7043_DJones_1_export_excel_2_9_[[#Headers],[POC]],'By serial number'!$A$1:$AV$1,0)))=0,"",INDEX('By serial number'!$A:$AV,MATCH(TEXT($C19,"000"),'By serial number'!$A:$A,0),MATCH(_7043_DJones_1_export_excel_2_9_[[#Headers],[POC]],'By serial number'!$A$1:$AV$1,0)))</f>
        <v/>
      </c>
      <c r="AQ19" s="4" t="str">
        <f>IF(LEN(INDEX('By serial number'!$A:$AV,MATCH(TEXT($C19,"000"),'By serial number'!$A:$A,0),MATCH(_7043_DJones_1_export_excel_2_9_[[#Headers],[Title]],'By serial number'!$A$1:$AV$1,0)))=0,"",INDEX('By serial number'!$A:$AV,MATCH(TEXT($C19,"000"),'By serial number'!$A:$A,0),MATCH(_7043_DJones_1_export_excel_2_9_[[#Headers],[Title]],'By serial number'!$A$1:$AV$1,0)))</f>
        <v/>
      </c>
      <c r="AR19" s="4" t="str">
        <f>IF(LEN(INDEX('By serial number'!$A:$AV,MATCH(TEXT($C19,"000"),'By serial number'!$A:$A,0),MATCH(_7043_DJones_1_export_excel_2_9_[[#Headers],[Address]],'By serial number'!$A$1:$AV$1,0)))=0,"",INDEX('By serial number'!$A:$AV,MATCH(TEXT($C19,"000"),'By serial number'!$A:$A,0),MATCH(_7043_DJones_1_export_excel_2_9_[[#Headers],[Address]],'By serial number'!$A$1:$AV$1,0)))</f>
        <v/>
      </c>
      <c r="AS19" s="4" t="e">
        <f>IF(LEN(INDEX('By serial number'!$A:$AV,MATCH(TEXT($C19,"000"),'By serial number'!$A:$A,0),MATCH(_7043_DJones_1_export_excel_2_9_[[#Headers],[Column3]],'By serial number'!$A$1:$AV$1,0)))=0,"",INDEX('By serial number'!$A:$AV,MATCH(TEXT($C19,"000"),'By serial number'!$A:$A,0),MATCH(_7043_DJones_1_export_excel_2_9_[[#Headers],[Column3]],'By serial number'!$A$1:$AV$1,0)))</f>
        <v>#N/A</v>
      </c>
      <c r="AT19" s="4" t="str">
        <f>IF(LEN(INDEX('By serial number'!$A:$AV,MATCH(TEXT($C19,"000"),'By serial number'!$A:$A,0),MATCH(_7043_DJones_1_export_excel_2_9_[[#Headers],[Phone]],'By serial number'!$A$1:$AV$1,0)))=0,"",INDEX('By serial number'!$A:$AV,MATCH(TEXT($C19,"000"),'By serial number'!$A:$A,0),MATCH(_7043_DJones_1_export_excel_2_9_[[#Headers],[Phone]],'By serial number'!$A$1:$AV$1,0)))</f>
        <v/>
      </c>
      <c r="AU19" s="4" t="str">
        <f>IF(LEN(INDEX('By serial number'!$A:$AV,MATCH(TEXT($C19,"000"),'By serial number'!$A:$A,0),MATCH(_7043_DJones_1_export_excel_2_9_[[#Headers],[Email]],'By serial number'!$A$1:$AV$1,0)))=0,"",INDEX('By serial number'!$A:$AV,MATCH(TEXT($C19,"000"),'By serial number'!$A:$A,0),MATCH(_7043_DJones_1_export_excel_2_9_[[#Headers],[Email]],'By serial number'!$A$1:$AV$1,0)))</f>
        <v/>
      </c>
      <c r="AV19" s="4" t="e">
        <f>IF(LEN(INDEX('By serial number'!$A:$AV,MATCH(TEXT($C19,"000"),'By serial number'!$A:$A,0),MATCH(_7043_DJones_1_export_excel_2_9_[[#Headers],[Column4]],'By serial number'!$A$1:$AV$1,0)))=0,"",INDEX('By serial number'!$A:$AV,MATCH(TEXT($C19,"000"),'By serial number'!$A:$A,0),MATCH(_7043_DJones_1_export_excel_2_9_[[#Headers],[Column4]],'By serial number'!$A$1:$AV$1,0)))</f>
        <v>#N/A</v>
      </c>
      <c r="AW19" s="4" t="str">
        <f>IF(LEN(INDEX('By serial number'!$A:$AV,MATCH(TEXT($C19,"000"),'By serial number'!$A:$A,0),MATCH(_7043_DJones_1_export_excel_2_9_[[#Headers],[NBAA Name]],'By serial number'!$A$1:$AV$1,0)))=0,"",INDEX('By serial number'!$A:$AV,MATCH(TEXT($C19,"000"),'By serial number'!$A:$A,0),MATCH(_7043_DJones_1_export_excel_2_9_[[#Headers],[NBAA Name]],'By serial number'!$A$1:$AV$1,0)))</f>
        <v/>
      </c>
      <c r="AX19" s="4" t="str">
        <f>IF(LEN(INDEX('By serial number'!$A:$AV,MATCH(TEXT($C19,"000"),'By serial number'!$A:$A,0),MATCH(_7043_DJones_1_export_excel_2_9_[[#Headers],[NBAA Addr1]],'By serial number'!$A$1:$AV$1,0)))=0,"",INDEX('By serial number'!$A:$AV,MATCH(TEXT($C19,"000"),'By serial number'!$A:$A,0),MATCH(_7043_DJones_1_export_excel_2_9_[[#Headers],[NBAA Addr1]],'By serial number'!$A$1:$AV$1,0)))</f>
        <v/>
      </c>
      <c r="AY19" s="4" t="str">
        <f>IF(LEN(INDEX('By serial number'!$A:$AV,MATCH(TEXT($C19,"000"),'By serial number'!$A:$A,0),MATCH(_7043_DJones_1_export_excel_2_9_[[#Headers],[NBAA Addr2]],'By serial number'!$A$1:$AV$1,0)))=0,"",INDEX('By serial number'!$A:$AV,MATCH(TEXT($C19,"000"),'By serial number'!$A:$A,0),MATCH(_7043_DJones_1_export_excel_2_9_[[#Headers],[NBAA Addr2]],'By serial number'!$A$1:$AV$1,0)))</f>
        <v/>
      </c>
      <c r="AZ19" s="4" t="str">
        <f>IF(LEN(INDEX('By serial number'!$A:$AV,MATCH(TEXT($C19,"000"),'By serial number'!$A:$A,0),MATCH(_7043_DJones_1_export_excel_2_9_[[#Headers],[NBAA City]],'By serial number'!$A$1:$AV$1,0)))=0,"",INDEX('By serial number'!$A:$AV,MATCH(TEXT($C19,"000"),'By serial number'!$A:$A,0),MATCH(_7043_DJones_1_export_excel_2_9_[[#Headers],[NBAA City]],'By serial number'!$A$1:$AV$1,0)))</f>
        <v/>
      </c>
      <c r="BA19" s="4" t="str">
        <f>IF(LEN(INDEX('By serial number'!$A:$AV,MATCH(TEXT($C19,"000"),'By serial number'!$A:$A,0),MATCH(_7043_DJones_1_export_excel_2_9_[[#Headers],[NBAA State]],'By serial number'!$A$1:$AV$1,0)))=0,"",INDEX('By serial number'!$A:$AV,MATCH(TEXT($C19,"000"),'By serial number'!$A:$A,0),MATCH(_7043_DJones_1_export_excel_2_9_[[#Headers],[NBAA State]],'By serial number'!$A$1:$AV$1,0)))</f>
        <v/>
      </c>
      <c r="BB19" s="4" t="str">
        <f>IF(LEN(INDEX('By serial number'!$A:$AV,MATCH(TEXT($C19,"000"),'By serial number'!$A:$A,0),MATCH(_7043_DJones_1_export_excel_2_9_[[#Headers],[NBAA Zip]],'By serial number'!$A$1:$AV$1,0)))=0,"",INDEX('By serial number'!$A:$AV,MATCH(TEXT($C19,"000"),'By serial number'!$A:$A,0),MATCH(_7043_DJones_1_export_excel_2_9_[[#Headers],[NBAA Zip]],'By serial number'!$A$1:$AV$1,0)))</f>
        <v/>
      </c>
      <c r="BC19" s="4" t="str">
        <f>IF(LEN(INDEX('By serial number'!$A:$AV,MATCH(TEXT($C19,"000"),'By serial number'!$A:$A,0),MATCH(_7043_DJones_1_export_excel_2_9_[[#Headers],[NBAA Phone]],'By serial number'!$A$1:$AV$1,0)))=0,"",INDEX('By serial number'!$A:$AV,MATCH(TEXT($C19,"000"),'By serial number'!$A:$A,0),MATCH(_7043_DJones_1_export_excel_2_9_[[#Headers],[NBAA Phone]],'By serial number'!$A$1:$AV$1,0)))</f>
        <v/>
      </c>
      <c r="BD19" s="4" t="str">
        <f>IF(LEN(INDEX('By serial number'!$A:$AV,MATCH(TEXT($C19,"000"),'By serial number'!$A:$A,0),MATCH(_7043_DJones_1_export_excel_2_9_[[#Headers],[NBAA Web]],'By serial number'!$A$1:$AV$1,0)))=0,"",INDEX('By serial number'!$A:$AV,MATCH(TEXT($C19,"000"),'By serial number'!$A:$A,0),MATCH(_7043_DJones_1_export_excel_2_9_[[#Headers],[NBAA Web]],'By serial number'!$A$1:$AV$1,0)))</f>
        <v/>
      </c>
      <c r="BE19" s="4" t="str">
        <f>IF(LEN(INDEX('By serial number'!$A:$AV,MATCH(TEXT($C19,"000"),'By serial number'!$A:$A,0),MATCH(_7043_DJones_1_export_excel_2_9_[[#Headers],[NBAA email]],'By serial number'!$A$1:$AV$1,0)))=0,"",INDEX('By serial number'!$A:$AV,MATCH(TEXT($C19,"000"),'By serial number'!$A:$A,0),MATCH(_7043_DJones_1_export_excel_2_9_[[#Headers],[NBAA email]],'By serial number'!$A$1:$AV$1,0)))</f>
        <v/>
      </c>
      <c r="BF19" s="4" t="str">
        <f>IF(LEN(INDEX('By serial number'!$A:$AV,MATCH(TEXT($C19,"000"),'By serial number'!$A:$A,0),MATCH(_7043_DJones_1_export_excel_2_9_[[#Headers],[NBAA NBAA Link]],'By serial number'!$A$1:$AV$1,0)))=0,"",INDEX('By serial number'!$A:$AV,MATCH(TEXT($C19,"000"),'By serial number'!$A:$A,0),MATCH(_7043_DJones_1_export_excel_2_9_[[#Headers],[NBAA NBAA Link]],'By serial number'!$A$1:$AV$1,0)))</f>
        <v/>
      </c>
      <c r="BG19" s="4" t="str">
        <f>IF(LEN(INDEX('By serial number'!$A:$AV,MATCH(TEXT($C19,"000"),'By serial number'!$A:$A,0),MATCH(_7043_DJones_1_export_excel_2_9_[[#Headers],[Certificate Designator]],'By serial number'!$A$1:$AV$1,0)))=0,"",INDEX('By serial number'!$A:$AV,MATCH(TEXT($C19,"000"),'By serial number'!$A:$A,0),MATCH(_7043_DJones_1_export_excel_2_9_[[#Headers],[Certificate Designator]],'By serial number'!$A$1:$AV$1,0)))</f>
        <v/>
      </c>
      <c r="BH19" s="4" t="str">
        <f>IF(LEN(INDEX('By serial number'!$A:$AV,MATCH(TEXT($C19,"000"),'By serial number'!$A:$A,0),MATCH(_7043_DJones_1_export_excel_2_9_[[#Headers],[Company Name]],'By serial number'!$A$1:$AV$1,0)))=0,"",INDEX('By serial number'!$A:$AV,MATCH(TEXT($C19,"000"),'By serial number'!$A:$A,0),MATCH(_7043_DJones_1_export_excel_2_9_[[#Headers],[Company Name]],'By serial number'!$A$1:$AV$1,0)))</f>
        <v/>
      </c>
      <c r="BI19" s="4" t="str">
        <f>IF(LEN(INDEX('By serial number'!$A:$AV,MATCH(TEXT($C19,"000"),'By serial number'!$A:$A,0),MATCH(_7043_DJones_1_export_excel_2_9_[[#Headers],[CEO_Name]],'By serial number'!$A$1:$AV$1,0)))=0,"",INDEX('By serial number'!$A:$AV,MATCH(TEXT($C19,"000"),'By serial number'!$A:$A,0),MATCH(_7043_DJones_1_export_excel_2_9_[[#Headers],[CEO_Name]],'By serial number'!$A$1:$AV$1,0)))</f>
        <v/>
      </c>
      <c r="BJ19" s="4" t="str">
        <f>IF(LEN(INDEX('By serial number'!$A:$AV,MATCH(TEXT($C19,"000"),'By serial number'!$A:$A,0),MATCH(_7043_DJones_1_export_excel_2_9_[[#Headers],[CEO_Title]],'By serial number'!$A$1:$AV$1,0)))=0,"",INDEX('By serial number'!$A:$AV,MATCH(TEXT($C19,"000"),'By serial number'!$A:$A,0),MATCH(_7043_DJones_1_export_excel_2_9_[[#Headers],[CEO_Title]],'By serial number'!$A$1:$AV$1,0)))</f>
        <v/>
      </c>
      <c r="BK19" s="4" t="str">
        <f>IF(LEN(INDEX('By serial number'!$A:$AV,MATCH(TEXT($C19,"000"),'By serial number'!$A:$A,0),MATCH(_7043_DJones_1_export_excel_2_9_[[#Headers],[CEO_Address1]],'By serial number'!$A$1:$AV$1,0)))=0,"",INDEX('By serial number'!$A:$AV,MATCH(TEXT($C19,"000"),'By serial number'!$A:$A,0),MATCH(_7043_DJones_1_export_excel_2_9_[[#Headers],[CEO_Address1]],'By serial number'!$A$1:$AV$1,0)))</f>
        <v/>
      </c>
      <c r="BL19" s="4" t="str">
        <f>IF(LEN(INDEX('By serial number'!$A:$AV,MATCH(TEXT($C19,"000"),'By serial number'!$A:$A,0),MATCH(_7043_DJones_1_export_excel_2_9_[[#Headers],[CEO_Address2]],'By serial number'!$A$1:$AV$1,0)))=0,"",INDEX('By serial number'!$A:$AV,MATCH(TEXT($C19,"000"),'By serial number'!$A:$A,0),MATCH(_7043_DJones_1_export_excel_2_9_[[#Headers],[CEO_Address2]],'By serial number'!$A$1:$AV$1,0)))</f>
        <v/>
      </c>
      <c r="BM19" s="4" t="str">
        <f>IF(LEN(INDEX('By serial number'!$A:$AV,MATCH(TEXT($C19,"000"),'By serial number'!$A:$A,0),MATCH(_7043_DJones_1_export_excel_2_9_[[#Headers],[CEO_Address3]],'By serial number'!$A$1:$AV$1,0)))=0,"",INDEX('By serial number'!$A:$AV,MATCH(TEXT($C19,"000"),'By serial number'!$A:$A,0),MATCH(_7043_DJones_1_export_excel_2_9_[[#Headers],[CEO_Address3]],'By serial number'!$A$1:$AV$1,0)))</f>
        <v/>
      </c>
      <c r="BN19" s="4" t="str">
        <f>IF(LEN(INDEX('By serial number'!$A:$AV,MATCH(TEXT($C19,"000"),'By serial number'!$A:$A,0),MATCH(_7043_DJones_1_export_excel_2_9_[[#Headers],[CEO_City]],'By serial number'!$A$1:$AV$1,0)))=0,"",INDEX('By serial number'!$A:$AV,MATCH(TEXT($C19,"000"),'By serial number'!$A:$A,0),MATCH(_7043_DJones_1_export_excel_2_9_[[#Headers],[CEO_City]],'By serial number'!$A$1:$AV$1,0)))</f>
        <v/>
      </c>
      <c r="BO19" s="4" t="str">
        <f>IF(LEN(INDEX('By serial number'!$A:$AV,MATCH(TEXT($C19,"000"),'By serial number'!$A:$A,0),MATCH(_7043_DJones_1_export_excel_2_9_[[#Headers],[CEO_State]],'By serial number'!$A$1:$AV$1,0)))=0,"",INDEX('By serial number'!$A:$AV,MATCH(TEXT($C19,"000"),'By serial number'!$A:$A,0),MATCH(_7043_DJones_1_export_excel_2_9_[[#Headers],[CEO_State]],'By serial number'!$A$1:$AV$1,0)))</f>
        <v/>
      </c>
      <c r="BP19" s="4" t="str">
        <f>IF(LEN(INDEX('By serial number'!$A:$AV,MATCH(TEXT($C19,"000"),'By serial number'!$A:$A,0),MATCH(_7043_DJones_1_export_excel_2_9_[[#Headers],[CEO_Postal_Code]],'By serial number'!$A$1:$AV$1,0)))=0,"",INDEX('By serial number'!$A:$AV,MATCH(TEXT($C19,"000"),'By serial number'!$A:$A,0),MATCH(_7043_DJones_1_export_excel_2_9_[[#Headers],[CEO_Postal_Code]],'By serial number'!$A$1:$AV$1,0)))</f>
        <v/>
      </c>
      <c r="BQ19" s="4" t="str">
        <f>IF(LEN(INDEX('By serial number'!$A:$AV,MATCH(TEXT($C19,"000"),'By serial number'!$A:$A,0),MATCH(_7043_DJones_1_export_excel_2_9_[[#Headers],[CEO_Country]],'By serial number'!$A$1:$AV$1,0)))=0,"",INDEX('By serial number'!$A:$AV,MATCH(TEXT($C19,"000"),'By serial number'!$A:$A,0),MATCH(_7043_DJones_1_export_excel_2_9_[[#Headers],[CEO_Country]],'By serial number'!$A$1:$AV$1,0)))</f>
        <v/>
      </c>
      <c r="BR19" s="4" t="str">
        <f>IF(LEN(INDEX('By serial number'!$A:$AV,MATCH(TEXT($C19,"000"),'By serial number'!$A:$A,0),MATCH(_7043_DJones_1_export_excel_2_9_[[#Headers],[CEO_Phone]],'By serial number'!$A$1:$AV$1,0)))=0,"",INDEX('By serial number'!$A:$AV,MATCH(TEXT($C19,"000"),'By serial number'!$A:$A,0),MATCH(_7043_DJones_1_export_excel_2_9_[[#Headers],[CEO_Phone]],'By serial number'!$A$1:$AV$1,0)))</f>
        <v/>
      </c>
      <c r="BS19" s="4" t="str">
        <f>IF(LEN(INDEX('By serial number'!$A:$AV,MATCH(TEXT($C19,"000"),'By serial number'!$A:$A,0),MATCH(_7043_DJones_1_export_excel_2_9_[[#Headers],[CEO_Phone_Extension]],'By serial number'!$A$1:$AV$1,0)))=0,"",INDEX('By serial number'!$A:$AV,MATCH(TEXT($C19,"000"),'By serial number'!$A:$A,0),MATCH(_7043_DJones_1_export_excel_2_9_[[#Headers],[CEO_Phone_Extension]],'By serial number'!$A$1:$AV$1,0)))</f>
        <v/>
      </c>
      <c r="BT19" s="4" t="str">
        <f>IF(LEN(INDEX('By serial number'!$A:$AV,MATCH(TEXT($C19,"000"),'By serial number'!$A:$A,0),MATCH(_7043_DJones_1_export_excel_2_9_[[#Headers],[CEO_Foreign_Phone]],'By serial number'!$A$1:$AV$1,0)))=0,"",INDEX('By serial number'!$A:$AV,MATCH(TEXT($C19,"000"),'By serial number'!$A:$A,0),MATCH(_7043_DJones_1_export_excel_2_9_[[#Headers],[CEO_Foreign_Phone]],'By serial number'!$A$1:$AV$1,0)))</f>
        <v/>
      </c>
      <c r="BU19" s="4" t="str">
        <f>IFERROR(INDEX(Zerobounce!$A:$B,MATCH(_7043_DJones_1_export_excel_2_9_[[#This Row],[COMPEMAILADDRESS]],Zerobounce!$A:$A,0),2),"")</f>
        <v/>
      </c>
      <c r="BV19" s="4" t="str">
        <f>IFERROR(INDEX(Zerobounce!$A:$B,MATCH(_7043_DJones_1_export_excel_2_9_[[#This Row],[CONTACTEMAIL]],Zerobounce!$A:$A,0),2),"")</f>
        <v/>
      </c>
      <c r="BW19" s="11"/>
    </row>
    <row r="20" spans="1:75" x14ac:dyDescent="0.25">
      <c r="A20" s="4" t="s">
        <v>999</v>
      </c>
      <c r="B20" s="4" t="s">
        <v>1000</v>
      </c>
      <c r="C20">
        <v>213</v>
      </c>
      <c r="D20" s="4" t="s">
        <v>279</v>
      </c>
      <c r="E20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N5950C</v>
      </c>
      <c r="F20" s="4" t="s">
        <v>1142</v>
      </c>
      <c r="G20" s="4" t="s">
        <v>285</v>
      </c>
      <c r="H20" s="4" t="s">
        <v>1002</v>
      </c>
      <c r="I20" s="4" t="s">
        <v>515</v>
      </c>
      <c r="J20" s="4" t="s">
        <v>1143</v>
      </c>
      <c r="K20" s="4" t="s">
        <v>1144</v>
      </c>
      <c r="L20" s="4"/>
      <c r="M20" s="4" t="s">
        <v>1145</v>
      </c>
      <c r="N20" s="4" t="s">
        <v>285</v>
      </c>
      <c r="O20">
        <v>49002</v>
      </c>
      <c r="P20" s="4" t="s">
        <v>1002</v>
      </c>
      <c r="Q20" s="4" t="s">
        <v>1016</v>
      </c>
      <c r="R20" s="4"/>
      <c r="S20" s="4"/>
      <c r="T20" s="4"/>
      <c r="U20" s="4" t="s">
        <v>1146</v>
      </c>
      <c r="V20" s="4" t="s">
        <v>1147</v>
      </c>
      <c r="W20" s="4" t="s">
        <v>1148</v>
      </c>
      <c r="X20" s="4" t="s">
        <v>1020</v>
      </c>
      <c r="Y20" s="4"/>
      <c r="Z20" s="4" t="s">
        <v>1146</v>
      </c>
      <c r="AA20" s="4"/>
      <c r="AB20" s="4" t="s">
        <v>1146</v>
      </c>
      <c r="AC20" s="4" t="str">
        <f>IF(LEN(INDEX('By serial number'!$A:$AV,MATCH(TEXT($C20,"000"),'By serial number'!$A:$A,0),MATCH(_7043_DJones_1_export_excel_2_9_[[#Headers],["Operator"]],'By serial number'!$A$1:$AV$1,0)))=0,"",INDEX('By serial number'!$A:$AV,MATCH(TEXT($C20,"000"),'By serial number'!$A:$A,0),MATCH(_7043_DJones_1_export_excel_2_9_[[#Headers],["Operator"]],'By serial number'!$A$1:$AV$1,0)))</f>
        <v xml:space="preserve">45 North Aviation </v>
      </c>
      <c r="AD20" s="4" t="str">
        <f>IF(LEN(INDEX('By serial number'!$A:$AV,MATCH(TEXT($C20,"000"),'By serial number'!$A:$A,0),MATCH(_7043_DJones_1_export_excel_2_9_[[#Headers],[Data]],'By serial number'!$A$1:$AV$1,0)))=0,"",INDEX('By serial number'!$A:$AV,MATCH(TEXT($C20,"000"),'By serial number'!$A:$A,0),MATCH(_7043_DJones_1_export_excel_2_9_[[#Headers],[Data]],'By serial number'!$A$1:$AV$1,0)))</f>
        <v>Bravo Zulu G150 LLC, Portage MI bought 12/28/20</v>
      </c>
      <c r="AE20" s="4" t="str">
        <f>IF(LEN(INDEX('By serial number'!$A:$AV,MATCH(TEXT($C20,"000"),'By serial number'!$A:$A,0),MATCH(_7043_DJones_1_export_excel_2_9_[[#Headers],[NAME]],'By serial number'!$A$1:$AV$1,0)))=0,"",INDEX('By serial number'!$A:$AV,MATCH(TEXT($C20,"000"),'By serial number'!$A:$A,0),MATCH(_7043_DJones_1_export_excel_2_9_[[#Headers],[NAME]],'By serial number'!$A$1:$AV$1,0)))</f>
        <v>BRAVO ZULU G150 LLC</v>
      </c>
      <c r="AF20" s="4" t="str">
        <f>IF(LEN(INDEX('By serial number'!$A:$AV,MATCH(TEXT($C20,"000"),'By serial number'!$A:$A,0),MATCH(_7043_DJones_1_export_excel_2_9_[[#Headers],[STREET]],'By serial number'!$A$1:$AV$1,0)))=0,"",INDEX('By serial number'!$A:$AV,MATCH(TEXT($C20,"000"),'By serial number'!$A:$A,0),MATCH(_7043_DJones_1_export_excel_2_9_[[#Headers],[STREET]],'By serial number'!$A$1:$AV$1,0)))</f>
        <v>2186 E CENTRE AVE</v>
      </c>
      <c r="AG20" s="4" t="str">
        <f>IF(LEN(INDEX('By serial number'!$A:$AV,MATCH(TEXT($C20,"000"),'By serial number'!$A:$A,0),MATCH(_7043_DJones_1_export_excel_2_9_[[#Headers],[CITY]],'By serial number'!$A$1:$AV$1,0)))=0,"",INDEX('By serial number'!$A:$AV,MATCH(TEXT($C20,"000"),'By serial number'!$A:$A,0),MATCH(_7043_DJones_1_export_excel_2_9_[[#Headers],[CITY]],'By serial number'!$A$1:$AV$1,0)))</f>
        <v>PORTAGE</v>
      </c>
      <c r="AH20" s="4" t="str">
        <f>IF(LEN(INDEX('By serial number'!$A:$AV,MATCH(TEXT($C20,"000"),'By serial number'!$A:$A,0),MATCH(_7043_DJones_1_export_excel_2_9_[[#Headers],[STATE]],'By serial number'!$A$1:$AV$1,0)))=0,"",INDEX('By serial number'!$A:$AV,MATCH(TEXT($C20,"000"),'By serial number'!$A:$A,0),MATCH(_7043_DJones_1_export_excel_2_9_[[#Headers],[STATE]],'By serial number'!$A$1:$AV$1,0)))</f>
        <v>MI</v>
      </c>
      <c r="AI20" s="4" t="e">
        <f>IF(LEN(INDEX('By serial number'!$A:$AV,MATCH(TEXT($C20,"000"),'By serial number'!$A:$A,0),MATCH(_7043_DJones_1_export_excel_2_9_[[#Headers],[Column1]],'By serial number'!$A$1:$AV$1,0)))=0,"",INDEX('By serial number'!$A:$AV,MATCH(TEXT($C20,"000"),'By serial number'!$A:$A,0),MATCH(_7043_DJones_1_export_excel_2_9_[[#Headers],[Column1]],'By serial number'!$A$1:$AV$1,0)))</f>
        <v>#N/A</v>
      </c>
      <c r="AJ20" s="4" t="str">
        <f>IF(LEN(INDEX('By serial number'!$A:$AV,MATCH(TEXT($C20,"000"),'By serial number'!$A:$A,0),MATCH(_7043_DJones_1_export_excel_2_9_[[#Headers],[OTHER NAMES(1)]],'By serial number'!$A$1:$AV$1,0)))=0,"",INDEX('By serial number'!$A:$AV,MATCH(TEXT($C20,"000"),'By serial number'!$A:$A,0),MATCH(_7043_DJones_1_export_excel_2_9_[[#Headers],[OTHER NAMES(1)]],'By serial number'!$A$1:$AV$1,0)))</f>
        <v/>
      </c>
      <c r="AK20" s="4" t="str">
        <f>IF(LEN(INDEX('By serial number'!$A:$AV,MATCH(TEXT($C20,"000"),'By serial number'!$A:$A,0),MATCH(_7043_DJones_1_export_excel_2_9_[[#Headers],[OTHER NAMES(2)]],'By serial number'!$A$1:$AV$1,0)))=0,"",INDEX('By serial number'!$A:$AV,MATCH(TEXT($C20,"000"),'By serial number'!$A:$A,0),MATCH(_7043_DJones_1_export_excel_2_9_[[#Headers],[OTHER NAMES(2)]],'By serial number'!$A$1:$AV$1,0)))</f>
        <v/>
      </c>
      <c r="AL20" s="4" t="str">
        <f>IF(LEN(INDEX('By serial number'!$A:$AV,MATCH(TEXT($C20,"000"),'By serial number'!$A:$A,0),MATCH(_7043_DJones_1_export_excel_2_9_[[#Headers],[Part 135 Certificate Holder Name]],'By serial number'!$A$1:$AV$1,0)))=0,"",INDEX('By serial number'!$A:$AV,MATCH(TEXT($C20,"000"),'By serial number'!$A:$A,0),MATCH(_7043_DJones_1_export_excel_2_9_[[#Headers],[Part 135 Certificate Holder Name]],'By serial number'!$A$1:$AV$1,0)))</f>
        <v/>
      </c>
      <c r="AM20" s="4" t="str">
        <f>IF(LEN(INDEX('By serial number'!$A:$AV,MATCH(TEXT($C20,"000"),'By serial number'!$A:$A,0),MATCH(_7043_DJones_1_export_excel_2_9_[[#Headers],[Part 135 Dsgn]],'By serial number'!$A$1:$AV$1,0)))=0,"",INDEX('By serial number'!$A:$AV,MATCH(TEXT($C20,"000"),'By serial number'!$A:$A,0),MATCH(_7043_DJones_1_export_excel_2_9_[[#Headers],[Part 135 Dsgn]],'By serial number'!$A$1:$AV$1,0)))</f>
        <v/>
      </c>
      <c r="AN20" s="4" t="e">
        <f>IF(LEN(INDEX('By serial number'!$A:$AV,MATCH(TEXT($C20,"000"),'By serial number'!$A:$A,0),MATCH(_7043_DJones_1_export_excel_2_9_[[#Headers],[Column2]],'By serial number'!$A$1:$AV$1,0)))=0,"",INDEX('By serial number'!$A:$AV,MATCH(TEXT($C20,"000"),'By serial number'!$A:$A,0),MATCH(_7043_DJones_1_export_excel_2_9_[[#Headers],[Column2]],'By serial number'!$A$1:$AV$1,0)))</f>
        <v>#N/A</v>
      </c>
      <c r="AO20" s="4" t="str">
        <f>IF(LEN(INDEX('By serial number'!$A:$AV,MATCH(TEXT($C20,"000"),'By serial number'!$A:$A,0),MATCH(_7043_DJones_1_export_excel_2_9_[[#Headers],[DNB Key People]],'By serial number'!$A$1:$AV$1,0)))=0,"",INDEX('By serial number'!$A:$AV,MATCH(TEXT($C20,"000"),'By serial number'!$A:$A,0),MATCH(_7043_DJones_1_export_excel_2_9_[[#Headers],[DNB Key People]],'By serial number'!$A$1:$AV$1,0)))</f>
        <v/>
      </c>
      <c r="AP20" s="4" t="str">
        <f>IF(LEN(INDEX('By serial number'!$A:$AV,MATCH(TEXT($C20,"000"),'By serial number'!$A:$A,0),MATCH(_7043_DJones_1_export_excel_2_9_[[#Headers],[POC]],'By serial number'!$A$1:$AV$1,0)))=0,"",INDEX('By serial number'!$A:$AV,MATCH(TEXT($C20,"000"),'By serial number'!$A:$A,0),MATCH(_7043_DJones_1_export_excel_2_9_[[#Headers],[POC]],'By serial number'!$A$1:$AV$1,0)))</f>
        <v/>
      </c>
      <c r="AQ20" s="4" t="str">
        <f>IF(LEN(INDEX('By serial number'!$A:$AV,MATCH(TEXT($C20,"000"),'By serial number'!$A:$A,0),MATCH(_7043_DJones_1_export_excel_2_9_[[#Headers],[Title]],'By serial number'!$A$1:$AV$1,0)))=0,"",INDEX('By serial number'!$A:$AV,MATCH(TEXT($C20,"000"),'By serial number'!$A:$A,0),MATCH(_7043_DJones_1_export_excel_2_9_[[#Headers],[Title]],'By serial number'!$A$1:$AV$1,0)))</f>
        <v/>
      </c>
      <c r="AR20" s="4" t="str">
        <f>IF(LEN(INDEX('By serial number'!$A:$AV,MATCH(TEXT($C20,"000"),'By serial number'!$A:$A,0),MATCH(_7043_DJones_1_export_excel_2_9_[[#Headers],[Address]],'By serial number'!$A$1:$AV$1,0)))=0,"",INDEX('By serial number'!$A:$AV,MATCH(TEXT($C20,"000"),'By serial number'!$A:$A,0),MATCH(_7043_DJones_1_export_excel_2_9_[[#Headers],[Address]],'By serial number'!$A$1:$AV$1,0)))</f>
        <v/>
      </c>
      <c r="AS20" s="4" t="e">
        <f>IF(LEN(INDEX('By serial number'!$A:$AV,MATCH(TEXT($C20,"000"),'By serial number'!$A:$A,0),MATCH(_7043_DJones_1_export_excel_2_9_[[#Headers],[Column3]],'By serial number'!$A$1:$AV$1,0)))=0,"",INDEX('By serial number'!$A:$AV,MATCH(TEXT($C20,"000"),'By serial number'!$A:$A,0),MATCH(_7043_DJones_1_export_excel_2_9_[[#Headers],[Column3]],'By serial number'!$A$1:$AV$1,0)))</f>
        <v>#N/A</v>
      </c>
      <c r="AT20" s="4" t="str">
        <f>IF(LEN(INDEX('By serial number'!$A:$AV,MATCH(TEXT($C20,"000"),'By serial number'!$A:$A,0),MATCH(_7043_DJones_1_export_excel_2_9_[[#Headers],[Phone]],'By serial number'!$A$1:$AV$1,0)))=0,"",INDEX('By serial number'!$A:$AV,MATCH(TEXT($C20,"000"),'By serial number'!$A:$A,0),MATCH(_7043_DJones_1_export_excel_2_9_[[#Headers],[Phone]],'By serial number'!$A$1:$AV$1,0)))</f>
        <v/>
      </c>
      <c r="AU20" s="4" t="str">
        <f>IF(LEN(INDEX('By serial number'!$A:$AV,MATCH(TEXT($C20,"000"),'By serial number'!$A:$A,0),MATCH(_7043_DJones_1_export_excel_2_9_[[#Headers],[Email]],'By serial number'!$A$1:$AV$1,0)))=0,"",INDEX('By serial number'!$A:$AV,MATCH(TEXT($C20,"000"),'By serial number'!$A:$A,0),MATCH(_7043_DJones_1_export_excel_2_9_[[#Headers],[Email]],'By serial number'!$A$1:$AV$1,0)))</f>
        <v/>
      </c>
      <c r="AV20" s="4" t="e">
        <f>IF(LEN(INDEX('By serial number'!$A:$AV,MATCH(TEXT($C20,"000"),'By serial number'!$A:$A,0),MATCH(_7043_DJones_1_export_excel_2_9_[[#Headers],[Column4]],'By serial number'!$A$1:$AV$1,0)))=0,"",INDEX('By serial number'!$A:$AV,MATCH(TEXT($C20,"000"),'By serial number'!$A:$A,0),MATCH(_7043_DJones_1_export_excel_2_9_[[#Headers],[Column4]],'By serial number'!$A$1:$AV$1,0)))</f>
        <v>#N/A</v>
      </c>
      <c r="AW20" s="4" t="str">
        <f>IF(LEN(INDEX('By serial number'!$A:$AV,MATCH(TEXT($C20,"000"),'By serial number'!$A:$A,0),MATCH(_7043_DJones_1_export_excel_2_9_[[#Headers],[NBAA Name]],'By serial number'!$A$1:$AV$1,0)))=0,"",INDEX('By serial number'!$A:$AV,MATCH(TEXT($C20,"000"),'By serial number'!$A:$A,0),MATCH(_7043_DJones_1_export_excel_2_9_[[#Headers],[NBAA Name]],'By serial number'!$A$1:$AV$1,0)))</f>
        <v xml:space="preserve">Keystone Aviation </v>
      </c>
      <c r="AX20" s="4" t="str">
        <f>IF(LEN(INDEX('By serial number'!$A:$AV,MATCH(TEXT($C20,"000"),'By serial number'!$A:$A,0),MATCH(_7043_DJones_1_export_excel_2_9_[[#Headers],[NBAA Addr1]],'By serial number'!$A$1:$AV$1,0)))=0,"",INDEX('By serial number'!$A:$AV,MATCH(TEXT($C20,"000"),'By serial number'!$A:$A,0),MATCH(_7043_DJones_1_export_excel_2_9_[[#Headers],[NBAA Addr1]],'By serial number'!$A$1:$AV$1,0)))</f>
        <v>303 N 2370 W</v>
      </c>
      <c r="AY20" s="4" t="str">
        <f>IF(LEN(INDEX('By serial number'!$A:$AV,MATCH(TEXT($C20,"000"),'By serial number'!$A:$A,0),MATCH(_7043_DJones_1_export_excel_2_9_[[#Headers],[NBAA Addr2]],'By serial number'!$A$1:$AV$1,0)))=0,"",INDEX('By serial number'!$A:$AV,MATCH(TEXT($C20,"000"),'By serial number'!$A:$A,0),MATCH(_7043_DJones_1_export_excel_2_9_[[#Headers],[NBAA Addr2]],'By serial number'!$A$1:$AV$1,0)))</f>
        <v/>
      </c>
      <c r="AZ20" s="4" t="str">
        <f>IF(LEN(INDEX('By serial number'!$A:$AV,MATCH(TEXT($C20,"000"),'By serial number'!$A:$A,0),MATCH(_7043_DJones_1_export_excel_2_9_[[#Headers],[NBAA City]],'By serial number'!$A$1:$AV$1,0)))=0,"",INDEX('By serial number'!$A:$AV,MATCH(TEXT($C20,"000"),'By serial number'!$A:$A,0),MATCH(_7043_DJones_1_export_excel_2_9_[[#Headers],[NBAA City]],'By serial number'!$A$1:$AV$1,0)))</f>
        <v>Salt Lake City</v>
      </c>
      <c r="BA20" s="4" t="str">
        <f>IF(LEN(INDEX('By serial number'!$A:$AV,MATCH(TEXT($C20,"000"),'By serial number'!$A:$A,0),MATCH(_7043_DJones_1_export_excel_2_9_[[#Headers],[NBAA State]],'By serial number'!$A$1:$AV$1,0)))=0,"",INDEX('By serial number'!$A:$AV,MATCH(TEXT($C20,"000"),'By serial number'!$A:$A,0),MATCH(_7043_DJones_1_export_excel_2_9_[[#Headers],[NBAA State]],'By serial number'!$A$1:$AV$1,0)))</f>
        <v>Utah</v>
      </c>
      <c r="BB20" s="4" t="str">
        <f>IF(LEN(INDEX('By serial number'!$A:$AV,MATCH(TEXT($C20,"000"),'By serial number'!$A:$A,0),MATCH(_7043_DJones_1_export_excel_2_9_[[#Headers],[NBAA Zip]],'By serial number'!$A$1:$AV$1,0)))=0,"",INDEX('By serial number'!$A:$AV,MATCH(TEXT($C20,"000"),'By serial number'!$A:$A,0),MATCH(_7043_DJones_1_export_excel_2_9_[[#Headers],[NBAA Zip]],'By serial number'!$A$1:$AV$1,0)))</f>
        <v>84116</v>
      </c>
      <c r="BC20" s="4" t="str">
        <f>IF(LEN(INDEX('By serial number'!$A:$AV,MATCH(TEXT($C20,"000"),'By serial number'!$A:$A,0),MATCH(_7043_DJones_1_export_excel_2_9_[[#Headers],[NBAA Phone]],'By serial number'!$A$1:$AV$1,0)))=0,"",INDEX('By serial number'!$A:$AV,MATCH(TEXT($C20,"000"),'By serial number'!$A:$A,0),MATCH(_7043_DJones_1_export_excel_2_9_[[#Headers],[NBAA Phone]],'By serial number'!$A$1:$AV$1,0)))</f>
        <v>+1 801.359.2085</v>
      </c>
      <c r="BD20" s="4" t="str">
        <f>IF(LEN(INDEX('By serial number'!$A:$AV,MATCH(TEXT($C20,"000"),'By serial number'!$A:$A,0),MATCH(_7043_DJones_1_export_excel_2_9_[[#Headers],[NBAA Web]],'By serial number'!$A$1:$AV$1,0)))=0,"",INDEX('By serial number'!$A:$AV,MATCH(TEXT($C20,"000"),'By serial number'!$A:$A,0),MATCH(_7043_DJones_1_export_excel_2_9_[[#Headers],[NBAA Web]],'By serial number'!$A$1:$AV$1,0)))</f>
        <v>www.keystoneaviation.com</v>
      </c>
      <c r="BE20" s="4" t="str">
        <f>IF(LEN(INDEX('By serial number'!$A:$AV,MATCH(TEXT($C20,"000"),'By serial number'!$A:$A,0),MATCH(_7043_DJones_1_export_excel_2_9_[[#Headers],[NBAA email]],'By serial number'!$A$1:$AV$1,0)))=0,"",INDEX('By serial number'!$A:$AV,MATCH(TEXT($C20,"000"),'By serial number'!$A:$A,0),MATCH(_7043_DJones_1_export_excel_2_9_[[#Headers],[NBAA email]],'By serial number'!$A$1:$AV$1,0)))</f>
        <v>ops@keystoneaviation.com</v>
      </c>
      <c r="BF20" s="4" t="str">
        <f>IF(LEN(INDEX('By serial number'!$A:$AV,MATCH(TEXT($C20,"000"),'By serial number'!$A:$A,0),MATCH(_7043_DJones_1_export_excel_2_9_[[#Headers],[NBAA NBAA Link]],'By serial number'!$A$1:$AV$1,0)))=0,"",INDEX('By serial number'!$A:$AV,MATCH(TEXT($C20,"000"),'By serial number'!$A:$A,0),MATCH(_7043_DJones_1_export_excel_2_9_[[#Headers],[NBAA NBAA Link]],'By serial number'!$A$1:$AV$1,0)))</f>
        <v/>
      </c>
      <c r="BG20" s="4" t="str">
        <f>IF(LEN(INDEX('By serial number'!$A:$AV,MATCH(TEXT($C20,"000"),'By serial number'!$A:$A,0),MATCH(_7043_DJones_1_export_excel_2_9_[[#Headers],[Certificate Designator]],'By serial number'!$A$1:$AV$1,0)))=0,"",INDEX('By serial number'!$A:$AV,MATCH(TEXT($C20,"000"),'By serial number'!$A:$A,0),MATCH(_7043_DJones_1_export_excel_2_9_[[#Headers],[Certificate Designator]],'By serial number'!$A$1:$AV$1,0)))</f>
        <v/>
      </c>
      <c r="BH20" s="4" t="str">
        <f>IF(LEN(INDEX('By serial number'!$A:$AV,MATCH(TEXT($C20,"000"),'By serial number'!$A:$A,0),MATCH(_7043_DJones_1_export_excel_2_9_[[#Headers],[Company Name]],'By serial number'!$A$1:$AV$1,0)))=0,"",INDEX('By serial number'!$A:$AV,MATCH(TEXT($C20,"000"),'By serial number'!$A:$A,0),MATCH(_7043_DJones_1_export_excel_2_9_[[#Headers],[Company Name]],'By serial number'!$A$1:$AV$1,0)))</f>
        <v/>
      </c>
      <c r="BI20" s="4" t="str">
        <f>IF(LEN(INDEX('By serial number'!$A:$AV,MATCH(TEXT($C20,"000"),'By serial number'!$A:$A,0),MATCH(_7043_DJones_1_export_excel_2_9_[[#Headers],[CEO_Name]],'By serial number'!$A$1:$AV$1,0)))=0,"",INDEX('By serial number'!$A:$AV,MATCH(TEXT($C20,"000"),'By serial number'!$A:$A,0),MATCH(_7043_DJones_1_export_excel_2_9_[[#Headers],[CEO_Name]],'By serial number'!$A$1:$AV$1,0)))</f>
        <v/>
      </c>
      <c r="BJ20" s="4" t="str">
        <f>IF(LEN(INDEX('By serial number'!$A:$AV,MATCH(TEXT($C20,"000"),'By serial number'!$A:$A,0),MATCH(_7043_DJones_1_export_excel_2_9_[[#Headers],[CEO_Title]],'By serial number'!$A$1:$AV$1,0)))=0,"",INDEX('By serial number'!$A:$AV,MATCH(TEXT($C20,"000"),'By serial number'!$A:$A,0),MATCH(_7043_DJones_1_export_excel_2_9_[[#Headers],[CEO_Title]],'By serial number'!$A$1:$AV$1,0)))</f>
        <v/>
      </c>
      <c r="BK20" s="4" t="str">
        <f>IF(LEN(INDEX('By serial number'!$A:$AV,MATCH(TEXT($C20,"000"),'By serial number'!$A:$A,0),MATCH(_7043_DJones_1_export_excel_2_9_[[#Headers],[CEO_Address1]],'By serial number'!$A$1:$AV$1,0)))=0,"",INDEX('By serial number'!$A:$AV,MATCH(TEXT($C20,"000"),'By serial number'!$A:$A,0),MATCH(_7043_DJones_1_export_excel_2_9_[[#Headers],[CEO_Address1]],'By serial number'!$A$1:$AV$1,0)))</f>
        <v/>
      </c>
      <c r="BL20" s="4" t="str">
        <f>IF(LEN(INDEX('By serial number'!$A:$AV,MATCH(TEXT($C20,"000"),'By serial number'!$A:$A,0),MATCH(_7043_DJones_1_export_excel_2_9_[[#Headers],[CEO_Address2]],'By serial number'!$A$1:$AV$1,0)))=0,"",INDEX('By serial number'!$A:$AV,MATCH(TEXT($C20,"000"),'By serial number'!$A:$A,0),MATCH(_7043_DJones_1_export_excel_2_9_[[#Headers],[CEO_Address2]],'By serial number'!$A$1:$AV$1,0)))</f>
        <v/>
      </c>
      <c r="BM20" s="4" t="str">
        <f>IF(LEN(INDEX('By serial number'!$A:$AV,MATCH(TEXT($C20,"000"),'By serial number'!$A:$A,0),MATCH(_7043_DJones_1_export_excel_2_9_[[#Headers],[CEO_Address3]],'By serial number'!$A$1:$AV$1,0)))=0,"",INDEX('By serial number'!$A:$AV,MATCH(TEXT($C20,"000"),'By serial number'!$A:$A,0),MATCH(_7043_DJones_1_export_excel_2_9_[[#Headers],[CEO_Address3]],'By serial number'!$A$1:$AV$1,0)))</f>
        <v/>
      </c>
      <c r="BN20" s="4" t="str">
        <f>IF(LEN(INDEX('By serial number'!$A:$AV,MATCH(TEXT($C20,"000"),'By serial number'!$A:$A,0),MATCH(_7043_DJones_1_export_excel_2_9_[[#Headers],[CEO_City]],'By serial number'!$A$1:$AV$1,0)))=0,"",INDEX('By serial number'!$A:$AV,MATCH(TEXT($C20,"000"),'By serial number'!$A:$A,0),MATCH(_7043_DJones_1_export_excel_2_9_[[#Headers],[CEO_City]],'By serial number'!$A$1:$AV$1,0)))</f>
        <v/>
      </c>
      <c r="BO20" s="4" t="str">
        <f>IF(LEN(INDEX('By serial number'!$A:$AV,MATCH(TEXT($C20,"000"),'By serial number'!$A:$A,0),MATCH(_7043_DJones_1_export_excel_2_9_[[#Headers],[CEO_State]],'By serial number'!$A$1:$AV$1,0)))=0,"",INDEX('By serial number'!$A:$AV,MATCH(TEXT($C20,"000"),'By serial number'!$A:$A,0),MATCH(_7043_DJones_1_export_excel_2_9_[[#Headers],[CEO_State]],'By serial number'!$A$1:$AV$1,0)))</f>
        <v/>
      </c>
      <c r="BP20" s="4" t="str">
        <f>IF(LEN(INDEX('By serial number'!$A:$AV,MATCH(TEXT($C20,"000"),'By serial number'!$A:$A,0),MATCH(_7043_DJones_1_export_excel_2_9_[[#Headers],[CEO_Postal_Code]],'By serial number'!$A$1:$AV$1,0)))=0,"",INDEX('By serial number'!$A:$AV,MATCH(TEXT($C20,"000"),'By serial number'!$A:$A,0),MATCH(_7043_DJones_1_export_excel_2_9_[[#Headers],[CEO_Postal_Code]],'By serial number'!$A$1:$AV$1,0)))</f>
        <v/>
      </c>
      <c r="BQ20" s="4" t="str">
        <f>IF(LEN(INDEX('By serial number'!$A:$AV,MATCH(TEXT($C20,"000"),'By serial number'!$A:$A,0),MATCH(_7043_DJones_1_export_excel_2_9_[[#Headers],[CEO_Country]],'By serial number'!$A$1:$AV$1,0)))=0,"",INDEX('By serial number'!$A:$AV,MATCH(TEXT($C20,"000"),'By serial number'!$A:$A,0),MATCH(_7043_DJones_1_export_excel_2_9_[[#Headers],[CEO_Country]],'By serial number'!$A$1:$AV$1,0)))</f>
        <v/>
      </c>
      <c r="BR20" s="4" t="str">
        <f>IF(LEN(INDEX('By serial number'!$A:$AV,MATCH(TEXT($C20,"000"),'By serial number'!$A:$A,0),MATCH(_7043_DJones_1_export_excel_2_9_[[#Headers],[CEO_Phone]],'By serial number'!$A$1:$AV$1,0)))=0,"",INDEX('By serial number'!$A:$AV,MATCH(TEXT($C20,"000"),'By serial number'!$A:$A,0),MATCH(_7043_DJones_1_export_excel_2_9_[[#Headers],[CEO_Phone]],'By serial number'!$A$1:$AV$1,0)))</f>
        <v/>
      </c>
      <c r="BS20" s="4" t="str">
        <f>IF(LEN(INDEX('By serial number'!$A:$AV,MATCH(TEXT($C20,"000"),'By serial number'!$A:$A,0),MATCH(_7043_DJones_1_export_excel_2_9_[[#Headers],[CEO_Phone_Extension]],'By serial number'!$A$1:$AV$1,0)))=0,"",INDEX('By serial number'!$A:$AV,MATCH(TEXT($C20,"000"),'By serial number'!$A:$A,0),MATCH(_7043_DJones_1_export_excel_2_9_[[#Headers],[CEO_Phone_Extension]],'By serial number'!$A$1:$AV$1,0)))</f>
        <v/>
      </c>
      <c r="BT20" s="4" t="str">
        <f>IF(LEN(INDEX('By serial number'!$A:$AV,MATCH(TEXT($C20,"000"),'By serial number'!$A:$A,0),MATCH(_7043_DJones_1_export_excel_2_9_[[#Headers],[CEO_Foreign_Phone]],'By serial number'!$A$1:$AV$1,0)))=0,"",INDEX('By serial number'!$A:$AV,MATCH(TEXT($C20,"000"),'By serial number'!$A:$A,0),MATCH(_7043_DJones_1_export_excel_2_9_[[#Headers],[CEO_Foreign_Phone]],'By serial number'!$A$1:$AV$1,0)))</f>
        <v/>
      </c>
      <c r="BU20" s="4" t="str">
        <f>IFERROR(INDEX(Zerobounce!$A:$B,MATCH(_7043_DJones_1_export_excel_2_9_[[#This Row],[COMPEMAILADDRESS]],Zerobounce!$A:$A,0),2),"")</f>
        <v/>
      </c>
      <c r="BV20" s="4" t="str">
        <f>IFERROR(INDEX(Zerobounce!$A:$B,MATCH(_7043_DJones_1_export_excel_2_9_[[#This Row],[CONTACTEMAIL]],Zerobounce!$A:$A,0),2),"")</f>
        <v/>
      </c>
      <c r="BW20" s="11"/>
    </row>
    <row r="21" spans="1:75" x14ac:dyDescent="0.25">
      <c r="A21" s="4" t="s">
        <v>999</v>
      </c>
      <c r="B21" s="4" t="s">
        <v>1000</v>
      </c>
      <c r="C21">
        <v>214</v>
      </c>
      <c r="D21" s="4" t="s">
        <v>294</v>
      </c>
      <c r="E21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N777FL</v>
      </c>
      <c r="F21" s="4" t="s">
        <v>1149</v>
      </c>
      <c r="G21" s="4" t="s">
        <v>349</v>
      </c>
      <c r="H21" s="4" t="s">
        <v>1002</v>
      </c>
      <c r="I21" s="4" t="s">
        <v>1043</v>
      </c>
      <c r="J21" s="4" t="s">
        <v>1150</v>
      </c>
      <c r="K21" s="4" t="s">
        <v>1151</v>
      </c>
      <c r="L21" s="4"/>
      <c r="M21" s="4" t="s">
        <v>1152</v>
      </c>
      <c r="N21" s="4" t="s">
        <v>349</v>
      </c>
      <c r="O21" t="s">
        <v>1153</v>
      </c>
      <c r="P21" s="4" t="s">
        <v>1002</v>
      </c>
      <c r="Q21" s="4" t="s">
        <v>1016</v>
      </c>
      <c r="R21" s="4"/>
      <c r="S21" s="4"/>
      <c r="T21" s="4" t="s">
        <v>1154</v>
      </c>
      <c r="U21" s="4"/>
      <c r="V21" s="4" t="s">
        <v>1155</v>
      </c>
      <c r="W21" s="4" t="s">
        <v>1156</v>
      </c>
      <c r="X21" s="4"/>
      <c r="Y21" s="4" t="s">
        <v>1157</v>
      </c>
      <c r="Z21" s="4" t="s">
        <v>1154</v>
      </c>
      <c r="AA21" s="4"/>
      <c r="AB21" s="4"/>
      <c r="AC21" s="4" t="str">
        <f>IF(LEN(INDEX('By serial number'!$A:$AV,MATCH(TEXT($C21,"000"),'By serial number'!$A:$A,0),MATCH(_7043_DJones_1_export_excel_2_9_[[#Headers],["Operator"]],'By serial number'!$A$1:$AV$1,0)))=0,"",INDEX('By serial number'!$A:$AV,MATCH(TEXT($C21,"000"),'By serial number'!$A:$A,0),MATCH(_7043_DJones_1_export_excel_2_9_[[#Headers],["Operator"]],'By serial number'!$A$1:$AV$1,0)))</f>
        <v/>
      </c>
      <c r="AD21" s="4" t="str">
        <f>IF(LEN(INDEX('By serial number'!$A:$AV,MATCH(TEXT($C21,"000"),'By serial number'!$A:$A,0),MATCH(_7043_DJones_1_export_excel_2_9_[[#Headers],[Data]],'By serial number'!$A$1:$AV$1,0)))=0,"",INDEX('By serial number'!$A:$AV,MATCH(TEXT($C21,"000"),'By serial number'!$A:$A,0),MATCH(_7043_DJones_1_export_excel_2_9_[[#Headers],[Data]],'By serial number'!$A$1:$AV$1,0)))</f>
        <v>Agnes LLC, Ashland OR delivered 4/2/07, rrg 4/26/07</v>
      </c>
      <c r="AE21" s="4" t="str">
        <f>IF(LEN(INDEX('By serial number'!$A:$AV,MATCH(TEXT($C21,"000"),'By serial number'!$A:$A,0),MATCH(_7043_DJones_1_export_excel_2_9_[[#Headers],[NAME]],'By serial number'!$A$1:$AV$1,0)))=0,"",INDEX('By serial number'!$A:$AV,MATCH(TEXT($C21,"000"),'By serial number'!$A:$A,0),MATCH(_7043_DJones_1_export_excel_2_9_[[#Headers],[NAME]],'By serial number'!$A$1:$AV$1,0)))</f>
        <v>AGNES LLC</v>
      </c>
      <c r="AF21" s="4" t="str">
        <f>IF(LEN(INDEX('By serial number'!$A:$AV,MATCH(TEXT($C21,"000"),'By serial number'!$A:$A,0),MATCH(_7043_DJones_1_export_excel_2_9_[[#Headers],[STREET]],'By serial number'!$A$1:$AV$1,0)))=0,"",INDEX('By serial number'!$A:$AV,MATCH(TEXT($C21,"000"),'By serial number'!$A:$A,0),MATCH(_7043_DJones_1_export_excel_2_9_[[#Headers],[STREET]],'By serial number'!$A$1:$AV$1,0)))</f>
        <v>600 BEACH ST</v>
      </c>
      <c r="AG21" s="4" t="str">
        <f>IF(LEN(INDEX('By serial number'!$A:$AV,MATCH(TEXT($C21,"000"),'By serial number'!$A:$A,0),MATCH(_7043_DJones_1_export_excel_2_9_[[#Headers],[CITY]],'By serial number'!$A$1:$AV$1,0)))=0,"",INDEX('By serial number'!$A:$AV,MATCH(TEXT($C21,"000"),'By serial number'!$A:$A,0),MATCH(_7043_DJones_1_export_excel_2_9_[[#Headers],[CITY]],'By serial number'!$A$1:$AV$1,0)))</f>
        <v>ASHLAND</v>
      </c>
      <c r="AH21" s="4" t="str">
        <f>IF(LEN(INDEX('By serial number'!$A:$AV,MATCH(TEXT($C21,"000"),'By serial number'!$A:$A,0),MATCH(_7043_DJones_1_export_excel_2_9_[[#Headers],[STATE]],'By serial number'!$A$1:$AV$1,0)))=0,"",INDEX('By serial number'!$A:$AV,MATCH(TEXT($C21,"000"),'By serial number'!$A:$A,0),MATCH(_7043_DJones_1_export_excel_2_9_[[#Headers],[STATE]],'By serial number'!$A$1:$AV$1,0)))</f>
        <v>OR</v>
      </c>
      <c r="AI21" s="4" t="e">
        <f>IF(LEN(INDEX('By serial number'!$A:$AV,MATCH(TEXT($C21,"000"),'By serial number'!$A:$A,0),MATCH(_7043_DJones_1_export_excel_2_9_[[#Headers],[Column1]],'By serial number'!$A$1:$AV$1,0)))=0,"",INDEX('By serial number'!$A:$AV,MATCH(TEXT($C21,"000"),'By serial number'!$A:$A,0),MATCH(_7043_DJones_1_export_excel_2_9_[[#Headers],[Column1]],'By serial number'!$A$1:$AV$1,0)))</f>
        <v>#N/A</v>
      </c>
      <c r="AJ21" s="4" t="str">
        <f>IF(LEN(INDEX('By serial number'!$A:$AV,MATCH(TEXT($C21,"000"),'By serial number'!$A:$A,0),MATCH(_7043_DJones_1_export_excel_2_9_[[#Headers],[OTHER NAMES(1)]],'By serial number'!$A$1:$AV$1,0)))=0,"",INDEX('By serial number'!$A:$AV,MATCH(TEXT($C21,"000"),'By serial number'!$A:$A,0),MATCH(_7043_DJones_1_export_excel_2_9_[[#Headers],[OTHER NAMES(1)]],'By serial number'!$A$1:$AV$1,0)))</f>
        <v/>
      </c>
      <c r="AK21" s="4" t="str">
        <f>IF(LEN(INDEX('By serial number'!$A:$AV,MATCH(TEXT($C21,"000"),'By serial number'!$A:$A,0),MATCH(_7043_DJones_1_export_excel_2_9_[[#Headers],[OTHER NAMES(2)]],'By serial number'!$A$1:$AV$1,0)))=0,"",INDEX('By serial number'!$A:$AV,MATCH(TEXT($C21,"000"),'By serial number'!$A:$A,0),MATCH(_7043_DJones_1_export_excel_2_9_[[#Headers],[OTHER NAMES(2)]],'By serial number'!$A$1:$AV$1,0)))</f>
        <v/>
      </c>
      <c r="AL21" s="4" t="str">
        <f>IF(LEN(INDEX('By serial number'!$A:$AV,MATCH(TEXT($C21,"000"),'By serial number'!$A:$A,0),MATCH(_7043_DJones_1_export_excel_2_9_[[#Headers],[Part 135 Certificate Holder Name]],'By serial number'!$A$1:$AV$1,0)))=0,"",INDEX('By serial number'!$A:$AV,MATCH(TEXT($C21,"000"),'By serial number'!$A:$A,0),MATCH(_7043_DJones_1_export_excel_2_9_[[#Headers],[Part 135 Certificate Holder Name]],'By serial number'!$A$1:$AV$1,0)))</f>
        <v/>
      </c>
      <c r="AM21" s="4" t="str">
        <f>IF(LEN(INDEX('By serial number'!$A:$AV,MATCH(TEXT($C21,"000"),'By serial number'!$A:$A,0),MATCH(_7043_DJones_1_export_excel_2_9_[[#Headers],[Part 135 Dsgn]],'By serial number'!$A$1:$AV$1,0)))=0,"",INDEX('By serial number'!$A:$AV,MATCH(TEXT($C21,"000"),'By serial number'!$A:$A,0),MATCH(_7043_DJones_1_export_excel_2_9_[[#Headers],[Part 135 Dsgn]],'By serial number'!$A$1:$AV$1,0)))</f>
        <v/>
      </c>
      <c r="AN21" s="4" t="e">
        <f>IF(LEN(INDEX('By serial number'!$A:$AV,MATCH(TEXT($C21,"000"),'By serial number'!$A:$A,0),MATCH(_7043_DJones_1_export_excel_2_9_[[#Headers],[Column2]],'By serial number'!$A$1:$AV$1,0)))=0,"",INDEX('By serial number'!$A:$AV,MATCH(TEXT($C21,"000"),'By serial number'!$A:$A,0),MATCH(_7043_DJones_1_export_excel_2_9_[[#Headers],[Column2]],'By serial number'!$A$1:$AV$1,0)))</f>
        <v>#N/A</v>
      </c>
      <c r="AO21" s="4" t="str">
        <f>IF(LEN(INDEX('By serial number'!$A:$AV,MATCH(TEXT($C21,"000"),'By serial number'!$A:$A,0),MATCH(_7043_DJones_1_export_excel_2_9_[[#Headers],[DNB Key People]],'By serial number'!$A$1:$AV$1,0)))=0,"",INDEX('By serial number'!$A:$AV,MATCH(TEXT($C21,"000"),'By serial number'!$A:$A,0),MATCH(_7043_DJones_1_export_excel_2_9_[[#Headers],[DNB Key People]],'By serial number'!$A$1:$AV$1,0)))</f>
        <v/>
      </c>
      <c r="AP21" s="4" t="str">
        <f>IF(LEN(INDEX('By serial number'!$A:$AV,MATCH(TEXT($C21,"000"),'By serial number'!$A:$A,0),MATCH(_7043_DJones_1_export_excel_2_9_[[#Headers],[POC]],'By serial number'!$A$1:$AV$1,0)))=0,"",INDEX('By serial number'!$A:$AV,MATCH(TEXT($C21,"000"),'By serial number'!$A:$A,0),MATCH(_7043_DJones_1_export_excel_2_9_[[#Headers],[POC]],'By serial number'!$A$1:$AV$1,0)))</f>
        <v/>
      </c>
      <c r="AQ21" s="4" t="str">
        <f>IF(LEN(INDEX('By serial number'!$A:$AV,MATCH(TEXT($C21,"000"),'By serial number'!$A:$A,0),MATCH(_7043_DJones_1_export_excel_2_9_[[#Headers],[Title]],'By serial number'!$A$1:$AV$1,0)))=0,"",INDEX('By serial number'!$A:$AV,MATCH(TEXT($C21,"000"),'By serial number'!$A:$A,0),MATCH(_7043_DJones_1_export_excel_2_9_[[#Headers],[Title]],'By serial number'!$A$1:$AV$1,0)))</f>
        <v/>
      </c>
      <c r="AR21" s="4" t="str">
        <f>IF(LEN(INDEX('By serial number'!$A:$AV,MATCH(TEXT($C21,"000"),'By serial number'!$A:$A,0),MATCH(_7043_DJones_1_export_excel_2_9_[[#Headers],[Address]],'By serial number'!$A$1:$AV$1,0)))=0,"",INDEX('By serial number'!$A:$AV,MATCH(TEXT($C21,"000"),'By serial number'!$A:$A,0),MATCH(_7043_DJones_1_export_excel_2_9_[[#Headers],[Address]],'By serial number'!$A$1:$AV$1,0)))</f>
        <v/>
      </c>
      <c r="AS21" s="4" t="e">
        <f>IF(LEN(INDEX('By serial number'!$A:$AV,MATCH(TEXT($C21,"000"),'By serial number'!$A:$A,0),MATCH(_7043_DJones_1_export_excel_2_9_[[#Headers],[Column3]],'By serial number'!$A$1:$AV$1,0)))=0,"",INDEX('By serial number'!$A:$AV,MATCH(TEXT($C21,"000"),'By serial number'!$A:$A,0),MATCH(_7043_DJones_1_export_excel_2_9_[[#Headers],[Column3]],'By serial number'!$A$1:$AV$1,0)))</f>
        <v>#N/A</v>
      </c>
      <c r="AT21" s="4" t="str">
        <f>IF(LEN(INDEX('By serial number'!$A:$AV,MATCH(TEXT($C21,"000"),'By serial number'!$A:$A,0),MATCH(_7043_DJones_1_export_excel_2_9_[[#Headers],[Phone]],'By serial number'!$A$1:$AV$1,0)))=0,"",INDEX('By serial number'!$A:$AV,MATCH(TEXT($C21,"000"),'By serial number'!$A:$A,0),MATCH(_7043_DJones_1_export_excel_2_9_[[#Headers],[Phone]],'By serial number'!$A$1:$AV$1,0)))</f>
        <v/>
      </c>
      <c r="AU21" s="4" t="str">
        <f>IF(LEN(INDEX('By serial number'!$A:$AV,MATCH(TEXT($C21,"000"),'By serial number'!$A:$A,0),MATCH(_7043_DJones_1_export_excel_2_9_[[#Headers],[Email]],'By serial number'!$A$1:$AV$1,0)))=0,"",INDEX('By serial number'!$A:$AV,MATCH(TEXT($C21,"000"),'By serial number'!$A:$A,0),MATCH(_7043_DJones_1_export_excel_2_9_[[#Headers],[Email]],'By serial number'!$A$1:$AV$1,0)))</f>
        <v/>
      </c>
      <c r="AV21" s="4" t="e">
        <f>IF(LEN(INDEX('By serial number'!$A:$AV,MATCH(TEXT($C21,"000"),'By serial number'!$A:$A,0),MATCH(_7043_DJones_1_export_excel_2_9_[[#Headers],[Column4]],'By serial number'!$A$1:$AV$1,0)))=0,"",INDEX('By serial number'!$A:$AV,MATCH(TEXT($C21,"000"),'By serial number'!$A:$A,0),MATCH(_7043_DJones_1_export_excel_2_9_[[#Headers],[Column4]],'By serial number'!$A$1:$AV$1,0)))</f>
        <v>#N/A</v>
      </c>
      <c r="AW21" s="4" t="str">
        <f>IF(LEN(INDEX('By serial number'!$A:$AV,MATCH(TEXT($C21,"000"),'By serial number'!$A:$A,0),MATCH(_7043_DJones_1_export_excel_2_9_[[#Headers],[NBAA Name]],'By serial number'!$A$1:$AV$1,0)))=0,"",INDEX('By serial number'!$A:$AV,MATCH(TEXT($C21,"000"),'By serial number'!$A:$A,0),MATCH(_7043_DJones_1_export_excel_2_9_[[#Headers],[NBAA Name]],'By serial number'!$A$1:$AV$1,0)))</f>
        <v/>
      </c>
      <c r="AX21" s="4" t="str">
        <f>IF(LEN(INDEX('By serial number'!$A:$AV,MATCH(TEXT($C21,"000"),'By serial number'!$A:$A,0),MATCH(_7043_DJones_1_export_excel_2_9_[[#Headers],[NBAA Addr1]],'By serial number'!$A$1:$AV$1,0)))=0,"",INDEX('By serial number'!$A:$AV,MATCH(TEXT($C21,"000"),'By serial number'!$A:$A,0),MATCH(_7043_DJones_1_export_excel_2_9_[[#Headers],[NBAA Addr1]],'By serial number'!$A$1:$AV$1,0)))</f>
        <v/>
      </c>
      <c r="AY21" s="4" t="str">
        <f>IF(LEN(INDEX('By serial number'!$A:$AV,MATCH(TEXT($C21,"000"),'By serial number'!$A:$A,0),MATCH(_7043_DJones_1_export_excel_2_9_[[#Headers],[NBAA Addr2]],'By serial number'!$A$1:$AV$1,0)))=0,"",INDEX('By serial number'!$A:$AV,MATCH(TEXT($C21,"000"),'By serial number'!$A:$A,0),MATCH(_7043_DJones_1_export_excel_2_9_[[#Headers],[NBAA Addr2]],'By serial number'!$A$1:$AV$1,0)))</f>
        <v/>
      </c>
      <c r="AZ21" s="4" t="str">
        <f>IF(LEN(INDEX('By serial number'!$A:$AV,MATCH(TEXT($C21,"000"),'By serial number'!$A:$A,0),MATCH(_7043_DJones_1_export_excel_2_9_[[#Headers],[NBAA City]],'By serial number'!$A$1:$AV$1,0)))=0,"",INDEX('By serial number'!$A:$AV,MATCH(TEXT($C21,"000"),'By serial number'!$A:$A,0),MATCH(_7043_DJones_1_export_excel_2_9_[[#Headers],[NBAA City]],'By serial number'!$A$1:$AV$1,0)))</f>
        <v/>
      </c>
      <c r="BA21" s="4" t="str">
        <f>IF(LEN(INDEX('By serial number'!$A:$AV,MATCH(TEXT($C21,"000"),'By serial number'!$A:$A,0),MATCH(_7043_DJones_1_export_excel_2_9_[[#Headers],[NBAA State]],'By serial number'!$A$1:$AV$1,0)))=0,"",INDEX('By serial number'!$A:$AV,MATCH(TEXT($C21,"000"),'By serial number'!$A:$A,0),MATCH(_7043_DJones_1_export_excel_2_9_[[#Headers],[NBAA State]],'By serial number'!$A$1:$AV$1,0)))</f>
        <v/>
      </c>
      <c r="BB21" s="4" t="str">
        <f>IF(LEN(INDEX('By serial number'!$A:$AV,MATCH(TEXT($C21,"000"),'By serial number'!$A:$A,0),MATCH(_7043_DJones_1_export_excel_2_9_[[#Headers],[NBAA Zip]],'By serial number'!$A$1:$AV$1,0)))=0,"",INDEX('By serial number'!$A:$AV,MATCH(TEXT($C21,"000"),'By serial number'!$A:$A,0),MATCH(_7043_DJones_1_export_excel_2_9_[[#Headers],[NBAA Zip]],'By serial number'!$A$1:$AV$1,0)))</f>
        <v/>
      </c>
      <c r="BC21" s="4" t="str">
        <f>IF(LEN(INDEX('By serial number'!$A:$AV,MATCH(TEXT($C21,"000"),'By serial number'!$A:$A,0),MATCH(_7043_DJones_1_export_excel_2_9_[[#Headers],[NBAA Phone]],'By serial number'!$A$1:$AV$1,0)))=0,"",INDEX('By serial number'!$A:$AV,MATCH(TEXT($C21,"000"),'By serial number'!$A:$A,0),MATCH(_7043_DJones_1_export_excel_2_9_[[#Headers],[NBAA Phone]],'By serial number'!$A$1:$AV$1,0)))</f>
        <v/>
      </c>
      <c r="BD21" s="4" t="str">
        <f>IF(LEN(INDEX('By serial number'!$A:$AV,MATCH(TEXT($C21,"000"),'By serial number'!$A:$A,0),MATCH(_7043_DJones_1_export_excel_2_9_[[#Headers],[NBAA Web]],'By serial number'!$A$1:$AV$1,0)))=0,"",INDEX('By serial number'!$A:$AV,MATCH(TEXT($C21,"000"),'By serial number'!$A:$A,0),MATCH(_7043_DJones_1_export_excel_2_9_[[#Headers],[NBAA Web]],'By serial number'!$A$1:$AV$1,0)))</f>
        <v/>
      </c>
      <c r="BE21" s="4" t="str">
        <f>IF(LEN(INDEX('By serial number'!$A:$AV,MATCH(TEXT($C21,"000"),'By serial number'!$A:$A,0),MATCH(_7043_DJones_1_export_excel_2_9_[[#Headers],[NBAA email]],'By serial number'!$A$1:$AV$1,0)))=0,"",INDEX('By serial number'!$A:$AV,MATCH(TEXT($C21,"000"),'By serial number'!$A:$A,0),MATCH(_7043_DJones_1_export_excel_2_9_[[#Headers],[NBAA email]],'By serial number'!$A$1:$AV$1,0)))</f>
        <v/>
      </c>
      <c r="BF21" s="4" t="str">
        <f>IF(LEN(INDEX('By serial number'!$A:$AV,MATCH(TEXT($C21,"000"),'By serial number'!$A:$A,0),MATCH(_7043_DJones_1_export_excel_2_9_[[#Headers],[NBAA NBAA Link]],'By serial number'!$A$1:$AV$1,0)))=0,"",INDEX('By serial number'!$A:$AV,MATCH(TEXT($C21,"000"),'By serial number'!$A:$A,0),MATCH(_7043_DJones_1_export_excel_2_9_[[#Headers],[NBAA NBAA Link]],'By serial number'!$A$1:$AV$1,0)))</f>
        <v/>
      </c>
      <c r="BG21" s="4" t="str">
        <f>IF(LEN(INDEX('By serial number'!$A:$AV,MATCH(TEXT($C21,"000"),'By serial number'!$A:$A,0),MATCH(_7043_DJones_1_export_excel_2_9_[[#Headers],[Certificate Designator]],'By serial number'!$A$1:$AV$1,0)))=0,"",INDEX('By serial number'!$A:$AV,MATCH(TEXT($C21,"000"),'By serial number'!$A:$A,0),MATCH(_7043_DJones_1_export_excel_2_9_[[#Headers],[Certificate Designator]],'By serial number'!$A$1:$AV$1,0)))</f>
        <v/>
      </c>
      <c r="BH21" s="4" t="str">
        <f>IF(LEN(INDEX('By serial number'!$A:$AV,MATCH(TEXT($C21,"000"),'By serial number'!$A:$A,0),MATCH(_7043_DJones_1_export_excel_2_9_[[#Headers],[Company Name]],'By serial number'!$A$1:$AV$1,0)))=0,"",INDEX('By serial number'!$A:$AV,MATCH(TEXT($C21,"000"),'By serial number'!$A:$A,0),MATCH(_7043_DJones_1_export_excel_2_9_[[#Headers],[Company Name]],'By serial number'!$A$1:$AV$1,0)))</f>
        <v/>
      </c>
      <c r="BI21" s="4" t="str">
        <f>IF(LEN(INDEX('By serial number'!$A:$AV,MATCH(TEXT($C21,"000"),'By serial number'!$A:$A,0),MATCH(_7043_DJones_1_export_excel_2_9_[[#Headers],[CEO_Name]],'By serial number'!$A$1:$AV$1,0)))=0,"",INDEX('By serial number'!$A:$AV,MATCH(TEXT($C21,"000"),'By serial number'!$A:$A,0),MATCH(_7043_DJones_1_export_excel_2_9_[[#Headers],[CEO_Name]],'By serial number'!$A$1:$AV$1,0)))</f>
        <v/>
      </c>
      <c r="BJ21" s="4" t="str">
        <f>IF(LEN(INDEX('By serial number'!$A:$AV,MATCH(TEXT($C21,"000"),'By serial number'!$A:$A,0),MATCH(_7043_DJones_1_export_excel_2_9_[[#Headers],[CEO_Title]],'By serial number'!$A$1:$AV$1,0)))=0,"",INDEX('By serial number'!$A:$AV,MATCH(TEXT($C21,"000"),'By serial number'!$A:$A,0),MATCH(_7043_DJones_1_export_excel_2_9_[[#Headers],[CEO_Title]],'By serial number'!$A$1:$AV$1,0)))</f>
        <v/>
      </c>
      <c r="BK21" s="4" t="str">
        <f>IF(LEN(INDEX('By serial number'!$A:$AV,MATCH(TEXT($C21,"000"),'By serial number'!$A:$A,0),MATCH(_7043_DJones_1_export_excel_2_9_[[#Headers],[CEO_Address1]],'By serial number'!$A$1:$AV$1,0)))=0,"",INDEX('By serial number'!$A:$AV,MATCH(TEXT($C21,"000"),'By serial number'!$A:$A,0),MATCH(_7043_DJones_1_export_excel_2_9_[[#Headers],[CEO_Address1]],'By serial number'!$A$1:$AV$1,0)))</f>
        <v/>
      </c>
      <c r="BL21" s="4" t="str">
        <f>IF(LEN(INDEX('By serial number'!$A:$AV,MATCH(TEXT($C21,"000"),'By serial number'!$A:$A,0),MATCH(_7043_DJones_1_export_excel_2_9_[[#Headers],[CEO_Address2]],'By serial number'!$A$1:$AV$1,0)))=0,"",INDEX('By serial number'!$A:$AV,MATCH(TEXT($C21,"000"),'By serial number'!$A:$A,0),MATCH(_7043_DJones_1_export_excel_2_9_[[#Headers],[CEO_Address2]],'By serial number'!$A$1:$AV$1,0)))</f>
        <v/>
      </c>
      <c r="BM21" s="4" t="str">
        <f>IF(LEN(INDEX('By serial number'!$A:$AV,MATCH(TEXT($C21,"000"),'By serial number'!$A:$A,0),MATCH(_7043_DJones_1_export_excel_2_9_[[#Headers],[CEO_Address3]],'By serial number'!$A$1:$AV$1,0)))=0,"",INDEX('By serial number'!$A:$AV,MATCH(TEXT($C21,"000"),'By serial number'!$A:$A,0),MATCH(_7043_DJones_1_export_excel_2_9_[[#Headers],[CEO_Address3]],'By serial number'!$A$1:$AV$1,0)))</f>
        <v/>
      </c>
      <c r="BN21" s="4" t="str">
        <f>IF(LEN(INDEX('By serial number'!$A:$AV,MATCH(TEXT($C21,"000"),'By serial number'!$A:$A,0),MATCH(_7043_DJones_1_export_excel_2_9_[[#Headers],[CEO_City]],'By serial number'!$A$1:$AV$1,0)))=0,"",INDEX('By serial number'!$A:$AV,MATCH(TEXT($C21,"000"),'By serial number'!$A:$A,0),MATCH(_7043_DJones_1_export_excel_2_9_[[#Headers],[CEO_City]],'By serial number'!$A$1:$AV$1,0)))</f>
        <v/>
      </c>
      <c r="BO21" s="4" t="str">
        <f>IF(LEN(INDEX('By serial number'!$A:$AV,MATCH(TEXT($C21,"000"),'By serial number'!$A:$A,0),MATCH(_7043_DJones_1_export_excel_2_9_[[#Headers],[CEO_State]],'By serial number'!$A$1:$AV$1,0)))=0,"",INDEX('By serial number'!$A:$AV,MATCH(TEXT($C21,"000"),'By serial number'!$A:$A,0),MATCH(_7043_DJones_1_export_excel_2_9_[[#Headers],[CEO_State]],'By serial number'!$A$1:$AV$1,0)))</f>
        <v/>
      </c>
      <c r="BP21" s="4" t="str">
        <f>IF(LEN(INDEX('By serial number'!$A:$AV,MATCH(TEXT($C21,"000"),'By serial number'!$A:$A,0),MATCH(_7043_DJones_1_export_excel_2_9_[[#Headers],[CEO_Postal_Code]],'By serial number'!$A$1:$AV$1,0)))=0,"",INDEX('By serial number'!$A:$AV,MATCH(TEXT($C21,"000"),'By serial number'!$A:$A,0),MATCH(_7043_DJones_1_export_excel_2_9_[[#Headers],[CEO_Postal_Code]],'By serial number'!$A$1:$AV$1,0)))</f>
        <v/>
      </c>
      <c r="BQ21" s="4" t="str">
        <f>IF(LEN(INDEX('By serial number'!$A:$AV,MATCH(TEXT($C21,"000"),'By serial number'!$A:$A,0),MATCH(_7043_DJones_1_export_excel_2_9_[[#Headers],[CEO_Country]],'By serial number'!$A$1:$AV$1,0)))=0,"",INDEX('By serial number'!$A:$AV,MATCH(TEXT($C21,"000"),'By serial number'!$A:$A,0),MATCH(_7043_DJones_1_export_excel_2_9_[[#Headers],[CEO_Country]],'By serial number'!$A$1:$AV$1,0)))</f>
        <v/>
      </c>
      <c r="BR21" s="4" t="str">
        <f>IF(LEN(INDEX('By serial number'!$A:$AV,MATCH(TEXT($C21,"000"),'By serial number'!$A:$A,0),MATCH(_7043_DJones_1_export_excel_2_9_[[#Headers],[CEO_Phone]],'By serial number'!$A$1:$AV$1,0)))=0,"",INDEX('By serial number'!$A:$AV,MATCH(TEXT($C21,"000"),'By serial number'!$A:$A,0),MATCH(_7043_DJones_1_export_excel_2_9_[[#Headers],[CEO_Phone]],'By serial number'!$A$1:$AV$1,0)))</f>
        <v/>
      </c>
      <c r="BS21" s="4" t="str">
        <f>IF(LEN(INDEX('By serial number'!$A:$AV,MATCH(TEXT($C21,"000"),'By serial number'!$A:$A,0),MATCH(_7043_DJones_1_export_excel_2_9_[[#Headers],[CEO_Phone_Extension]],'By serial number'!$A$1:$AV$1,0)))=0,"",INDEX('By serial number'!$A:$AV,MATCH(TEXT($C21,"000"),'By serial number'!$A:$A,0),MATCH(_7043_DJones_1_export_excel_2_9_[[#Headers],[CEO_Phone_Extension]],'By serial number'!$A$1:$AV$1,0)))</f>
        <v/>
      </c>
      <c r="BT21" s="4" t="str">
        <f>IF(LEN(INDEX('By serial number'!$A:$AV,MATCH(TEXT($C21,"000"),'By serial number'!$A:$A,0),MATCH(_7043_DJones_1_export_excel_2_9_[[#Headers],[CEO_Foreign_Phone]],'By serial number'!$A$1:$AV$1,0)))=0,"",INDEX('By serial number'!$A:$AV,MATCH(TEXT($C21,"000"),'By serial number'!$A:$A,0),MATCH(_7043_DJones_1_export_excel_2_9_[[#Headers],[CEO_Foreign_Phone]],'By serial number'!$A$1:$AV$1,0)))</f>
        <v/>
      </c>
      <c r="BU21" s="4" t="str">
        <f>IFERROR(INDEX(Zerobounce!$A:$B,MATCH(_7043_DJones_1_export_excel_2_9_[[#This Row],[COMPEMAILADDRESS]],Zerobounce!$A:$A,0),2),"")</f>
        <v/>
      </c>
      <c r="BV21" s="4" t="str">
        <f>IFERROR(INDEX(Zerobounce!$A:$B,MATCH(_7043_DJones_1_export_excel_2_9_[[#This Row],[CONTACTEMAIL]],Zerobounce!$A:$A,0),2),"")</f>
        <v>abuse</v>
      </c>
      <c r="BW21" s="11"/>
    </row>
    <row r="22" spans="1:75" x14ac:dyDescent="0.25">
      <c r="A22" s="4" t="s">
        <v>999</v>
      </c>
      <c r="B22" s="4" t="s">
        <v>1000</v>
      </c>
      <c r="C22">
        <v>214</v>
      </c>
      <c r="D22" s="4" t="s">
        <v>294</v>
      </c>
      <c r="E22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N777FL</v>
      </c>
      <c r="F22" s="4" t="s">
        <v>1149</v>
      </c>
      <c r="G22" s="4" t="s">
        <v>349</v>
      </c>
      <c r="H22" s="4" t="s">
        <v>1002</v>
      </c>
      <c r="I22" s="4" t="s">
        <v>515</v>
      </c>
      <c r="J22" s="4" t="s">
        <v>1158</v>
      </c>
      <c r="K22" s="4" t="s">
        <v>1159</v>
      </c>
      <c r="L22" s="4"/>
      <c r="M22" s="4" t="s">
        <v>1160</v>
      </c>
      <c r="N22" s="4" t="s">
        <v>299</v>
      </c>
      <c r="O22">
        <v>97520</v>
      </c>
      <c r="P22" s="4" t="s">
        <v>1002</v>
      </c>
      <c r="Q22" s="4" t="s">
        <v>1016</v>
      </c>
      <c r="R22" s="4"/>
      <c r="S22" s="4"/>
      <c r="T22" s="4"/>
      <c r="U22" s="4"/>
      <c r="V22" s="4" t="s">
        <v>1155</v>
      </c>
      <c r="W22" s="4" t="s">
        <v>1156</v>
      </c>
      <c r="X22" s="4" t="s">
        <v>1020</v>
      </c>
      <c r="Y22" s="4" t="s">
        <v>1157</v>
      </c>
      <c r="Z22" s="4"/>
      <c r="AA22" s="4"/>
      <c r="AB22" s="4"/>
      <c r="AC22" s="4" t="str">
        <f>IF(LEN(INDEX('By serial number'!$A:$AV,MATCH(TEXT($C22,"000"),'By serial number'!$A:$A,0),MATCH(_7043_DJones_1_export_excel_2_9_[[#Headers],["Operator"]],'By serial number'!$A$1:$AV$1,0)))=0,"",INDEX('By serial number'!$A:$AV,MATCH(TEXT($C22,"000"),'By serial number'!$A:$A,0),MATCH(_7043_DJones_1_export_excel_2_9_[[#Headers],["Operator"]],'By serial number'!$A$1:$AV$1,0)))</f>
        <v/>
      </c>
      <c r="AD22" s="4" t="str">
        <f>IF(LEN(INDEX('By serial number'!$A:$AV,MATCH(TEXT($C22,"000"),'By serial number'!$A:$A,0),MATCH(_7043_DJones_1_export_excel_2_9_[[#Headers],[Data]],'By serial number'!$A$1:$AV$1,0)))=0,"",INDEX('By serial number'!$A:$AV,MATCH(TEXT($C22,"000"),'By serial number'!$A:$A,0),MATCH(_7043_DJones_1_export_excel_2_9_[[#Headers],[Data]],'By serial number'!$A$1:$AV$1,0)))</f>
        <v>Agnes LLC, Ashland OR delivered 4/2/07, rrg 4/26/07</v>
      </c>
      <c r="AE22" s="4" t="str">
        <f>IF(LEN(INDEX('By serial number'!$A:$AV,MATCH(TEXT($C22,"000"),'By serial number'!$A:$A,0),MATCH(_7043_DJones_1_export_excel_2_9_[[#Headers],[NAME]],'By serial number'!$A$1:$AV$1,0)))=0,"",INDEX('By serial number'!$A:$AV,MATCH(TEXT($C22,"000"),'By serial number'!$A:$A,0),MATCH(_7043_DJones_1_export_excel_2_9_[[#Headers],[NAME]],'By serial number'!$A$1:$AV$1,0)))</f>
        <v>AGNES LLC</v>
      </c>
      <c r="AF22" s="4" t="str">
        <f>IF(LEN(INDEX('By serial number'!$A:$AV,MATCH(TEXT($C22,"000"),'By serial number'!$A:$A,0),MATCH(_7043_DJones_1_export_excel_2_9_[[#Headers],[STREET]],'By serial number'!$A$1:$AV$1,0)))=0,"",INDEX('By serial number'!$A:$AV,MATCH(TEXT($C22,"000"),'By serial number'!$A:$A,0),MATCH(_7043_DJones_1_export_excel_2_9_[[#Headers],[STREET]],'By serial number'!$A$1:$AV$1,0)))</f>
        <v>600 BEACH ST</v>
      </c>
      <c r="AG22" s="4" t="str">
        <f>IF(LEN(INDEX('By serial number'!$A:$AV,MATCH(TEXT($C22,"000"),'By serial number'!$A:$A,0),MATCH(_7043_DJones_1_export_excel_2_9_[[#Headers],[CITY]],'By serial number'!$A$1:$AV$1,0)))=0,"",INDEX('By serial number'!$A:$AV,MATCH(TEXT($C22,"000"),'By serial number'!$A:$A,0),MATCH(_7043_DJones_1_export_excel_2_9_[[#Headers],[CITY]],'By serial number'!$A$1:$AV$1,0)))</f>
        <v>ASHLAND</v>
      </c>
      <c r="AH22" s="4" t="str">
        <f>IF(LEN(INDEX('By serial number'!$A:$AV,MATCH(TEXT($C22,"000"),'By serial number'!$A:$A,0),MATCH(_7043_DJones_1_export_excel_2_9_[[#Headers],[STATE]],'By serial number'!$A$1:$AV$1,0)))=0,"",INDEX('By serial number'!$A:$AV,MATCH(TEXT($C22,"000"),'By serial number'!$A:$A,0),MATCH(_7043_DJones_1_export_excel_2_9_[[#Headers],[STATE]],'By serial number'!$A$1:$AV$1,0)))</f>
        <v>OR</v>
      </c>
      <c r="AI22" s="4" t="e">
        <f>IF(LEN(INDEX('By serial number'!$A:$AV,MATCH(TEXT($C22,"000"),'By serial number'!$A:$A,0),MATCH(_7043_DJones_1_export_excel_2_9_[[#Headers],[Column1]],'By serial number'!$A$1:$AV$1,0)))=0,"",INDEX('By serial number'!$A:$AV,MATCH(TEXT($C22,"000"),'By serial number'!$A:$A,0),MATCH(_7043_DJones_1_export_excel_2_9_[[#Headers],[Column1]],'By serial number'!$A$1:$AV$1,0)))</f>
        <v>#N/A</v>
      </c>
      <c r="AJ22" s="4" t="str">
        <f>IF(LEN(INDEX('By serial number'!$A:$AV,MATCH(TEXT($C22,"000"),'By serial number'!$A:$A,0),MATCH(_7043_DJones_1_export_excel_2_9_[[#Headers],[OTHER NAMES(1)]],'By serial number'!$A$1:$AV$1,0)))=0,"",INDEX('By serial number'!$A:$AV,MATCH(TEXT($C22,"000"),'By serial number'!$A:$A,0),MATCH(_7043_DJones_1_export_excel_2_9_[[#Headers],[OTHER NAMES(1)]],'By serial number'!$A$1:$AV$1,0)))</f>
        <v/>
      </c>
      <c r="AK22" s="4" t="str">
        <f>IF(LEN(INDEX('By serial number'!$A:$AV,MATCH(TEXT($C22,"000"),'By serial number'!$A:$A,0),MATCH(_7043_DJones_1_export_excel_2_9_[[#Headers],[OTHER NAMES(2)]],'By serial number'!$A$1:$AV$1,0)))=0,"",INDEX('By serial number'!$A:$AV,MATCH(TEXT($C22,"000"),'By serial number'!$A:$A,0),MATCH(_7043_DJones_1_export_excel_2_9_[[#Headers],[OTHER NAMES(2)]],'By serial number'!$A$1:$AV$1,0)))</f>
        <v/>
      </c>
      <c r="AL22" s="4" t="str">
        <f>IF(LEN(INDEX('By serial number'!$A:$AV,MATCH(TEXT($C22,"000"),'By serial number'!$A:$A,0),MATCH(_7043_DJones_1_export_excel_2_9_[[#Headers],[Part 135 Certificate Holder Name]],'By serial number'!$A$1:$AV$1,0)))=0,"",INDEX('By serial number'!$A:$AV,MATCH(TEXT($C22,"000"),'By serial number'!$A:$A,0),MATCH(_7043_DJones_1_export_excel_2_9_[[#Headers],[Part 135 Certificate Holder Name]],'By serial number'!$A$1:$AV$1,0)))</f>
        <v/>
      </c>
      <c r="AM22" s="4" t="str">
        <f>IF(LEN(INDEX('By serial number'!$A:$AV,MATCH(TEXT($C22,"000"),'By serial number'!$A:$A,0),MATCH(_7043_DJones_1_export_excel_2_9_[[#Headers],[Part 135 Dsgn]],'By serial number'!$A$1:$AV$1,0)))=0,"",INDEX('By serial number'!$A:$AV,MATCH(TEXT($C22,"000"),'By serial number'!$A:$A,0),MATCH(_7043_DJones_1_export_excel_2_9_[[#Headers],[Part 135 Dsgn]],'By serial number'!$A$1:$AV$1,0)))</f>
        <v/>
      </c>
      <c r="AN22" s="4" t="e">
        <f>IF(LEN(INDEX('By serial number'!$A:$AV,MATCH(TEXT($C22,"000"),'By serial number'!$A:$A,0),MATCH(_7043_DJones_1_export_excel_2_9_[[#Headers],[Column2]],'By serial number'!$A$1:$AV$1,0)))=0,"",INDEX('By serial number'!$A:$AV,MATCH(TEXT($C22,"000"),'By serial number'!$A:$A,0),MATCH(_7043_DJones_1_export_excel_2_9_[[#Headers],[Column2]],'By serial number'!$A$1:$AV$1,0)))</f>
        <v>#N/A</v>
      </c>
      <c r="AO22" s="4" t="str">
        <f>IF(LEN(INDEX('By serial number'!$A:$AV,MATCH(TEXT($C22,"000"),'By serial number'!$A:$A,0),MATCH(_7043_DJones_1_export_excel_2_9_[[#Headers],[DNB Key People]],'By serial number'!$A$1:$AV$1,0)))=0,"",INDEX('By serial number'!$A:$AV,MATCH(TEXT($C22,"000"),'By serial number'!$A:$A,0),MATCH(_7043_DJones_1_export_excel_2_9_[[#Headers],[DNB Key People]],'By serial number'!$A$1:$AV$1,0)))</f>
        <v/>
      </c>
      <c r="AP22" s="4" t="str">
        <f>IF(LEN(INDEX('By serial number'!$A:$AV,MATCH(TEXT($C22,"000"),'By serial number'!$A:$A,0),MATCH(_7043_DJones_1_export_excel_2_9_[[#Headers],[POC]],'By serial number'!$A$1:$AV$1,0)))=0,"",INDEX('By serial number'!$A:$AV,MATCH(TEXT($C22,"000"),'By serial number'!$A:$A,0),MATCH(_7043_DJones_1_export_excel_2_9_[[#Headers],[POC]],'By serial number'!$A$1:$AV$1,0)))</f>
        <v/>
      </c>
      <c r="AQ22" s="4" t="str">
        <f>IF(LEN(INDEX('By serial number'!$A:$AV,MATCH(TEXT($C22,"000"),'By serial number'!$A:$A,0),MATCH(_7043_DJones_1_export_excel_2_9_[[#Headers],[Title]],'By serial number'!$A$1:$AV$1,0)))=0,"",INDEX('By serial number'!$A:$AV,MATCH(TEXT($C22,"000"),'By serial number'!$A:$A,0),MATCH(_7043_DJones_1_export_excel_2_9_[[#Headers],[Title]],'By serial number'!$A$1:$AV$1,0)))</f>
        <v/>
      </c>
      <c r="AR22" s="4" t="str">
        <f>IF(LEN(INDEX('By serial number'!$A:$AV,MATCH(TEXT($C22,"000"),'By serial number'!$A:$A,0),MATCH(_7043_DJones_1_export_excel_2_9_[[#Headers],[Address]],'By serial number'!$A$1:$AV$1,0)))=0,"",INDEX('By serial number'!$A:$AV,MATCH(TEXT($C22,"000"),'By serial number'!$A:$A,0),MATCH(_7043_DJones_1_export_excel_2_9_[[#Headers],[Address]],'By serial number'!$A$1:$AV$1,0)))</f>
        <v/>
      </c>
      <c r="AS22" s="4" t="e">
        <f>IF(LEN(INDEX('By serial number'!$A:$AV,MATCH(TEXT($C22,"000"),'By serial number'!$A:$A,0),MATCH(_7043_DJones_1_export_excel_2_9_[[#Headers],[Column3]],'By serial number'!$A$1:$AV$1,0)))=0,"",INDEX('By serial number'!$A:$AV,MATCH(TEXT($C22,"000"),'By serial number'!$A:$A,0),MATCH(_7043_DJones_1_export_excel_2_9_[[#Headers],[Column3]],'By serial number'!$A$1:$AV$1,0)))</f>
        <v>#N/A</v>
      </c>
      <c r="AT22" s="4" t="str">
        <f>IF(LEN(INDEX('By serial number'!$A:$AV,MATCH(TEXT($C22,"000"),'By serial number'!$A:$A,0),MATCH(_7043_DJones_1_export_excel_2_9_[[#Headers],[Phone]],'By serial number'!$A$1:$AV$1,0)))=0,"",INDEX('By serial number'!$A:$AV,MATCH(TEXT($C22,"000"),'By serial number'!$A:$A,0),MATCH(_7043_DJones_1_export_excel_2_9_[[#Headers],[Phone]],'By serial number'!$A$1:$AV$1,0)))</f>
        <v/>
      </c>
      <c r="AU22" s="4" t="str">
        <f>IF(LEN(INDEX('By serial number'!$A:$AV,MATCH(TEXT($C22,"000"),'By serial number'!$A:$A,0),MATCH(_7043_DJones_1_export_excel_2_9_[[#Headers],[Email]],'By serial number'!$A$1:$AV$1,0)))=0,"",INDEX('By serial number'!$A:$AV,MATCH(TEXT($C22,"000"),'By serial number'!$A:$A,0),MATCH(_7043_DJones_1_export_excel_2_9_[[#Headers],[Email]],'By serial number'!$A$1:$AV$1,0)))</f>
        <v/>
      </c>
      <c r="AV22" s="4" t="e">
        <f>IF(LEN(INDEX('By serial number'!$A:$AV,MATCH(TEXT($C22,"000"),'By serial number'!$A:$A,0),MATCH(_7043_DJones_1_export_excel_2_9_[[#Headers],[Column4]],'By serial number'!$A$1:$AV$1,0)))=0,"",INDEX('By serial number'!$A:$AV,MATCH(TEXT($C22,"000"),'By serial number'!$A:$A,0),MATCH(_7043_DJones_1_export_excel_2_9_[[#Headers],[Column4]],'By serial number'!$A$1:$AV$1,0)))</f>
        <v>#N/A</v>
      </c>
      <c r="AW22" s="4" t="str">
        <f>IF(LEN(INDEX('By serial number'!$A:$AV,MATCH(TEXT($C22,"000"),'By serial number'!$A:$A,0),MATCH(_7043_DJones_1_export_excel_2_9_[[#Headers],[NBAA Name]],'By serial number'!$A$1:$AV$1,0)))=0,"",INDEX('By serial number'!$A:$AV,MATCH(TEXT($C22,"000"),'By serial number'!$A:$A,0),MATCH(_7043_DJones_1_export_excel_2_9_[[#Headers],[NBAA Name]],'By serial number'!$A$1:$AV$1,0)))</f>
        <v/>
      </c>
      <c r="AX22" s="4" t="str">
        <f>IF(LEN(INDEX('By serial number'!$A:$AV,MATCH(TEXT($C22,"000"),'By serial number'!$A:$A,0),MATCH(_7043_DJones_1_export_excel_2_9_[[#Headers],[NBAA Addr1]],'By serial number'!$A$1:$AV$1,0)))=0,"",INDEX('By serial number'!$A:$AV,MATCH(TEXT($C22,"000"),'By serial number'!$A:$A,0),MATCH(_7043_DJones_1_export_excel_2_9_[[#Headers],[NBAA Addr1]],'By serial number'!$A$1:$AV$1,0)))</f>
        <v/>
      </c>
      <c r="AY22" s="4" t="str">
        <f>IF(LEN(INDEX('By serial number'!$A:$AV,MATCH(TEXT($C22,"000"),'By serial number'!$A:$A,0),MATCH(_7043_DJones_1_export_excel_2_9_[[#Headers],[NBAA Addr2]],'By serial number'!$A$1:$AV$1,0)))=0,"",INDEX('By serial number'!$A:$AV,MATCH(TEXT($C22,"000"),'By serial number'!$A:$A,0),MATCH(_7043_DJones_1_export_excel_2_9_[[#Headers],[NBAA Addr2]],'By serial number'!$A$1:$AV$1,0)))</f>
        <v/>
      </c>
      <c r="AZ22" s="4" t="str">
        <f>IF(LEN(INDEX('By serial number'!$A:$AV,MATCH(TEXT($C22,"000"),'By serial number'!$A:$A,0),MATCH(_7043_DJones_1_export_excel_2_9_[[#Headers],[NBAA City]],'By serial number'!$A$1:$AV$1,0)))=0,"",INDEX('By serial number'!$A:$AV,MATCH(TEXT($C22,"000"),'By serial number'!$A:$A,0),MATCH(_7043_DJones_1_export_excel_2_9_[[#Headers],[NBAA City]],'By serial number'!$A$1:$AV$1,0)))</f>
        <v/>
      </c>
      <c r="BA22" s="4" t="str">
        <f>IF(LEN(INDEX('By serial number'!$A:$AV,MATCH(TEXT($C22,"000"),'By serial number'!$A:$A,0),MATCH(_7043_DJones_1_export_excel_2_9_[[#Headers],[NBAA State]],'By serial number'!$A$1:$AV$1,0)))=0,"",INDEX('By serial number'!$A:$AV,MATCH(TEXT($C22,"000"),'By serial number'!$A:$A,0),MATCH(_7043_DJones_1_export_excel_2_9_[[#Headers],[NBAA State]],'By serial number'!$A$1:$AV$1,0)))</f>
        <v/>
      </c>
      <c r="BB22" s="4" t="str">
        <f>IF(LEN(INDEX('By serial number'!$A:$AV,MATCH(TEXT($C22,"000"),'By serial number'!$A:$A,0),MATCH(_7043_DJones_1_export_excel_2_9_[[#Headers],[NBAA Zip]],'By serial number'!$A$1:$AV$1,0)))=0,"",INDEX('By serial number'!$A:$AV,MATCH(TEXT($C22,"000"),'By serial number'!$A:$A,0),MATCH(_7043_DJones_1_export_excel_2_9_[[#Headers],[NBAA Zip]],'By serial number'!$A$1:$AV$1,0)))</f>
        <v/>
      </c>
      <c r="BC22" s="4" t="str">
        <f>IF(LEN(INDEX('By serial number'!$A:$AV,MATCH(TEXT($C22,"000"),'By serial number'!$A:$A,0),MATCH(_7043_DJones_1_export_excel_2_9_[[#Headers],[NBAA Phone]],'By serial number'!$A$1:$AV$1,0)))=0,"",INDEX('By serial number'!$A:$AV,MATCH(TEXT($C22,"000"),'By serial number'!$A:$A,0),MATCH(_7043_DJones_1_export_excel_2_9_[[#Headers],[NBAA Phone]],'By serial number'!$A$1:$AV$1,0)))</f>
        <v/>
      </c>
      <c r="BD22" s="4" t="str">
        <f>IF(LEN(INDEX('By serial number'!$A:$AV,MATCH(TEXT($C22,"000"),'By serial number'!$A:$A,0),MATCH(_7043_DJones_1_export_excel_2_9_[[#Headers],[NBAA Web]],'By serial number'!$A$1:$AV$1,0)))=0,"",INDEX('By serial number'!$A:$AV,MATCH(TEXT($C22,"000"),'By serial number'!$A:$A,0),MATCH(_7043_DJones_1_export_excel_2_9_[[#Headers],[NBAA Web]],'By serial number'!$A$1:$AV$1,0)))</f>
        <v/>
      </c>
      <c r="BE22" s="4" t="str">
        <f>IF(LEN(INDEX('By serial number'!$A:$AV,MATCH(TEXT($C22,"000"),'By serial number'!$A:$A,0),MATCH(_7043_DJones_1_export_excel_2_9_[[#Headers],[NBAA email]],'By serial number'!$A$1:$AV$1,0)))=0,"",INDEX('By serial number'!$A:$AV,MATCH(TEXT($C22,"000"),'By serial number'!$A:$A,0),MATCH(_7043_DJones_1_export_excel_2_9_[[#Headers],[NBAA email]],'By serial number'!$A$1:$AV$1,0)))</f>
        <v/>
      </c>
      <c r="BF22" s="4" t="str">
        <f>IF(LEN(INDEX('By serial number'!$A:$AV,MATCH(TEXT($C22,"000"),'By serial number'!$A:$A,0),MATCH(_7043_DJones_1_export_excel_2_9_[[#Headers],[NBAA NBAA Link]],'By serial number'!$A$1:$AV$1,0)))=0,"",INDEX('By serial number'!$A:$AV,MATCH(TEXT($C22,"000"),'By serial number'!$A:$A,0),MATCH(_7043_DJones_1_export_excel_2_9_[[#Headers],[NBAA NBAA Link]],'By serial number'!$A$1:$AV$1,0)))</f>
        <v/>
      </c>
      <c r="BG22" s="4" t="str">
        <f>IF(LEN(INDEX('By serial number'!$A:$AV,MATCH(TEXT($C22,"000"),'By serial number'!$A:$A,0),MATCH(_7043_DJones_1_export_excel_2_9_[[#Headers],[Certificate Designator]],'By serial number'!$A$1:$AV$1,0)))=0,"",INDEX('By serial number'!$A:$AV,MATCH(TEXT($C22,"000"),'By serial number'!$A:$A,0),MATCH(_7043_DJones_1_export_excel_2_9_[[#Headers],[Certificate Designator]],'By serial number'!$A$1:$AV$1,0)))</f>
        <v/>
      </c>
      <c r="BH22" s="4" t="str">
        <f>IF(LEN(INDEX('By serial number'!$A:$AV,MATCH(TEXT($C22,"000"),'By serial number'!$A:$A,0),MATCH(_7043_DJones_1_export_excel_2_9_[[#Headers],[Company Name]],'By serial number'!$A$1:$AV$1,0)))=0,"",INDEX('By serial number'!$A:$AV,MATCH(TEXT($C22,"000"),'By serial number'!$A:$A,0),MATCH(_7043_DJones_1_export_excel_2_9_[[#Headers],[Company Name]],'By serial number'!$A$1:$AV$1,0)))</f>
        <v/>
      </c>
      <c r="BI22" s="4" t="str">
        <f>IF(LEN(INDEX('By serial number'!$A:$AV,MATCH(TEXT($C22,"000"),'By serial number'!$A:$A,0),MATCH(_7043_DJones_1_export_excel_2_9_[[#Headers],[CEO_Name]],'By serial number'!$A$1:$AV$1,0)))=0,"",INDEX('By serial number'!$A:$AV,MATCH(TEXT($C22,"000"),'By serial number'!$A:$A,0),MATCH(_7043_DJones_1_export_excel_2_9_[[#Headers],[CEO_Name]],'By serial number'!$A$1:$AV$1,0)))</f>
        <v/>
      </c>
      <c r="BJ22" s="4" t="str">
        <f>IF(LEN(INDEX('By serial number'!$A:$AV,MATCH(TEXT($C22,"000"),'By serial number'!$A:$A,0),MATCH(_7043_DJones_1_export_excel_2_9_[[#Headers],[CEO_Title]],'By serial number'!$A$1:$AV$1,0)))=0,"",INDEX('By serial number'!$A:$AV,MATCH(TEXT($C22,"000"),'By serial number'!$A:$A,0),MATCH(_7043_DJones_1_export_excel_2_9_[[#Headers],[CEO_Title]],'By serial number'!$A$1:$AV$1,0)))</f>
        <v/>
      </c>
      <c r="BK22" s="4" t="str">
        <f>IF(LEN(INDEX('By serial number'!$A:$AV,MATCH(TEXT($C22,"000"),'By serial number'!$A:$A,0),MATCH(_7043_DJones_1_export_excel_2_9_[[#Headers],[CEO_Address1]],'By serial number'!$A$1:$AV$1,0)))=0,"",INDEX('By serial number'!$A:$AV,MATCH(TEXT($C22,"000"),'By serial number'!$A:$A,0),MATCH(_7043_DJones_1_export_excel_2_9_[[#Headers],[CEO_Address1]],'By serial number'!$A$1:$AV$1,0)))</f>
        <v/>
      </c>
      <c r="BL22" s="4" t="str">
        <f>IF(LEN(INDEX('By serial number'!$A:$AV,MATCH(TEXT($C22,"000"),'By serial number'!$A:$A,0),MATCH(_7043_DJones_1_export_excel_2_9_[[#Headers],[CEO_Address2]],'By serial number'!$A$1:$AV$1,0)))=0,"",INDEX('By serial number'!$A:$AV,MATCH(TEXT($C22,"000"),'By serial number'!$A:$A,0),MATCH(_7043_DJones_1_export_excel_2_9_[[#Headers],[CEO_Address2]],'By serial number'!$A$1:$AV$1,0)))</f>
        <v/>
      </c>
      <c r="BM22" s="4" t="str">
        <f>IF(LEN(INDEX('By serial number'!$A:$AV,MATCH(TEXT($C22,"000"),'By serial number'!$A:$A,0),MATCH(_7043_DJones_1_export_excel_2_9_[[#Headers],[CEO_Address3]],'By serial number'!$A$1:$AV$1,0)))=0,"",INDEX('By serial number'!$A:$AV,MATCH(TEXT($C22,"000"),'By serial number'!$A:$A,0),MATCH(_7043_DJones_1_export_excel_2_9_[[#Headers],[CEO_Address3]],'By serial number'!$A$1:$AV$1,0)))</f>
        <v/>
      </c>
      <c r="BN22" s="4" t="str">
        <f>IF(LEN(INDEX('By serial number'!$A:$AV,MATCH(TEXT($C22,"000"),'By serial number'!$A:$A,0),MATCH(_7043_DJones_1_export_excel_2_9_[[#Headers],[CEO_City]],'By serial number'!$A$1:$AV$1,0)))=0,"",INDEX('By serial number'!$A:$AV,MATCH(TEXT($C22,"000"),'By serial number'!$A:$A,0),MATCH(_7043_DJones_1_export_excel_2_9_[[#Headers],[CEO_City]],'By serial number'!$A$1:$AV$1,0)))</f>
        <v/>
      </c>
      <c r="BO22" s="4" t="str">
        <f>IF(LEN(INDEX('By serial number'!$A:$AV,MATCH(TEXT($C22,"000"),'By serial number'!$A:$A,0),MATCH(_7043_DJones_1_export_excel_2_9_[[#Headers],[CEO_State]],'By serial number'!$A$1:$AV$1,0)))=0,"",INDEX('By serial number'!$A:$AV,MATCH(TEXT($C22,"000"),'By serial number'!$A:$A,0),MATCH(_7043_DJones_1_export_excel_2_9_[[#Headers],[CEO_State]],'By serial number'!$A$1:$AV$1,0)))</f>
        <v/>
      </c>
      <c r="BP22" s="4" t="str">
        <f>IF(LEN(INDEX('By serial number'!$A:$AV,MATCH(TEXT($C22,"000"),'By serial number'!$A:$A,0),MATCH(_7043_DJones_1_export_excel_2_9_[[#Headers],[CEO_Postal_Code]],'By serial number'!$A$1:$AV$1,0)))=0,"",INDEX('By serial number'!$A:$AV,MATCH(TEXT($C22,"000"),'By serial number'!$A:$A,0),MATCH(_7043_DJones_1_export_excel_2_9_[[#Headers],[CEO_Postal_Code]],'By serial number'!$A$1:$AV$1,0)))</f>
        <v/>
      </c>
      <c r="BQ22" s="4" t="str">
        <f>IF(LEN(INDEX('By serial number'!$A:$AV,MATCH(TEXT($C22,"000"),'By serial number'!$A:$A,0),MATCH(_7043_DJones_1_export_excel_2_9_[[#Headers],[CEO_Country]],'By serial number'!$A$1:$AV$1,0)))=0,"",INDEX('By serial number'!$A:$AV,MATCH(TEXT($C22,"000"),'By serial number'!$A:$A,0),MATCH(_7043_DJones_1_export_excel_2_9_[[#Headers],[CEO_Country]],'By serial number'!$A$1:$AV$1,0)))</f>
        <v/>
      </c>
      <c r="BR22" s="4" t="str">
        <f>IF(LEN(INDEX('By serial number'!$A:$AV,MATCH(TEXT($C22,"000"),'By serial number'!$A:$A,0),MATCH(_7043_DJones_1_export_excel_2_9_[[#Headers],[CEO_Phone]],'By serial number'!$A$1:$AV$1,0)))=0,"",INDEX('By serial number'!$A:$AV,MATCH(TEXT($C22,"000"),'By serial number'!$A:$A,0),MATCH(_7043_DJones_1_export_excel_2_9_[[#Headers],[CEO_Phone]],'By serial number'!$A$1:$AV$1,0)))</f>
        <v/>
      </c>
      <c r="BS22" s="4" t="str">
        <f>IF(LEN(INDEX('By serial number'!$A:$AV,MATCH(TEXT($C22,"000"),'By serial number'!$A:$A,0),MATCH(_7043_DJones_1_export_excel_2_9_[[#Headers],[CEO_Phone_Extension]],'By serial number'!$A$1:$AV$1,0)))=0,"",INDEX('By serial number'!$A:$AV,MATCH(TEXT($C22,"000"),'By serial number'!$A:$A,0),MATCH(_7043_DJones_1_export_excel_2_9_[[#Headers],[CEO_Phone_Extension]],'By serial number'!$A$1:$AV$1,0)))</f>
        <v/>
      </c>
      <c r="BT22" s="4" t="str">
        <f>IF(LEN(INDEX('By serial number'!$A:$AV,MATCH(TEXT($C22,"000"),'By serial number'!$A:$A,0),MATCH(_7043_DJones_1_export_excel_2_9_[[#Headers],[CEO_Foreign_Phone]],'By serial number'!$A$1:$AV$1,0)))=0,"",INDEX('By serial number'!$A:$AV,MATCH(TEXT($C22,"000"),'By serial number'!$A:$A,0),MATCH(_7043_DJones_1_export_excel_2_9_[[#Headers],[CEO_Foreign_Phone]],'By serial number'!$A$1:$AV$1,0)))</f>
        <v/>
      </c>
      <c r="BU22" s="4" t="str">
        <f>IFERROR(INDEX(Zerobounce!$A:$B,MATCH(_7043_DJones_1_export_excel_2_9_[[#This Row],[COMPEMAILADDRESS]],Zerobounce!$A:$A,0),2),"")</f>
        <v/>
      </c>
      <c r="BV22" s="4" t="str">
        <f>IFERROR(INDEX(Zerobounce!$A:$B,MATCH(_7043_DJones_1_export_excel_2_9_[[#This Row],[CONTACTEMAIL]],Zerobounce!$A:$A,0),2),"")</f>
        <v>abuse</v>
      </c>
      <c r="BW22" s="11"/>
    </row>
    <row r="23" spans="1:75" x14ac:dyDescent="0.25">
      <c r="A23" s="4" t="s">
        <v>999</v>
      </c>
      <c r="B23" s="4" t="s">
        <v>1000</v>
      </c>
      <c r="C23">
        <v>215</v>
      </c>
      <c r="D23" s="4" t="s">
        <v>300</v>
      </c>
      <c r="E23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N247PS</v>
      </c>
      <c r="F23" s="4" t="s">
        <v>1001</v>
      </c>
      <c r="G23" s="4" t="s">
        <v>206</v>
      </c>
      <c r="H23" s="4" t="s">
        <v>1002</v>
      </c>
      <c r="I23" s="4" t="s">
        <v>1043</v>
      </c>
      <c r="J23" s="4" t="s">
        <v>1161</v>
      </c>
      <c r="K23" s="4" t="s">
        <v>1162</v>
      </c>
      <c r="L23" s="4" t="s">
        <v>1163</v>
      </c>
      <c r="M23" s="4" t="s">
        <v>1005</v>
      </c>
      <c r="N23" s="4" t="s">
        <v>206</v>
      </c>
      <c r="O23" t="s">
        <v>1164</v>
      </c>
      <c r="P23" s="4" t="s">
        <v>1002</v>
      </c>
      <c r="Q23" s="4" t="s">
        <v>1165</v>
      </c>
      <c r="R23" s="4"/>
      <c r="S23" s="4" t="s">
        <v>1166</v>
      </c>
      <c r="T23" s="4" t="s">
        <v>1167</v>
      </c>
      <c r="U23" s="4"/>
      <c r="V23" s="4" t="s">
        <v>1008</v>
      </c>
      <c r="W23" s="4" t="s">
        <v>1009</v>
      </c>
      <c r="X23" s="4" t="s">
        <v>1168</v>
      </c>
      <c r="Y23" s="4" t="s">
        <v>1169</v>
      </c>
      <c r="Z23" s="4" t="s">
        <v>1167</v>
      </c>
      <c r="AA23" s="4"/>
      <c r="AB23" s="4"/>
      <c r="AC23" s="4" t="str">
        <f>IF(LEN(INDEX('By serial number'!$A:$AV,MATCH(TEXT($C23,"000"),'By serial number'!$A:$A,0),MATCH(_7043_DJones_1_export_excel_2_9_[[#Headers],["Operator"]],'By serial number'!$A$1:$AV$1,0)))=0,"",INDEX('By serial number'!$A:$AV,MATCH(TEXT($C23,"000"),'By serial number'!$A:$A,0),MATCH(_7043_DJones_1_export_excel_2_9_[[#Headers],["Operator"]],'By serial number'!$A$1:$AV$1,0)))</f>
        <v/>
      </c>
      <c r="AD23" s="4" t="str">
        <f>IF(LEN(INDEX('By serial number'!$A:$AV,MATCH(TEXT($C23,"000"),'By serial number'!$A:$A,0),MATCH(_7043_DJones_1_export_excel_2_9_[[#Headers],[Data]],'By serial number'!$A$1:$AV$1,0)))=0,"",INDEX('By serial number'!$A:$AV,MATCH(TEXT($C23,"000"),'By serial number'!$A:$A,0),MATCH(_7043_DJones_1_export_excel_2_9_[[#Headers],[Data]],'By serial number'!$A$1:$AV$1,0)))</f>
        <v>Gulfstream bought 6/10/14, rrg 4/8/15</v>
      </c>
      <c r="AE23" s="4" t="str">
        <f>IF(LEN(INDEX('By serial number'!$A:$AV,MATCH(TEXT($C23,"000"),'By serial number'!$A:$A,0),MATCH(_7043_DJones_1_export_excel_2_9_[[#Headers],[NAME]],'By serial number'!$A$1:$AV$1,0)))=0,"",INDEX('By serial number'!$A:$AV,MATCH(TEXT($C23,"000"),'By serial number'!$A:$A,0),MATCH(_7043_DJones_1_export_excel_2_9_[[#Headers],[NAME]],'By serial number'!$A$1:$AV$1,0)))</f>
        <v>GULFSTREAM AEROSPACE CORP</v>
      </c>
      <c r="AF23" s="4" t="str">
        <f>IF(LEN(INDEX('By serial number'!$A:$AV,MATCH(TEXT($C23,"000"),'By serial number'!$A:$A,0),MATCH(_7043_DJones_1_export_excel_2_9_[[#Headers],[STREET]],'By serial number'!$A$1:$AV$1,0)))=0,"",INDEX('By serial number'!$A:$AV,MATCH(TEXT($C23,"000"),'By serial number'!$A:$A,0),MATCH(_7043_DJones_1_export_excel_2_9_[[#Headers],[STREET]],'By serial number'!$A$1:$AV$1,0)))</f>
        <v>500 GULFSTREAM RD</v>
      </c>
      <c r="AG23" s="4" t="str">
        <f>IF(LEN(INDEX('By serial number'!$A:$AV,MATCH(TEXT($C23,"000"),'By serial number'!$A:$A,0),MATCH(_7043_DJones_1_export_excel_2_9_[[#Headers],[CITY]],'By serial number'!$A$1:$AV$1,0)))=0,"",INDEX('By serial number'!$A:$AV,MATCH(TEXT($C23,"000"),'By serial number'!$A:$A,0),MATCH(_7043_DJones_1_export_excel_2_9_[[#Headers],[CITY]],'By serial number'!$A$1:$AV$1,0)))</f>
        <v>SAVANNAH</v>
      </c>
      <c r="AH23" s="4" t="str">
        <f>IF(LEN(INDEX('By serial number'!$A:$AV,MATCH(TEXT($C23,"000"),'By serial number'!$A:$A,0),MATCH(_7043_DJones_1_export_excel_2_9_[[#Headers],[STATE]],'By serial number'!$A$1:$AV$1,0)))=0,"",INDEX('By serial number'!$A:$AV,MATCH(TEXT($C23,"000"),'By serial number'!$A:$A,0),MATCH(_7043_DJones_1_export_excel_2_9_[[#Headers],[STATE]],'By serial number'!$A$1:$AV$1,0)))</f>
        <v>GA</v>
      </c>
      <c r="AI23" s="4" t="e">
        <f>IF(LEN(INDEX('By serial number'!$A:$AV,MATCH(TEXT($C23,"000"),'By serial number'!$A:$A,0),MATCH(_7043_DJones_1_export_excel_2_9_[[#Headers],[Column1]],'By serial number'!$A$1:$AV$1,0)))=0,"",INDEX('By serial number'!$A:$AV,MATCH(TEXT($C23,"000"),'By serial number'!$A:$A,0),MATCH(_7043_DJones_1_export_excel_2_9_[[#Headers],[Column1]],'By serial number'!$A$1:$AV$1,0)))</f>
        <v>#N/A</v>
      </c>
      <c r="AJ23" s="4" t="str">
        <f>IF(LEN(INDEX('By serial number'!$A:$AV,MATCH(TEXT($C23,"000"),'By serial number'!$A:$A,0),MATCH(_7043_DJones_1_export_excel_2_9_[[#Headers],[OTHER NAMES(1)]],'By serial number'!$A$1:$AV$1,0)))=0,"",INDEX('By serial number'!$A:$AV,MATCH(TEXT($C23,"000"),'By serial number'!$A:$A,0),MATCH(_7043_DJones_1_export_excel_2_9_[[#Headers],[OTHER NAMES(1)]],'By serial number'!$A$1:$AV$1,0)))</f>
        <v/>
      </c>
      <c r="AK23" s="4" t="str">
        <f>IF(LEN(INDEX('By serial number'!$A:$AV,MATCH(TEXT($C23,"000"),'By serial number'!$A:$A,0),MATCH(_7043_DJones_1_export_excel_2_9_[[#Headers],[OTHER NAMES(2)]],'By serial number'!$A$1:$AV$1,0)))=0,"",INDEX('By serial number'!$A:$AV,MATCH(TEXT($C23,"000"),'By serial number'!$A:$A,0),MATCH(_7043_DJones_1_export_excel_2_9_[[#Headers],[OTHER NAMES(2)]],'By serial number'!$A$1:$AV$1,0)))</f>
        <v/>
      </c>
      <c r="AL23" s="4" t="str">
        <f>IF(LEN(INDEX('By serial number'!$A:$AV,MATCH(TEXT($C23,"000"),'By serial number'!$A:$A,0),MATCH(_7043_DJones_1_export_excel_2_9_[[#Headers],[Part 135 Certificate Holder Name]],'By serial number'!$A$1:$AV$1,0)))=0,"",INDEX('By serial number'!$A:$AV,MATCH(TEXT($C23,"000"),'By serial number'!$A:$A,0),MATCH(_7043_DJones_1_export_excel_2_9_[[#Headers],[Part 135 Certificate Holder Name]],'By serial number'!$A$1:$AV$1,0)))</f>
        <v/>
      </c>
      <c r="AM23" s="4" t="str">
        <f>IF(LEN(INDEX('By serial number'!$A:$AV,MATCH(TEXT($C23,"000"),'By serial number'!$A:$A,0),MATCH(_7043_DJones_1_export_excel_2_9_[[#Headers],[Part 135 Dsgn]],'By serial number'!$A$1:$AV$1,0)))=0,"",INDEX('By serial number'!$A:$AV,MATCH(TEXT($C23,"000"),'By serial number'!$A:$A,0),MATCH(_7043_DJones_1_export_excel_2_9_[[#Headers],[Part 135 Dsgn]],'By serial number'!$A$1:$AV$1,0)))</f>
        <v/>
      </c>
      <c r="AN23" s="4" t="e">
        <f>IF(LEN(INDEX('By serial number'!$A:$AV,MATCH(TEXT($C23,"000"),'By serial number'!$A:$A,0),MATCH(_7043_DJones_1_export_excel_2_9_[[#Headers],[Column2]],'By serial number'!$A$1:$AV$1,0)))=0,"",INDEX('By serial number'!$A:$AV,MATCH(TEXT($C23,"000"),'By serial number'!$A:$A,0),MATCH(_7043_DJones_1_export_excel_2_9_[[#Headers],[Column2]],'By serial number'!$A$1:$AV$1,0)))</f>
        <v>#N/A</v>
      </c>
      <c r="AO23" s="4" t="str">
        <f>IF(LEN(INDEX('By serial number'!$A:$AV,MATCH(TEXT($C23,"000"),'By serial number'!$A:$A,0),MATCH(_7043_DJones_1_export_excel_2_9_[[#Headers],[DNB Key People]],'By serial number'!$A$1:$AV$1,0)))=0,"",INDEX('By serial number'!$A:$AV,MATCH(TEXT($C23,"000"),'By serial number'!$A:$A,0),MATCH(_7043_DJones_1_export_excel_2_9_[[#Headers],[DNB Key People]],'By serial number'!$A$1:$AV$1,0)))</f>
        <v/>
      </c>
      <c r="AP23" s="4" t="str">
        <f>IF(LEN(INDEX('By serial number'!$A:$AV,MATCH(TEXT($C23,"000"),'By serial number'!$A:$A,0),MATCH(_7043_DJones_1_export_excel_2_9_[[#Headers],[POC]],'By serial number'!$A$1:$AV$1,0)))=0,"",INDEX('By serial number'!$A:$AV,MATCH(TEXT($C23,"000"),'By serial number'!$A:$A,0),MATCH(_7043_DJones_1_export_excel_2_9_[[#Headers],[POC]],'By serial number'!$A$1:$AV$1,0)))</f>
        <v/>
      </c>
      <c r="AQ23" s="4" t="str">
        <f>IF(LEN(INDEX('By serial number'!$A:$AV,MATCH(TEXT($C23,"000"),'By serial number'!$A:$A,0),MATCH(_7043_DJones_1_export_excel_2_9_[[#Headers],[Title]],'By serial number'!$A$1:$AV$1,0)))=0,"",INDEX('By serial number'!$A:$AV,MATCH(TEXT($C23,"000"),'By serial number'!$A:$A,0),MATCH(_7043_DJones_1_export_excel_2_9_[[#Headers],[Title]],'By serial number'!$A$1:$AV$1,0)))</f>
        <v/>
      </c>
      <c r="AR23" s="4" t="str">
        <f>IF(LEN(INDEX('By serial number'!$A:$AV,MATCH(TEXT($C23,"000"),'By serial number'!$A:$A,0),MATCH(_7043_DJones_1_export_excel_2_9_[[#Headers],[Address]],'By serial number'!$A$1:$AV$1,0)))=0,"",INDEX('By serial number'!$A:$AV,MATCH(TEXT($C23,"000"),'By serial number'!$A:$A,0),MATCH(_7043_DJones_1_export_excel_2_9_[[#Headers],[Address]],'By serial number'!$A$1:$AV$1,0)))</f>
        <v/>
      </c>
      <c r="AS23" s="4" t="e">
        <f>IF(LEN(INDEX('By serial number'!$A:$AV,MATCH(TEXT($C23,"000"),'By serial number'!$A:$A,0),MATCH(_7043_DJones_1_export_excel_2_9_[[#Headers],[Column3]],'By serial number'!$A$1:$AV$1,0)))=0,"",INDEX('By serial number'!$A:$AV,MATCH(TEXT($C23,"000"),'By serial number'!$A:$A,0),MATCH(_7043_DJones_1_export_excel_2_9_[[#Headers],[Column3]],'By serial number'!$A$1:$AV$1,0)))</f>
        <v>#N/A</v>
      </c>
      <c r="AT23" s="4" t="str">
        <f>IF(LEN(INDEX('By serial number'!$A:$AV,MATCH(TEXT($C23,"000"),'By serial number'!$A:$A,0),MATCH(_7043_DJones_1_export_excel_2_9_[[#Headers],[Phone]],'By serial number'!$A$1:$AV$1,0)))=0,"",INDEX('By serial number'!$A:$AV,MATCH(TEXT($C23,"000"),'By serial number'!$A:$A,0),MATCH(_7043_DJones_1_export_excel_2_9_[[#Headers],[Phone]],'By serial number'!$A$1:$AV$1,0)))</f>
        <v/>
      </c>
      <c r="AU23" s="4" t="str">
        <f>IF(LEN(INDEX('By serial number'!$A:$AV,MATCH(TEXT($C23,"000"),'By serial number'!$A:$A,0),MATCH(_7043_DJones_1_export_excel_2_9_[[#Headers],[Email]],'By serial number'!$A$1:$AV$1,0)))=0,"",INDEX('By serial number'!$A:$AV,MATCH(TEXT($C23,"000"),'By serial number'!$A:$A,0),MATCH(_7043_DJones_1_export_excel_2_9_[[#Headers],[Email]],'By serial number'!$A$1:$AV$1,0)))</f>
        <v/>
      </c>
      <c r="AV23" s="4" t="e">
        <f>IF(LEN(INDEX('By serial number'!$A:$AV,MATCH(TEXT($C23,"000"),'By serial number'!$A:$A,0),MATCH(_7043_DJones_1_export_excel_2_9_[[#Headers],[Column4]],'By serial number'!$A$1:$AV$1,0)))=0,"",INDEX('By serial number'!$A:$AV,MATCH(TEXT($C23,"000"),'By serial number'!$A:$A,0),MATCH(_7043_DJones_1_export_excel_2_9_[[#Headers],[Column4]],'By serial number'!$A$1:$AV$1,0)))</f>
        <v>#N/A</v>
      </c>
      <c r="AW23" s="4" t="str">
        <f>IF(LEN(INDEX('By serial number'!$A:$AV,MATCH(TEXT($C23,"000"),'By serial number'!$A:$A,0),MATCH(_7043_DJones_1_export_excel_2_9_[[#Headers],[NBAA Name]],'By serial number'!$A$1:$AV$1,0)))=0,"",INDEX('By serial number'!$A:$AV,MATCH(TEXT($C23,"000"),'By serial number'!$A:$A,0),MATCH(_7043_DJones_1_export_excel_2_9_[[#Headers],[NBAA Name]],'By serial number'!$A$1:$AV$1,0)))</f>
        <v/>
      </c>
      <c r="AX23" s="4" t="str">
        <f>IF(LEN(INDEX('By serial number'!$A:$AV,MATCH(TEXT($C23,"000"),'By serial number'!$A:$A,0),MATCH(_7043_DJones_1_export_excel_2_9_[[#Headers],[NBAA Addr1]],'By serial number'!$A$1:$AV$1,0)))=0,"",INDEX('By serial number'!$A:$AV,MATCH(TEXT($C23,"000"),'By serial number'!$A:$A,0),MATCH(_7043_DJones_1_export_excel_2_9_[[#Headers],[NBAA Addr1]],'By serial number'!$A$1:$AV$1,0)))</f>
        <v/>
      </c>
      <c r="AY23" s="4" t="str">
        <f>IF(LEN(INDEX('By serial number'!$A:$AV,MATCH(TEXT($C23,"000"),'By serial number'!$A:$A,0),MATCH(_7043_DJones_1_export_excel_2_9_[[#Headers],[NBAA Addr2]],'By serial number'!$A$1:$AV$1,0)))=0,"",INDEX('By serial number'!$A:$AV,MATCH(TEXT($C23,"000"),'By serial number'!$A:$A,0),MATCH(_7043_DJones_1_export_excel_2_9_[[#Headers],[NBAA Addr2]],'By serial number'!$A$1:$AV$1,0)))</f>
        <v/>
      </c>
      <c r="AZ23" s="4" t="str">
        <f>IF(LEN(INDEX('By serial number'!$A:$AV,MATCH(TEXT($C23,"000"),'By serial number'!$A:$A,0),MATCH(_7043_DJones_1_export_excel_2_9_[[#Headers],[NBAA City]],'By serial number'!$A$1:$AV$1,0)))=0,"",INDEX('By serial number'!$A:$AV,MATCH(TEXT($C23,"000"),'By serial number'!$A:$A,0),MATCH(_7043_DJones_1_export_excel_2_9_[[#Headers],[NBAA City]],'By serial number'!$A$1:$AV$1,0)))</f>
        <v/>
      </c>
      <c r="BA23" s="4" t="str">
        <f>IF(LEN(INDEX('By serial number'!$A:$AV,MATCH(TEXT($C23,"000"),'By serial number'!$A:$A,0),MATCH(_7043_DJones_1_export_excel_2_9_[[#Headers],[NBAA State]],'By serial number'!$A$1:$AV$1,0)))=0,"",INDEX('By serial number'!$A:$AV,MATCH(TEXT($C23,"000"),'By serial number'!$A:$A,0),MATCH(_7043_DJones_1_export_excel_2_9_[[#Headers],[NBAA State]],'By serial number'!$A$1:$AV$1,0)))</f>
        <v/>
      </c>
      <c r="BB23" s="4" t="str">
        <f>IF(LEN(INDEX('By serial number'!$A:$AV,MATCH(TEXT($C23,"000"),'By serial number'!$A:$A,0),MATCH(_7043_DJones_1_export_excel_2_9_[[#Headers],[NBAA Zip]],'By serial number'!$A$1:$AV$1,0)))=0,"",INDEX('By serial number'!$A:$AV,MATCH(TEXT($C23,"000"),'By serial number'!$A:$A,0),MATCH(_7043_DJones_1_export_excel_2_9_[[#Headers],[NBAA Zip]],'By serial number'!$A$1:$AV$1,0)))</f>
        <v/>
      </c>
      <c r="BC23" s="4" t="str">
        <f>IF(LEN(INDEX('By serial number'!$A:$AV,MATCH(TEXT($C23,"000"),'By serial number'!$A:$A,0),MATCH(_7043_DJones_1_export_excel_2_9_[[#Headers],[NBAA Phone]],'By serial number'!$A$1:$AV$1,0)))=0,"",INDEX('By serial number'!$A:$AV,MATCH(TEXT($C23,"000"),'By serial number'!$A:$A,0),MATCH(_7043_DJones_1_export_excel_2_9_[[#Headers],[NBAA Phone]],'By serial number'!$A$1:$AV$1,0)))</f>
        <v/>
      </c>
      <c r="BD23" s="4" t="str">
        <f>IF(LEN(INDEX('By serial number'!$A:$AV,MATCH(TEXT($C23,"000"),'By serial number'!$A:$A,0),MATCH(_7043_DJones_1_export_excel_2_9_[[#Headers],[NBAA Web]],'By serial number'!$A$1:$AV$1,0)))=0,"",INDEX('By serial number'!$A:$AV,MATCH(TEXT($C23,"000"),'By serial number'!$A:$A,0),MATCH(_7043_DJones_1_export_excel_2_9_[[#Headers],[NBAA Web]],'By serial number'!$A$1:$AV$1,0)))</f>
        <v/>
      </c>
      <c r="BE23" s="4" t="str">
        <f>IF(LEN(INDEX('By serial number'!$A:$AV,MATCH(TEXT($C23,"000"),'By serial number'!$A:$A,0),MATCH(_7043_DJones_1_export_excel_2_9_[[#Headers],[NBAA email]],'By serial number'!$A$1:$AV$1,0)))=0,"",INDEX('By serial number'!$A:$AV,MATCH(TEXT($C23,"000"),'By serial number'!$A:$A,0),MATCH(_7043_DJones_1_export_excel_2_9_[[#Headers],[NBAA email]],'By serial number'!$A$1:$AV$1,0)))</f>
        <v/>
      </c>
      <c r="BF23" s="4" t="str">
        <f>IF(LEN(INDEX('By serial number'!$A:$AV,MATCH(TEXT($C23,"000"),'By serial number'!$A:$A,0),MATCH(_7043_DJones_1_export_excel_2_9_[[#Headers],[NBAA NBAA Link]],'By serial number'!$A$1:$AV$1,0)))=0,"",INDEX('By serial number'!$A:$AV,MATCH(TEXT($C23,"000"),'By serial number'!$A:$A,0),MATCH(_7043_DJones_1_export_excel_2_9_[[#Headers],[NBAA NBAA Link]],'By serial number'!$A$1:$AV$1,0)))</f>
        <v/>
      </c>
      <c r="BG23" s="4" t="str">
        <f>IF(LEN(INDEX('By serial number'!$A:$AV,MATCH(TEXT($C23,"000"),'By serial number'!$A:$A,0),MATCH(_7043_DJones_1_export_excel_2_9_[[#Headers],[Certificate Designator]],'By serial number'!$A$1:$AV$1,0)))=0,"",INDEX('By serial number'!$A:$AV,MATCH(TEXT($C23,"000"),'By serial number'!$A:$A,0),MATCH(_7043_DJones_1_export_excel_2_9_[[#Headers],[Certificate Designator]],'By serial number'!$A$1:$AV$1,0)))</f>
        <v/>
      </c>
      <c r="BH23" s="4" t="str">
        <f>IF(LEN(INDEX('By serial number'!$A:$AV,MATCH(TEXT($C23,"000"),'By serial number'!$A:$A,0),MATCH(_7043_DJones_1_export_excel_2_9_[[#Headers],[Company Name]],'By serial number'!$A$1:$AV$1,0)))=0,"",INDEX('By serial number'!$A:$AV,MATCH(TEXT($C23,"000"),'By serial number'!$A:$A,0),MATCH(_7043_DJones_1_export_excel_2_9_[[#Headers],[Company Name]],'By serial number'!$A$1:$AV$1,0)))</f>
        <v/>
      </c>
      <c r="BI23" s="4" t="str">
        <f>IF(LEN(INDEX('By serial number'!$A:$AV,MATCH(TEXT($C23,"000"),'By serial number'!$A:$A,0),MATCH(_7043_DJones_1_export_excel_2_9_[[#Headers],[CEO_Name]],'By serial number'!$A$1:$AV$1,0)))=0,"",INDEX('By serial number'!$A:$AV,MATCH(TEXT($C23,"000"),'By serial number'!$A:$A,0),MATCH(_7043_DJones_1_export_excel_2_9_[[#Headers],[CEO_Name]],'By serial number'!$A$1:$AV$1,0)))</f>
        <v/>
      </c>
      <c r="BJ23" s="4" t="str">
        <f>IF(LEN(INDEX('By serial number'!$A:$AV,MATCH(TEXT($C23,"000"),'By serial number'!$A:$A,0),MATCH(_7043_DJones_1_export_excel_2_9_[[#Headers],[CEO_Title]],'By serial number'!$A$1:$AV$1,0)))=0,"",INDEX('By serial number'!$A:$AV,MATCH(TEXT($C23,"000"),'By serial number'!$A:$A,0),MATCH(_7043_DJones_1_export_excel_2_9_[[#Headers],[CEO_Title]],'By serial number'!$A$1:$AV$1,0)))</f>
        <v/>
      </c>
      <c r="BK23" s="4" t="str">
        <f>IF(LEN(INDEX('By serial number'!$A:$AV,MATCH(TEXT($C23,"000"),'By serial number'!$A:$A,0),MATCH(_7043_DJones_1_export_excel_2_9_[[#Headers],[CEO_Address1]],'By serial number'!$A$1:$AV$1,0)))=0,"",INDEX('By serial number'!$A:$AV,MATCH(TEXT($C23,"000"),'By serial number'!$A:$A,0),MATCH(_7043_DJones_1_export_excel_2_9_[[#Headers],[CEO_Address1]],'By serial number'!$A$1:$AV$1,0)))</f>
        <v/>
      </c>
      <c r="BL23" s="4" t="str">
        <f>IF(LEN(INDEX('By serial number'!$A:$AV,MATCH(TEXT($C23,"000"),'By serial number'!$A:$A,0),MATCH(_7043_DJones_1_export_excel_2_9_[[#Headers],[CEO_Address2]],'By serial number'!$A$1:$AV$1,0)))=0,"",INDEX('By serial number'!$A:$AV,MATCH(TEXT($C23,"000"),'By serial number'!$A:$A,0),MATCH(_7043_DJones_1_export_excel_2_9_[[#Headers],[CEO_Address2]],'By serial number'!$A$1:$AV$1,0)))</f>
        <v/>
      </c>
      <c r="BM23" s="4" t="str">
        <f>IF(LEN(INDEX('By serial number'!$A:$AV,MATCH(TEXT($C23,"000"),'By serial number'!$A:$A,0),MATCH(_7043_DJones_1_export_excel_2_9_[[#Headers],[CEO_Address3]],'By serial number'!$A$1:$AV$1,0)))=0,"",INDEX('By serial number'!$A:$AV,MATCH(TEXT($C23,"000"),'By serial number'!$A:$A,0),MATCH(_7043_DJones_1_export_excel_2_9_[[#Headers],[CEO_Address3]],'By serial number'!$A$1:$AV$1,0)))</f>
        <v/>
      </c>
      <c r="BN23" s="4" t="str">
        <f>IF(LEN(INDEX('By serial number'!$A:$AV,MATCH(TEXT($C23,"000"),'By serial number'!$A:$A,0),MATCH(_7043_DJones_1_export_excel_2_9_[[#Headers],[CEO_City]],'By serial number'!$A$1:$AV$1,0)))=0,"",INDEX('By serial number'!$A:$AV,MATCH(TEXT($C23,"000"),'By serial number'!$A:$A,0),MATCH(_7043_DJones_1_export_excel_2_9_[[#Headers],[CEO_City]],'By serial number'!$A$1:$AV$1,0)))</f>
        <v/>
      </c>
      <c r="BO23" s="4" t="str">
        <f>IF(LEN(INDEX('By serial number'!$A:$AV,MATCH(TEXT($C23,"000"),'By serial number'!$A:$A,0),MATCH(_7043_DJones_1_export_excel_2_9_[[#Headers],[CEO_State]],'By serial number'!$A$1:$AV$1,0)))=0,"",INDEX('By serial number'!$A:$AV,MATCH(TEXT($C23,"000"),'By serial number'!$A:$A,0),MATCH(_7043_DJones_1_export_excel_2_9_[[#Headers],[CEO_State]],'By serial number'!$A$1:$AV$1,0)))</f>
        <v/>
      </c>
      <c r="BP23" s="4" t="str">
        <f>IF(LEN(INDEX('By serial number'!$A:$AV,MATCH(TEXT($C23,"000"),'By serial number'!$A:$A,0),MATCH(_7043_DJones_1_export_excel_2_9_[[#Headers],[CEO_Postal_Code]],'By serial number'!$A$1:$AV$1,0)))=0,"",INDEX('By serial number'!$A:$AV,MATCH(TEXT($C23,"000"),'By serial number'!$A:$A,0),MATCH(_7043_DJones_1_export_excel_2_9_[[#Headers],[CEO_Postal_Code]],'By serial number'!$A$1:$AV$1,0)))</f>
        <v/>
      </c>
      <c r="BQ23" s="4" t="str">
        <f>IF(LEN(INDEX('By serial number'!$A:$AV,MATCH(TEXT($C23,"000"),'By serial number'!$A:$A,0),MATCH(_7043_DJones_1_export_excel_2_9_[[#Headers],[CEO_Country]],'By serial number'!$A$1:$AV$1,0)))=0,"",INDEX('By serial number'!$A:$AV,MATCH(TEXT($C23,"000"),'By serial number'!$A:$A,0),MATCH(_7043_DJones_1_export_excel_2_9_[[#Headers],[CEO_Country]],'By serial number'!$A$1:$AV$1,0)))</f>
        <v/>
      </c>
      <c r="BR23" s="4" t="str">
        <f>IF(LEN(INDEX('By serial number'!$A:$AV,MATCH(TEXT($C23,"000"),'By serial number'!$A:$A,0),MATCH(_7043_DJones_1_export_excel_2_9_[[#Headers],[CEO_Phone]],'By serial number'!$A$1:$AV$1,0)))=0,"",INDEX('By serial number'!$A:$AV,MATCH(TEXT($C23,"000"),'By serial number'!$A:$A,0),MATCH(_7043_DJones_1_export_excel_2_9_[[#Headers],[CEO_Phone]],'By serial number'!$A$1:$AV$1,0)))</f>
        <v/>
      </c>
      <c r="BS23" s="4" t="str">
        <f>IF(LEN(INDEX('By serial number'!$A:$AV,MATCH(TEXT($C23,"000"),'By serial number'!$A:$A,0),MATCH(_7043_DJones_1_export_excel_2_9_[[#Headers],[CEO_Phone_Extension]],'By serial number'!$A$1:$AV$1,0)))=0,"",INDEX('By serial number'!$A:$AV,MATCH(TEXT($C23,"000"),'By serial number'!$A:$A,0),MATCH(_7043_DJones_1_export_excel_2_9_[[#Headers],[CEO_Phone_Extension]],'By serial number'!$A$1:$AV$1,0)))</f>
        <v/>
      </c>
      <c r="BT23" s="4" t="str">
        <f>IF(LEN(INDEX('By serial number'!$A:$AV,MATCH(TEXT($C23,"000"),'By serial number'!$A:$A,0),MATCH(_7043_DJones_1_export_excel_2_9_[[#Headers],[CEO_Foreign_Phone]],'By serial number'!$A$1:$AV$1,0)))=0,"",INDEX('By serial number'!$A:$AV,MATCH(TEXT($C23,"000"),'By serial number'!$A:$A,0),MATCH(_7043_DJones_1_export_excel_2_9_[[#Headers],[CEO_Foreign_Phone]],'By serial number'!$A$1:$AV$1,0)))</f>
        <v/>
      </c>
      <c r="BU23" s="4" t="str">
        <f>IFERROR(INDEX(Zerobounce!$A:$B,MATCH(_7043_DJones_1_export_excel_2_9_[[#This Row],[COMPEMAILADDRESS]],Zerobounce!$A:$A,0),2),"")</f>
        <v/>
      </c>
      <c r="BV23" s="4" t="str">
        <f>IFERROR(INDEX(Zerobounce!$A:$B,MATCH(_7043_DJones_1_export_excel_2_9_[[#This Row],[CONTACTEMAIL]],Zerobounce!$A:$A,0),2),"")</f>
        <v>catch-all</v>
      </c>
      <c r="BW23" s="11"/>
    </row>
    <row r="24" spans="1:75" x14ac:dyDescent="0.25">
      <c r="A24" s="4" t="s">
        <v>999</v>
      </c>
      <c r="B24" s="4" t="s">
        <v>1000</v>
      </c>
      <c r="C24">
        <v>215</v>
      </c>
      <c r="D24" s="4" t="s">
        <v>300</v>
      </c>
      <c r="E24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N247PS</v>
      </c>
      <c r="F24" s="4" t="s">
        <v>1001</v>
      </c>
      <c r="G24" s="4" t="s">
        <v>206</v>
      </c>
      <c r="H24" s="4" t="s">
        <v>1002</v>
      </c>
      <c r="I24" s="4" t="s">
        <v>515</v>
      </c>
      <c r="J24" s="4" t="s">
        <v>1161</v>
      </c>
      <c r="K24" s="4" t="s">
        <v>1162</v>
      </c>
      <c r="L24" s="4" t="s">
        <v>1163</v>
      </c>
      <c r="M24" s="4" t="s">
        <v>1005</v>
      </c>
      <c r="N24" s="4" t="s">
        <v>206</v>
      </c>
      <c r="O24" t="s">
        <v>1164</v>
      </c>
      <c r="P24" s="4" t="s">
        <v>1002</v>
      </c>
      <c r="Q24" s="4" t="s">
        <v>1165</v>
      </c>
      <c r="R24" s="4"/>
      <c r="S24" s="4" t="s">
        <v>1166</v>
      </c>
      <c r="T24" s="4" t="s">
        <v>1167</v>
      </c>
      <c r="U24" s="4"/>
      <c r="V24" s="4" t="s">
        <v>1008</v>
      </c>
      <c r="W24" s="4" t="s">
        <v>1009</v>
      </c>
      <c r="X24" s="4" t="s">
        <v>1168</v>
      </c>
      <c r="Y24" s="4" t="s">
        <v>1169</v>
      </c>
      <c r="Z24" s="4" t="s">
        <v>1167</v>
      </c>
      <c r="AA24" s="4"/>
      <c r="AB24" s="4"/>
      <c r="AC24" s="4" t="str">
        <f>IF(LEN(INDEX('By serial number'!$A:$AV,MATCH(TEXT($C24,"000"),'By serial number'!$A:$A,0),MATCH(_7043_DJones_1_export_excel_2_9_[[#Headers],["Operator"]],'By serial number'!$A$1:$AV$1,0)))=0,"",INDEX('By serial number'!$A:$AV,MATCH(TEXT($C24,"000"),'By serial number'!$A:$A,0),MATCH(_7043_DJones_1_export_excel_2_9_[[#Headers],["Operator"]],'By serial number'!$A$1:$AV$1,0)))</f>
        <v/>
      </c>
      <c r="AD24" s="4" t="str">
        <f>IF(LEN(INDEX('By serial number'!$A:$AV,MATCH(TEXT($C24,"000"),'By serial number'!$A:$A,0),MATCH(_7043_DJones_1_export_excel_2_9_[[#Headers],[Data]],'By serial number'!$A$1:$AV$1,0)))=0,"",INDEX('By serial number'!$A:$AV,MATCH(TEXT($C24,"000"),'By serial number'!$A:$A,0),MATCH(_7043_DJones_1_export_excel_2_9_[[#Headers],[Data]],'By serial number'!$A$1:$AV$1,0)))</f>
        <v>Gulfstream bought 6/10/14, rrg 4/8/15</v>
      </c>
      <c r="AE24" s="4" t="str">
        <f>IF(LEN(INDEX('By serial number'!$A:$AV,MATCH(TEXT($C24,"000"),'By serial number'!$A:$A,0),MATCH(_7043_DJones_1_export_excel_2_9_[[#Headers],[NAME]],'By serial number'!$A$1:$AV$1,0)))=0,"",INDEX('By serial number'!$A:$AV,MATCH(TEXT($C24,"000"),'By serial number'!$A:$A,0),MATCH(_7043_DJones_1_export_excel_2_9_[[#Headers],[NAME]],'By serial number'!$A$1:$AV$1,0)))</f>
        <v>GULFSTREAM AEROSPACE CORP</v>
      </c>
      <c r="AF24" s="4" t="str">
        <f>IF(LEN(INDEX('By serial number'!$A:$AV,MATCH(TEXT($C24,"000"),'By serial number'!$A:$A,0),MATCH(_7043_DJones_1_export_excel_2_9_[[#Headers],[STREET]],'By serial number'!$A$1:$AV$1,0)))=0,"",INDEX('By serial number'!$A:$AV,MATCH(TEXT($C24,"000"),'By serial number'!$A:$A,0),MATCH(_7043_DJones_1_export_excel_2_9_[[#Headers],[STREET]],'By serial number'!$A$1:$AV$1,0)))</f>
        <v>500 GULFSTREAM RD</v>
      </c>
      <c r="AG24" s="4" t="str">
        <f>IF(LEN(INDEX('By serial number'!$A:$AV,MATCH(TEXT($C24,"000"),'By serial number'!$A:$A,0),MATCH(_7043_DJones_1_export_excel_2_9_[[#Headers],[CITY]],'By serial number'!$A$1:$AV$1,0)))=0,"",INDEX('By serial number'!$A:$AV,MATCH(TEXT($C24,"000"),'By serial number'!$A:$A,0),MATCH(_7043_DJones_1_export_excel_2_9_[[#Headers],[CITY]],'By serial number'!$A$1:$AV$1,0)))</f>
        <v>SAVANNAH</v>
      </c>
      <c r="AH24" s="4" t="str">
        <f>IF(LEN(INDEX('By serial number'!$A:$AV,MATCH(TEXT($C24,"000"),'By serial number'!$A:$A,0),MATCH(_7043_DJones_1_export_excel_2_9_[[#Headers],[STATE]],'By serial number'!$A$1:$AV$1,0)))=0,"",INDEX('By serial number'!$A:$AV,MATCH(TEXT($C24,"000"),'By serial number'!$A:$A,0),MATCH(_7043_DJones_1_export_excel_2_9_[[#Headers],[STATE]],'By serial number'!$A$1:$AV$1,0)))</f>
        <v>GA</v>
      </c>
      <c r="AI24" s="4" t="e">
        <f>IF(LEN(INDEX('By serial number'!$A:$AV,MATCH(TEXT($C24,"000"),'By serial number'!$A:$A,0),MATCH(_7043_DJones_1_export_excel_2_9_[[#Headers],[Column1]],'By serial number'!$A$1:$AV$1,0)))=0,"",INDEX('By serial number'!$A:$AV,MATCH(TEXT($C24,"000"),'By serial number'!$A:$A,0),MATCH(_7043_DJones_1_export_excel_2_9_[[#Headers],[Column1]],'By serial number'!$A$1:$AV$1,0)))</f>
        <v>#N/A</v>
      </c>
      <c r="AJ24" s="4" t="str">
        <f>IF(LEN(INDEX('By serial number'!$A:$AV,MATCH(TEXT($C24,"000"),'By serial number'!$A:$A,0),MATCH(_7043_DJones_1_export_excel_2_9_[[#Headers],[OTHER NAMES(1)]],'By serial number'!$A$1:$AV$1,0)))=0,"",INDEX('By serial number'!$A:$AV,MATCH(TEXT($C24,"000"),'By serial number'!$A:$A,0),MATCH(_7043_DJones_1_export_excel_2_9_[[#Headers],[OTHER NAMES(1)]],'By serial number'!$A$1:$AV$1,0)))</f>
        <v/>
      </c>
      <c r="AK24" s="4" t="str">
        <f>IF(LEN(INDEX('By serial number'!$A:$AV,MATCH(TEXT($C24,"000"),'By serial number'!$A:$A,0),MATCH(_7043_DJones_1_export_excel_2_9_[[#Headers],[OTHER NAMES(2)]],'By serial number'!$A$1:$AV$1,0)))=0,"",INDEX('By serial number'!$A:$AV,MATCH(TEXT($C24,"000"),'By serial number'!$A:$A,0),MATCH(_7043_DJones_1_export_excel_2_9_[[#Headers],[OTHER NAMES(2)]],'By serial number'!$A$1:$AV$1,0)))</f>
        <v/>
      </c>
      <c r="AL24" s="4" t="str">
        <f>IF(LEN(INDEX('By serial number'!$A:$AV,MATCH(TEXT($C24,"000"),'By serial number'!$A:$A,0),MATCH(_7043_DJones_1_export_excel_2_9_[[#Headers],[Part 135 Certificate Holder Name]],'By serial number'!$A$1:$AV$1,0)))=0,"",INDEX('By serial number'!$A:$AV,MATCH(TEXT($C24,"000"),'By serial number'!$A:$A,0),MATCH(_7043_DJones_1_export_excel_2_9_[[#Headers],[Part 135 Certificate Holder Name]],'By serial number'!$A$1:$AV$1,0)))</f>
        <v/>
      </c>
      <c r="AM24" s="4" t="str">
        <f>IF(LEN(INDEX('By serial number'!$A:$AV,MATCH(TEXT($C24,"000"),'By serial number'!$A:$A,0),MATCH(_7043_DJones_1_export_excel_2_9_[[#Headers],[Part 135 Dsgn]],'By serial number'!$A$1:$AV$1,0)))=0,"",INDEX('By serial number'!$A:$AV,MATCH(TEXT($C24,"000"),'By serial number'!$A:$A,0),MATCH(_7043_DJones_1_export_excel_2_9_[[#Headers],[Part 135 Dsgn]],'By serial number'!$A$1:$AV$1,0)))</f>
        <v/>
      </c>
      <c r="AN24" s="4" t="e">
        <f>IF(LEN(INDEX('By serial number'!$A:$AV,MATCH(TEXT($C24,"000"),'By serial number'!$A:$A,0),MATCH(_7043_DJones_1_export_excel_2_9_[[#Headers],[Column2]],'By serial number'!$A$1:$AV$1,0)))=0,"",INDEX('By serial number'!$A:$AV,MATCH(TEXT($C24,"000"),'By serial number'!$A:$A,0),MATCH(_7043_DJones_1_export_excel_2_9_[[#Headers],[Column2]],'By serial number'!$A$1:$AV$1,0)))</f>
        <v>#N/A</v>
      </c>
      <c r="AO24" s="4" t="str">
        <f>IF(LEN(INDEX('By serial number'!$A:$AV,MATCH(TEXT($C24,"000"),'By serial number'!$A:$A,0),MATCH(_7043_DJones_1_export_excel_2_9_[[#Headers],[DNB Key People]],'By serial number'!$A$1:$AV$1,0)))=0,"",INDEX('By serial number'!$A:$AV,MATCH(TEXT($C24,"000"),'By serial number'!$A:$A,0),MATCH(_7043_DJones_1_export_excel_2_9_[[#Headers],[DNB Key People]],'By serial number'!$A$1:$AV$1,0)))</f>
        <v/>
      </c>
      <c r="AP24" s="4" t="str">
        <f>IF(LEN(INDEX('By serial number'!$A:$AV,MATCH(TEXT($C24,"000"),'By serial number'!$A:$A,0),MATCH(_7043_DJones_1_export_excel_2_9_[[#Headers],[POC]],'By serial number'!$A$1:$AV$1,0)))=0,"",INDEX('By serial number'!$A:$AV,MATCH(TEXT($C24,"000"),'By serial number'!$A:$A,0),MATCH(_7043_DJones_1_export_excel_2_9_[[#Headers],[POC]],'By serial number'!$A$1:$AV$1,0)))</f>
        <v/>
      </c>
      <c r="AQ24" s="4" t="str">
        <f>IF(LEN(INDEX('By serial number'!$A:$AV,MATCH(TEXT($C24,"000"),'By serial number'!$A:$A,0),MATCH(_7043_DJones_1_export_excel_2_9_[[#Headers],[Title]],'By serial number'!$A$1:$AV$1,0)))=0,"",INDEX('By serial number'!$A:$AV,MATCH(TEXT($C24,"000"),'By serial number'!$A:$A,0),MATCH(_7043_DJones_1_export_excel_2_9_[[#Headers],[Title]],'By serial number'!$A$1:$AV$1,0)))</f>
        <v/>
      </c>
      <c r="AR24" s="4" t="str">
        <f>IF(LEN(INDEX('By serial number'!$A:$AV,MATCH(TEXT($C24,"000"),'By serial number'!$A:$A,0),MATCH(_7043_DJones_1_export_excel_2_9_[[#Headers],[Address]],'By serial number'!$A$1:$AV$1,0)))=0,"",INDEX('By serial number'!$A:$AV,MATCH(TEXT($C24,"000"),'By serial number'!$A:$A,0),MATCH(_7043_DJones_1_export_excel_2_9_[[#Headers],[Address]],'By serial number'!$A$1:$AV$1,0)))</f>
        <v/>
      </c>
      <c r="AS24" s="4" t="e">
        <f>IF(LEN(INDEX('By serial number'!$A:$AV,MATCH(TEXT($C24,"000"),'By serial number'!$A:$A,0),MATCH(_7043_DJones_1_export_excel_2_9_[[#Headers],[Column3]],'By serial number'!$A$1:$AV$1,0)))=0,"",INDEX('By serial number'!$A:$AV,MATCH(TEXT($C24,"000"),'By serial number'!$A:$A,0),MATCH(_7043_DJones_1_export_excel_2_9_[[#Headers],[Column3]],'By serial number'!$A$1:$AV$1,0)))</f>
        <v>#N/A</v>
      </c>
      <c r="AT24" s="4" t="str">
        <f>IF(LEN(INDEX('By serial number'!$A:$AV,MATCH(TEXT($C24,"000"),'By serial number'!$A:$A,0),MATCH(_7043_DJones_1_export_excel_2_9_[[#Headers],[Phone]],'By serial number'!$A$1:$AV$1,0)))=0,"",INDEX('By serial number'!$A:$AV,MATCH(TEXT($C24,"000"),'By serial number'!$A:$A,0),MATCH(_7043_DJones_1_export_excel_2_9_[[#Headers],[Phone]],'By serial number'!$A$1:$AV$1,0)))</f>
        <v/>
      </c>
      <c r="AU24" s="4" t="str">
        <f>IF(LEN(INDEX('By serial number'!$A:$AV,MATCH(TEXT($C24,"000"),'By serial number'!$A:$A,0),MATCH(_7043_DJones_1_export_excel_2_9_[[#Headers],[Email]],'By serial number'!$A$1:$AV$1,0)))=0,"",INDEX('By serial number'!$A:$AV,MATCH(TEXT($C24,"000"),'By serial number'!$A:$A,0),MATCH(_7043_DJones_1_export_excel_2_9_[[#Headers],[Email]],'By serial number'!$A$1:$AV$1,0)))</f>
        <v/>
      </c>
      <c r="AV24" s="4" t="e">
        <f>IF(LEN(INDEX('By serial number'!$A:$AV,MATCH(TEXT($C24,"000"),'By serial number'!$A:$A,0),MATCH(_7043_DJones_1_export_excel_2_9_[[#Headers],[Column4]],'By serial number'!$A$1:$AV$1,0)))=0,"",INDEX('By serial number'!$A:$AV,MATCH(TEXT($C24,"000"),'By serial number'!$A:$A,0),MATCH(_7043_DJones_1_export_excel_2_9_[[#Headers],[Column4]],'By serial number'!$A$1:$AV$1,0)))</f>
        <v>#N/A</v>
      </c>
      <c r="AW24" s="4" t="str">
        <f>IF(LEN(INDEX('By serial number'!$A:$AV,MATCH(TEXT($C24,"000"),'By serial number'!$A:$A,0),MATCH(_7043_DJones_1_export_excel_2_9_[[#Headers],[NBAA Name]],'By serial number'!$A$1:$AV$1,0)))=0,"",INDEX('By serial number'!$A:$AV,MATCH(TEXT($C24,"000"),'By serial number'!$A:$A,0),MATCH(_7043_DJones_1_export_excel_2_9_[[#Headers],[NBAA Name]],'By serial number'!$A$1:$AV$1,0)))</f>
        <v/>
      </c>
      <c r="AX24" s="4" t="str">
        <f>IF(LEN(INDEX('By serial number'!$A:$AV,MATCH(TEXT($C24,"000"),'By serial number'!$A:$A,0),MATCH(_7043_DJones_1_export_excel_2_9_[[#Headers],[NBAA Addr1]],'By serial number'!$A$1:$AV$1,0)))=0,"",INDEX('By serial number'!$A:$AV,MATCH(TEXT($C24,"000"),'By serial number'!$A:$A,0),MATCH(_7043_DJones_1_export_excel_2_9_[[#Headers],[NBAA Addr1]],'By serial number'!$A$1:$AV$1,0)))</f>
        <v/>
      </c>
      <c r="AY24" s="4" t="str">
        <f>IF(LEN(INDEX('By serial number'!$A:$AV,MATCH(TEXT($C24,"000"),'By serial number'!$A:$A,0),MATCH(_7043_DJones_1_export_excel_2_9_[[#Headers],[NBAA Addr2]],'By serial number'!$A$1:$AV$1,0)))=0,"",INDEX('By serial number'!$A:$AV,MATCH(TEXT($C24,"000"),'By serial number'!$A:$A,0),MATCH(_7043_DJones_1_export_excel_2_9_[[#Headers],[NBAA Addr2]],'By serial number'!$A$1:$AV$1,0)))</f>
        <v/>
      </c>
      <c r="AZ24" s="4" t="str">
        <f>IF(LEN(INDEX('By serial number'!$A:$AV,MATCH(TEXT($C24,"000"),'By serial number'!$A:$A,0),MATCH(_7043_DJones_1_export_excel_2_9_[[#Headers],[NBAA City]],'By serial number'!$A$1:$AV$1,0)))=0,"",INDEX('By serial number'!$A:$AV,MATCH(TEXT($C24,"000"),'By serial number'!$A:$A,0),MATCH(_7043_DJones_1_export_excel_2_9_[[#Headers],[NBAA City]],'By serial number'!$A$1:$AV$1,0)))</f>
        <v/>
      </c>
      <c r="BA24" s="4" t="str">
        <f>IF(LEN(INDEX('By serial number'!$A:$AV,MATCH(TEXT($C24,"000"),'By serial number'!$A:$A,0),MATCH(_7043_DJones_1_export_excel_2_9_[[#Headers],[NBAA State]],'By serial number'!$A$1:$AV$1,0)))=0,"",INDEX('By serial number'!$A:$AV,MATCH(TEXT($C24,"000"),'By serial number'!$A:$A,0),MATCH(_7043_DJones_1_export_excel_2_9_[[#Headers],[NBAA State]],'By serial number'!$A$1:$AV$1,0)))</f>
        <v/>
      </c>
      <c r="BB24" s="4" t="str">
        <f>IF(LEN(INDEX('By serial number'!$A:$AV,MATCH(TEXT($C24,"000"),'By serial number'!$A:$A,0),MATCH(_7043_DJones_1_export_excel_2_9_[[#Headers],[NBAA Zip]],'By serial number'!$A$1:$AV$1,0)))=0,"",INDEX('By serial number'!$A:$AV,MATCH(TEXT($C24,"000"),'By serial number'!$A:$A,0),MATCH(_7043_DJones_1_export_excel_2_9_[[#Headers],[NBAA Zip]],'By serial number'!$A$1:$AV$1,0)))</f>
        <v/>
      </c>
      <c r="BC24" s="4" t="str">
        <f>IF(LEN(INDEX('By serial number'!$A:$AV,MATCH(TEXT($C24,"000"),'By serial number'!$A:$A,0),MATCH(_7043_DJones_1_export_excel_2_9_[[#Headers],[NBAA Phone]],'By serial number'!$A$1:$AV$1,0)))=0,"",INDEX('By serial number'!$A:$AV,MATCH(TEXT($C24,"000"),'By serial number'!$A:$A,0),MATCH(_7043_DJones_1_export_excel_2_9_[[#Headers],[NBAA Phone]],'By serial number'!$A$1:$AV$1,0)))</f>
        <v/>
      </c>
      <c r="BD24" s="4" t="str">
        <f>IF(LEN(INDEX('By serial number'!$A:$AV,MATCH(TEXT($C24,"000"),'By serial number'!$A:$A,0),MATCH(_7043_DJones_1_export_excel_2_9_[[#Headers],[NBAA Web]],'By serial number'!$A$1:$AV$1,0)))=0,"",INDEX('By serial number'!$A:$AV,MATCH(TEXT($C24,"000"),'By serial number'!$A:$A,0),MATCH(_7043_DJones_1_export_excel_2_9_[[#Headers],[NBAA Web]],'By serial number'!$A$1:$AV$1,0)))</f>
        <v/>
      </c>
      <c r="BE24" s="4" t="str">
        <f>IF(LEN(INDEX('By serial number'!$A:$AV,MATCH(TEXT($C24,"000"),'By serial number'!$A:$A,0),MATCH(_7043_DJones_1_export_excel_2_9_[[#Headers],[NBAA email]],'By serial number'!$A$1:$AV$1,0)))=0,"",INDEX('By serial number'!$A:$AV,MATCH(TEXT($C24,"000"),'By serial number'!$A:$A,0),MATCH(_7043_DJones_1_export_excel_2_9_[[#Headers],[NBAA email]],'By serial number'!$A$1:$AV$1,0)))</f>
        <v/>
      </c>
      <c r="BF24" s="4" t="str">
        <f>IF(LEN(INDEX('By serial number'!$A:$AV,MATCH(TEXT($C24,"000"),'By serial number'!$A:$A,0),MATCH(_7043_DJones_1_export_excel_2_9_[[#Headers],[NBAA NBAA Link]],'By serial number'!$A$1:$AV$1,0)))=0,"",INDEX('By serial number'!$A:$AV,MATCH(TEXT($C24,"000"),'By serial number'!$A:$A,0),MATCH(_7043_DJones_1_export_excel_2_9_[[#Headers],[NBAA NBAA Link]],'By serial number'!$A$1:$AV$1,0)))</f>
        <v/>
      </c>
      <c r="BG24" s="4" t="str">
        <f>IF(LEN(INDEX('By serial number'!$A:$AV,MATCH(TEXT($C24,"000"),'By serial number'!$A:$A,0),MATCH(_7043_DJones_1_export_excel_2_9_[[#Headers],[Certificate Designator]],'By serial number'!$A$1:$AV$1,0)))=0,"",INDEX('By serial number'!$A:$AV,MATCH(TEXT($C24,"000"),'By serial number'!$A:$A,0),MATCH(_7043_DJones_1_export_excel_2_9_[[#Headers],[Certificate Designator]],'By serial number'!$A$1:$AV$1,0)))</f>
        <v/>
      </c>
      <c r="BH24" s="4" t="str">
        <f>IF(LEN(INDEX('By serial number'!$A:$AV,MATCH(TEXT($C24,"000"),'By serial number'!$A:$A,0),MATCH(_7043_DJones_1_export_excel_2_9_[[#Headers],[Company Name]],'By serial number'!$A$1:$AV$1,0)))=0,"",INDEX('By serial number'!$A:$AV,MATCH(TEXT($C24,"000"),'By serial number'!$A:$A,0),MATCH(_7043_DJones_1_export_excel_2_9_[[#Headers],[Company Name]],'By serial number'!$A$1:$AV$1,0)))</f>
        <v/>
      </c>
      <c r="BI24" s="4" t="str">
        <f>IF(LEN(INDEX('By serial number'!$A:$AV,MATCH(TEXT($C24,"000"),'By serial number'!$A:$A,0),MATCH(_7043_DJones_1_export_excel_2_9_[[#Headers],[CEO_Name]],'By serial number'!$A$1:$AV$1,0)))=0,"",INDEX('By serial number'!$A:$AV,MATCH(TEXT($C24,"000"),'By serial number'!$A:$A,0),MATCH(_7043_DJones_1_export_excel_2_9_[[#Headers],[CEO_Name]],'By serial number'!$A$1:$AV$1,0)))</f>
        <v/>
      </c>
      <c r="BJ24" s="4" t="str">
        <f>IF(LEN(INDEX('By serial number'!$A:$AV,MATCH(TEXT($C24,"000"),'By serial number'!$A:$A,0),MATCH(_7043_DJones_1_export_excel_2_9_[[#Headers],[CEO_Title]],'By serial number'!$A$1:$AV$1,0)))=0,"",INDEX('By serial number'!$A:$AV,MATCH(TEXT($C24,"000"),'By serial number'!$A:$A,0),MATCH(_7043_DJones_1_export_excel_2_9_[[#Headers],[CEO_Title]],'By serial number'!$A$1:$AV$1,0)))</f>
        <v/>
      </c>
      <c r="BK24" s="4" t="str">
        <f>IF(LEN(INDEX('By serial number'!$A:$AV,MATCH(TEXT($C24,"000"),'By serial number'!$A:$A,0),MATCH(_7043_DJones_1_export_excel_2_9_[[#Headers],[CEO_Address1]],'By serial number'!$A$1:$AV$1,0)))=0,"",INDEX('By serial number'!$A:$AV,MATCH(TEXT($C24,"000"),'By serial number'!$A:$A,0),MATCH(_7043_DJones_1_export_excel_2_9_[[#Headers],[CEO_Address1]],'By serial number'!$A$1:$AV$1,0)))</f>
        <v/>
      </c>
      <c r="BL24" s="4" t="str">
        <f>IF(LEN(INDEX('By serial number'!$A:$AV,MATCH(TEXT($C24,"000"),'By serial number'!$A:$A,0),MATCH(_7043_DJones_1_export_excel_2_9_[[#Headers],[CEO_Address2]],'By serial number'!$A$1:$AV$1,0)))=0,"",INDEX('By serial number'!$A:$AV,MATCH(TEXT($C24,"000"),'By serial number'!$A:$A,0),MATCH(_7043_DJones_1_export_excel_2_9_[[#Headers],[CEO_Address2]],'By serial number'!$A$1:$AV$1,0)))</f>
        <v/>
      </c>
      <c r="BM24" s="4" t="str">
        <f>IF(LEN(INDEX('By serial number'!$A:$AV,MATCH(TEXT($C24,"000"),'By serial number'!$A:$A,0),MATCH(_7043_DJones_1_export_excel_2_9_[[#Headers],[CEO_Address3]],'By serial number'!$A$1:$AV$1,0)))=0,"",INDEX('By serial number'!$A:$AV,MATCH(TEXT($C24,"000"),'By serial number'!$A:$A,0),MATCH(_7043_DJones_1_export_excel_2_9_[[#Headers],[CEO_Address3]],'By serial number'!$A$1:$AV$1,0)))</f>
        <v/>
      </c>
      <c r="BN24" s="4" t="str">
        <f>IF(LEN(INDEX('By serial number'!$A:$AV,MATCH(TEXT($C24,"000"),'By serial number'!$A:$A,0),MATCH(_7043_DJones_1_export_excel_2_9_[[#Headers],[CEO_City]],'By serial number'!$A$1:$AV$1,0)))=0,"",INDEX('By serial number'!$A:$AV,MATCH(TEXT($C24,"000"),'By serial number'!$A:$A,0),MATCH(_7043_DJones_1_export_excel_2_9_[[#Headers],[CEO_City]],'By serial number'!$A$1:$AV$1,0)))</f>
        <v/>
      </c>
      <c r="BO24" s="4" t="str">
        <f>IF(LEN(INDEX('By serial number'!$A:$AV,MATCH(TEXT($C24,"000"),'By serial number'!$A:$A,0),MATCH(_7043_DJones_1_export_excel_2_9_[[#Headers],[CEO_State]],'By serial number'!$A$1:$AV$1,0)))=0,"",INDEX('By serial number'!$A:$AV,MATCH(TEXT($C24,"000"),'By serial number'!$A:$A,0),MATCH(_7043_DJones_1_export_excel_2_9_[[#Headers],[CEO_State]],'By serial number'!$A$1:$AV$1,0)))</f>
        <v/>
      </c>
      <c r="BP24" s="4" t="str">
        <f>IF(LEN(INDEX('By serial number'!$A:$AV,MATCH(TEXT($C24,"000"),'By serial number'!$A:$A,0),MATCH(_7043_DJones_1_export_excel_2_9_[[#Headers],[CEO_Postal_Code]],'By serial number'!$A$1:$AV$1,0)))=0,"",INDEX('By serial number'!$A:$AV,MATCH(TEXT($C24,"000"),'By serial number'!$A:$A,0),MATCH(_7043_DJones_1_export_excel_2_9_[[#Headers],[CEO_Postal_Code]],'By serial number'!$A$1:$AV$1,0)))</f>
        <v/>
      </c>
      <c r="BQ24" s="4" t="str">
        <f>IF(LEN(INDEX('By serial number'!$A:$AV,MATCH(TEXT($C24,"000"),'By serial number'!$A:$A,0),MATCH(_7043_DJones_1_export_excel_2_9_[[#Headers],[CEO_Country]],'By serial number'!$A$1:$AV$1,0)))=0,"",INDEX('By serial number'!$A:$AV,MATCH(TEXT($C24,"000"),'By serial number'!$A:$A,0),MATCH(_7043_DJones_1_export_excel_2_9_[[#Headers],[CEO_Country]],'By serial number'!$A$1:$AV$1,0)))</f>
        <v/>
      </c>
      <c r="BR24" s="4" t="str">
        <f>IF(LEN(INDEX('By serial number'!$A:$AV,MATCH(TEXT($C24,"000"),'By serial number'!$A:$A,0),MATCH(_7043_DJones_1_export_excel_2_9_[[#Headers],[CEO_Phone]],'By serial number'!$A$1:$AV$1,0)))=0,"",INDEX('By serial number'!$A:$AV,MATCH(TEXT($C24,"000"),'By serial number'!$A:$A,0),MATCH(_7043_DJones_1_export_excel_2_9_[[#Headers],[CEO_Phone]],'By serial number'!$A$1:$AV$1,0)))</f>
        <v/>
      </c>
      <c r="BS24" s="4" t="str">
        <f>IF(LEN(INDEX('By serial number'!$A:$AV,MATCH(TEXT($C24,"000"),'By serial number'!$A:$A,0),MATCH(_7043_DJones_1_export_excel_2_9_[[#Headers],[CEO_Phone_Extension]],'By serial number'!$A$1:$AV$1,0)))=0,"",INDEX('By serial number'!$A:$AV,MATCH(TEXT($C24,"000"),'By serial number'!$A:$A,0),MATCH(_7043_DJones_1_export_excel_2_9_[[#Headers],[CEO_Phone_Extension]],'By serial number'!$A$1:$AV$1,0)))</f>
        <v/>
      </c>
      <c r="BT24" s="4" t="str">
        <f>IF(LEN(INDEX('By serial number'!$A:$AV,MATCH(TEXT($C24,"000"),'By serial number'!$A:$A,0),MATCH(_7043_DJones_1_export_excel_2_9_[[#Headers],[CEO_Foreign_Phone]],'By serial number'!$A$1:$AV$1,0)))=0,"",INDEX('By serial number'!$A:$AV,MATCH(TEXT($C24,"000"),'By serial number'!$A:$A,0),MATCH(_7043_DJones_1_export_excel_2_9_[[#Headers],[CEO_Foreign_Phone]],'By serial number'!$A$1:$AV$1,0)))</f>
        <v/>
      </c>
      <c r="BU24" s="4" t="str">
        <f>IFERROR(INDEX(Zerobounce!$A:$B,MATCH(_7043_DJones_1_export_excel_2_9_[[#This Row],[COMPEMAILADDRESS]],Zerobounce!$A:$A,0),2),"")</f>
        <v/>
      </c>
      <c r="BV24" s="4" t="str">
        <f>IFERROR(INDEX(Zerobounce!$A:$B,MATCH(_7043_DJones_1_export_excel_2_9_[[#This Row],[CONTACTEMAIL]],Zerobounce!$A:$A,0),2),"")</f>
        <v>catch-all</v>
      </c>
      <c r="BW24" s="11"/>
    </row>
    <row r="25" spans="1:75" x14ac:dyDescent="0.25">
      <c r="A25" s="4" t="s">
        <v>999</v>
      </c>
      <c r="B25" s="4" t="s">
        <v>1000</v>
      </c>
      <c r="C25">
        <v>216</v>
      </c>
      <c r="D25" s="4" t="s">
        <v>303</v>
      </c>
      <c r="E25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N192SW</v>
      </c>
      <c r="F25" s="4" t="s">
        <v>1170</v>
      </c>
      <c r="G25" s="4" t="s">
        <v>236</v>
      </c>
      <c r="H25" s="4" t="s">
        <v>1002</v>
      </c>
      <c r="I25" s="4" t="s">
        <v>1043</v>
      </c>
      <c r="J25" s="4" t="s">
        <v>1171</v>
      </c>
      <c r="K25" s="4" t="s">
        <v>1172</v>
      </c>
      <c r="L25" s="4"/>
      <c r="M25" s="4" t="s">
        <v>468</v>
      </c>
      <c r="N25" s="4" t="s">
        <v>236</v>
      </c>
      <c r="O25">
        <v>66762</v>
      </c>
      <c r="P25" s="4" t="s">
        <v>1002</v>
      </c>
      <c r="Q25" s="4" t="s">
        <v>1016</v>
      </c>
      <c r="R25" s="4"/>
      <c r="S25" s="4"/>
      <c r="T25" s="4" t="s">
        <v>1173</v>
      </c>
      <c r="U25" s="4"/>
      <c r="V25" s="4" t="s">
        <v>1174</v>
      </c>
      <c r="W25" s="4" t="s">
        <v>1175</v>
      </c>
      <c r="X25" s="4" t="s">
        <v>1176</v>
      </c>
      <c r="Y25" s="4" t="s">
        <v>1177</v>
      </c>
      <c r="Z25" s="4" t="s">
        <v>1173</v>
      </c>
      <c r="AA25" s="4"/>
      <c r="AB25" s="4"/>
      <c r="AC25" s="4" t="str">
        <f>IF(LEN(INDEX('By serial number'!$A:$AV,MATCH(TEXT($C25,"000"),'By serial number'!$A:$A,0),MATCH(_7043_DJones_1_export_excel_2_9_[[#Headers],["Operator"]],'By serial number'!$A$1:$AV$1,0)))=0,"",INDEX('By serial number'!$A:$AV,MATCH(TEXT($C25,"000"),'By serial number'!$A:$A,0),MATCH(_7043_DJones_1_export_excel_2_9_[[#Headers],["Operator"]],'By serial number'!$A$1:$AV$1,0)))</f>
        <v/>
      </c>
      <c r="AD25" s="4" t="str">
        <f>IF(LEN(INDEX('By serial number'!$A:$AV,MATCH(TEXT($C25,"000"),'By serial number'!$A:$A,0),MATCH(_7043_DJones_1_export_excel_2_9_[[#Headers],[Data]],'By serial number'!$A$1:$AV$1,0)))=0,"",INDEX('By serial number'!$A:$AV,MATCH(TEXT($C25,"000"),'By serial number'!$A:$A,0),MATCH(_7043_DJones_1_export_excel_2_9_[[#Headers],[Data]],'By serial number'!$A$1:$AV$1,0)))</f>
        <v>CAF LLC Pittsburg KS bought 1/27/15</v>
      </c>
      <c r="AE25" s="4" t="str">
        <f>IF(LEN(INDEX('By serial number'!$A:$AV,MATCH(TEXT($C25,"000"),'By serial number'!$A:$A,0),MATCH(_7043_DJones_1_export_excel_2_9_[[#Headers],[NAME]],'By serial number'!$A$1:$AV$1,0)))=0,"",INDEX('By serial number'!$A:$AV,MATCH(TEXT($C25,"000"),'By serial number'!$A:$A,0),MATCH(_7043_DJones_1_export_excel_2_9_[[#Headers],[NAME]],'By serial number'!$A$1:$AV$1,0)))</f>
        <v>CAF LLC</v>
      </c>
      <c r="AF25" s="4" t="str">
        <f>IF(LEN(INDEX('By serial number'!$A:$AV,MATCH(TEXT($C25,"000"),'By serial number'!$A:$A,0),MATCH(_7043_DJones_1_export_excel_2_9_[[#Headers],[STREET]],'By serial number'!$A$1:$AV$1,0)))=0,"",INDEX('By serial number'!$A:$AV,MATCH(TEXT($C25,"000"),'By serial number'!$A:$A,0),MATCH(_7043_DJones_1_export_excel_2_9_[[#Headers],[STREET]],'By serial number'!$A$1:$AV$1,0)))</f>
        <v>315 W 3RD ST</v>
      </c>
      <c r="AG25" s="4" t="str">
        <f>IF(LEN(INDEX('By serial number'!$A:$AV,MATCH(TEXT($C25,"000"),'By serial number'!$A:$A,0),MATCH(_7043_DJones_1_export_excel_2_9_[[#Headers],[CITY]],'By serial number'!$A$1:$AV$1,0)))=0,"",INDEX('By serial number'!$A:$AV,MATCH(TEXT($C25,"000"),'By serial number'!$A:$A,0),MATCH(_7043_DJones_1_export_excel_2_9_[[#Headers],[CITY]],'By serial number'!$A$1:$AV$1,0)))</f>
        <v>PITTSBURG</v>
      </c>
      <c r="AH25" s="4" t="str">
        <f>IF(LEN(INDEX('By serial number'!$A:$AV,MATCH(TEXT($C25,"000"),'By serial number'!$A:$A,0),MATCH(_7043_DJones_1_export_excel_2_9_[[#Headers],[STATE]],'By serial number'!$A$1:$AV$1,0)))=0,"",INDEX('By serial number'!$A:$AV,MATCH(TEXT($C25,"000"),'By serial number'!$A:$A,0),MATCH(_7043_DJones_1_export_excel_2_9_[[#Headers],[STATE]],'By serial number'!$A$1:$AV$1,0)))</f>
        <v>KS</v>
      </c>
      <c r="AI25" s="4" t="e">
        <f>IF(LEN(INDEX('By serial number'!$A:$AV,MATCH(TEXT($C25,"000"),'By serial number'!$A:$A,0),MATCH(_7043_DJones_1_export_excel_2_9_[[#Headers],[Column1]],'By serial number'!$A$1:$AV$1,0)))=0,"",INDEX('By serial number'!$A:$AV,MATCH(TEXT($C25,"000"),'By serial number'!$A:$A,0),MATCH(_7043_DJones_1_export_excel_2_9_[[#Headers],[Column1]],'By serial number'!$A$1:$AV$1,0)))</f>
        <v>#N/A</v>
      </c>
      <c r="AJ25" s="4" t="str">
        <f>IF(LEN(INDEX('By serial number'!$A:$AV,MATCH(TEXT($C25,"000"),'By serial number'!$A:$A,0),MATCH(_7043_DJones_1_export_excel_2_9_[[#Headers],[OTHER NAMES(1)]],'By serial number'!$A$1:$AV$1,0)))=0,"",INDEX('By serial number'!$A:$AV,MATCH(TEXT($C25,"000"),'By serial number'!$A:$A,0),MATCH(_7043_DJones_1_export_excel_2_9_[[#Headers],[OTHER NAMES(1)]],'By serial number'!$A$1:$AV$1,0)))</f>
        <v/>
      </c>
      <c r="AK25" s="4" t="str">
        <f>IF(LEN(INDEX('By serial number'!$A:$AV,MATCH(TEXT($C25,"000"),'By serial number'!$A:$A,0),MATCH(_7043_DJones_1_export_excel_2_9_[[#Headers],[OTHER NAMES(2)]],'By serial number'!$A$1:$AV$1,0)))=0,"",INDEX('By serial number'!$A:$AV,MATCH(TEXT($C25,"000"),'By serial number'!$A:$A,0),MATCH(_7043_DJones_1_export_excel_2_9_[[#Headers],[OTHER NAMES(2)]],'By serial number'!$A$1:$AV$1,0)))</f>
        <v/>
      </c>
      <c r="AL25" s="4" t="str">
        <f>IF(LEN(INDEX('By serial number'!$A:$AV,MATCH(TEXT($C25,"000"),'By serial number'!$A:$A,0),MATCH(_7043_DJones_1_export_excel_2_9_[[#Headers],[Part 135 Certificate Holder Name]],'By serial number'!$A$1:$AV$1,0)))=0,"",INDEX('By serial number'!$A:$AV,MATCH(TEXT($C25,"000"),'By serial number'!$A:$A,0),MATCH(_7043_DJones_1_export_excel_2_9_[[#Headers],[Part 135 Certificate Holder Name]],'By serial number'!$A$1:$AV$1,0)))</f>
        <v/>
      </c>
      <c r="AM25" s="4" t="str">
        <f>IF(LEN(INDEX('By serial number'!$A:$AV,MATCH(TEXT($C25,"000"),'By serial number'!$A:$A,0),MATCH(_7043_DJones_1_export_excel_2_9_[[#Headers],[Part 135 Dsgn]],'By serial number'!$A$1:$AV$1,0)))=0,"",INDEX('By serial number'!$A:$AV,MATCH(TEXT($C25,"000"),'By serial number'!$A:$A,0),MATCH(_7043_DJones_1_export_excel_2_9_[[#Headers],[Part 135 Dsgn]],'By serial number'!$A$1:$AV$1,0)))</f>
        <v/>
      </c>
      <c r="AN25" s="4" t="e">
        <f>IF(LEN(INDEX('By serial number'!$A:$AV,MATCH(TEXT($C25,"000"),'By serial number'!$A:$A,0),MATCH(_7043_DJones_1_export_excel_2_9_[[#Headers],[Column2]],'By serial number'!$A$1:$AV$1,0)))=0,"",INDEX('By serial number'!$A:$AV,MATCH(TEXT($C25,"000"),'By serial number'!$A:$A,0),MATCH(_7043_DJones_1_export_excel_2_9_[[#Headers],[Column2]],'By serial number'!$A$1:$AV$1,0)))</f>
        <v>#N/A</v>
      </c>
      <c r="AO25" s="4" t="str">
        <f>IF(LEN(INDEX('By serial number'!$A:$AV,MATCH(TEXT($C25,"000"),'By serial number'!$A:$A,0),MATCH(_7043_DJones_1_export_excel_2_9_[[#Headers],[DNB Key People]],'By serial number'!$A$1:$AV$1,0)))=0,"",INDEX('By serial number'!$A:$AV,MATCH(TEXT($C25,"000"),'By serial number'!$A:$A,0),MATCH(_7043_DJones_1_export_excel_2_9_[[#Headers],[DNB Key People]],'By serial number'!$A$1:$AV$1,0)))</f>
        <v/>
      </c>
      <c r="AP25" s="4" t="str">
        <f>IF(LEN(INDEX('By serial number'!$A:$AV,MATCH(TEXT($C25,"000"),'By serial number'!$A:$A,0),MATCH(_7043_DJones_1_export_excel_2_9_[[#Headers],[POC]],'By serial number'!$A$1:$AV$1,0)))=0,"",INDEX('By serial number'!$A:$AV,MATCH(TEXT($C25,"000"),'By serial number'!$A:$A,0),MATCH(_7043_DJones_1_export_excel_2_9_[[#Headers],[POC]],'By serial number'!$A$1:$AV$1,0)))</f>
        <v/>
      </c>
      <c r="AQ25" s="4" t="str">
        <f>IF(LEN(INDEX('By serial number'!$A:$AV,MATCH(TEXT($C25,"000"),'By serial number'!$A:$A,0),MATCH(_7043_DJones_1_export_excel_2_9_[[#Headers],[Title]],'By serial number'!$A$1:$AV$1,0)))=0,"",INDEX('By serial number'!$A:$AV,MATCH(TEXT($C25,"000"),'By serial number'!$A:$A,0),MATCH(_7043_DJones_1_export_excel_2_9_[[#Headers],[Title]],'By serial number'!$A$1:$AV$1,0)))</f>
        <v/>
      </c>
      <c r="AR25" s="4" t="str">
        <f>IF(LEN(INDEX('By serial number'!$A:$AV,MATCH(TEXT($C25,"000"),'By serial number'!$A:$A,0),MATCH(_7043_DJones_1_export_excel_2_9_[[#Headers],[Address]],'By serial number'!$A$1:$AV$1,0)))=0,"",INDEX('By serial number'!$A:$AV,MATCH(TEXT($C25,"000"),'By serial number'!$A:$A,0),MATCH(_7043_DJones_1_export_excel_2_9_[[#Headers],[Address]],'By serial number'!$A$1:$AV$1,0)))</f>
        <v/>
      </c>
      <c r="AS25" s="4" t="e">
        <f>IF(LEN(INDEX('By serial number'!$A:$AV,MATCH(TEXT($C25,"000"),'By serial number'!$A:$A,0),MATCH(_7043_DJones_1_export_excel_2_9_[[#Headers],[Column3]],'By serial number'!$A$1:$AV$1,0)))=0,"",INDEX('By serial number'!$A:$AV,MATCH(TEXT($C25,"000"),'By serial number'!$A:$A,0),MATCH(_7043_DJones_1_export_excel_2_9_[[#Headers],[Column3]],'By serial number'!$A$1:$AV$1,0)))</f>
        <v>#N/A</v>
      </c>
      <c r="AT25" s="4" t="str">
        <f>IF(LEN(INDEX('By serial number'!$A:$AV,MATCH(TEXT($C25,"000"),'By serial number'!$A:$A,0),MATCH(_7043_DJones_1_export_excel_2_9_[[#Headers],[Phone]],'By serial number'!$A$1:$AV$1,0)))=0,"",INDEX('By serial number'!$A:$AV,MATCH(TEXT($C25,"000"),'By serial number'!$A:$A,0),MATCH(_7043_DJones_1_export_excel_2_9_[[#Headers],[Phone]],'By serial number'!$A$1:$AV$1,0)))</f>
        <v/>
      </c>
      <c r="AU25" s="4" t="str">
        <f>IF(LEN(INDEX('By serial number'!$A:$AV,MATCH(TEXT($C25,"000"),'By serial number'!$A:$A,0),MATCH(_7043_DJones_1_export_excel_2_9_[[#Headers],[Email]],'By serial number'!$A$1:$AV$1,0)))=0,"",INDEX('By serial number'!$A:$AV,MATCH(TEXT($C25,"000"),'By serial number'!$A:$A,0),MATCH(_7043_DJones_1_export_excel_2_9_[[#Headers],[Email]],'By serial number'!$A$1:$AV$1,0)))</f>
        <v/>
      </c>
      <c r="AV25" s="4" t="e">
        <f>IF(LEN(INDEX('By serial number'!$A:$AV,MATCH(TEXT($C25,"000"),'By serial number'!$A:$A,0),MATCH(_7043_DJones_1_export_excel_2_9_[[#Headers],[Column4]],'By serial number'!$A$1:$AV$1,0)))=0,"",INDEX('By serial number'!$A:$AV,MATCH(TEXT($C25,"000"),'By serial number'!$A:$A,0),MATCH(_7043_DJones_1_export_excel_2_9_[[#Headers],[Column4]],'By serial number'!$A$1:$AV$1,0)))</f>
        <v>#N/A</v>
      </c>
      <c r="AW25" s="4" t="str">
        <f>IF(LEN(INDEX('By serial number'!$A:$AV,MATCH(TEXT($C25,"000"),'By serial number'!$A:$A,0),MATCH(_7043_DJones_1_export_excel_2_9_[[#Headers],[NBAA Name]],'By serial number'!$A$1:$AV$1,0)))=0,"",INDEX('By serial number'!$A:$AV,MATCH(TEXT($C25,"000"),'By serial number'!$A:$A,0),MATCH(_7043_DJones_1_export_excel_2_9_[[#Headers],[NBAA Name]],'By serial number'!$A$1:$AV$1,0)))</f>
        <v/>
      </c>
      <c r="AX25" s="4" t="str">
        <f>IF(LEN(INDEX('By serial number'!$A:$AV,MATCH(TEXT($C25,"000"),'By serial number'!$A:$A,0),MATCH(_7043_DJones_1_export_excel_2_9_[[#Headers],[NBAA Addr1]],'By serial number'!$A$1:$AV$1,0)))=0,"",INDEX('By serial number'!$A:$AV,MATCH(TEXT($C25,"000"),'By serial number'!$A:$A,0),MATCH(_7043_DJones_1_export_excel_2_9_[[#Headers],[NBAA Addr1]],'By serial number'!$A$1:$AV$1,0)))</f>
        <v/>
      </c>
      <c r="AY25" s="4" t="str">
        <f>IF(LEN(INDEX('By serial number'!$A:$AV,MATCH(TEXT($C25,"000"),'By serial number'!$A:$A,0),MATCH(_7043_DJones_1_export_excel_2_9_[[#Headers],[NBAA Addr2]],'By serial number'!$A$1:$AV$1,0)))=0,"",INDEX('By serial number'!$A:$AV,MATCH(TEXT($C25,"000"),'By serial number'!$A:$A,0),MATCH(_7043_DJones_1_export_excel_2_9_[[#Headers],[NBAA Addr2]],'By serial number'!$A$1:$AV$1,0)))</f>
        <v/>
      </c>
      <c r="AZ25" s="4" t="str">
        <f>IF(LEN(INDEX('By serial number'!$A:$AV,MATCH(TEXT($C25,"000"),'By serial number'!$A:$A,0),MATCH(_7043_DJones_1_export_excel_2_9_[[#Headers],[NBAA City]],'By serial number'!$A$1:$AV$1,0)))=0,"",INDEX('By serial number'!$A:$AV,MATCH(TEXT($C25,"000"),'By serial number'!$A:$A,0),MATCH(_7043_DJones_1_export_excel_2_9_[[#Headers],[NBAA City]],'By serial number'!$A$1:$AV$1,0)))</f>
        <v/>
      </c>
      <c r="BA25" s="4" t="str">
        <f>IF(LEN(INDEX('By serial number'!$A:$AV,MATCH(TEXT($C25,"000"),'By serial number'!$A:$A,0),MATCH(_7043_DJones_1_export_excel_2_9_[[#Headers],[NBAA State]],'By serial number'!$A$1:$AV$1,0)))=0,"",INDEX('By serial number'!$A:$AV,MATCH(TEXT($C25,"000"),'By serial number'!$A:$A,0),MATCH(_7043_DJones_1_export_excel_2_9_[[#Headers],[NBAA State]],'By serial number'!$A$1:$AV$1,0)))</f>
        <v/>
      </c>
      <c r="BB25" s="4" t="str">
        <f>IF(LEN(INDEX('By serial number'!$A:$AV,MATCH(TEXT($C25,"000"),'By serial number'!$A:$A,0),MATCH(_7043_DJones_1_export_excel_2_9_[[#Headers],[NBAA Zip]],'By serial number'!$A$1:$AV$1,0)))=0,"",INDEX('By serial number'!$A:$AV,MATCH(TEXT($C25,"000"),'By serial number'!$A:$A,0),MATCH(_7043_DJones_1_export_excel_2_9_[[#Headers],[NBAA Zip]],'By serial number'!$A$1:$AV$1,0)))</f>
        <v/>
      </c>
      <c r="BC25" s="4" t="str">
        <f>IF(LEN(INDEX('By serial number'!$A:$AV,MATCH(TEXT($C25,"000"),'By serial number'!$A:$A,0),MATCH(_7043_DJones_1_export_excel_2_9_[[#Headers],[NBAA Phone]],'By serial number'!$A$1:$AV$1,0)))=0,"",INDEX('By serial number'!$A:$AV,MATCH(TEXT($C25,"000"),'By serial number'!$A:$A,0),MATCH(_7043_DJones_1_export_excel_2_9_[[#Headers],[NBAA Phone]],'By serial number'!$A$1:$AV$1,0)))</f>
        <v/>
      </c>
      <c r="BD25" s="4" t="str">
        <f>IF(LEN(INDEX('By serial number'!$A:$AV,MATCH(TEXT($C25,"000"),'By serial number'!$A:$A,0),MATCH(_7043_DJones_1_export_excel_2_9_[[#Headers],[NBAA Web]],'By serial number'!$A$1:$AV$1,0)))=0,"",INDEX('By serial number'!$A:$AV,MATCH(TEXT($C25,"000"),'By serial number'!$A:$A,0),MATCH(_7043_DJones_1_export_excel_2_9_[[#Headers],[NBAA Web]],'By serial number'!$A$1:$AV$1,0)))</f>
        <v/>
      </c>
      <c r="BE25" s="4" t="str">
        <f>IF(LEN(INDEX('By serial number'!$A:$AV,MATCH(TEXT($C25,"000"),'By serial number'!$A:$A,0),MATCH(_7043_DJones_1_export_excel_2_9_[[#Headers],[NBAA email]],'By serial number'!$A$1:$AV$1,0)))=0,"",INDEX('By serial number'!$A:$AV,MATCH(TEXT($C25,"000"),'By serial number'!$A:$A,0),MATCH(_7043_DJones_1_export_excel_2_9_[[#Headers],[NBAA email]],'By serial number'!$A$1:$AV$1,0)))</f>
        <v/>
      </c>
      <c r="BF25" s="4" t="str">
        <f>IF(LEN(INDEX('By serial number'!$A:$AV,MATCH(TEXT($C25,"000"),'By serial number'!$A:$A,0),MATCH(_7043_DJones_1_export_excel_2_9_[[#Headers],[NBAA NBAA Link]],'By serial number'!$A$1:$AV$1,0)))=0,"",INDEX('By serial number'!$A:$AV,MATCH(TEXT($C25,"000"),'By serial number'!$A:$A,0),MATCH(_7043_DJones_1_export_excel_2_9_[[#Headers],[NBAA NBAA Link]],'By serial number'!$A$1:$AV$1,0)))</f>
        <v/>
      </c>
      <c r="BG25" s="4" t="str">
        <f>IF(LEN(INDEX('By serial number'!$A:$AV,MATCH(TEXT($C25,"000"),'By serial number'!$A:$A,0),MATCH(_7043_DJones_1_export_excel_2_9_[[#Headers],[Certificate Designator]],'By serial number'!$A$1:$AV$1,0)))=0,"",INDEX('By serial number'!$A:$AV,MATCH(TEXT($C25,"000"),'By serial number'!$A:$A,0),MATCH(_7043_DJones_1_export_excel_2_9_[[#Headers],[Certificate Designator]],'By serial number'!$A$1:$AV$1,0)))</f>
        <v/>
      </c>
      <c r="BH25" s="4" t="str">
        <f>IF(LEN(INDEX('By serial number'!$A:$AV,MATCH(TEXT($C25,"000"),'By serial number'!$A:$A,0),MATCH(_7043_DJones_1_export_excel_2_9_[[#Headers],[Company Name]],'By serial number'!$A$1:$AV$1,0)))=0,"",INDEX('By serial number'!$A:$AV,MATCH(TEXT($C25,"000"),'By serial number'!$A:$A,0),MATCH(_7043_DJones_1_export_excel_2_9_[[#Headers],[Company Name]],'By serial number'!$A$1:$AV$1,0)))</f>
        <v/>
      </c>
      <c r="BI25" s="4" t="str">
        <f>IF(LEN(INDEX('By serial number'!$A:$AV,MATCH(TEXT($C25,"000"),'By serial number'!$A:$A,0),MATCH(_7043_DJones_1_export_excel_2_9_[[#Headers],[CEO_Name]],'By serial number'!$A$1:$AV$1,0)))=0,"",INDEX('By serial number'!$A:$AV,MATCH(TEXT($C25,"000"),'By serial number'!$A:$A,0),MATCH(_7043_DJones_1_export_excel_2_9_[[#Headers],[CEO_Name]],'By serial number'!$A$1:$AV$1,0)))</f>
        <v/>
      </c>
      <c r="BJ25" s="4" t="str">
        <f>IF(LEN(INDEX('By serial number'!$A:$AV,MATCH(TEXT($C25,"000"),'By serial number'!$A:$A,0),MATCH(_7043_DJones_1_export_excel_2_9_[[#Headers],[CEO_Title]],'By serial number'!$A$1:$AV$1,0)))=0,"",INDEX('By serial number'!$A:$AV,MATCH(TEXT($C25,"000"),'By serial number'!$A:$A,0),MATCH(_7043_DJones_1_export_excel_2_9_[[#Headers],[CEO_Title]],'By serial number'!$A$1:$AV$1,0)))</f>
        <v/>
      </c>
      <c r="BK25" s="4" t="str">
        <f>IF(LEN(INDEX('By serial number'!$A:$AV,MATCH(TEXT($C25,"000"),'By serial number'!$A:$A,0),MATCH(_7043_DJones_1_export_excel_2_9_[[#Headers],[CEO_Address1]],'By serial number'!$A$1:$AV$1,0)))=0,"",INDEX('By serial number'!$A:$AV,MATCH(TEXT($C25,"000"),'By serial number'!$A:$A,0),MATCH(_7043_DJones_1_export_excel_2_9_[[#Headers],[CEO_Address1]],'By serial number'!$A$1:$AV$1,0)))</f>
        <v/>
      </c>
      <c r="BL25" s="4" t="str">
        <f>IF(LEN(INDEX('By serial number'!$A:$AV,MATCH(TEXT($C25,"000"),'By serial number'!$A:$A,0),MATCH(_7043_DJones_1_export_excel_2_9_[[#Headers],[CEO_Address2]],'By serial number'!$A$1:$AV$1,0)))=0,"",INDEX('By serial number'!$A:$AV,MATCH(TEXT($C25,"000"),'By serial number'!$A:$A,0),MATCH(_7043_DJones_1_export_excel_2_9_[[#Headers],[CEO_Address2]],'By serial number'!$A$1:$AV$1,0)))</f>
        <v/>
      </c>
      <c r="BM25" s="4" t="str">
        <f>IF(LEN(INDEX('By serial number'!$A:$AV,MATCH(TEXT($C25,"000"),'By serial number'!$A:$A,0),MATCH(_7043_DJones_1_export_excel_2_9_[[#Headers],[CEO_Address3]],'By serial number'!$A$1:$AV$1,0)))=0,"",INDEX('By serial number'!$A:$AV,MATCH(TEXT($C25,"000"),'By serial number'!$A:$A,0),MATCH(_7043_DJones_1_export_excel_2_9_[[#Headers],[CEO_Address3]],'By serial number'!$A$1:$AV$1,0)))</f>
        <v/>
      </c>
      <c r="BN25" s="4" t="str">
        <f>IF(LEN(INDEX('By serial number'!$A:$AV,MATCH(TEXT($C25,"000"),'By serial number'!$A:$A,0),MATCH(_7043_DJones_1_export_excel_2_9_[[#Headers],[CEO_City]],'By serial number'!$A$1:$AV$1,0)))=0,"",INDEX('By serial number'!$A:$AV,MATCH(TEXT($C25,"000"),'By serial number'!$A:$A,0),MATCH(_7043_DJones_1_export_excel_2_9_[[#Headers],[CEO_City]],'By serial number'!$A$1:$AV$1,0)))</f>
        <v/>
      </c>
      <c r="BO25" s="4" t="str">
        <f>IF(LEN(INDEX('By serial number'!$A:$AV,MATCH(TEXT($C25,"000"),'By serial number'!$A:$A,0),MATCH(_7043_DJones_1_export_excel_2_9_[[#Headers],[CEO_State]],'By serial number'!$A$1:$AV$1,0)))=0,"",INDEX('By serial number'!$A:$AV,MATCH(TEXT($C25,"000"),'By serial number'!$A:$A,0),MATCH(_7043_DJones_1_export_excel_2_9_[[#Headers],[CEO_State]],'By serial number'!$A$1:$AV$1,0)))</f>
        <v/>
      </c>
      <c r="BP25" s="4" t="str">
        <f>IF(LEN(INDEX('By serial number'!$A:$AV,MATCH(TEXT($C25,"000"),'By serial number'!$A:$A,0),MATCH(_7043_DJones_1_export_excel_2_9_[[#Headers],[CEO_Postal_Code]],'By serial number'!$A$1:$AV$1,0)))=0,"",INDEX('By serial number'!$A:$AV,MATCH(TEXT($C25,"000"),'By serial number'!$A:$A,0),MATCH(_7043_DJones_1_export_excel_2_9_[[#Headers],[CEO_Postal_Code]],'By serial number'!$A$1:$AV$1,0)))</f>
        <v/>
      </c>
      <c r="BQ25" s="4" t="str">
        <f>IF(LEN(INDEX('By serial number'!$A:$AV,MATCH(TEXT($C25,"000"),'By serial number'!$A:$A,0),MATCH(_7043_DJones_1_export_excel_2_9_[[#Headers],[CEO_Country]],'By serial number'!$A$1:$AV$1,0)))=0,"",INDEX('By serial number'!$A:$AV,MATCH(TEXT($C25,"000"),'By serial number'!$A:$A,0),MATCH(_7043_DJones_1_export_excel_2_9_[[#Headers],[CEO_Country]],'By serial number'!$A$1:$AV$1,0)))</f>
        <v/>
      </c>
      <c r="BR25" s="4" t="str">
        <f>IF(LEN(INDEX('By serial number'!$A:$AV,MATCH(TEXT($C25,"000"),'By serial number'!$A:$A,0),MATCH(_7043_DJones_1_export_excel_2_9_[[#Headers],[CEO_Phone]],'By serial number'!$A$1:$AV$1,0)))=0,"",INDEX('By serial number'!$A:$AV,MATCH(TEXT($C25,"000"),'By serial number'!$A:$A,0),MATCH(_7043_DJones_1_export_excel_2_9_[[#Headers],[CEO_Phone]],'By serial number'!$A$1:$AV$1,0)))</f>
        <v/>
      </c>
      <c r="BS25" s="4" t="str">
        <f>IF(LEN(INDEX('By serial number'!$A:$AV,MATCH(TEXT($C25,"000"),'By serial number'!$A:$A,0),MATCH(_7043_DJones_1_export_excel_2_9_[[#Headers],[CEO_Phone_Extension]],'By serial number'!$A$1:$AV$1,0)))=0,"",INDEX('By serial number'!$A:$AV,MATCH(TEXT($C25,"000"),'By serial number'!$A:$A,0),MATCH(_7043_DJones_1_export_excel_2_9_[[#Headers],[CEO_Phone_Extension]],'By serial number'!$A$1:$AV$1,0)))</f>
        <v/>
      </c>
      <c r="BT25" s="4" t="str">
        <f>IF(LEN(INDEX('By serial number'!$A:$AV,MATCH(TEXT($C25,"000"),'By serial number'!$A:$A,0),MATCH(_7043_DJones_1_export_excel_2_9_[[#Headers],[CEO_Foreign_Phone]],'By serial number'!$A$1:$AV$1,0)))=0,"",INDEX('By serial number'!$A:$AV,MATCH(TEXT($C25,"000"),'By serial number'!$A:$A,0),MATCH(_7043_DJones_1_export_excel_2_9_[[#Headers],[CEO_Foreign_Phone]],'By serial number'!$A$1:$AV$1,0)))</f>
        <v/>
      </c>
      <c r="BU25" s="4" t="str">
        <f>IFERROR(INDEX(Zerobounce!$A:$B,MATCH(_7043_DJones_1_export_excel_2_9_[[#This Row],[COMPEMAILADDRESS]],Zerobounce!$A:$A,0),2),"")</f>
        <v/>
      </c>
      <c r="BV25" s="4" t="str">
        <f>IFERROR(INDEX(Zerobounce!$A:$B,MATCH(_7043_DJones_1_export_excel_2_9_[[#This Row],[CONTACTEMAIL]],Zerobounce!$A:$A,0),2),"")</f>
        <v>valid</v>
      </c>
      <c r="BW25" s="11"/>
    </row>
    <row r="26" spans="1:75" x14ac:dyDescent="0.25">
      <c r="A26" s="4" t="s">
        <v>999</v>
      </c>
      <c r="B26" s="4" t="s">
        <v>1000</v>
      </c>
      <c r="C26">
        <v>216</v>
      </c>
      <c r="D26" s="4" t="s">
        <v>303</v>
      </c>
      <c r="E26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N192SW</v>
      </c>
      <c r="F26" s="4" t="s">
        <v>1170</v>
      </c>
      <c r="G26" s="4" t="s">
        <v>236</v>
      </c>
      <c r="H26" s="4" t="s">
        <v>1002</v>
      </c>
      <c r="I26" s="4" t="s">
        <v>515</v>
      </c>
      <c r="J26" s="4" t="s">
        <v>1171</v>
      </c>
      <c r="K26" s="4" t="s">
        <v>1172</v>
      </c>
      <c r="L26" s="4"/>
      <c r="M26" s="4" t="s">
        <v>468</v>
      </c>
      <c r="N26" s="4" t="s">
        <v>236</v>
      </c>
      <c r="O26">
        <v>66762</v>
      </c>
      <c r="P26" s="4" t="s">
        <v>1002</v>
      </c>
      <c r="Q26" s="4" t="s">
        <v>1016</v>
      </c>
      <c r="R26" s="4"/>
      <c r="S26" s="4"/>
      <c r="T26" s="4" t="s">
        <v>1173</v>
      </c>
      <c r="U26" s="4"/>
      <c r="V26" s="4" t="s">
        <v>1174</v>
      </c>
      <c r="W26" s="4" t="s">
        <v>1175</v>
      </c>
      <c r="X26" s="4" t="s">
        <v>1176</v>
      </c>
      <c r="Y26" s="4" t="s">
        <v>1177</v>
      </c>
      <c r="Z26" s="4" t="s">
        <v>1173</v>
      </c>
      <c r="AA26" s="4"/>
      <c r="AB26" s="4"/>
      <c r="AC26" s="4" t="str">
        <f>IF(LEN(INDEX('By serial number'!$A:$AV,MATCH(TEXT($C26,"000"),'By serial number'!$A:$A,0),MATCH(_7043_DJones_1_export_excel_2_9_[[#Headers],["Operator"]],'By serial number'!$A$1:$AV$1,0)))=0,"",INDEX('By serial number'!$A:$AV,MATCH(TEXT($C26,"000"),'By serial number'!$A:$A,0),MATCH(_7043_DJones_1_export_excel_2_9_[[#Headers],["Operator"]],'By serial number'!$A$1:$AV$1,0)))</f>
        <v/>
      </c>
      <c r="AD26" s="4" t="str">
        <f>IF(LEN(INDEX('By serial number'!$A:$AV,MATCH(TEXT($C26,"000"),'By serial number'!$A:$A,0),MATCH(_7043_DJones_1_export_excel_2_9_[[#Headers],[Data]],'By serial number'!$A$1:$AV$1,0)))=0,"",INDEX('By serial number'!$A:$AV,MATCH(TEXT($C26,"000"),'By serial number'!$A:$A,0),MATCH(_7043_DJones_1_export_excel_2_9_[[#Headers],[Data]],'By serial number'!$A$1:$AV$1,0)))</f>
        <v>CAF LLC Pittsburg KS bought 1/27/15</v>
      </c>
      <c r="AE26" s="4" t="str">
        <f>IF(LEN(INDEX('By serial number'!$A:$AV,MATCH(TEXT($C26,"000"),'By serial number'!$A:$A,0),MATCH(_7043_DJones_1_export_excel_2_9_[[#Headers],[NAME]],'By serial number'!$A$1:$AV$1,0)))=0,"",INDEX('By serial number'!$A:$AV,MATCH(TEXT($C26,"000"),'By serial number'!$A:$A,0),MATCH(_7043_DJones_1_export_excel_2_9_[[#Headers],[NAME]],'By serial number'!$A$1:$AV$1,0)))</f>
        <v>CAF LLC</v>
      </c>
      <c r="AF26" s="4" t="str">
        <f>IF(LEN(INDEX('By serial number'!$A:$AV,MATCH(TEXT($C26,"000"),'By serial number'!$A:$A,0),MATCH(_7043_DJones_1_export_excel_2_9_[[#Headers],[STREET]],'By serial number'!$A$1:$AV$1,0)))=0,"",INDEX('By serial number'!$A:$AV,MATCH(TEXT($C26,"000"),'By serial number'!$A:$A,0),MATCH(_7043_DJones_1_export_excel_2_9_[[#Headers],[STREET]],'By serial number'!$A$1:$AV$1,0)))</f>
        <v>315 W 3RD ST</v>
      </c>
      <c r="AG26" s="4" t="str">
        <f>IF(LEN(INDEX('By serial number'!$A:$AV,MATCH(TEXT($C26,"000"),'By serial number'!$A:$A,0),MATCH(_7043_DJones_1_export_excel_2_9_[[#Headers],[CITY]],'By serial number'!$A$1:$AV$1,0)))=0,"",INDEX('By serial number'!$A:$AV,MATCH(TEXT($C26,"000"),'By serial number'!$A:$A,0),MATCH(_7043_DJones_1_export_excel_2_9_[[#Headers],[CITY]],'By serial number'!$A$1:$AV$1,0)))</f>
        <v>PITTSBURG</v>
      </c>
      <c r="AH26" s="4" t="str">
        <f>IF(LEN(INDEX('By serial number'!$A:$AV,MATCH(TEXT($C26,"000"),'By serial number'!$A:$A,0),MATCH(_7043_DJones_1_export_excel_2_9_[[#Headers],[STATE]],'By serial number'!$A$1:$AV$1,0)))=0,"",INDEX('By serial number'!$A:$AV,MATCH(TEXT($C26,"000"),'By serial number'!$A:$A,0),MATCH(_7043_DJones_1_export_excel_2_9_[[#Headers],[STATE]],'By serial number'!$A$1:$AV$1,0)))</f>
        <v>KS</v>
      </c>
      <c r="AI26" s="4" t="e">
        <f>IF(LEN(INDEX('By serial number'!$A:$AV,MATCH(TEXT($C26,"000"),'By serial number'!$A:$A,0),MATCH(_7043_DJones_1_export_excel_2_9_[[#Headers],[Column1]],'By serial number'!$A$1:$AV$1,0)))=0,"",INDEX('By serial number'!$A:$AV,MATCH(TEXT($C26,"000"),'By serial number'!$A:$A,0),MATCH(_7043_DJones_1_export_excel_2_9_[[#Headers],[Column1]],'By serial number'!$A$1:$AV$1,0)))</f>
        <v>#N/A</v>
      </c>
      <c r="AJ26" s="4" t="str">
        <f>IF(LEN(INDEX('By serial number'!$A:$AV,MATCH(TEXT($C26,"000"),'By serial number'!$A:$A,0),MATCH(_7043_DJones_1_export_excel_2_9_[[#Headers],[OTHER NAMES(1)]],'By serial number'!$A$1:$AV$1,0)))=0,"",INDEX('By serial number'!$A:$AV,MATCH(TEXT($C26,"000"),'By serial number'!$A:$A,0),MATCH(_7043_DJones_1_export_excel_2_9_[[#Headers],[OTHER NAMES(1)]],'By serial number'!$A$1:$AV$1,0)))</f>
        <v/>
      </c>
      <c r="AK26" s="4" t="str">
        <f>IF(LEN(INDEX('By serial number'!$A:$AV,MATCH(TEXT($C26,"000"),'By serial number'!$A:$A,0),MATCH(_7043_DJones_1_export_excel_2_9_[[#Headers],[OTHER NAMES(2)]],'By serial number'!$A$1:$AV$1,0)))=0,"",INDEX('By serial number'!$A:$AV,MATCH(TEXT($C26,"000"),'By serial number'!$A:$A,0),MATCH(_7043_DJones_1_export_excel_2_9_[[#Headers],[OTHER NAMES(2)]],'By serial number'!$A$1:$AV$1,0)))</f>
        <v/>
      </c>
      <c r="AL26" s="4" t="str">
        <f>IF(LEN(INDEX('By serial number'!$A:$AV,MATCH(TEXT($C26,"000"),'By serial number'!$A:$A,0),MATCH(_7043_DJones_1_export_excel_2_9_[[#Headers],[Part 135 Certificate Holder Name]],'By serial number'!$A$1:$AV$1,0)))=0,"",INDEX('By serial number'!$A:$AV,MATCH(TEXT($C26,"000"),'By serial number'!$A:$A,0),MATCH(_7043_DJones_1_export_excel_2_9_[[#Headers],[Part 135 Certificate Holder Name]],'By serial number'!$A$1:$AV$1,0)))</f>
        <v/>
      </c>
      <c r="AM26" s="4" t="str">
        <f>IF(LEN(INDEX('By serial number'!$A:$AV,MATCH(TEXT($C26,"000"),'By serial number'!$A:$A,0),MATCH(_7043_DJones_1_export_excel_2_9_[[#Headers],[Part 135 Dsgn]],'By serial number'!$A$1:$AV$1,0)))=0,"",INDEX('By serial number'!$A:$AV,MATCH(TEXT($C26,"000"),'By serial number'!$A:$A,0),MATCH(_7043_DJones_1_export_excel_2_9_[[#Headers],[Part 135 Dsgn]],'By serial number'!$A$1:$AV$1,0)))</f>
        <v/>
      </c>
      <c r="AN26" s="4" t="e">
        <f>IF(LEN(INDEX('By serial number'!$A:$AV,MATCH(TEXT($C26,"000"),'By serial number'!$A:$A,0),MATCH(_7043_DJones_1_export_excel_2_9_[[#Headers],[Column2]],'By serial number'!$A$1:$AV$1,0)))=0,"",INDEX('By serial number'!$A:$AV,MATCH(TEXT($C26,"000"),'By serial number'!$A:$A,0),MATCH(_7043_DJones_1_export_excel_2_9_[[#Headers],[Column2]],'By serial number'!$A$1:$AV$1,0)))</f>
        <v>#N/A</v>
      </c>
      <c r="AO26" s="4" t="str">
        <f>IF(LEN(INDEX('By serial number'!$A:$AV,MATCH(TEXT($C26,"000"),'By serial number'!$A:$A,0),MATCH(_7043_DJones_1_export_excel_2_9_[[#Headers],[DNB Key People]],'By serial number'!$A$1:$AV$1,0)))=0,"",INDEX('By serial number'!$A:$AV,MATCH(TEXT($C26,"000"),'By serial number'!$A:$A,0),MATCH(_7043_DJones_1_export_excel_2_9_[[#Headers],[DNB Key People]],'By serial number'!$A$1:$AV$1,0)))</f>
        <v/>
      </c>
      <c r="AP26" s="4" t="str">
        <f>IF(LEN(INDEX('By serial number'!$A:$AV,MATCH(TEXT($C26,"000"),'By serial number'!$A:$A,0),MATCH(_7043_DJones_1_export_excel_2_9_[[#Headers],[POC]],'By serial number'!$A$1:$AV$1,0)))=0,"",INDEX('By serial number'!$A:$AV,MATCH(TEXT($C26,"000"),'By serial number'!$A:$A,0),MATCH(_7043_DJones_1_export_excel_2_9_[[#Headers],[POC]],'By serial number'!$A$1:$AV$1,0)))</f>
        <v/>
      </c>
      <c r="AQ26" s="4" t="str">
        <f>IF(LEN(INDEX('By serial number'!$A:$AV,MATCH(TEXT($C26,"000"),'By serial number'!$A:$A,0),MATCH(_7043_DJones_1_export_excel_2_9_[[#Headers],[Title]],'By serial number'!$A$1:$AV$1,0)))=0,"",INDEX('By serial number'!$A:$AV,MATCH(TEXT($C26,"000"),'By serial number'!$A:$A,0),MATCH(_7043_DJones_1_export_excel_2_9_[[#Headers],[Title]],'By serial number'!$A$1:$AV$1,0)))</f>
        <v/>
      </c>
      <c r="AR26" s="4" t="str">
        <f>IF(LEN(INDEX('By serial number'!$A:$AV,MATCH(TEXT($C26,"000"),'By serial number'!$A:$A,0),MATCH(_7043_DJones_1_export_excel_2_9_[[#Headers],[Address]],'By serial number'!$A$1:$AV$1,0)))=0,"",INDEX('By serial number'!$A:$AV,MATCH(TEXT($C26,"000"),'By serial number'!$A:$A,0),MATCH(_7043_DJones_1_export_excel_2_9_[[#Headers],[Address]],'By serial number'!$A$1:$AV$1,0)))</f>
        <v/>
      </c>
      <c r="AS26" s="4" t="e">
        <f>IF(LEN(INDEX('By serial number'!$A:$AV,MATCH(TEXT($C26,"000"),'By serial number'!$A:$A,0),MATCH(_7043_DJones_1_export_excel_2_9_[[#Headers],[Column3]],'By serial number'!$A$1:$AV$1,0)))=0,"",INDEX('By serial number'!$A:$AV,MATCH(TEXT($C26,"000"),'By serial number'!$A:$A,0),MATCH(_7043_DJones_1_export_excel_2_9_[[#Headers],[Column3]],'By serial number'!$A$1:$AV$1,0)))</f>
        <v>#N/A</v>
      </c>
      <c r="AT26" s="4" t="str">
        <f>IF(LEN(INDEX('By serial number'!$A:$AV,MATCH(TEXT($C26,"000"),'By serial number'!$A:$A,0),MATCH(_7043_DJones_1_export_excel_2_9_[[#Headers],[Phone]],'By serial number'!$A$1:$AV$1,0)))=0,"",INDEX('By serial number'!$A:$AV,MATCH(TEXT($C26,"000"),'By serial number'!$A:$A,0),MATCH(_7043_DJones_1_export_excel_2_9_[[#Headers],[Phone]],'By serial number'!$A$1:$AV$1,0)))</f>
        <v/>
      </c>
      <c r="AU26" s="4" t="str">
        <f>IF(LEN(INDEX('By serial number'!$A:$AV,MATCH(TEXT($C26,"000"),'By serial number'!$A:$A,0),MATCH(_7043_DJones_1_export_excel_2_9_[[#Headers],[Email]],'By serial number'!$A$1:$AV$1,0)))=0,"",INDEX('By serial number'!$A:$AV,MATCH(TEXT($C26,"000"),'By serial number'!$A:$A,0),MATCH(_7043_DJones_1_export_excel_2_9_[[#Headers],[Email]],'By serial number'!$A$1:$AV$1,0)))</f>
        <v/>
      </c>
      <c r="AV26" s="4" t="e">
        <f>IF(LEN(INDEX('By serial number'!$A:$AV,MATCH(TEXT($C26,"000"),'By serial number'!$A:$A,0),MATCH(_7043_DJones_1_export_excel_2_9_[[#Headers],[Column4]],'By serial number'!$A$1:$AV$1,0)))=0,"",INDEX('By serial number'!$A:$AV,MATCH(TEXT($C26,"000"),'By serial number'!$A:$A,0),MATCH(_7043_DJones_1_export_excel_2_9_[[#Headers],[Column4]],'By serial number'!$A$1:$AV$1,0)))</f>
        <v>#N/A</v>
      </c>
      <c r="AW26" s="4" t="str">
        <f>IF(LEN(INDEX('By serial number'!$A:$AV,MATCH(TEXT($C26,"000"),'By serial number'!$A:$A,0),MATCH(_7043_DJones_1_export_excel_2_9_[[#Headers],[NBAA Name]],'By serial number'!$A$1:$AV$1,0)))=0,"",INDEX('By serial number'!$A:$AV,MATCH(TEXT($C26,"000"),'By serial number'!$A:$A,0),MATCH(_7043_DJones_1_export_excel_2_9_[[#Headers],[NBAA Name]],'By serial number'!$A$1:$AV$1,0)))</f>
        <v/>
      </c>
      <c r="AX26" s="4" t="str">
        <f>IF(LEN(INDEX('By serial number'!$A:$AV,MATCH(TEXT($C26,"000"),'By serial number'!$A:$A,0),MATCH(_7043_DJones_1_export_excel_2_9_[[#Headers],[NBAA Addr1]],'By serial number'!$A$1:$AV$1,0)))=0,"",INDEX('By serial number'!$A:$AV,MATCH(TEXT($C26,"000"),'By serial number'!$A:$A,0),MATCH(_7043_DJones_1_export_excel_2_9_[[#Headers],[NBAA Addr1]],'By serial number'!$A$1:$AV$1,0)))</f>
        <v/>
      </c>
      <c r="AY26" s="4" t="str">
        <f>IF(LEN(INDEX('By serial number'!$A:$AV,MATCH(TEXT($C26,"000"),'By serial number'!$A:$A,0),MATCH(_7043_DJones_1_export_excel_2_9_[[#Headers],[NBAA Addr2]],'By serial number'!$A$1:$AV$1,0)))=0,"",INDEX('By serial number'!$A:$AV,MATCH(TEXT($C26,"000"),'By serial number'!$A:$A,0),MATCH(_7043_DJones_1_export_excel_2_9_[[#Headers],[NBAA Addr2]],'By serial number'!$A$1:$AV$1,0)))</f>
        <v/>
      </c>
      <c r="AZ26" s="4" t="str">
        <f>IF(LEN(INDEX('By serial number'!$A:$AV,MATCH(TEXT($C26,"000"),'By serial number'!$A:$A,0),MATCH(_7043_DJones_1_export_excel_2_9_[[#Headers],[NBAA City]],'By serial number'!$A$1:$AV$1,0)))=0,"",INDEX('By serial number'!$A:$AV,MATCH(TEXT($C26,"000"),'By serial number'!$A:$A,0),MATCH(_7043_DJones_1_export_excel_2_9_[[#Headers],[NBAA City]],'By serial number'!$A$1:$AV$1,0)))</f>
        <v/>
      </c>
      <c r="BA26" s="4" t="str">
        <f>IF(LEN(INDEX('By serial number'!$A:$AV,MATCH(TEXT($C26,"000"),'By serial number'!$A:$A,0),MATCH(_7043_DJones_1_export_excel_2_9_[[#Headers],[NBAA State]],'By serial number'!$A$1:$AV$1,0)))=0,"",INDEX('By serial number'!$A:$AV,MATCH(TEXT($C26,"000"),'By serial number'!$A:$A,0),MATCH(_7043_DJones_1_export_excel_2_9_[[#Headers],[NBAA State]],'By serial number'!$A$1:$AV$1,0)))</f>
        <v/>
      </c>
      <c r="BB26" s="4" t="str">
        <f>IF(LEN(INDEX('By serial number'!$A:$AV,MATCH(TEXT($C26,"000"),'By serial number'!$A:$A,0),MATCH(_7043_DJones_1_export_excel_2_9_[[#Headers],[NBAA Zip]],'By serial number'!$A$1:$AV$1,0)))=0,"",INDEX('By serial number'!$A:$AV,MATCH(TEXT($C26,"000"),'By serial number'!$A:$A,0),MATCH(_7043_DJones_1_export_excel_2_9_[[#Headers],[NBAA Zip]],'By serial number'!$A$1:$AV$1,0)))</f>
        <v/>
      </c>
      <c r="BC26" s="4" t="str">
        <f>IF(LEN(INDEX('By serial number'!$A:$AV,MATCH(TEXT($C26,"000"),'By serial number'!$A:$A,0),MATCH(_7043_DJones_1_export_excel_2_9_[[#Headers],[NBAA Phone]],'By serial number'!$A$1:$AV$1,0)))=0,"",INDEX('By serial number'!$A:$AV,MATCH(TEXT($C26,"000"),'By serial number'!$A:$A,0),MATCH(_7043_DJones_1_export_excel_2_9_[[#Headers],[NBAA Phone]],'By serial number'!$A$1:$AV$1,0)))</f>
        <v/>
      </c>
      <c r="BD26" s="4" t="str">
        <f>IF(LEN(INDEX('By serial number'!$A:$AV,MATCH(TEXT($C26,"000"),'By serial number'!$A:$A,0),MATCH(_7043_DJones_1_export_excel_2_9_[[#Headers],[NBAA Web]],'By serial number'!$A$1:$AV$1,0)))=0,"",INDEX('By serial number'!$A:$AV,MATCH(TEXT($C26,"000"),'By serial number'!$A:$A,0),MATCH(_7043_DJones_1_export_excel_2_9_[[#Headers],[NBAA Web]],'By serial number'!$A$1:$AV$1,0)))</f>
        <v/>
      </c>
      <c r="BE26" s="4" t="str">
        <f>IF(LEN(INDEX('By serial number'!$A:$AV,MATCH(TEXT($C26,"000"),'By serial number'!$A:$A,0),MATCH(_7043_DJones_1_export_excel_2_9_[[#Headers],[NBAA email]],'By serial number'!$A$1:$AV$1,0)))=0,"",INDEX('By serial number'!$A:$AV,MATCH(TEXT($C26,"000"),'By serial number'!$A:$A,0),MATCH(_7043_DJones_1_export_excel_2_9_[[#Headers],[NBAA email]],'By serial number'!$A$1:$AV$1,0)))</f>
        <v/>
      </c>
      <c r="BF26" s="4" t="str">
        <f>IF(LEN(INDEX('By serial number'!$A:$AV,MATCH(TEXT($C26,"000"),'By serial number'!$A:$A,0),MATCH(_7043_DJones_1_export_excel_2_9_[[#Headers],[NBAA NBAA Link]],'By serial number'!$A$1:$AV$1,0)))=0,"",INDEX('By serial number'!$A:$AV,MATCH(TEXT($C26,"000"),'By serial number'!$A:$A,0),MATCH(_7043_DJones_1_export_excel_2_9_[[#Headers],[NBAA NBAA Link]],'By serial number'!$A$1:$AV$1,0)))</f>
        <v/>
      </c>
      <c r="BG26" s="4" t="str">
        <f>IF(LEN(INDEX('By serial number'!$A:$AV,MATCH(TEXT($C26,"000"),'By serial number'!$A:$A,0),MATCH(_7043_DJones_1_export_excel_2_9_[[#Headers],[Certificate Designator]],'By serial number'!$A$1:$AV$1,0)))=0,"",INDEX('By serial number'!$A:$AV,MATCH(TEXT($C26,"000"),'By serial number'!$A:$A,0),MATCH(_7043_DJones_1_export_excel_2_9_[[#Headers],[Certificate Designator]],'By serial number'!$A$1:$AV$1,0)))</f>
        <v/>
      </c>
      <c r="BH26" s="4" t="str">
        <f>IF(LEN(INDEX('By serial number'!$A:$AV,MATCH(TEXT($C26,"000"),'By serial number'!$A:$A,0),MATCH(_7043_DJones_1_export_excel_2_9_[[#Headers],[Company Name]],'By serial number'!$A$1:$AV$1,0)))=0,"",INDEX('By serial number'!$A:$AV,MATCH(TEXT($C26,"000"),'By serial number'!$A:$A,0),MATCH(_7043_DJones_1_export_excel_2_9_[[#Headers],[Company Name]],'By serial number'!$A$1:$AV$1,0)))</f>
        <v/>
      </c>
      <c r="BI26" s="4" t="str">
        <f>IF(LEN(INDEX('By serial number'!$A:$AV,MATCH(TEXT($C26,"000"),'By serial number'!$A:$A,0),MATCH(_7043_DJones_1_export_excel_2_9_[[#Headers],[CEO_Name]],'By serial number'!$A$1:$AV$1,0)))=0,"",INDEX('By serial number'!$A:$AV,MATCH(TEXT($C26,"000"),'By serial number'!$A:$A,0),MATCH(_7043_DJones_1_export_excel_2_9_[[#Headers],[CEO_Name]],'By serial number'!$A$1:$AV$1,0)))</f>
        <v/>
      </c>
      <c r="BJ26" s="4" t="str">
        <f>IF(LEN(INDEX('By serial number'!$A:$AV,MATCH(TEXT($C26,"000"),'By serial number'!$A:$A,0),MATCH(_7043_DJones_1_export_excel_2_9_[[#Headers],[CEO_Title]],'By serial number'!$A$1:$AV$1,0)))=0,"",INDEX('By serial number'!$A:$AV,MATCH(TEXT($C26,"000"),'By serial number'!$A:$A,0),MATCH(_7043_DJones_1_export_excel_2_9_[[#Headers],[CEO_Title]],'By serial number'!$A$1:$AV$1,0)))</f>
        <v/>
      </c>
      <c r="BK26" s="4" t="str">
        <f>IF(LEN(INDEX('By serial number'!$A:$AV,MATCH(TEXT($C26,"000"),'By serial number'!$A:$A,0),MATCH(_7043_DJones_1_export_excel_2_9_[[#Headers],[CEO_Address1]],'By serial number'!$A$1:$AV$1,0)))=0,"",INDEX('By serial number'!$A:$AV,MATCH(TEXT($C26,"000"),'By serial number'!$A:$A,0),MATCH(_7043_DJones_1_export_excel_2_9_[[#Headers],[CEO_Address1]],'By serial number'!$A$1:$AV$1,0)))</f>
        <v/>
      </c>
      <c r="BL26" s="4" t="str">
        <f>IF(LEN(INDEX('By serial number'!$A:$AV,MATCH(TEXT($C26,"000"),'By serial number'!$A:$A,0),MATCH(_7043_DJones_1_export_excel_2_9_[[#Headers],[CEO_Address2]],'By serial number'!$A$1:$AV$1,0)))=0,"",INDEX('By serial number'!$A:$AV,MATCH(TEXT($C26,"000"),'By serial number'!$A:$A,0),MATCH(_7043_DJones_1_export_excel_2_9_[[#Headers],[CEO_Address2]],'By serial number'!$A$1:$AV$1,0)))</f>
        <v/>
      </c>
      <c r="BM26" s="4" t="str">
        <f>IF(LEN(INDEX('By serial number'!$A:$AV,MATCH(TEXT($C26,"000"),'By serial number'!$A:$A,0),MATCH(_7043_DJones_1_export_excel_2_9_[[#Headers],[CEO_Address3]],'By serial number'!$A$1:$AV$1,0)))=0,"",INDEX('By serial number'!$A:$AV,MATCH(TEXT($C26,"000"),'By serial number'!$A:$A,0),MATCH(_7043_DJones_1_export_excel_2_9_[[#Headers],[CEO_Address3]],'By serial number'!$A$1:$AV$1,0)))</f>
        <v/>
      </c>
      <c r="BN26" s="4" t="str">
        <f>IF(LEN(INDEX('By serial number'!$A:$AV,MATCH(TEXT($C26,"000"),'By serial number'!$A:$A,0),MATCH(_7043_DJones_1_export_excel_2_9_[[#Headers],[CEO_City]],'By serial number'!$A$1:$AV$1,0)))=0,"",INDEX('By serial number'!$A:$AV,MATCH(TEXT($C26,"000"),'By serial number'!$A:$A,0),MATCH(_7043_DJones_1_export_excel_2_9_[[#Headers],[CEO_City]],'By serial number'!$A$1:$AV$1,0)))</f>
        <v/>
      </c>
      <c r="BO26" s="4" t="str">
        <f>IF(LEN(INDEX('By serial number'!$A:$AV,MATCH(TEXT($C26,"000"),'By serial number'!$A:$A,0),MATCH(_7043_DJones_1_export_excel_2_9_[[#Headers],[CEO_State]],'By serial number'!$A$1:$AV$1,0)))=0,"",INDEX('By serial number'!$A:$AV,MATCH(TEXT($C26,"000"),'By serial number'!$A:$A,0),MATCH(_7043_DJones_1_export_excel_2_9_[[#Headers],[CEO_State]],'By serial number'!$A$1:$AV$1,0)))</f>
        <v/>
      </c>
      <c r="BP26" s="4" t="str">
        <f>IF(LEN(INDEX('By serial number'!$A:$AV,MATCH(TEXT($C26,"000"),'By serial number'!$A:$A,0),MATCH(_7043_DJones_1_export_excel_2_9_[[#Headers],[CEO_Postal_Code]],'By serial number'!$A$1:$AV$1,0)))=0,"",INDEX('By serial number'!$A:$AV,MATCH(TEXT($C26,"000"),'By serial number'!$A:$A,0),MATCH(_7043_DJones_1_export_excel_2_9_[[#Headers],[CEO_Postal_Code]],'By serial number'!$A$1:$AV$1,0)))</f>
        <v/>
      </c>
      <c r="BQ26" s="4" t="str">
        <f>IF(LEN(INDEX('By serial number'!$A:$AV,MATCH(TEXT($C26,"000"),'By serial number'!$A:$A,0),MATCH(_7043_DJones_1_export_excel_2_9_[[#Headers],[CEO_Country]],'By serial number'!$A$1:$AV$1,0)))=0,"",INDEX('By serial number'!$A:$AV,MATCH(TEXT($C26,"000"),'By serial number'!$A:$A,0),MATCH(_7043_DJones_1_export_excel_2_9_[[#Headers],[CEO_Country]],'By serial number'!$A$1:$AV$1,0)))</f>
        <v/>
      </c>
      <c r="BR26" s="4" t="str">
        <f>IF(LEN(INDEX('By serial number'!$A:$AV,MATCH(TEXT($C26,"000"),'By serial number'!$A:$A,0),MATCH(_7043_DJones_1_export_excel_2_9_[[#Headers],[CEO_Phone]],'By serial number'!$A$1:$AV$1,0)))=0,"",INDEX('By serial number'!$A:$AV,MATCH(TEXT($C26,"000"),'By serial number'!$A:$A,0),MATCH(_7043_DJones_1_export_excel_2_9_[[#Headers],[CEO_Phone]],'By serial number'!$A$1:$AV$1,0)))</f>
        <v/>
      </c>
      <c r="BS26" s="4" t="str">
        <f>IF(LEN(INDEX('By serial number'!$A:$AV,MATCH(TEXT($C26,"000"),'By serial number'!$A:$A,0),MATCH(_7043_DJones_1_export_excel_2_9_[[#Headers],[CEO_Phone_Extension]],'By serial number'!$A$1:$AV$1,0)))=0,"",INDEX('By serial number'!$A:$AV,MATCH(TEXT($C26,"000"),'By serial number'!$A:$A,0),MATCH(_7043_DJones_1_export_excel_2_9_[[#Headers],[CEO_Phone_Extension]],'By serial number'!$A$1:$AV$1,0)))</f>
        <v/>
      </c>
      <c r="BT26" s="4" t="str">
        <f>IF(LEN(INDEX('By serial number'!$A:$AV,MATCH(TEXT($C26,"000"),'By serial number'!$A:$A,0),MATCH(_7043_DJones_1_export_excel_2_9_[[#Headers],[CEO_Foreign_Phone]],'By serial number'!$A$1:$AV$1,0)))=0,"",INDEX('By serial number'!$A:$AV,MATCH(TEXT($C26,"000"),'By serial number'!$A:$A,0),MATCH(_7043_DJones_1_export_excel_2_9_[[#Headers],[CEO_Foreign_Phone]],'By serial number'!$A$1:$AV$1,0)))</f>
        <v/>
      </c>
      <c r="BU26" s="4" t="str">
        <f>IFERROR(INDEX(Zerobounce!$A:$B,MATCH(_7043_DJones_1_export_excel_2_9_[[#This Row],[COMPEMAILADDRESS]],Zerobounce!$A:$A,0),2),"")</f>
        <v/>
      </c>
      <c r="BV26" s="4" t="str">
        <f>IFERROR(INDEX(Zerobounce!$A:$B,MATCH(_7043_DJones_1_export_excel_2_9_[[#This Row],[CONTACTEMAIL]],Zerobounce!$A:$A,0),2),"")</f>
        <v>valid</v>
      </c>
      <c r="BW26" s="11"/>
    </row>
    <row r="27" spans="1:75" x14ac:dyDescent="0.25">
      <c r="A27" s="4" t="s">
        <v>999</v>
      </c>
      <c r="B27" s="4" t="s">
        <v>1000</v>
      </c>
      <c r="C27">
        <v>217</v>
      </c>
      <c r="D27" s="4" t="s">
        <v>308</v>
      </c>
      <c r="E27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N217MS</v>
      </c>
      <c r="F27" s="4" t="s">
        <v>1178</v>
      </c>
      <c r="G27" s="4" t="s">
        <v>313</v>
      </c>
      <c r="H27" s="4" t="s">
        <v>1002</v>
      </c>
      <c r="I27" s="4" t="s">
        <v>515</v>
      </c>
      <c r="J27" s="4" t="s">
        <v>1179</v>
      </c>
      <c r="K27" s="4" t="s">
        <v>1180</v>
      </c>
      <c r="L27" s="4"/>
      <c r="M27" s="4" t="s">
        <v>1181</v>
      </c>
      <c r="N27" s="4" t="s">
        <v>313</v>
      </c>
      <c r="O27">
        <v>60649</v>
      </c>
      <c r="P27" s="4" t="s">
        <v>1002</v>
      </c>
      <c r="Q27" s="4" t="s">
        <v>1016</v>
      </c>
      <c r="R27" s="4"/>
      <c r="S27" s="4"/>
      <c r="T27" s="4"/>
      <c r="U27" s="4"/>
      <c r="V27" s="4" t="s">
        <v>1182</v>
      </c>
      <c r="W27" s="4" t="s">
        <v>1183</v>
      </c>
      <c r="X27" s="4"/>
      <c r="Y27" s="4"/>
      <c r="Z27" s="4" t="s">
        <v>1184</v>
      </c>
      <c r="AA27" s="4"/>
      <c r="AB27" s="4" t="s">
        <v>1184</v>
      </c>
      <c r="AC27" s="4" t="str">
        <f>IF(LEN(INDEX('By serial number'!$A:$AV,MATCH(TEXT($C27,"000"),'By serial number'!$A:$A,0),MATCH(_7043_DJones_1_export_excel_2_9_[[#Headers],["Operator"]],'By serial number'!$A$1:$AV$1,0)))=0,"",INDEX('By serial number'!$A:$AV,MATCH(TEXT($C27,"000"),'By serial number'!$A:$A,0),MATCH(_7043_DJones_1_export_excel_2_9_[[#Headers],["Operator"]],'By serial number'!$A$1:$AV$1,0)))</f>
        <v/>
      </c>
      <c r="AD27" s="4" t="str">
        <f>IF(LEN(INDEX('By serial number'!$A:$AV,MATCH(TEXT($C27,"000"),'By serial number'!$A:$A,0),MATCH(_7043_DJones_1_export_excel_2_9_[[#Headers],[Data]],'By serial number'!$A$1:$AV$1,0)))=0,"",INDEX('By serial number'!$A:$AV,MATCH(TEXT($C27,"000"),'By serial number'!$A:$A,0),MATCH(_7043_DJones_1_export_excel_2_9_[[#Headers],[Data]],'By serial number'!$A$1:$AV$1,0)))</f>
        <v>GS 150-217 LLC, Chicago IL bought 6/4/07, rrg 6/13/07</v>
      </c>
      <c r="AE27" s="4" t="str">
        <f>IF(LEN(INDEX('By serial number'!$A:$AV,MATCH(TEXT($C27,"000"),'By serial number'!$A:$A,0),MATCH(_7043_DJones_1_export_excel_2_9_[[#Headers],[NAME]],'By serial number'!$A$1:$AV$1,0)))=0,"",INDEX('By serial number'!$A:$AV,MATCH(TEXT($C27,"000"),'By serial number'!$A:$A,0),MATCH(_7043_DJones_1_export_excel_2_9_[[#Headers],[NAME]],'By serial number'!$A$1:$AV$1,0)))</f>
        <v>GS 150-217 LLC</v>
      </c>
      <c r="AF27" s="4" t="str">
        <f>IF(LEN(INDEX('By serial number'!$A:$AV,MATCH(TEXT($C27,"000"),'By serial number'!$A:$A,0),MATCH(_7043_DJones_1_export_excel_2_9_[[#Headers],[STREET]],'By serial number'!$A$1:$AV$1,0)))=0,"",INDEX('By serial number'!$A:$AV,MATCH(TEXT($C27,"000"),'By serial number'!$A:$A,0),MATCH(_7043_DJones_1_export_excel_2_9_[[#Headers],[STREET]],'By serial number'!$A$1:$AV$1,0)))</f>
        <v>303 W MADISON ST STE 1000</v>
      </c>
      <c r="AG27" s="4" t="str">
        <f>IF(LEN(INDEX('By serial number'!$A:$AV,MATCH(TEXT($C27,"000"),'By serial number'!$A:$A,0),MATCH(_7043_DJones_1_export_excel_2_9_[[#Headers],[CITY]],'By serial number'!$A$1:$AV$1,0)))=0,"",INDEX('By serial number'!$A:$AV,MATCH(TEXT($C27,"000"),'By serial number'!$A:$A,0),MATCH(_7043_DJones_1_export_excel_2_9_[[#Headers],[CITY]],'By serial number'!$A$1:$AV$1,0)))</f>
        <v>CHICAGO</v>
      </c>
      <c r="AH27" s="4" t="str">
        <f>IF(LEN(INDEX('By serial number'!$A:$AV,MATCH(TEXT($C27,"000"),'By serial number'!$A:$A,0),MATCH(_7043_DJones_1_export_excel_2_9_[[#Headers],[STATE]],'By serial number'!$A$1:$AV$1,0)))=0,"",INDEX('By serial number'!$A:$AV,MATCH(TEXT($C27,"000"),'By serial number'!$A:$A,0),MATCH(_7043_DJones_1_export_excel_2_9_[[#Headers],[STATE]],'By serial number'!$A$1:$AV$1,0)))</f>
        <v>IL</v>
      </c>
      <c r="AI27" s="4" t="e">
        <f>IF(LEN(INDEX('By serial number'!$A:$AV,MATCH(TEXT($C27,"000"),'By serial number'!$A:$A,0),MATCH(_7043_DJones_1_export_excel_2_9_[[#Headers],[Column1]],'By serial number'!$A$1:$AV$1,0)))=0,"",INDEX('By serial number'!$A:$AV,MATCH(TEXT($C27,"000"),'By serial number'!$A:$A,0),MATCH(_7043_DJones_1_export_excel_2_9_[[#Headers],[Column1]],'By serial number'!$A$1:$AV$1,0)))</f>
        <v>#N/A</v>
      </c>
      <c r="AJ27" s="4" t="str">
        <f>IF(LEN(INDEX('By serial number'!$A:$AV,MATCH(TEXT($C27,"000"),'By serial number'!$A:$A,0),MATCH(_7043_DJones_1_export_excel_2_9_[[#Headers],[OTHER NAMES(1)]],'By serial number'!$A$1:$AV$1,0)))=0,"",INDEX('By serial number'!$A:$AV,MATCH(TEXT($C27,"000"),'By serial number'!$A:$A,0),MATCH(_7043_DJones_1_export_excel_2_9_[[#Headers],[OTHER NAMES(1)]],'By serial number'!$A$1:$AV$1,0)))</f>
        <v/>
      </c>
      <c r="AK27" s="4" t="str">
        <f>IF(LEN(INDEX('By serial number'!$A:$AV,MATCH(TEXT($C27,"000"),'By serial number'!$A:$A,0),MATCH(_7043_DJones_1_export_excel_2_9_[[#Headers],[OTHER NAMES(2)]],'By serial number'!$A$1:$AV$1,0)))=0,"",INDEX('By serial number'!$A:$AV,MATCH(TEXT($C27,"000"),'By serial number'!$A:$A,0),MATCH(_7043_DJones_1_export_excel_2_9_[[#Headers],[OTHER NAMES(2)]],'By serial number'!$A$1:$AV$1,0)))</f>
        <v/>
      </c>
      <c r="AL27" s="4" t="str">
        <f>IF(LEN(INDEX('By serial number'!$A:$AV,MATCH(TEXT($C27,"000"),'By serial number'!$A:$A,0),MATCH(_7043_DJones_1_export_excel_2_9_[[#Headers],[Part 135 Certificate Holder Name]],'By serial number'!$A$1:$AV$1,0)))=0,"",INDEX('By serial number'!$A:$AV,MATCH(TEXT($C27,"000"),'By serial number'!$A:$A,0),MATCH(_7043_DJones_1_export_excel_2_9_[[#Headers],[Part 135 Certificate Holder Name]],'By serial number'!$A$1:$AV$1,0)))</f>
        <v/>
      </c>
      <c r="AM27" s="4" t="str">
        <f>IF(LEN(INDEX('By serial number'!$A:$AV,MATCH(TEXT($C27,"000"),'By serial number'!$A:$A,0),MATCH(_7043_DJones_1_export_excel_2_9_[[#Headers],[Part 135 Dsgn]],'By serial number'!$A$1:$AV$1,0)))=0,"",INDEX('By serial number'!$A:$AV,MATCH(TEXT($C27,"000"),'By serial number'!$A:$A,0),MATCH(_7043_DJones_1_export_excel_2_9_[[#Headers],[Part 135 Dsgn]],'By serial number'!$A$1:$AV$1,0)))</f>
        <v/>
      </c>
      <c r="AN27" s="4" t="e">
        <f>IF(LEN(INDEX('By serial number'!$A:$AV,MATCH(TEXT($C27,"000"),'By serial number'!$A:$A,0),MATCH(_7043_DJones_1_export_excel_2_9_[[#Headers],[Column2]],'By serial number'!$A$1:$AV$1,0)))=0,"",INDEX('By serial number'!$A:$AV,MATCH(TEXT($C27,"000"),'By serial number'!$A:$A,0),MATCH(_7043_DJones_1_export_excel_2_9_[[#Headers],[Column2]],'By serial number'!$A$1:$AV$1,0)))</f>
        <v>#N/A</v>
      </c>
      <c r="AO27" s="4" t="str">
        <f>IF(LEN(INDEX('By serial number'!$A:$AV,MATCH(TEXT($C27,"000"),'By serial number'!$A:$A,0),MATCH(_7043_DJones_1_export_excel_2_9_[[#Headers],[DNB Key People]],'By serial number'!$A$1:$AV$1,0)))=0,"",INDEX('By serial number'!$A:$AV,MATCH(TEXT($C27,"000"),'By serial number'!$A:$A,0),MATCH(_7043_DJones_1_export_excel_2_9_[[#Headers],[DNB Key People]],'By serial number'!$A$1:$AV$1,0)))</f>
        <v/>
      </c>
      <c r="AP27" s="4" t="str">
        <f>IF(LEN(INDEX('By serial number'!$A:$AV,MATCH(TEXT($C27,"000"),'By serial number'!$A:$A,0),MATCH(_7043_DJones_1_export_excel_2_9_[[#Headers],[POC]],'By serial number'!$A$1:$AV$1,0)))=0,"",INDEX('By serial number'!$A:$AV,MATCH(TEXT($C27,"000"),'By serial number'!$A:$A,0),MATCH(_7043_DJones_1_export_excel_2_9_[[#Headers],[POC]],'By serial number'!$A$1:$AV$1,0)))</f>
        <v/>
      </c>
      <c r="AQ27" s="4" t="str">
        <f>IF(LEN(INDEX('By serial number'!$A:$AV,MATCH(TEXT($C27,"000"),'By serial number'!$A:$A,0),MATCH(_7043_DJones_1_export_excel_2_9_[[#Headers],[Title]],'By serial number'!$A$1:$AV$1,0)))=0,"",INDEX('By serial number'!$A:$AV,MATCH(TEXT($C27,"000"),'By serial number'!$A:$A,0),MATCH(_7043_DJones_1_export_excel_2_9_[[#Headers],[Title]],'By serial number'!$A$1:$AV$1,0)))</f>
        <v/>
      </c>
      <c r="AR27" s="4" t="str">
        <f>IF(LEN(INDEX('By serial number'!$A:$AV,MATCH(TEXT($C27,"000"),'By serial number'!$A:$A,0),MATCH(_7043_DJones_1_export_excel_2_9_[[#Headers],[Address]],'By serial number'!$A$1:$AV$1,0)))=0,"",INDEX('By serial number'!$A:$AV,MATCH(TEXT($C27,"000"),'By serial number'!$A:$A,0),MATCH(_7043_DJones_1_export_excel_2_9_[[#Headers],[Address]],'By serial number'!$A$1:$AV$1,0)))</f>
        <v/>
      </c>
      <c r="AS27" s="4" t="e">
        <f>IF(LEN(INDEX('By serial number'!$A:$AV,MATCH(TEXT($C27,"000"),'By serial number'!$A:$A,0),MATCH(_7043_DJones_1_export_excel_2_9_[[#Headers],[Column3]],'By serial number'!$A$1:$AV$1,0)))=0,"",INDEX('By serial number'!$A:$AV,MATCH(TEXT($C27,"000"),'By serial number'!$A:$A,0),MATCH(_7043_DJones_1_export_excel_2_9_[[#Headers],[Column3]],'By serial number'!$A$1:$AV$1,0)))</f>
        <v>#N/A</v>
      </c>
      <c r="AT27" s="4" t="str">
        <f>IF(LEN(INDEX('By serial number'!$A:$AV,MATCH(TEXT($C27,"000"),'By serial number'!$A:$A,0),MATCH(_7043_DJones_1_export_excel_2_9_[[#Headers],[Phone]],'By serial number'!$A$1:$AV$1,0)))=0,"",INDEX('By serial number'!$A:$AV,MATCH(TEXT($C27,"000"),'By serial number'!$A:$A,0),MATCH(_7043_DJones_1_export_excel_2_9_[[#Headers],[Phone]],'By serial number'!$A$1:$AV$1,0)))</f>
        <v/>
      </c>
      <c r="AU27" s="4" t="str">
        <f>IF(LEN(INDEX('By serial number'!$A:$AV,MATCH(TEXT($C27,"000"),'By serial number'!$A:$A,0),MATCH(_7043_DJones_1_export_excel_2_9_[[#Headers],[Email]],'By serial number'!$A$1:$AV$1,0)))=0,"",INDEX('By serial number'!$A:$AV,MATCH(TEXT($C27,"000"),'By serial number'!$A:$A,0),MATCH(_7043_DJones_1_export_excel_2_9_[[#Headers],[Email]],'By serial number'!$A$1:$AV$1,0)))</f>
        <v/>
      </c>
      <c r="AV27" s="4" t="e">
        <f>IF(LEN(INDEX('By serial number'!$A:$AV,MATCH(TEXT($C27,"000"),'By serial number'!$A:$A,0),MATCH(_7043_DJones_1_export_excel_2_9_[[#Headers],[Column4]],'By serial number'!$A$1:$AV$1,0)))=0,"",INDEX('By serial number'!$A:$AV,MATCH(TEXT($C27,"000"),'By serial number'!$A:$A,0),MATCH(_7043_DJones_1_export_excel_2_9_[[#Headers],[Column4]],'By serial number'!$A$1:$AV$1,0)))</f>
        <v>#N/A</v>
      </c>
      <c r="AW27" s="4" t="str">
        <f>IF(LEN(INDEX('By serial number'!$A:$AV,MATCH(TEXT($C27,"000"),'By serial number'!$A:$A,0),MATCH(_7043_DJones_1_export_excel_2_9_[[#Headers],[NBAA Name]],'By serial number'!$A$1:$AV$1,0)))=0,"",INDEX('By serial number'!$A:$AV,MATCH(TEXT($C27,"000"),'By serial number'!$A:$A,0),MATCH(_7043_DJones_1_export_excel_2_9_[[#Headers],[NBAA Name]],'By serial number'!$A$1:$AV$1,0)))</f>
        <v xml:space="preserve">Virago Services, LLC </v>
      </c>
      <c r="AX27" s="4" t="str">
        <f>IF(LEN(INDEX('By serial number'!$A:$AV,MATCH(TEXT($C27,"000"),'By serial number'!$A:$A,0),MATCH(_7043_DJones_1_export_excel_2_9_[[#Headers],[NBAA Addr1]],'By serial number'!$A$1:$AV$1,0)))=0,"",INDEX('By serial number'!$A:$AV,MATCH(TEXT($C27,"000"),'By serial number'!$A:$A,0),MATCH(_7043_DJones_1_export_excel_2_9_[[#Headers],[NBAA Addr1]],'By serial number'!$A$1:$AV$1,0)))</f>
        <v>11242 E. Cimmarron Drive</v>
      </c>
      <c r="AY27" s="4" t="str">
        <f>IF(LEN(INDEX('By serial number'!$A:$AV,MATCH(TEXT($C27,"000"),'By serial number'!$A:$A,0),MATCH(_7043_DJones_1_export_excel_2_9_[[#Headers],[NBAA Addr2]],'By serial number'!$A$1:$AV$1,0)))=0,"",INDEX('By serial number'!$A:$AV,MATCH(TEXT($C27,"000"),'By serial number'!$A:$A,0),MATCH(_7043_DJones_1_export_excel_2_9_[[#Headers],[NBAA Addr2]],'By serial number'!$A$1:$AV$1,0)))</f>
        <v/>
      </c>
      <c r="AZ27" s="4" t="str">
        <f>IF(LEN(INDEX('By serial number'!$A:$AV,MATCH(TEXT($C27,"000"),'By serial number'!$A:$A,0),MATCH(_7043_DJones_1_export_excel_2_9_[[#Headers],[NBAA City]],'By serial number'!$A$1:$AV$1,0)))=0,"",INDEX('By serial number'!$A:$AV,MATCH(TEXT($C27,"000"),'By serial number'!$A:$A,0),MATCH(_7043_DJones_1_export_excel_2_9_[[#Headers],[NBAA City]],'By serial number'!$A$1:$AV$1,0)))</f>
        <v>Englewood</v>
      </c>
      <c r="BA27" s="4" t="str">
        <f>IF(LEN(INDEX('By serial number'!$A:$AV,MATCH(TEXT($C27,"000"),'By serial number'!$A:$A,0),MATCH(_7043_DJones_1_export_excel_2_9_[[#Headers],[NBAA State]],'By serial number'!$A$1:$AV$1,0)))=0,"",INDEX('By serial number'!$A:$AV,MATCH(TEXT($C27,"000"),'By serial number'!$A:$A,0),MATCH(_7043_DJones_1_export_excel_2_9_[[#Headers],[NBAA State]],'By serial number'!$A$1:$AV$1,0)))</f>
        <v>Colorado</v>
      </c>
      <c r="BB27" s="4" t="str">
        <f>IF(LEN(INDEX('By serial number'!$A:$AV,MATCH(TEXT($C27,"000"),'By serial number'!$A:$A,0),MATCH(_7043_DJones_1_export_excel_2_9_[[#Headers],[NBAA Zip]],'By serial number'!$A$1:$AV$1,0)))=0,"",INDEX('By serial number'!$A:$AV,MATCH(TEXT($C27,"000"),'By serial number'!$A:$A,0),MATCH(_7043_DJones_1_export_excel_2_9_[[#Headers],[NBAA Zip]],'By serial number'!$A$1:$AV$1,0)))</f>
        <v>80111</v>
      </c>
      <c r="BC27" s="4" t="str">
        <f>IF(LEN(INDEX('By serial number'!$A:$AV,MATCH(TEXT($C27,"000"),'By serial number'!$A:$A,0),MATCH(_7043_DJones_1_export_excel_2_9_[[#Headers],[NBAA Phone]],'By serial number'!$A$1:$AV$1,0)))=0,"",INDEX('By serial number'!$A:$AV,MATCH(TEXT($C27,"000"),'By serial number'!$A:$A,0),MATCH(_7043_DJones_1_export_excel_2_9_[[#Headers],[NBAA Phone]],'By serial number'!$A$1:$AV$1,0)))</f>
        <v>+1 720.717.3004</v>
      </c>
      <c r="BD27" s="4" t="str">
        <f>IF(LEN(INDEX('By serial number'!$A:$AV,MATCH(TEXT($C27,"000"),'By serial number'!$A:$A,0),MATCH(_7043_DJones_1_export_excel_2_9_[[#Headers],[NBAA Web]],'By serial number'!$A$1:$AV$1,0)))=0,"",INDEX('By serial number'!$A:$AV,MATCH(TEXT($C27,"000"),'By serial number'!$A:$A,0),MATCH(_7043_DJones_1_export_excel_2_9_[[#Headers],[NBAA Web]],'By serial number'!$A$1:$AV$1,0)))</f>
        <v/>
      </c>
      <c r="BE27" s="4" t="str">
        <f>IF(LEN(INDEX('By serial number'!$A:$AV,MATCH(TEXT($C27,"000"),'By serial number'!$A:$A,0),MATCH(_7043_DJones_1_export_excel_2_9_[[#Headers],[NBAA email]],'By serial number'!$A$1:$AV$1,0)))=0,"",INDEX('By serial number'!$A:$AV,MATCH(TEXT($C27,"000"),'By serial number'!$A:$A,0),MATCH(_7043_DJones_1_export_excel_2_9_[[#Headers],[NBAA email]],'By serial number'!$A$1:$AV$1,0)))</f>
        <v/>
      </c>
      <c r="BF27" s="4" t="str">
        <f>IF(LEN(INDEX('By serial number'!$A:$AV,MATCH(TEXT($C27,"000"),'By serial number'!$A:$A,0),MATCH(_7043_DJones_1_export_excel_2_9_[[#Headers],[NBAA NBAA Link]],'By serial number'!$A$1:$AV$1,0)))=0,"",INDEX('By serial number'!$A:$AV,MATCH(TEXT($C27,"000"),'By serial number'!$A:$A,0),MATCH(_7043_DJones_1_export_excel_2_9_[[#Headers],[NBAA NBAA Link]],'By serial number'!$A$1:$AV$1,0)))</f>
        <v/>
      </c>
      <c r="BG27" s="4" t="str">
        <f>IF(LEN(INDEX('By serial number'!$A:$AV,MATCH(TEXT($C27,"000"),'By serial number'!$A:$A,0),MATCH(_7043_DJones_1_export_excel_2_9_[[#Headers],[Certificate Designator]],'By serial number'!$A$1:$AV$1,0)))=0,"",INDEX('By serial number'!$A:$AV,MATCH(TEXT($C27,"000"),'By serial number'!$A:$A,0),MATCH(_7043_DJones_1_export_excel_2_9_[[#Headers],[Certificate Designator]],'By serial number'!$A$1:$AV$1,0)))</f>
        <v/>
      </c>
      <c r="BH27" s="4" t="str">
        <f>IF(LEN(INDEX('By serial number'!$A:$AV,MATCH(TEXT($C27,"000"),'By serial number'!$A:$A,0),MATCH(_7043_DJones_1_export_excel_2_9_[[#Headers],[Company Name]],'By serial number'!$A$1:$AV$1,0)))=0,"",INDEX('By serial number'!$A:$AV,MATCH(TEXT($C27,"000"),'By serial number'!$A:$A,0),MATCH(_7043_DJones_1_export_excel_2_9_[[#Headers],[Company Name]],'By serial number'!$A$1:$AV$1,0)))</f>
        <v/>
      </c>
      <c r="BI27" s="4" t="str">
        <f>IF(LEN(INDEX('By serial number'!$A:$AV,MATCH(TEXT($C27,"000"),'By serial number'!$A:$A,0),MATCH(_7043_DJones_1_export_excel_2_9_[[#Headers],[CEO_Name]],'By serial number'!$A$1:$AV$1,0)))=0,"",INDEX('By serial number'!$A:$AV,MATCH(TEXT($C27,"000"),'By serial number'!$A:$A,0),MATCH(_7043_DJones_1_export_excel_2_9_[[#Headers],[CEO_Name]],'By serial number'!$A$1:$AV$1,0)))</f>
        <v/>
      </c>
      <c r="BJ27" s="4" t="str">
        <f>IF(LEN(INDEX('By serial number'!$A:$AV,MATCH(TEXT($C27,"000"),'By serial number'!$A:$A,0),MATCH(_7043_DJones_1_export_excel_2_9_[[#Headers],[CEO_Title]],'By serial number'!$A$1:$AV$1,0)))=0,"",INDEX('By serial number'!$A:$AV,MATCH(TEXT($C27,"000"),'By serial number'!$A:$A,0),MATCH(_7043_DJones_1_export_excel_2_9_[[#Headers],[CEO_Title]],'By serial number'!$A$1:$AV$1,0)))</f>
        <v/>
      </c>
      <c r="BK27" s="4" t="str">
        <f>IF(LEN(INDEX('By serial number'!$A:$AV,MATCH(TEXT($C27,"000"),'By serial number'!$A:$A,0),MATCH(_7043_DJones_1_export_excel_2_9_[[#Headers],[CEO_Address1]],'By serial number'!$A$1:$AV$1,0)))=0,"",INDEX('By serial number'!$A:$AV,MATCH(TEXT($C27,"000"),'By serial number'!$A:$A,0),MATCH(_7043_DJones_1_export_excel_2_9_[[#Headers],[CEO_Address1]],'By serial number'!$A$1:$AV$1,0)))</f>
        <v/>
      </c>
      <c r="BL27" s="4" t="str">
        <f>IF(LEN(INDEX('By serial number'!$A:$AV,MATCH(TEXT($C27,"000"),'By serial number'!$A:$A,0),MATCH(_7043_DJones_1_export_excel_2_9_[[#Headers],[CEO_Address2]],'By serial number'!$A$1:$AV$1,0)))=0,"",INDEX('By serial number'!$A:$AV,MATCH(TEXT($C27,"000"),'By serial number'!$A:$A,0),MATCH(_7043_DJones_1_export_excel_2_9_[[#Headers],[CEO_Address2]],'By serial number'!$A$1:$AV$1,0)))</f>
        <v/>
      </c>
      <c r="BM27" s="4" t="str">
        <f>IF(LEN(INDEX('By serial number'!$A:$AV,MATCH(TEXT($C27,"000"),'By serial number'!$A:$A,0),MATCH(_7043_DJones_1_export_excel_2_9_[[#Headers],[CEO_Address3]],'By serial number'!$A$1:$AV$1,0)))=0,"",INDEX('By serial number'!$A:$AV,MATCH(TEXT($C27,"000"),'By serial number'!$A:$A,0),MATCH(_7043_DJones_1_export_excel_2_9_[[#Headers],[CEO_Address3]],'By serial number'!$A$1:$AV$1,0)))</f>
        <v/>
      </c>
      <c r="BN27" s="4" t="str">
        <f>IF(LEN(INDEX('By serial number'!$A:$AV,MATCH(TEXT($C27,"000"),'By serial number'!$A:$A,0),MATCH(_7043_DJones_1_export_excel_2_9_[[#Headers],[CEO_City]],'By serial number'!$A$1:$AV$1,0)))=0,"",INDEX('By serial number'!$A:$AV,MATCH(TEXT($C27,"000"),'By serial number'!$A:$A,0),MATCH(_7043_DJones_1_export_excel_2_9_[[#Headers],[CEO_City]],'By serial number'!$A$1:$AV$1,0)))</f>
        <v/>
      </c>
      <c r="BO27" s="4" t="str">
        <f>IF(LEN(INDEX('By serial number'!$A:$AV,MATCH(TEXT($C27,"000"),'By serial number'!$A:$A,0),MATCH(_7043_DJones_1_export_excel_2_9_[[#Headers],[CEO_State]],'By serial number'!$A$1:$AV$1,0)))=0,"",INDEX('By serial number'!$A:$AV,MATCH(TEXT($C27,"000"),'By serial number'!$A:$A,0),MATCH(_7043_DJones_1_export_excel_2_9_[[#Headers],[CEO_State]],'By serial number'!$A$1:$AV$1,0)))</f>
        <v/>
      </c>
      <c r="BP27" s="4" t="str">
        <f>IF(LEN(INDEX('By serial number'!$A:$AV,MATCH(TEXT($C27,"000"),'By serial number'!$A:$A,0),MATCH(_7043_DJones_1_export_excel_2_9_[[#Headers],[CEO_Postal_Code]],'By serial number'!$A$1:$AV$1,0)))=0,"",INDEX('By serial number'!$A:$AV,MATCH(TEXT($C27,"000"),'By serial number'!$A:$A,0),MATCH(_7043_DJones_1_export_excel_2_9_[[#Headers],[CEO_Postal_Code]],'By serial number'!$A$1:$AV$1,0)))</f>
        <v/>
      </c>
      <c r="BQ27" s="4" t="str">
        <f>IF(LEN(INDEX('By serial number'!$A:$AV,MATCH(TEXT($C27,"000"),'By serial number'!$A:$A,0),MATCH(_7043_DJones_1_export_excel_2_9_[[#Headers],[CEO_Country]],'By serial number'!$A$1:$AV$1,0)))=0,"",INDEX('By serial number'!$A:$AV,MATCH(TEXT($C27,"000"),'By serial number'!$A:$A,0),MATCH(_7043_DJones_1_export_excel_2_9_[[#Headers],[CEO_Country]],'By serial number'!$A$1:$AV$1,0)))</f>
        <v/>
      </c>
      <c r="BR27" s="4" t="str">
        <f>IF(LEN(INDEX('By serial number'!$A:$AV,MATCH(TEXT($C27,"000"),'By serial number'!$A:$A,0),MATCH(_7043_DJones_1_export_excel_2_9_[[#Headers],[CEO_Phone]],'By serial number'!$A$1:$AV$1,0)))=0,"",INDEX('By serial number'!$A:$AV,MATCH(TEXT($C27,"000"),'By serial number'!$A:$A,0),MATCH(_7043_DJones_1_export_excel_2_9_[[#Headers],[CEO_Phone]],'By serial number'!$A$1:$AV$1,0)))</f>
        <v/>
      </c>
      <c r="BS27" s="4" t="str">
        <f>IF(LEN(INDEX('By serial number'!$A:$AV,MATCH(TEXT($C27,"000"),'By serial number'!$A:$A,0),MATCH(_7043_DJones_1_export_excel_2_9_[[#Headers],[CEO_Phone_Extension]],'By serial number'!$A$1:$AV$1,0)))=0,"",INDEX('By serial number'!$A:$AV,MATCH(TEXT($C27,"000"),'By serial number'!$A:$A,0),MATCH(_7043_DJones_1_export_excel_2_9_[[#Headers],[CEO_Phone_Extension]],'By serial number'!$A$1:$AV$1,0)))</f>
        <v/>
      </c>
      <c r="BT27" s="4" t="str">
        <f>IF(LEN(INDEX('By serial number'!$A:$AV,MATCH(TEXT($C27,"000"),'By serial number'!$A:$A,0),MATCH(_7043_DJones_1_export_excel_2_9_[[#Headers],[CEO_Foreign_Phone]],'By serial number'!$A$1:$AV$1,0)))=0,"",INDEX('By serial number'!$A:$AV,MATCH(TEXT($C27,"000"),'By serial number'!$A:$A,0),MATCH(_7043_DJones_1_export_excel_2_9_[[#Headers],[CEO_Foreign_Phone]],'By serial number'!$A$1:$AV$1,0)))</f>
        <v/>
      </c>
      <c r="BU27" s="4" t="str">
        <f>IFERROR(INDEX(Zerobounce!$A:$B,MATCH(_7043_DJones_1_export_excel_2_9_[[#This Row],[COMPEMAILADDRESS]],Zerobounce!$A:$A,0),2),"")</f>
        <v/>
      </c>
      <c r="BV27" s="4" t="str">
        <f>IFERROR(INDEX(Zerobounce!$A:$B,MATCH(_7043_DJones_1_export_excel_2_9_[[#This Row],[CONTACTEMAIL]],Zerobounce!$A:$A,0),2),"")</f>
        <v/>
      </c>
      <c r="BW27" s="11"/>
    </row>
    <row r="28" spans="1:75" x14ac:dyDescent="0.25">
      <c r="A28" s="4" t="s">
        <v>999</v>
      </c>
      <c r="B28" s="4" t="s">
        <v>1000</v>
      </c>
      <c r="C28">
        <v>218</v>
      </c>
      <c r="D28" s="4" t="s">
        <v>320</v>
      </c>
      <c r="E28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N1HE</v>
      </c>
      <c r="F28" s="4" t="s">
        <v>1185</v>
      </c>
      <c r="G28" s="4" t="s">
        <v>325</v>
      </c>
      <c r="H28" s="4" t="s">
        <v>1002</v>
      </c>
      <c r="I28" s="4" t="s">
        <v>515</v>
      </c>
      <c r="J28" s="4" t="s">
        <v>1186</v>
      </c>
      <c r="K28" s="4" t="s">
        <v>1187</v>
      </c>
      <c r="L28" s="4"/>
      <c r="M28" s="4" t="s">
        <v>1188</v>
      </c>
      <c r="N28" s="4" t="s">
        <v>325</v>
      </c>
      <c r="O28">
        <v>74820</v>
      </c>
      <c r="P28" s="4" t="s">
        <v>1002</v>
      </c>
      <c r="Q28" s="4" t="s">
        <v>1016</v>
      </c>
      <c r="R28" s="4"/>
      <c r="S28" s="4"/>
      <c r="T28" s="4"/>
      <c r="U28" s="4" t="s">
        <v>1189</v>
      </c>
      <c r="V28" s="4" t="s">
        <v>1059</v>
      </c>
      <c r="W28" s="4" t="s">
        <v>1190</v>
      </c>
      <c r="X28" s="4" t="s">
        <v>1020</v>
      </c>
      <c r="Y28" s="4"/>
      <c r="Z28" s="4" t="s">
        <v>1189</v>
      </c>
      <c r="AA28" s="4"/>
      <c r="AB28" s="4" t="s">
        <v>1189</v>
      </c>
      <c r="AC28" s="4" t="str">
        <f>IF(LEN(INDEX('By serial number'!$A:$AV,MATCH(TEXT($C28,"000"),'By serial number'!$A:$A,0),MATCH(_7043_DJones_1_export_excel_2_9_[[#Headers],["Operator"]],'By serial number'!$A$1:$AV$1,0)))=0,"",INDEX('By serial number'!$A:$AV,MATCH(TEXT($C28,"000"),'By serial number'!$A:$A,0),MATCH(_7043_DJones_1_export_excel_2_9_[[#Headers],["Operator"]],'By serial number'!$A$1:$AV$1,0)))</f>
        <v/>
      </c>
      <c r="AD28" s="4" t="str">
        <f>IF(LEN(INDEX('By serial number'!$A:$AV,MATCH(TEXT($C28,"000"),'By serial number'!$A:$A,0),MATCH(_7043_DJones_1_export_excel_2_9_[[#Headers],[Data]],'By serial number'!$A$1:$AV$1,0)))=0,"",INDEX('By serial number'!$A:$AV,MATCH(TEXT($C28,"000"),'By serial number'!$A:$A,0),MATCH(_7043_DJones_1_export_excel_2_9_[[#Headers],[Data]],'By serial number'!$A$1:$AV$1,0)))</f>
        <v>Conquest Air LLC, Ada OK bought 4/2/19</v>
      </c>
      <c r="AE28" s="4" t="str">
        <f>IF(LEN(INDEX('By serial number'!$A:$AV,MATCH(TEXT($C28,"000"),'By serial number'!$A:$A,0),MATCH(_7043_DJones_1_export_excel_2_9_[[#Headers],[NAME]],'By serial number'!$A$1:$AV$1,0)))=0,"",INDEX('By serial number'!$A:$AV,MATCH(TEXT($C28,"000"),'By serial number'!$A:$A,0),MATCH(_7043_DJones_1_export_excel_2_9_[[#Headers],[NAME]],'By serial number'!$A$1:$AV$1,0)))</f>
        <v>CONQUEST AIR LLC</v>
      </c>
      <c r="AF28" s="4" t="str">
        <f>IF(LEN(INDEX('By serial number'!$A:$AV,MATCH(TEXT($C28,"000"),'By serial number'!$A:$A,0),MATCH(_7043_DJones_1_export_excel_2_9_[[#Headers],[STREET]],'By serial number'!$A$1:$AV$1,0)))=0,"",INDEX('By serial number'!$A:$AV,MATCH(TEXT($C28,"000"),'By serial number'!$A:$A,0),MATCH(_7043_DJones_1_export_excel_2_9_[[#Headers],[STREET]],'By serial number'!$A$1:$AV$1,0)))</f>
        <v>1101 CRADDUCK RD STE B</v>
      </c>
      <c r="AG28" s="4" t="str">
        <f>IF(LEN(INDEX('By serial number'!$A:$AV,MATCH(TEXT($C28,"000"),'By serial number'!$A:$A,0),MATCH(_7043_DJones_1_export_excel_2_9_[[#Headers],[CITY]],'By serial number'!$A$1:$AV$1,0)))=0,"",INDEX('By serial number'!$A:$AV,MATCH(TEXT($C28,"000"),'By serial number'!$A:$A,0),MATCH(_7043_DJones_1_export_excel_2_9_[[#Headers],[CITY]],'By serial number'!$A$1:$AV$1,0)))</f>
        <v>ADA</v>
      </c>
      <c r="AH28" s="4" t="str">
        <f>IF(LEN(INDEX('By serial number'!$A:$AV,MATCH(TEXT($C28,"000"),'By serial number'!$A:$A,0),MATCH(_7043_DJones_1_export_excel_2_9_[[#Headers],[STATE]],'By serial number'!$A$1:$AV$1,0)))=0,"",INDEX('By serial number'!$A:$AV,MATCH(TEXT($C28,"000"),'By serial number'!$A:$A,0),MATCH(_7043_DJones_1_export_excel_2_9_[[#Headers],[STATE]],'By serial number'!$A$1:$AV$1,0)))</f>
        <v>OK</v>
      </c>
      <c r="AI28" s="4" t="e">
        <f>IF(LEN(INDEX('By serial number'!$A:$AV,MATCH(TEXT($C28,"000"),'By serial number'!$A:$A,0),MATCH(_7043_DJones_1_export_excel_2_9_[[#Headers],[Column1]],'By serial number'!$A$1:$AV$1,0)))=0,"",INDEX('By serial number'!$A:$AV,MATCH(TEXT($C28,"000"),'By serial number'!$A:$A,0),MATCH(_7043_DJones_1_export_excel_2_9_[[#Headers],[Column1]],'By serial number'!$A$1:$AV$1,0)))</f>
        <v>#N/A</v>
      </c>
      <c r="AJ28" s="4" t="str">
        <f>IF(LEN(INDEX('By serial number'!$A:$AV,MATCH(TEXT($C28,"000"),'By serial number'!$A:$A,0),MATCH(_7043_DJones_1_export_excel_2_9_[[#Headers],[OTHER NAMES(1)]],'By serial number'!$A$1:$AV$1,0)))=0,"",INDEX('By serial number'!$A:$AV,MATCH(TEXT($C28,"000"),'By serial number'!$A:$A,0),MATCH(_7043_DJones_1_export_excel_2_9_[[#Headers],[OTHER NAMES(1)]],'By serial number'!$A$1:$AV$1,0)))</f>
        <v/>
      </c>
      <c r="AK28" s="4" t="str">
        <f>IF(LEN(INDEX('By serial number'!$A:$AV,MATCH(TEXT($C28,"000"),'By serial number'!$A:$A,0),MATCH(_7043_DJones_1_export_excel_2_9_[[#Headers],[OTHER NAMES(2)]],'By serial number'!$A$1:$AV$1,0)))=0,"",INDEX('By serial number'!$A:$AV,MATCH(TEXT($C28,"000"),'By serial number'!$A:$A,0),MATCH(_7043_DJones_1_export_excel_2_9_[[#Headers],[OTHER NAMES(2)]],'By serial number'!$A$1:$AV$1,0)))</f>
        <v/>
      </c>
      <c r="AL28" s="4" t="str">
        <f>IF(LEN(INDEX('By serial number'!$A:$AV,MATCH(TEXT($C28,"000"),'By serial number'!$A:$A,0),MATCH(_7043_DJones_1_export_excel_2_9_[[#Headers],[Part 135 Certificate Holder Name]],'By serial number'!$A$1:$AV$1,0)))=0,"",INDEX('By serial number'!$A:$AV,MATCH(TEXT($C28,"000"),'By serial number'!$A:$A,0),MATCH(_7043_DJones_1_export_excel_2_9_[[#Headers],[Part 135 Certificate Holder Name]],'By serial number'!$A$1:$AV$1,0)))</f>
        <v/>
      </c>
      <c r="AM28" s="4" t="str">
        <f>IF(LEN(INDEX('By serial number'!$A:$AV,MATCH(TEXT($C28,"000"),'By serial number'!$A:$A,0),MATCH(_7043_DJones_1_export_excel_2_9_[[#Headers],[Part 135 Dsgn]],'By serial number'!$A$1:$AV$1,0)))=0,"",INDEX('By serial number'!$A:$AV,MATCH(TEXT($C28,"000"),'By serial number'!$A:$A,0),MATCH(_7043_DJones_1_export_excel_2_9_[[#Headers],[Part 135 Dsgn]],'By serial number'!$A$1:$AV$1,0)))</f>
        <v/>
      </c>
      <c r="AN28" s="4" t="e">
        <f>IF(LEN(INDEX('By serial number'!$A:$AV,MATCH(TEXT($C28,"000"),'By serial number'!$A:$A,0),MATCH(_7043_DJones_1_export_excel_2_9_[[#Headers],[Column2]],'By serial number'!$A$1:$AV$1,0)))=0,"",INDEX('By serial number'!$A:$AV,MATCH(TEXT($C28,"000"),'By serial number'!$A:$A,0),MATCH(_7043_DJones_1_export_excel_2_9_[[#Headers],[Column2]],'By serial number'!$A$1:$AV$1,0)))</f>
        <v>#N/A</v>
      </c>
      <c r="AO28" s="4" t="str">
        <f>IF(LEN(INDEX('By serial number'!$A:$AV,MATCH(TEXT($C28,"000"),'By serial number'!$A:$A,0),MATCH(_7043_DJones_1_export_excel_2_9_[[#Headers],[DNB Key People]],'By serial number'!$A$1:$AV$1,0)))=0,"",INDEX('By serial number'!$A:$AV,MATCH(TEXT($C28,"000"),'By serial number'!$A:$A,0),MATCH(_7043_DJones_1_export_excel_2_9_[[#Headers],[DNB Key People]],'By serial number'!$A$1:$AV$1,0)))</f>
        <v/>
      </c>
      <c r="AP28" s="4" t="str">
        <f>IF(LEN(INDEX('By serial number'!$A:$AV,MATCH(TEXT($C28,"000"),'By serial number'!$A:$A,0),MATCH(_7043_DJones_1_export_excel_2_9_[[#Headers],[POC]],'By serial number'!$A$1:$AV$1,0)))=0,"",INDEX('By serial number'!$A:$AV,MATCH(TEXT($C28,"000"),'By serial number'!$A:$A,0),MATCH(_7043_DJones_1_export_excel_2_9_[[#Headers],[POC]],'By serial number'!$A$1:$AV$1,0)))</f>
        <v/>
      </c>
      <c r="AQ28" s="4" t="str">
        <f>IF(LEN(INDEX('By serial number'!$A:$AV,MATCH(TEXT($C28,"000"),'By serial number'!$A:$A,0),MATCH(_7043_DJones_1_export_excel_2_9_[[#Headers],[Title]],'By serial number'!$A$1:$AV$1,0)))=0,"",INDEX('By serial number'!$A:$AV,MATCH(TEXT($C28,"000"),'By serial number'!$A:$A,0),MATCH(_7043_DJones_1_export_excel_2_9_[[#Headers],[Title]],'By serial number'!$A$1:$AV$1,0)))</f>
        <v/>
      </c>
      <c r="AR28" s="4" t="str">
        <f>IF(LEN(INDEX('By serial number'!$A:$AV,MATCH(TEXT($C28,"000"),'By serial number'!$A:$A,0),MATCH(_7043_DJones_1_export_excel_2_9_[[#Headers],[Address]],'By serial number'!$A$1:$AV$1,0)))=0,"",INDEX('By serial number'!$A:$AV,MATCH(TEXT($C28,"000"),'By serial number'!$A:$A,0),MATCH(_7043_DJones_1_export_excel_2_9_[[#Headers],[Address]],'By serial number'!$A$1:$AV$1,0)))</f>
        <v/>
      </c>
      <c r="AS28" s="4" t="e">
        <f>IF(LEN(INDEX('By serial number'!$A:$AV,MATCH(TEXT($C28,"000"),'By serial number'!$A:$A,0),MATCH(_7043_DJones_1_export_excel_2_9_[[#Headers],[Column3]],'By serial number'!$A$1:$AV$1,0)))=0,"",INDEX('By serial number'!$A:$AV,MATCH(TEXT($C28,"000"),'By serial number'!$A:$A,0),MATCH(_7043_DJones_1_export_excel_2_9_[[#Headers],[Column3]],'By serial number'!$A$1:$AV$1,0)))</f>
        <v>#N/A</v>
      </c>
      <c r="AT28" s="4" t="str">
        <f>IF(LEN(INDEX('By serial number'!$A:$AV,MATCH(TEXT($C28,"000"),'By serial number'!$A:$A,0),MATCH(_7043_DJones_1_export_excel_2_9_[[#Headers],[Phone]],'By serial number'!$A$1:$AV$1,0)))=0,"",INDEX('By serial number'!$A:$AV,MATCH(TEXT($C28,"000"),'By serial number'!$A:$A,0),MATCH(_7043_DJones_1_export_excel_2_9_[[#Headers],[Phone]],'By serial number'!$A$1:$AV$1,0)))</f>
        <v/>
      </c>
      <c r="AU28" s="4" t="str">
        <f>IF(LEN(INDEX('By serial number'!$A:$AV,MATCH(TEXT($C28,"000"),'By serial number'!$A:$A,0),MATCH(_7043_DJones_1_export_excel_2_9_[[#Headers],[Email]],'By serial number'!$A$1:$AV$1,0)))=0,"",INDEX('By serial number'!$A:$AV,MATCH(TEXT($C28,"000"),'By serial number'!$A:$A,0),MATCH(_7043_DJones_1_export_excel_2_9_[[#Headers],[Email]],'By serial number'!$A$1:$AV$1,0)))</f>
        <v/>
      </c>
      <c r="AV28" s="4" t="e">
        <f>IF(LEN(INDEX('By serial number'!$A:$AV,MATCH(TEXT($C28,"000"),'By serial number'!$A:$A,0),MATCH(_7043_DJones_1_export_excel_2_9_[[#Headers],[Column4]],'By serial number'!$A$1:$AV$1,0)))=0,"",INDEX('By serial number'!$A:$AV,MATCH(TEXT($C28,"000"),'By serial number'!$A:$A,0),MATCH(_7043_DJones_1_export_excel_2_9_[[#Headers],[Column4]],'By serial number'!$A$1:$AV$1,0)))</f>
        <v>#N/A</v>
      </c>
      <c r="AW28" s="4" t="str">
        <f>IF(LEN(INDEX('By serial number'!$A:$AV,MATCH(TEXT($C28,"000"),'By serial number'!$A:$A,0),MATCH(_7043_DJones_1_export_excel_2_9_[[#Headers],[NBAA Name]],'By serial number'!$A$1:$AV$1,0)))=0,"",INDEX('By serial number'!$A:$AV,MATCH(TEXT($C28,"000"),'By serial number'!$A:$A,0),MATCH(_7043_DJones_1_export_excel_2_9_[[#Headers],[NBAA Name]],'By serial number'!$A$1:$AV$1,0)))</f>
        <v/>
      </c>
      <c r="AX28" s="4" t="str">
        <f>IF(LEN(INDEX('By serial number'!$A:$AV,MATCH(TEXT($C28,"000"),'By serial number'!$A:$A,0),MATCH(_7043_DJones_1_export_excel_2_9_[[#Headers],[NBAA Addr1]],'By serial number'!$A$1:$AV$1,0)))=0,"",INDEX('By serial number'!$A:$AV,MATCH(TEXT($C28,"000"),'By serial number'!$A:$A,0),MATCH(_7043_DJones_1_export_excel_2_9_[[#Headers],[NBAA Addr1]],'By serial number'!$A$1:$AV$1,0)))</f>
        <v/>
      </c>
      <c r="AY28" s="4" t="str">
        <f>IF(LEN(INDEX('By serial number'!$A:$AV,MATCH(TEXT($C28,"000"),'By serial number'!$A:$A,0),MATCH(_7043_DJones_1_export_excel_2_9_[[#Headers],[NBAA Addr2]],'By serial number'!$A$1:$AV$1,0)))=0,"",INDEX('By serial number'!$A:$AV,MATCH(TEXT($C28,"000"),'By serial number'!$A:$A,0),MATCH(_7043_DJones_1_export_excel_2_9_[[#Headers],[NBAA Addr2]],'By serial number'!$A$1:$AV$1,0)))</f>
        <v/>
      </c>
      <c r="AZ28" s="4" t="str">
        <f>IF(LEN(INDEX('By serial number'!$A:$AV,MATCH(TEXT($C28,"000"),'By serial number'!$A:$A,0),MATCH(_7043_DJones_1_export_excel_2_9_[[#Headers],[NBAA City]],'By serial number'!$A$1:$AV$1,0)))=0,"",INDEX('By serial number'!$A:$AV,MATCH(TEXT($C28,"000"),'By serial number'!$A:$A,0),MATCH(_7043_DJones_1_export_excel_2_9_[[#Headers],[NBAA City]],'By serial number'!$A$1:$AV$1,0)))</f>
        <v/>
      </c>
      <c r="BA28" s="4" t="str">
        <f>IF(LEN(INDEX('By serial number'!$A:$AV,MATCH(TEXT($C28,"000"),'By serial number'!$A:$A,0),MATCH(_7043_DJones_1_export_excel_2_9_[[#Headers],[NBAA State]],'By serial number'!$A$1:$AV$1,0)))=0,"",INDEX('By serial number'!$A:$AV,MATCH(TEXT($C28,"000"),'By serial number'!$A:$A,0),MATCH(_7043_DJones_1_export_excel_2_9_[[#Headers],[NBAA State]],'By serial number'!$A$1:$AV$1,0)))</f>
        <v/>
      </c>
      <c r="BB28" s="4" t="str">
        <f>IF(LEN(INDEX('By serial number'!$A:$AV,MATCH(TEXT($C28,"000"),'By serial number'!$A:$A,0),MATCH(_7043_DJones_1_export_excel_2_9_[[#Headers],[NBAA Zip]],'By serial number'!$A$1:$AV$1,0)))=0,"",INDEX('By serial number'!$A:$AV,MATCH(TEXT($C28,"000"),'By serial number'!$A:$A,0),MATCH(_7043_DJones_1_export_excel_2_9_[[#Headers],[NBAA Zip]],'By serial number'!$A$1:$AV$1,0)))</f>
        <v/>
      </c>
      <c r="BC28" s="4" t="str">
        <f>IF(LEN(INDEX('By serial number'!$A:$AV,MATCH(TEXT($C28,"000"),'By serial number'!$A:$A,0),MATCH(_7043_DJones_1_export_excel_2_9_[[#Headers],[NBAA Phone]],'By serial number'!$A$1:$AV$1,0)))=0,"",INDEX('By serial number'!$A:$AV,MATCH(TEXT($C28,"000"),'By serial number'!$A:$A,0),MATCH(_7043_DJones_1_export_excel_2_9_[[#Headers],[NBAA Phone]],'By serial number'!$A$1:$AV$1,0)))</f>
        <v/>
      </c>
      <c r="BD28" s="4" t="str">
        <f>IF(LEN(INDEX('By serial number'!$A:$AV,MATCH(TEXT($C28,"000"),'By serial number'!$A:$A,0),MATCH(_7043_DJones_1_export_excel_2_9_[[#Headers],[NBAA Web]],'By serial number'!$A$1:$AV$1,0)))=0,"",INDEX('By serial number'!$A:$AV,MATCH(TEXT($C28,"000"),'By serial number'!$A:$A,0),MATCH(_7043_DJones_1_export_excel_2_9_[[#Headers],[NBAA Web]],'By serial number'!$A$1:$AV$1,0)))</f>
        <v/>
      </c>
      <c r="BE28" s="4" t="str">
        <f>IF(LEN(INDEX('By serial number'!$A:$AV,MATCH(TEXT($C28,"000"),'By serial number'!$A:$A,0),MATCH(_7043_DJones_1_export_excel_2_9_[[#Headers],[NBAA email]],'By serial number'!$A$1:$AV$1,0)))=0,"",INDEX('By serial number'!$A:$AV,MATCH(TEXT($C28,"000"),'By serial number'!$A:$A,0),MATCH(_7043_DJones_1_export_excel_2_9_[[#Headers],[NBAA email]],'By serial number'!$A$1:$AV$1,0)))</f>
        <v/>
      </c>
      <c r="BF28" s="4" t="str">
        <f>IF(LEN(INDEX('By serial number'!$A:$AV,MATCH(TEXT($C28,"000"),'By serial number'!$A:$A,0),MATCH(_7043_DJones_1_export_excel_2_9_[[#Headers],[NBAA NBAA Link]],'By serial number'!$A$1:$AV$1,0)))=0,"",INDEX('By serial number'!$A:$AV,MATCH(TEXT($C28,"000"),'By serial number'!$A:$A,0),MATCH(_7043_DJones_1_export_excel_2_9_[[#Headers],[NBAA NBAA Link]],'By serial number'!$A$1:$AV$1,0)))</f>
        <v/>
      </c>
      <c r="BG28" s="4" t="str">
        <f>IF(LEN(INDEX('By serial number'!$A:$AV,MATCH(TEXT($C28,"000"),'By serial number'!$A:$A,0),MATCH(_7043_DJones_1_export_excel_2_9_[[#Headers],[Certificate Designator]],'By serial number'!$A$1:$AV$1,0)))=0,"",INDEX('By serial number'!$A:$AV,MATCH(TEXT($C28,"000"),'By serial number'!$A:$A,0),MATCH(_7043_DJones_1_export_excel_2_9_[[#Headers],[Certificate Designator]],'By serial number'!$A$1:$AV$1,0)))</f>
        <v/>
      </c>
      <c r="BH28" s="4" t="str">
        <f>IF(LEN(INDEX('By serial number'!$A:$AV,MATCH(TEXT($C28,"000"),'By serial number'!$A:$A,0),MATCH(_7043_DJones_1_export_excel_2_9_[[#Headers],[Company Name]],'By serial number'!$A$1:$AV$1,0)))=0,"",INDEX('By serial number'!$A:$AV,MATCH(TEXT($C28,"000"),'By serial number'!$A:$A,0),MATCH(_7043_DJones_1_export_excel_2_9_[[#Headers],[Company Name]],'By serial number'!$A$1:$AV$1,0)))</f>
        <v/>
      </c>
      <c r="BI28" s="4" t="str">
        <f>IF(LEN(INDEX('By serial number'!$A:$AV,MATCH(TEXT($C28,"000"),'By serial number'!$A:$A,0),MATCH(_7043_DJones_1_export_excel_2_9_[[#Headers],[CEO_Name]],'By serial number'!$A$1:$AV$1,0)))=0,"",INDEX('By serial number'!$A:$AV,MATCH(TEXT($C28,"000"),'By serial number'!$A:$A,0),MATCH(_7043_DJones_1_export_excel_2_9_[[#Headers],[CEO_Name]],'By serial number'!$A$1:$AV$1,0)))</f>
        <v/>
      </c>
      <c r="BJ28" s="4" t="str">
        <f>IF(LEN(INDEX('By serial number'!$A:$AV,MATCH(TEXT($C28,"000"),'By serial number'!$A:$A,0),MATCH(_7043_DJones_1_export_excel_2_9_[[#Headers],[CEO_Title]],'By serial number'!$A$1:$AV$1,0)))=0,"",INDEX('By serial number'!$A:$AV,MATCH(TEXT($C28,"000"),'By serial number'!$A:$A,0),MATCH(_7043_DJones_1_export_excel_2_9_[[#Headers],[CEO_Title]],'By serial number'!$A$1:$AV$1,0)))</f>
        <v/>
      </c>
      <c r="BK28" s="4" t="str">
        <f>IF(LEN(INDEX('By serial number'!$A:$AV,MATCH(TEXT($C28,"000"),'By serial number'!$A:$A,0),MATCH(_7043_DJones_1_export_excel_2_9_[[#Headers],[CEO_Address1]],'By serial number'!$A$1:$AV$1,0)))=0,"",INDEX('By serial number'!$A:$AV,MATCH(TEXT($C28,"000"),'By serial number'!$A:$A,0),MATCH(_7043_DJones_1_export_excel_2_9_[[#Headers],[CEO_Address1]],'By serial number'!$A$1:$AV$1,0)))</f>
        <v/>
      </c>
      <c r="BL28" s="4" t="str">
        <f>IF(LEN(INDEX('By serial number'!$A:$AV,MATCH(TEXT($C28,"000"),'By serial number'!$A:$A,0),MATCH(_7043_DJones_1_export_excel_2_9_[[#Headers],[CEO_Address2]],'By serial number'!$A$1:$AV$1,0)))=0,"",INDEX('By serial number'!$A:$AV,MATCH(TEXT($C28,"000"),'By serial number'!$A:$A,0),MATCH(_7043_DJones_1_export_excel_2_9_[[#Headers],[CEO_Address2]],'By serial number'!$A$1:$AV$1,0)))</f>
        <v/>
      </c>
      <c r="BM28" s="4" t="str">
        <f>IF(LEN(INDEX('By serial number'!$A:$AV,MATCH(TEXT($C28,"000"),'By serial number'!$A:$A,0),MATCH(_7043_DJones_1_export_excel_2_9_[[#Headers],[CEO_Address3]],'By serial number'!$A$1:$AV$1,0)))=0,"",INDEX('By serial number'!$A:$AV,MATCH(TEXT($C28,"000"),'By serial number'!$A:$A,0),MATCH(_7043_DJones_1_export_excel_2_9_[[#Headers],[CEO_Address3]],'By serial number'!$A$1:$AV$1,0)))</f>
        <v/>
      </c>
      <c r="BN28" s="4" t="str">
        <f>IF(LEN(INDEX('By serial number'!$A:$AV,MATCH(TEXT($C28,"000"),'By serial number'!$A:$A,0),MATCH(_7043_DJones_1_export_excel_2_9_[[#Headers],[CEO_City]],'By serial number'!$A$1:$AV$1,0)))=0,"",INDEX('By serial number'!$A:$AV,MATCH(TEXT($C28,"000"),'By serial number'!$A:$A,0),MATCH(_7043_DJones_1_export_excel_2_9_[[#Headers],[CEO_City]],'By serial number'!$A$1:$AV$1,0)))</f>
        <v/>
      </c>
      <c r="BO28" s="4" t="str">
        <f>IF(LEN(INDEX('By serial number'!$A:$AV,MATCH(TEXT($C28,"000"),'By serial number'!$A:$A,0),MATCH(_7043_DJones_1_export_excel_2_9_[[#Headers],[CEO_State]],'By serial number'!$A$1:$AV$1,0)))=0,"",INDEX('By serial number'!$A:$AV,MATCH(TEXT($C28,"000"),'By serial number'!$A:$A,0),MATCH(_7043_DJones_1_export_excel_2_9_[[#Headers],[CEO_State]],'By serial number'!$A$1:$AV$1,0)))</f>
        <v/>
      </c>
      <c r="BP28" s="4" t="str">
        <f>IF(LEN(INDEX('By serial number'!$A:$AV,MATCH(TEXT($C28,"000"),'By serial number'!$A:$A,0),MATCH(_7043_DJones_1_export_excel_2_9_[[#Headers],[CEO_Postal_Code]],'By serial number'!$A$1:$AV$1,0)))=0,"",INDEX('By serial number'!$A:$AV,MATCH(TEXT($C28,"000"),'By serial number'!$A:$A,0),MATCH(_7043_DJones_1_export_excel_2_9_[[#Headers],[CEO_Postal_Code]],'By serial number'!$A$1:$AV$1,0)))</f>
        <v/>
      </c>
      <c r="BQ28" s="4" t="str">
        <f>IF(LEN(INDEX('By serial number'!$A:$AV,MATCH(TEXT($C28,"000"),'By serial number'!$A:$A,0),MATCH(_7043_DJones_1_export_excel_2_9_[[#Headers],[CEO_Country]],'By serial number'!$A$1:$AV$1,0)))=0,"",INDEX('By serial number'!$A:$AV,MATCH(TEXT($C28,"000"),'By serial number'!$A:$A,0),MATCH(_7043_DJones_1_export_excel_2_9_[[#Headers],[CEO_Country]],'By serial number'!$A$1:$AV$1,0)))</f>
        <v/>
      </c>
      <c r="BR28" s="4" t="str">
        <f>IF(LEN(INDEX('By serial number'!$A:$AV,MATCH(TEXT($C28,"000"),'By serial number'!$A:$A,0),MATCH(_7043_DJones_1_export_excel_2_9_[[#Headers],[CEO_Phone]],'By serial number'!$A$1:$AV$1,0)))=0,"",INDEX('By serial number'!$A:$AV,MATCH(TEXT($C28,"000"),'By serial number'!$A:$A,0),MATCH(_7043_DJones_1_export_excel_2_9_[[#Headers],[CEO_Phone]],'By serial number'!$A$1:$AV$1,0)))</f>
        <v/>
      </c>
      <c r="BS28" s="4" t="str">
        <f>IF(LEN(INDEX('By serial number'!$A:$AV,MATCH(TEXT($C28,"000"),'By serial number'!$A:$A,0),MATCH(_7043_DJones_1_export_excel_2_9_[[#Headers],[CEO_Phone_Extension]],'By serial number'!$A$1:$AV$1,0)))=0,"",INDEX('By serial number'!$A:$AV,MATCH(TEXT($C28,"000"),'By serial number'!$A:$A,0),MATCH(_7043_DJones_1_export_excel_2_9_[[#Headers],[CEO_Phone_Extension]],'By serial number'!$A$1:$AV$1,0)))</f>
        <v/>
      </c>
      <c r="BT28" s="4" t="str">
        <f>IF(LEN(INDEX('By serial number'!$A:$AV,MATCH(TEXT($C28,"000"),'By serial number'!$A:$A,0),MATCH(_7043_DJones_1_export_excel_2_9_[[#Headers],[CEO_Foreign_Phone]],'By serial number'!$A$1:$AV$1,0)))=0,"",INDEX('By serial number'!$A:$AV,MATCH(TEXT($C28,"000"),'By serial number'!$A:$A,0),MATCH(_7043_DJones_1_export_excel_2_9_[[#Headers],[CEO_Foreign_Phone]],'By serial number'!$A$1:$AV$1,0)))</f>
        <v/>
      </c>
      <c r="BU28" s="4" t="str">
        <f>IFERROR(INDEX(Zerobounce!$A:$B,MATCH(_7043_DJones_1_export_excel_2_9_[[#This Row],[COMPEMAILADDRESS]],Zerobounce!$A:$A,0),2),"")</f>
        <v/>
      </c>
      <c r="BV28" s="4" t="str">
        <f>IFERROR(INDEX(Zerobounce!$A:$B,MATCH(_7043_DJones_1_export_excel_2_9_[[#This Row],[CONTACTEMAIL]],Zerobounce!$A:$A,0),2),"")</f>
        <v/>
      </c>
      <c r="BW28" s="11"/>
    </row>
    <row r="29" spans="1:75" x14ac:dyDescent="0.25">
      <c r="A29" s="4" t="s">
        <v>999</v>
      </c>
      <c r="B29" s="4" t="s">
        <v>1000</v>
      </c>
      <c r="C29">
        <v>219</v>
      </c>
      <c r="D29" s="4" t="s">
        <v>1191</v>
      </c>
      <c r="E29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CC-CWK </v>
      </c>
      <c r="F29" s="4" t="s">
        <v>1192</v>
      </c>
      <c r="G29" s="4"/>
      <c r="H29" s="4" t="s">
        <v>327</v>
      </c>
      <c r="I29" s="4" t="s">
        <v>1193</v>
      </c>
      <c r="J29" s="4" t="s">
        <v>1194</v>
      </c>
      <c r="K29" s="4" t="s">
        <v>1195</v>
      </c>
      <c r="L29" s="4" t="s">
        <v>1196</v>
      </c>
      <c r="M29" s="4" t="s">
        <v>1197</v>
      </c>
      <c r="N29" s="4"/>
      <c r="P29" s="4" t="s">
        <v>327</v>
      </c>
      <c r="Q29" s="4" t="s">
        <v>1193</v>
      </c>
      <c r="R29" s="4" t="s">
        <v>1198</v>
      </c>
      <c r="S29" s="4" t="s">
        <v>1199</v>
      </c>
      <c r="T29" s="4" t="s">
        <v>1200</v>
      </c>
      <c r="U29" s="4"/>
      <c r="V29" s="4" t="s">
        <v>1201</v>
      </c>
      <c r="W29" s="4" t="s">
        <v>1202</v>
      </c>
      <c r="X29" s="4" t="s">
        <v>1203</v>
      </c>
      <c r="Y29" s="4" t="s">
        <v>1204</v>
      </c>
      <c r="Z29" s="4" t="s">
        <v>1200</v>
      </c>
      <c r="AA29" s="4" t="s">
        <v>1200</v>
      </c>
      <c r="AB29" s="4"/>
      <c r="AC29" s="4" t="str">
        <f>IF(LEN(INDEX('By serial number'!$A:$AV,MATCH(TEXT($C29,"000"),'By serial number'!$A:$A,0),MATCH(_7043_DJones_1_export_excel_2_9_[[#Headers],["Operator"]],'By serial number'!$A$1:$AV$1,0)))=0,"",INDEX('By serial number'!$A:$AV,MATCH(TEXT($C29,"000"),'By serial number'!$A:$A,0),MATCH(_7043_DJones_1_export_excel_2_9_[[#Headers],["Operator"]],'By serial number'!$A$1:$AV$1,0)))</f>
        <v xml:space="preserve">Aerocardal </v>
      </c>
      <c r="AD29" s="4" t="str">
        <f>IF(LEN(INDEX('By serial number'!$A:$AV,MATCH(TEXT($C29,"000"),'By serial number'!$A:$A,0),MATCH(_7043_DJones_1_export_excel_2_9_[[#Headers],[Data]],'By serial number'!$A$1:$AV$1,0)))=0,"",INDEX('By serial number'!$A:$AV,MATCH(TEXT($C29,"000"),'By serial number'!$A:$A,0),MATCH(_7043_DJones_1_export_excel_2_9_[[#Headers],[Data]],'By serial number'!$A$1:$AV$1,0)))</f>
        <v>rg 5/30/07</v>
      </c>
      <c r="AE29" s="4" t="str">
        <f>IF(LEN(INDEX('By serial number'!$A:$AV,MATCH(TEXT($C29,"000"),'By serial number'!$A:$A,0),MATCH(_7043_DJones_1_export_excel_2_9_[[#Headers],[NAME]],'By serial number'!$A$1:$AV$1,0)))=0,"",INDEX('By serial number'!$A:$AV,MATCH(TEXT($C29,"000"),'By serial number'!$A:$A,0),MATCH(_7043_DJones_1_export_excel_2_9_[[#Headers],[NAME]],'By serial number'!$A$1:$AV$1,0)))</f>
        <v>CARDAL AKTIENGESELLSCHAFT</v>
      </c>
      <c r="AF29" s="4" t="str">
        <f>IF(LEN(INDEX('By serial number'!$A:$AV,MATCH(TEXT($C29,"000"),'By serial number'!$A:$A,0),MATCH(_7043_DJones_1_export_excel_2_9_[[#Headers],[STREET]],'By serial number'!$A$1:$AV$1,0)))=0,"",INDEX('By serial number'!$A:$AV,MATCH(TEXT($C29,"000"),'By serial number'!$A:$A,0),MATCH(_7043_DJones_1_export_excel_2_9_[[#Headers],[STREET]],'By serial number'!$A$1:$AV$1,0)))</f>
        <v/>
      </c>
      <c r="AG29" s="4" t="str">
        <f>IF(LEN(INDEX('By serial number'!$A:$AV,MATCH(TEXT($C29,"000"),'By serial number'!$A:$A,0),MATCH(_7043_DJones_1_export_excel_2_9_[[#Headers],[CITY]],'By serial number'!$A$1:$AV$1,0)))=0,"",INDEX('By serial number'!$A:$AV,MATCH(TEXT($C29,"000"),'By serial number'!$A:$A,0),MATCH(_7043_DJones_1_export_excel_2_9_[[#Headers],[CITY]],'By serial number'!$A$1:$AV$1,0)))</f>
        <v/>
      </c>
      <c r="AH29" s="4" t="str">
        <f>IF(LEN(INDEX('By serial number'!$A:$AV,MATCH(TEXT($C29,"000"),'By serial number'!$A:$A,0),MATCH(_7043_DJones_1_export_excel_2_9_[[#Headers],[STATE]],'By serial number'!$A$1:$AV$1,0)))=0,"",INDEX('By serial number'!$A:$AV,MATCH(TEXT($C29,"000"),'By serial number'!$A:$A,0),MATCH(_7043_DJones_1_export_excel_2_9_[[#Headers],[STATE]],'By serial number'!$A$1:$AV$1,0)))</f>
        <v/>
      </c>
      <c r="AI29" s="4" t="e">
        <f>IF(LEN(INDEX('By serial number'!$A:$AV,MATCH(TEXT($C29,"000"),'By serial number'!$A:$A,0),MATCH(_7043_DJones_1_export_excel_2_9_[[#Headers],[Column1]],'By serial number'!$A$1:$AV$1,0)))=0,"",INDEX('By serial number'!$A:$AV,MATCH(TEXT($C29,"000"),'By serial number'!$A:$A,0),MATCH(_7043_DJones_1_export_excel_2_9_[[#Headers],[Column1]],'By serial number'!$A$1:$AV$1,0)))</f>
        <v>#N/A</v>
      </c>
      <c r="AJ29" s="4" t="str">
        <f>IF(LEN(INDEX('By serial number'!$A:$AV,MATCH(TEXT($C29,"000"),'By serial number'!$A:$A,0),MATCH(_7043_DJones_1_export_excel_2_9_[[#Headers],[OTHER NAMES(1)]],'By serial number'!$A$1:$AV$1,0)))=0,"",INDEX('By serial number'!$A:$AV,MATCH(TEXT($C29,"000"),'By serial number'!$A:$A,0),MATCH(_7043_DJones_1_export_excel_2_9_[[#Headers],[OTHER NAMES(1)]],'By serial number'!$A$1:$AV$1,0)))</f>
        <v/>
      </c>
      <c r="AK29" s="4" t="str">
        <f>IF(LEN(INDEX('By serial number'!$A:$AV,MATCH(TEXT($C29,"000"),'By serial number'!$A:$A,0),MATCH(_7043_DJones_1_export_excel_2_9_[[#Headers],[OTHER NAMES(2)]],'By serial number'!$A$1:$AV$1,0)))=0,"",INDEX('By serial number'!$A:$AV,MATCH(TEXT($C29,"000"),'By serial number'!$A:$A,0),MATCH(_7043_DJones_1_export_excel_2_9_[[#Headers],[OTHER NAMES(2)]],'By serial number'!$A$1:$AV$1,0)))</f>
        <v/>
      </c>
      <c r="AL29" s="4" t="str">
        <f>IF(LEN(INDEX('By serial number'!$A:$AV,MATCH(TEXT($C29,"000"),'By serial number'!$A:$A,0),MATCH(_7043_DJones_1_export_excel_2_9_[[#Headers],[Part 135 Certificate Holder Name]],'By serial number'!$A$1:$AV$1,0)))=0,"",INDEX('By serial number'!$A:$AV,MATCH(TEXT($C29,"000"),'By serial number'!$A:$A,0),MATCH(_7043_DJones_1_export_excel_2_9_[[#Headers],[Part 135 Certificate Holder Name]],'By serial number'!$A$1:$AV$1,0)))</f>
        <v/>
      </c>
      <c r="AM29" s="4" t="str">
        <f>IF(LEN(INDEX('By serial number'!$A:$AV,MATCH(TEXT($C29,"000"),'By serial number'!$A:$A,0),MATCH(_7043_DJones_1_export_excel_2_9_[[#Headers],[Part 135 Dsgn]],'By serial number'!$A$1:$AV$1,0)))=0,"",INDEX('By serial number'!$A:$AV,MATCH(TEXT($C29,"000"),'By serial number'!$A:$A,0),MATCH(_7043_DJones_1_export_excel_2_9_[[#Headers],[Part 135 Dsgn]],'By serial number'!$A$1:$AV$1,0)))</f>
        <v/>
      </c>
      <c r="AN29" s="4" t="e">
        <f>IF(LEN(INDEX('By serial number'!$A:$AV,MATCH(TEXT($C29,"000"),'By serial number'!$A:$A,0),MATCH(_7043_DJones_1_export_excel_2_9_[[#Headers],[Column2]],'By serial number'!$A$1:$AV$1,0)))=0,"",INDEX('By serial number'!$A:$AV,MATCH(TEXT($C29,"000"),'By serial number'!$A:$A,0),MATCH(_7043_DJones_1_export_excel_2_9_[[#Headers],[Column2]],'By serial number'!$A$1:$AV$1,0)))</f>
        <v>#N/A</v>
      </c>
      <c r="AO29" s="4" t="str">
        <f>IF(LEN(INDEX('By serial number'!$A:$AV,MATCH(TEXT($C29,"000"),'By serial number'!$A:$A,0),MATCH(_7043_DJones_1_export_excel_2_9_[[#Headers],[DNB Key People]],'By serial number'!$A$1:$AV$1,0)))=0,"",INDEX('By serial number'!$A:$AV,MATCH(TEXT($C29,"000"),'By serial number'!$A:$A,0),MATCH(_7043_DJones_1_export_excel_2_9_[[#Headers],[DNB Key People]],'By serial number'!$A$1:$AV$1,0)))</f>
        <v/>
      </c>
      <c r="AP29" s="4" t="str">
        <f>IF(LEN(INDEX('By serial number'!$A:$AV,MATCH(TEXT($C29,"000"),'By serial number'!$A:$A,0),MATCH(_7043_DJones_1_export_excel_2_9_[[#Headers],[POC]],'By serial number'!$A$1:$AV$1,0)))=0,"",INDEX('By serial number'!$A:$AV,MATCH(TEXT($C29,"000"),'By serial number'!$A:$A,0),MATCH(_7043_DJones_1_export_excel_2_9_[[#Headers],[POC]],'By serial number'!$A$1:$AV$1,0)))</f>
        <v/>
      </c>
      <c r="AQ29" s="4" t="str">
        <f>IF(LEN(INDEX('By serial number'!$A:$AV,MATCH(TEXT($C29,"000"),'By serial number'!$A:$A,0),MATCH(_7043_DJones_1_export_excel_2_9_[[#Headers],[Title]],'By serial number'!$A$1:$AV$1,0)))=0,"",INDEX('By serial number'!$A:$AV,MATCH(TEXT($C29,"000"),'By serial number'!$A:$A,0),MATCH(_7043_DJones_1_export_excel_2_9_[[#Headers],[Title]],'By serial number'!$A$1:$AV$1,0)))</f>
        <v/>
      </c>
      <c r="AR29" s="4" t="str">
        <f>IF(LEN(INDEX('By serial number'!$A:$AV,MATCH(TEXT($C29,"000"),'By serial number'!$A:$A,0),MATCH(_7043_DJones_1_export_excel_2_9_[[#Headers],[Address]],'By serial number'!$A$1:$AV$1,0)))=0,"",INDEX('By serial number'!$A:$AV,MATCH(TEXT($C29,"000"),'By serial number'!$A:$A,0),MATCH(_7043_DJones_1_export_excel_2_9_[[#Headers],[Address]],'By serial number'!$A$1:$AV$1,0)))</f>
        <v/>
      </c>
      <c r="AS29" s="4" t="e">
        <f>IF(LEN(INDEX('By serial number'!$A:$AV,MATCH(TEXT($C29,"000"),'By serial number'!$A:$A,0),MATCH(_7043_DJones_1_export_excel_2_9_[[#Headers],[Column3]],'By serial number'!$A$1:$AV$1,0)))=0,"",INDEX('By serial number'!$A:$AV,MATCH(TEXT($C29,"000"),'By serial number'!$A:$A,0),MATCH(_7043_DJones_1_export_excel_2_9_[[#Headers],[Column3]],'By serial number'!$A$1:$AV$1,0)))</f>
        <v>#N/A</v>
      </c>
      <c r="AT29" s="4" t="str">
        <f>IF(LEN(INDEX('By serial number'!$A:$AV,MATCH(TEXT($C29,"000"),'By serial number'!$A:$A,0),MATCH(_7043_DJones_1_export_excel_2_9_[[#Headers],[Phone]],'By serial number'!$A$1:$AV$1,0)))=0,"",INDEX('By serial number'!$A:$AV,MATCH(TEXT($C29,"000"),'By serial number'!$A:$A,0),MATCH(_7043_DJones_1_export_excel_2_9_[[#Headers],[Phone]],'By serial number'!$A$1:$AV$1,0)))</f>
        <v/>
      </c>
      <c r="AU29" s="4" t="str">
        <f>IF(LEN(INDEX('By serial number'!$A:$AV,MATCH(TEXT($C29,"000"),'By serial number'!$A:$A,0),MATCH(_7043_DJones_1_export_excel_2_9_[[#Headers],[Email]],'By serial number'!$A$1:$AV$1,0)))=0,"",INDEX('By serial number'!$A:$AV,MATCH(TEXT($C29,"000"),'By serial number'!$A:$A,0),MATCH(_7043_DJones_1_export_excel_2_9_[[#Headers],[Email]],'By serial number'!$A$1:$AV$1,0)))</f>
        <v/>
      </c>
      <c r="AV29" s="4" t="e">
        <f>IF(LEN(INDEX('By serial number'!$A:$AV,MATCH(TEXT($C29,"000"),'By serial number'!$A:$A,0),MATCH(_7043_DJones_1_export_excel_2_9_[[#Headers],[Column4]],'By serial number'!$A$1:$AV$1,0)))=0,"",INDEX('By serial number'!$A:$AV,MATCH(TEXT($C29,"000"),'By serial number'!$A:$A,0),MATCH(_7043_DJones_1_export_excel_2_9_[[#Headers],[Column4]],'By serial number'!$A$1:$AV$1,0)))</f>
        <v>#N/A</v>
      </c>
      <c r="AW29" s="4" t="str">
        <f>IF(LEN(INDEX('By serial number'!$A:$AV,MATCH(TEXT($C29,"000"),'By serial number'!$A:$A,0),MATCH(_7043_DJones_1_export_excel_2_9_[[#Headers],[NBAA Name]],'By serial number'!$A$1:$AV$1,0)))=0,"",INDEX('By serial number'!$A:$AV,MATCH(TEXT($C29,"000"),'By serial number'!$A:$A,0),MATCH(_7043_DJones_1_export_excel_2_9_[[#Headers],[NBAA Name]],'By serial number'!$A$1:$AV$1,0)))</f>
        <v/>
      </c>
      <c r="AX29" s="4" t="str">
        <f>IF(LEN(INDEX('By serial number'!$A:$AV,MATCH(TEXT($C29,"000"),'By serial number'!$A:$A,0),MATCH(_7043_DJones_1_export_excel_2_9_[[#Headers],[NBAA Addr1]],'By serial number'!$A$1:$AV$1,0)))=0,"",INDEX('By serial number'!$A:$AV,MATCH(TEXT($C29,"000"),'By serial number'!$A:$A,0),MATCH(_7043_DJones_1_export_excel_2_9_[[#Headers],[NBAA Addr1]],'By serial number'!$A$1:$AV$1,0)))</f>
        <v/>
      </c>
      <c r="AY29" s="4" t="str">
        <f>IF(LEN(INDEX('By serial number'!$A:$AV,MATCH(TEXT($C29,"000"),'By serial number'!$A:$A,0),MATCH(_7043_DJones_1_export_excel_2_9_[[#Headers],[NBAA Addr2]],'By serial number'!$A$1:$AV$1,0)))=0,"",INDEX('By serial number'!$A:$AV,MATCH(TEXT($C29,"000"),'By serial number'!$A:$A,0),MATCH(_7043_DJones_1_export_excel_2_9_[[#Headers],[NBAA Addr2]],'By serial number'!$A$1:$AV$1,0)))</f>
        <v/>
      </c>
      <c r="AZ29" s="4" t="str">
        <f>IF(LEN(INDEX('By serial number'!$A:$AV,MATCH(TEXT($C29,"000"),'By serial number'!$A:$A,0),MATCH(_7043_DJones_1_export_excel_2_9_[[#Headers],[NBAA City]],'By serial number'!$A$1:$AV$1,0)))=0,"",INDEX('By serial number'!$A:$AV,MATCH(TEXT($C29,"000"),'By serial number'!$A:$A,0),MATCH(_7043_DJones_1_export_excel_2_9_[[#Headers],[NBAA City]],'By serial number'!$A$1:$AV$1,0)))</f>
        <v/>
      </c>
      <c r="BA29" s="4" t="str">
        <f>IF(LEN(INDEX('By serial number'!$A:$AV,MATCH(TEXT($C29,"000"),'By serial number'!$A:$A,0),MATCH(_7043_DJones_1_export_excel_2_9_[[#Headers],[NBAA State]],'By serial number'!$A$1:$AV$1,0)))=0,"",INDEX('By serial number'!$A:$AV,MATCH(TEXT($C29,"000"),'By serial number'!$A:$A,0),MATCH(_7043_DJones_1_export_excel_2_9_[[#Headers],[NBAA State]],'By serial number'!$A$1:$AV$1,0)))</f>
        <v/>
      </c>
      <c r="BB29" s="4" t="str">
        <f>IF(LEN(INDEX('By serial number'!$A:$AV,MATCH(TEXT($C29,"000"),'By serial number'!$A:$A,0),MATCH(_7043_DJones_1_export_excel_2_9_[[#Headers],[NBAA Zip]],'By serial number'!$A$1:$AV$1,0)))=0,"",INDEX('By serial number'!$A:$AV,MATCH(TEXT($C29,"000"),'By serial number'!$A:$A,0),MATCH(_7043_DJones_1_export_excel_2_9_[[#Headers],[NBAA Zip]],'By serial number'!$A$1:$AV$1,0)))</f>
        <v/>
      </c>
      <c r="BC29" s="4" t="str">
        <f>IF(LEN(INDEX('By serial number'!$A:$AV,MATCH(TEXT($C29,"000"),'By serial number'!$A:$A,0),MATCH(_7043_DJones_1_export_excel_2_9_[[#Headers],[NBAA Phone]],'By serial number'!$A$1:$AV$1,0)))=0,"",INDEX('By serial number'!$A:$AV,MATCH(TEXT($C29,"000"),'By serial number'!$A:$A,0),MATCH(_7043_DJones_1_export_excel_2_9_[[#Headers],[NBAA Phone]],'By serial number'!$A$1:$AV$1,0)))</f>
        <v/>
      </c>
      <c r="BD29" s="4" t="str">
        <f>IF(LEN(INDEX('By serial number'!$A:$AV,MATCH(TEXT($C29,"000"),'By serial number'!$A:$A,0),MATCH(_7043_DJones_1_export_excel_2_9_[[#Headers],[NBAA Web]],'By serial number'!$A$1:$AV$1,0)))=0,"",INDEX('By serial number'!$A:$AV,MATCH(TEXT($C29,"000"),'By serial number'!$A:$A,0),MATCH(_7043_DJones_1_export_excel_2_9_[[#Headers],[NBAA Web]],'By serial number'!$A$1:$AV$1,0)))</f>
        <v/>
      </c>
      <c r="BE29" s="4" t="str">
        <f>IF(LEN(INDEX('By serial number'!$A:$AV,MATCH(TEXT($C29,"000"),'By serial number'!$A:$A,0),MATCH(_7043_DJones_1_export_excel_2_9_[[#Headers],[NBAA email]],'By serial number'!$A$1:$AV$1,0)))=0,"",INDEX('By serial number'!$A:$AV,MATCH(TEXT($C29,"000"),'By serial number'!$A:$A,0),MATCH(_7043_DJones_1_export_excel_2_9_[[#Headers],[NBAA email]],'By serial number'!$A$1:$AV$1,0)))</f>
        <v/>
      </c>
      <c r="BF29" s="4" t="str">
        <f>IF(LEN(INDEX('By serial number'!$A:$AV,MATCH(TEXT($C29,"000"),'By serial number'!$A:$A,0),MATCH(_7043_DJones_1_export_excel_2_9_[[#Headers],[NBAA NBAA Link]],'By serial number'!$A$1:$AV$1,0)))=0,"",INDEX('By serial number'!$A:$AV,MATCH(TEXT($C29,"000"),'By serial number'!$A:$A,0),MATCH(_7043_DJones_1_export_excel_2_9_[[#Headers],[NBAA NBAA Link]],'By serial number'!$A$1:$AV$1,0)))</f>
        <v/>
      </c>
      <c r="BG29" s="4" t="str">
        <f>IF(LEN(INDEX('By serial number'!$A:$AV,MATCH(TEXT($C29,"000"),'By serial number'!$A:$A,0),MATCH(_7043_DJones_1_export_excel_2_9_[[#Headers],[Certificate Designator]],'By serial number'!$A$1:$AV$1,0)))=0,"",INDEX('By serial number'!$A:$AV,MATCH(TEXT($C29,"000"),'By serial number'!$A:$A,0),MATCH(_7043_DJones_1_export_excel_2_9_[[#Headers],[Certificate Designator]],'By serial number'!$A$1:$AV$1,0)))</f>
        <v/>
      </c>
      <c r="BH29" s="4" t="str">
        <f>IF(LEN(INDEX('By serial number'!$A:$AV,MATCH(TEXT($C29,"000"),'By serial number'!$A:$A,0),MATCH(_7043_DJones_1_export_excel_2_9_[[#Headers],[Company Name]],'By serial number'!$A$1:$AV$1,0)))=0,"",INDEX('By serial number'!$A:$AV,MATCH(TEXT($C29,"000"),'By serial number'!$A:$A,0),MATCH(_7043_DJones_1_export_excel_2_9_[[#Headers],[Company Name]],'By serial number'!$A$1:$AV$1,0)))</f>
        <v/>
      </c>
      <c r="BI29" s="4" t="str">
        <f>IF(LEN(INDEX('By serial number'!$A:$AV,MATCH(TEXT($C29,"000"),'By serial number'!$A:$A,0),MATCH(_7043_DJones_1_export_excel_2_9_[[#Headers],[CEO_Name]],'By serial number'!$A$1:$AV$1,0)))=0,"",INDEX('By serial number'!$A:$AV,MATCH(TEXT($C29,"000"),'By serial number'!$A:$A,0),MATCH(_7043_DJones_1_export_excel_2_9_[[#Headers],[CEO_Name]],'By serial number'!$A$1:$AV$1,0)))</f>
        <v/>
      </c>
      <c r="BJ29" s="4" t="str">
        <f>IF(LEN(INDEX('By serial number'!$A:$AV,MATCH(TEXT($C29,"000"),'By serial number'!$A:$A,0),MATCH(_7043_DJones_1_export_excel_2_9_[[#Headers],[CEO_Title]],'By serial number'!$A$1:$AV$1,0)))=0,"",INDEX('By serial number'!$A:$AV,MATCH(TEXT($C29,"000"),'By serial number'!$A:$A,0),MATCH(_7043_DJones_1_export_excel_2_9_[[#Headers],[CEO_Title]],'By serial number'!$A$1:$AV$1,0)))</f>
        <v/>
      </c>
      <c r="BK29" s="4" t="str">
        <f>IF(LEN(INDEX('By serial number'!$A:$AV,MATCH(TEXT($C29,"000"),'By serial number'!$A:$A,0),MATCH(_7043_DJones_1_export_excel_2_9_[[#Headers],[CEO_Address1]],'By serial number'!$A$1:$AV$1,0)))=0,"",INDEX('By serial number'!$A:$AV,MATCH(TEXT($C29,"000"),'By serial number'!$A:$A,0),MATCH(_7043_DJones_1_export_excel_2_9_[[#Headers],[CEO_Address1]],'By serial number'!$A$1:$AV$1,0)))</f>
        <v/>
      </c>
      <c r="BL29" s="4" t="str">
        <f>IF(LEN(INDEX('By serial number'!$A:$AV,MATCH(TEXT($C29,"000"),'By serial number'!$A:$A,0),MATCH(_7043_DJones_1_export_excel_2_9_[[#Headers],[CEO_Address2]],'By serial number'!$A$1:$AV$1,0)))=0,"",INDEX('By serial number'!$A:$AV,MATCH(TEXT($C29,"000"),'By serial number'!$A:$A,0),MATCH(_7043_DJones_1_export_excel_2_9_[[#Headers],[CEO_Address2]],'By serial number'!$A$1:$AV$1,0)))</f>
        <v/>
      </c>
      <c r="BM29" s="4" t="str">
        <f>IF(LEN(INDEX('By serial number'!$A:$AV,MATCH(TEXT($C29,"000"),'By serial number'!$A:$A,0),MATCH(_7043_DJones_1_export_excel_2_9_[[#Headers],[CEO_Address3]],'By serial number'!$A$1:$AV$1,0)))=0,"",INDEX('By serial number'!$A:$AV,MATCH(TEXT($C29,"000"),'By serial number'!$A:$A,0),MATCH(_7043_DJones_1_export_excel_2_9_[[#Headers],[CEO_Address3]],'By serial number'!$A$1:$AV$1,0)))</f>
        <v/>
      </c>
      <c r="BN29" s="4" t="str">
        <f>IF(LEN(INDEX('By serial number'!$A:$AV,MATCH(TEXT($C29,"000"),'By serial number'!$A:$A,0),MATCH(_7043_DJones_1_export_excel_2_9_[[#Headers],[CEO_City]],'By serial number'!$A$1:$AV$1,0)))=0,"",INDEX('By serial number'!$A:$AV,MATCH(TEXT($C29,"000"),'By serial number'!$A:$A,0),MATCH(_7043_DJones_1_export_excel_2_9_[[#Headers],[CEO_City]],'By serial number'!$A$1:$AV$1,0)))</f>
        <v/>
      </c>
      <c r="BO29" s="4" t="str">
        <f>IF(LEN(INDEX('By serial number'!$A:$AV,MATCH(TEXT($C29,"000"),'By serial number'!$A:$A,0),MATCH(_7043_DJones_1_export_excel_2_9_[[#Headers],[CEO_State]],'By serial number'!$A$1:$AV$1,0)))=0,"",INDEX('By serial number'!$A:$AV,MATCH(TEXT($C29,"000"),'By serial number'!$A:$A,0),MATCH(_7043_DJones_1_export_excel_2_9_[[#Headers],[CEO_State]],'By serial number'!$A$1:$AV$1,0)))</f>
        <v/>
      </c>
      <c r="BP29" s="4" t="str">
        <f>IF(LEN(INDEX('By serial number'!$A:$AV,MATCH(TEXT($C29,"000"),'By serial number'!$A:$A,0),MATCH(_7043_DJones_1_export_excel_2_9_[[#Headers],[CEO_Postal_Code]],'By serial number'!$A$1:$AV$1,0)))=0,"",INDEX('By serial number'!$A:$AV,MATCH(TEXT($C29,"000"),'By serial number'!$A:$A,0),MATCH(_7043_DJones_1_export_excel_2_9_[[#Headers],[CEO_Postal_Code]],'By serial number'!$A$1:$AV$1,0)))</f>
        <v/>
      </c>
      <c r="BQ29" s="4" t="str">
        <f>IF(LEN(INDEX('By serial number'!$A:$AV,MATCH(TEXT($C29,"000"),'By serial number'!$A:$A,0),MATCH(_7043_DJones_1_export_excel_2_9_[[#Headers],[CEO_Country]],'By serial number'!$A$1:$AV$1,0)))=0,"",INDEX('By serial number'!$A:$AV,MATCH(TEXT($C29,"000"),'By serial number'!$A:$A,0),MATCH(_7043_DJones_1_export_excel_2_9_[[#Headers],[CEO_Country]],'By serial number'!$A$1:$AV$1,0)))</f>
        <v/>
      </c>
      <c r="BR29" s="4" t="str">
        <f>IF(LEN(INDEX('By serial number'!$A:$AV,MATCH(TEXT($C29,"000"),'By serial number'!$A:$A,0),MATCH(_7043_DJones_1_export_excel_2_9_[[#Headers],[CEO_Phone]],'By serial number'!$A$1:$AV$1,0)))=0,"",INDEX('By serial number'!$A:$AV,MATCH(TEXT($C29,"000"),'By serial number'!$A:$A,0),MATCH(_7043_DJones_1_export_excel_2_9_[[#Headers],[CEO_Phone]],'By serial number'!$A$1:$AV$1,0)))</f>
        <v/>
      </c>
      <c r="BS29" s="4" t="str">
        <f>IF(LEN(INDEX('By serial number'!$A:$AV,MATCH(TEXT($C29,"000"),'By serial number'!$A:$A,0),MATCH(_7043_DJones_1_export_excel_2_9_[[#Headers],[CEO_Phone_Extension]],'By serial number'!$A$1:$AV$1,0)))=0,"",INDEX('By serial number'!$A:$AV,MATCH(TEXT($C29,"000"),'By serial number'!$A:$A,0),MATCH(_7043_DJones_1_export_excel_2_9_[[#Headers],[CEO_Phone_Extension]],'By serial number'!$A$1:$AV$1,0)))</f>
        <v/>
      </c>
      <c r="BT29" s="4" t="str">
        <f>IF(LEN(INDEX('By serial number'!$A:$AV,MATCH(TEXT($C29,"000"),'By serial number'!$A:$A,0),MATCH(_7043_DJones_1_export_excel_2_9_[[#Headers],[CEO_Foreign_Phone]],'By serial number'!$A$1:$AV$1,0)))=0,"",INDEX('By serial number'!$A:$AV,MATCH(TEXT($C29,"000"),'By serial number'!$A:$A,0),MATCH(_7043_DJones_1_export_excel_2_9_[[#Headers],[CEO_Foreign_Phone]],'By serial number'!$A$1:$AV$1,0)))</f>
        <v/>
      </c>
      <c r="BU29" s="4" t="str">
        <f>IFERROR(INDEX(Zerobounce!$A:$B,MATCH(_7043_DJones_1_export_excel_2_9_[[#This Row],[COMPEMAILADDRESS]],Zerobounce!$A:$A,0),2),"")</f>
        <v>valid</v>
      </c>
      <c r="BV29" s="4" t="str">
        <f>IFERROR(INDEX(Zerobounce!$A:$B,MATCH(_7043_DJones_1_export_excel_2_9_[[#This Row],[CONTACTEMAIL]],Zerobounce!$A:$A,0),2),"")</f>
        <v>valid</v>
      </c>
      <c r="BW29" s="11"/>
    </row>
    <row r="30" spans="1:75" x14ac:dyDescent="0.25">
      <c r="A30" s="4" t="s">
        <v>999</v>
      </c>
      <c r="B30" s="4" t="s">
        <v>1000</v>
      </c>
      <c r="C30">
        <v>219</v>
      </c>
      <c r="D30" s="4" t="s">
        <v>1191</v>
      </c>
      <c r="E30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CC-CWK </v>
      </c>
      <c r="F30" s="4" t="s">
        <v>1192</v>
      </c>
      <c r="G30" s="4"/>
      <c r="H30" s="4" t="s">
        <v>327</v>
      </c>
      <c r="I30" s="4" t="s">
        <v>515</v>
      </c>
      <c r="J30" s="4" t="s">
        <v>1205</v>
      </c>
      <c r="K30" s="4" t="s">
        <v>1206</v>
      </c>
      <c r="L30" s="4" t="s">
        <v>1207</v>
      </c>
      <c r="M30" s="4" t="s">
        <v>1208</v>
      </c>
      <c r="N30" s="4"/>
      <c r="O30">
        <v>9490</v>
      </c>
      <c r="P30" s="4" t="s">
        <v>1209</v>
      </c>
      <c r="Q30" s="4" t="s">
        <v>1016</v>
      </c>
      <c r="R30" s="4"/>
      <c r="S30" s="4"/>
      <c r="T30" s="4" t="s">
        <v>1210</v>
      </c>
      <c r="U30" s="4"/>
      <c r="V30" s="4" t="s">
        <v>1211</v>
      </c>
      <c r="W30" s="4" t="s">
        <v>1212</v>
      </c>
      <c r="X30" s="4" t="s">
        <v>1127</v>
      </c>
      <c r="Y30" s="4" t="s">
        <v>1213</v>
      </c>
      <c r="Z30" s="4" t="s">
        <v>1210</v>
      </c>
      <c r="AA30" s="4"/>
      <c r="AB30" s="4"/>
      <c r="AC30" s="4" t="str">
        <f>IF(LEN(INDEX('By serial number'!$A:$AV,MATCH(TEXT($C30,"000"),'By serial number'!$A:$A,0),MATCH(_7043_DJones_1_export_excel_2_9_[[#Headers],["Operator"]],'By serial number'!$A$1:$AV$1,0)))=0,"",INDEX('By serial number'!$A:$AV,MATCH(TEXT($C30,"000"),'By serial number'!$A:$A,0),MATCH(_7043_DJones_1_export_excel_2_9_[[#Headers],["Operator"]],'By serial number'!$A$1:$AV$1,0)))</f>
        <v xml:space="preserve">Aerocardal </v>
      </c>
      <c r="AD30" s="4" t="str">
        <f>IF(LEN(INDEX('By serial number'!$A:$AV,MATCH(TEXT($C30,"000"),'By serial number'!$A:$A,0),MATCH(_7043_DJones_1_export_excel_2_9_[[#Headers],[Data]],'By serial number'!$A$1:$AV$1,0)))=0,"",INDEX('By serial number'!$A:$AV,MATCH(TEXT($C30,"000"),'By serial number'!$A:$A,0),MATCH(_7043_DJones_1_export_excel_2_9_[[#Headers],[Data]],'By serial number'!$A$1:$AV$1,0)))</f>
        <v>rg 5/30/07</v>
      </c>
      <c r="AE30" s="4" t="str">
        <f>IF(LEN(INDEX('By serial number'!$A:$AV,MATCH(TEXT($C30,"000"),'By serial number'!$A:$A,0),MATCH(_7043_DJones_1_export_excel_2_9_[[#Headers],[NAME]],'By serial number'!$A$1:$AV$1,0)))=0,"",INDEX('By serial number'!$A:$AV,MATCH(TEXT($C30,"000"),'By serial number'!$A:$A,0),MATCH(_7043_DJones_1_export_excel_2_9_[[#Headers],[NAME]],'By serial number'!$A$1:$AV$1,0)))</f>
        <v>CARDAL AKTIENGESELLSCHAFT</v>
      </c>
      <c r="AF30" s="4" t="str">
        <f>IF(LEN(INDEX('By serial number'!$A:$AV,MATCH(TEXT($C30,"000"),'By serial number'!$A:$A,0),MATCH(_7043_DJones_1_export_excel_2_9_[[#Headers],[STREET]],'By serial number'!$A$1:$AV$1,0)))=0,"",INDEX('By serial number'!$A:$AV,MATCH(TEXT($C30,"000"),'By serial number'!$A:$A,0),MATCH(_7043_DJones_1_export_excel_2_9_[[#Headers],[STREET]],'By serial number'!$A$1:$AV$1,0)))</f>
        <v/>
      </c>
      <c r="AG30" s="4" t="str">
        <f>IF(LEN(INDEX('By serial number'!$A:$AV,MATCH(TEXT($C30,"000"),'By serial number'!$A:$A,0),MATCH(_7043_DJones_1_export_excel_2_9_[[#Headers],[CITY]],'By serial number'!$A$1:$AV$1,0)))=0,"",INDEX('By serial number'!$A:$AV,MATCH(TEXT($C30,"000"),'By serial number'!$A:$A,0),MATCH(_7043_DJones_1_export_excel_2_9_[[#Headers],[CITY]],'By serial number'!$A$1:$AV$1,0)))</f>
        <v/>
      </c>
      <c r="AH30" s="4" t="str">
        <f>IF(LEN(INDEX('By serial number'!$A:$AV,MATCH(TEXT($C30,"000"),'By serial number'!$A:$A,0),MATCH(_7043_DJones_1_export_excel_2_9_[[#Headers],[STATE]],'By serial number'!$A$1:$AV$1,0)))=0,"",INDEX('By serial number'!$A:$AV,MATCH(TEXT($C30,"000"),'By serial number'!$A:$A,0),MATCH(_7043_DJones_1_export_excel_2_9_[[#Headers],[STATE]],'By serial number'!$A$1:$AV$1,0)))</f>
        <v/>
      </c>
      <c r="AI30" s="4" t="e">
        <f>IF(LEN(INDEX('By serial number'!$A:$AV,MATCH(TEXT($C30,"000"),'By serial number'!$A:$A,0),MATCH(_7043_DJones_1_export_excel_2_9_[[#Headers],[Column1]],'By serial number'!$A$1:$AV$1,0)))=0,"",INDEX('By serial number'!$A:$AV,MATCH(TEXT($C30,"000"),'By serial number'!$A:$A,0),MATCH(_7043_DJones_1_export_excel_2_9_[[#Headers],[Column1]],'By serial number'!$A$1:$AV$1,0)))</f>
        <v>#N/A</v>
      </c>
      <c r="AJ30" s="4" t="str">
        <f>IF(LEN(INDEX('By serial number'!$A:$AV,MATCH(TEXT($C30,"000"),'By serial number'!$A:$A,0),MATCH(_7043_DJones_1_export_excel_2_9_[[#Headers],[OTHER NAMES(1)]],'By serial number'!$A$1:$AV$1,0)))=0,"",INDEX('By serial number'!$A:$AV,MATCH(TEXT($C30,"000"),'By serial number'!$A:$A,0),MATCH(_7043_DJones_1_export_excel_2_9_[[#Headers],[OTHER NAMES(1)]],'By serial number'!$A$1:$AV$1,0)))</f>
        <v/>
      </c>
      <c r="AK30" s="4" t="str">
        <f>IF(LEN(INDEX('By serial number'!$A:$AV,MATCH(TEXT($C30,"000"),'By serial number'!$A:$A,0),MATCH(_7043_DJones_1_export_excel_2_9_[[#Headers],[OTHER NAMES(2)]],'By serial number'!$A$1:$AV$1,0)))=0,"",INDEX('By serial number'!$A:$AV,MATCH(TEXT($C30,"000"),'By serial number'!$A:$A,0),MATCH(_7043_DJones_1_export_excel_2_9_[[#Headers],[OTHER NAMES(2)]],'By serial number'!$A$1:$AV$1,0)))</f>
        <v/>
      </c>
      <c r="AL30" s="4" t="str">
        <f>IF(LEN(INDEX('By serial number'!$A:$AV,MATCH(TEXT($C30,"000"),'By serial number'!$A:$A,0),MATCH(_7043_DJones_1_export_excel_2_9_[[#Headers],[Part 135 Certificate Holder Name]],'By serial number'!$A$1:$AV$1,0)))=0,"",INDEX('By serial number'!$A:$AV,MATCH(TEXT($C30,"000"),'By serial number'!$A:$A,0),MATCH(_7043_DJones_1_export_excel_2_9_[[#Headers],[Part 135 Certificate Holder Name]],'By serial number'!$A$1:$AV$1,0)))</f>
        <v/>
      </c>
      <c r="AM30" s="4" t="str">
        <f>IF(LEN(INDEX('By serial number'!$A:$AV,MATCH(TEXT($C30,"000"),'By serial number'!$A:$A,0),MATCH(_7043_DJones_1_export_excel_2_9_[[#Headers],[Part 135 Dsgn]],'By serial number'!$A$1:$AV$1,0)))=0,"",INDEX('By serial number'!$A:$AV,MATCH(TEXT($C30,"000"),'By serial number'!$A:$A,0),MATCH(_7043_DJones_1_export_excel_2_9_[[#Headers],[Part 135 Dsgn]],'By serial number'!$A$1:$AV$1,0)))</f>
        <v/>
      </c>
      <c r="AN30" s="4" t="e">
        <f>IF(LEN(INDEX('By serial number'!$A:$AV,MATCH(TEXT($C30,"000"),'By serial number'!$A:$A,0),MATCH(_7043_DJones_1_export_excel_2_9_[[#Headers],[Column2]],'By serial number'!$A$1:$AV$1,0)))=0,"",INDEX('By serial number'!$A:$AV,MATCH(TEXT($C30,"000"),'By serial number'!$A:$A,0),MATCH(_7043_DJones_1_export_excel_2_9_[[#Headers],[Column2]],'By serial number'!$A$1:$AV$1,0)))</f>
        <v>#N/A</v>
      </c>
      <c r="AO30" s="4" t="str">
        <f>IF(LEN(INDEX('By serial number'!$A:$AV,MATCH(TEXT($C30,"000"),'By serial number'!$A:$A,0),MATCH(_7043_DJones_1_export_excel_2_9_[[#Headers],[DNB Key People]],'By serial number'!$A$1:$AV$1,0)))=0,"",INDEX('By serial number'!$A:$AV,MATCH(TEXT($C30,"000"),'By serial number'!$A:$A,0),MATCH(_7043_DJones_1_export_excel_2_9_[[#Headers],[DNB Key People]],'By serial number'!$A$1:$AV$1,0)))</f>
        <v/>
      </c>
      <c r="AP30" s="4" t="str">
        <f>IF(LEN(INDEX('By serial number'!$A:$AV,MATCH(TEXT($C30,"000"),'By serial number'!$A:$A,0),MATCH(_7043_DJones_1_export_excel_2_9_[[#Headers],[POC]],'By serial number'!$A$1:$AV$1,0)))=0,"",INDEX('By serial number'!$A:$AV,MATCH(TEXT($C30,"000"),'By serial number'!$A:$A,0),MATCH(_7043_DJones_1_export_excel_2_9_[[#Headers],[POC]],'By serial number'!$A$1:$AV$1,0)))</f>
        <v/>
      </c>
      <c r="AQ30" s="4" t="str">
        <f>IF(LEN(INDEX('By serial number'!$A:$AV,MATCH(TEXT($C30,"000"),'By serial number'!$A:$A,0),MATCH(_7043_DJones_1_export_excel_2_9_[[#Headers],[Title]],'By serial number'!$A$1:$AV$1,0)))=0,"",INDEX('By serial number'!$A:$AV,MATCH(TEXT($C30,"000"),'By serial number'!$A:$A,0),MATCH(_7043_DJones_1_export_excel_2_9_[[#Headers],[Title]],'By serial number'!$A$1:$AV$1,0)))</f>
        <v/>
      </c>
      <c r="AR30" s="4" t="str">
        <f>IF(LEN(INDEX('By serial number'!$A:$AV,MATCH(TEXT($C30,"000"),'By serial number'!$A:$A,0),MATCH(_7043_DJones_1_export_excel_2_9_[[#Headers],[Address]],'By serial number'!$A$1:$AV$1,0)))=0,"",INDEX('By serial number'!$A:$AV,MATCH(TEXT($C30,"000"),'By serial number'!$A:$A,0),MATCH(_7043_DJones_1_export_excel_2_9_[[#Headers],[Address]],'By serial number'!$A$1:$AV$1,0)))</f>
        <v/>
      </c>
      <c r="AS30" s="4" t="e">
        <f>IF(LEN(INDEX('By serial number'!$A:$AV,MATCH(TEXT($C30,"000"),'By serial number'!$A:$A,0),MATCH(_7043_DJones_1_export_excel_2_9_[[#Headers],[Column3]],'By serial number'!$A$1:$AV$1,0)))=0,"",INDEX('By serial number'!$A:$AV,MATCH(TEXT($C30,"000"),'By serial number'!$A:$A,0),MATCH(_7043_DJones_1_export_excel_2_9_[[#Headers],[Column3]],'By serial number'!$A$1:$AV$1,0)))</f>
        <v>#N/A</v>
      </c>
      <c r="AT30" s="4" t="str">
        <f>IF(LEN(INDEX('By serial number'!$A:$AV,MATCH(TEXT($C30,"000"),'By serial number'!$A:$A,0),MATCH(_7043_DJones_1_export_excel_2_9_[[#Headers],[Phone]],'By serial number'!$A$1:$AV$1,0)))=0,"",INDEX('By serial number'!$A:$AV,MATCH(TEXT($C30,"000"),'By serial number'!$A:$A,0),MATCH(_7043_DJones_1_export_excel_2_9_[[#Headers],[Phone]],'By serial number'!$A$1:$AV$1,0)))</f>
        <v/>
      </c>
      <c r="AU30" s="4" t="str">
        <f>IF(LEN(INDEX('By serial number'!$A:$AV,MATCH(TEXT($C30,"000"),'By serial number'!$A:$A,0),MATCH(_7043_DJones_1_export_excel_2_9_[[#Headers],[Email]],'By serial number'!$A$1:$AV$1,0)))=0,"",INDEX('By serial number'!$A:$AV,MATCH(TEXT($C30,"000"),'By serial number'!$A:$A,0),MATCH(_7043_DJones_1_export_excel_2_9_[[#Headers],[Email]],'By serial number'!$A$1:$AV$1,0)))</f>
        <v/>
      </c>
      <c r="AV30" s="4" t="e">
        <f>IF(LEN(INDEX('By serial number'!$A:$AV,MATCH(TEXT($C30,"000"),'By serial number'!$A:$A,0),MATCH(_7043_DJones_1_export_excel_2_9_[[#Headers],[Column4]],'By serial number'!$A$1:$AV$1,0)))=0,"",INDEX('By serial number'!$A:$AV,MATCH(TEXT($C30,"000"),'By serial number'!$A:$A,0),MATCH(_7043_DJones_1_export_excel_2_9_[[#Headers],[Column4]],'By serial number'!$A$1:$AV$1,0)))</f>
        <v>#N/A</v>
      </c>
      <c r="AW30" s="4" t="str">
        <f>IF(LEN(INDEX('By serial number'!$A:$AV,MATCH(TEXT($C30,"000"),'By serial number'!$A:$A,0),MATCH(_7043_DJones_1_export_excel_2_9_[[#Headers],[NBAA Name]],'By serial number'!$A$1:$AV$1,0)))=0,"",INDEX('By serial number'!$A:$AV,MATCH(TEXT($C30,"000"),'By serial number'!$A:$A,0),MATCH(_7043_DJones_1_export_excel_2_9_[[#Headers],[NBAA Name]],'By serial number'!$A$1:$AV$1,0)))</f>
        <v/>
      </c>
      <c r="AX30" s="4" t="str">
        <f>IF(LEN(INDEX('By serial number'!$A:$AV,MATCH(TEXT($C30,"000"),'By serial number'!$A:$A,0),MATCH(_7043_DJones_1_export_excel_2_9_[[#Headers],[NBAA Addr1]],'By serial number'!$A$1:$AV$1,0)))=0,"",INDEX('By serial number'!$A:$AV,MATCH(TEXT($C30,"000"),'By serial number'!$A:$A,0),MATCH(_7043_DJones_1_export_excel_2_9_[[#Headers],[NBAA Addr1]],'By serial number'!$A$1:$AV$1,0)))</f>
        <v/>
      </c>
      <c r="AY30" s="4" t="str">
        <f>IF(LEN(INDEX('By serial number'!$A:$AV,MATCH(TEXT($C30,"000"),'By serial number'!$A:$A,0),MATCH(_7043_DJones_1_export_excel_2_9_[[#Headers],[NBAA Addr2]],'By serial number'!$A$1:$AV$1,0)))=0,"",INDEX('By serial number'!$A:$AV,MATCH(TEXT($C30,"000"),'By serial number'!$A:$A,0),MATCH(_7043_DJones_1_export_excel_2_9_[[#Headers],[NBAA Addr2]],'By serial number'!$A$1:$AV$1,0)))</f>
        <v/>
      </c>
      <c r="AZ30" s="4" t="str">
        <f>IF(LEN(INDEX('By serial number'!$A:$AV,MATCH(TEXT($C30,"000"),'By serial number'!$A:$A,0),MATCH(_7043_DJones_1_export_excel_2_9_[[#Headers],[NBAA City]],'By serial number'!$A$1:$AV$1,0)))=0,"",INDEX('By serial number'!$A:$AV,MATCH(TEXT($C30,"000"),'By serial number'!$A:$A,0),MATCH(_7043_DJones_1_export_excel_2_9_[[#Headers],[NBAA City]],'By serial number'!$A$1:$AV$1,0)))</f>
        <v/>
      </c>
      <c r="BA30" s="4" t="str">
        <f>IF(LEN(INDEX('By serial number'!$A:$AV,MATCH(TEXT($C30,"000"),'By serial number'!$A:$A,0),MATCH(_7043_DJones_1_export_excel_2_9_[[#Headers],[NBAA State]],'By serial number'!$A$1:$AV$1,0)))=0,"",INDEX('By serial number'!$A:$AV,MATCH(TEXT($C30,"000"),'By serial number'!$A:$A,0),MATCH(_7043_DJones_1_export_excel_2_9_[[#Headers],[NBAA State]],'By serial number'!$A$1:$AV$1,0)))</f>
        <v/>
      </c>
      <c r="BB30" s="4" t="str">
        <f>IF(LEN(INDEX('By serial number'!$A:$AV,MATCH(TEXT($C30,"000"),'By serial number'!$A:$A,0),MATCH(_7043_DJones_1_export_excel_2_9_[[#Headers],[NBAA Zip]],'By serial number'!$A$1:$AV$1,0)))=0,"",INDEX('By serial number'!$A:$AV,MATCH(TEXT($C30,"000"),'By serial number'!$A:$A,0),MATCH(_7043_DJones_1_export_excel_2_9_[[#Headers],[NBAA Zip]],'By serial number'!$A$1:$AV$1,0)))</f>
        <v/>
      </c>
      <c r="BC30" s="4" t="str">
        <f>IF(LEN(INDEX('By serial number'!$A:$AV,MATCH(TEXT($C30,"000"),'By serial number'!$A:$A,0),MATCH(_7043_DJones_1_export_excel_2_9_[[#Headers],[NBAA Phone]],'By serial number'!$A$1:$AV$1,0)))=0,"",INDEX('By serial number'!$A:$AV,MATCH(TEXT($C30,"000"),'By serial number'!$A:$A,0),MATCH(_7043_DJones_1_export_excel_2_9_[[#Headers],[NBAA Phone]],'By serial number'!$A$1:$AV$1,0)))</f>
        <v/>
      </c>
      <c r="BD30" s="4" t="str">
        <f>IF(LEN(INDEX('By serial number'!$A:$AV,MATCH(TEXT($C30,"000"),'By serial number'!$A:$A,0),MATCH(_7043_DJones_1_export_excel_2_9_[[#Headers],[NBAA Web]],'By serial number'!$A$1:$AV$1,0)))=0,"",INDEX('By serial number'!$A:$AV,MATCH(TEXT($C30,"000"),'By serial number'!$A:$A,0),MATCH(_7043_DJones_1_export_excel_2_9_[[#Headers],[NBAA Web]],'By serial number'!$A$1:$AV$1,0)))</f>
        <v/>
      </c>
      <c r="BE30" s="4" t="str">
        <f>IF(LEN(INDEX('By serial number'!$A:$AV,MATCH(TEXT($C30,"000"),'By serial number'!$A:$A,0),MATCH(_7043_DJones_1_export_excel_2_9_[[#Headers],[NBAA email]],'By serial number'!$A$1:$AV$1,0)))=0,"",INDEX('By serial number'!$A:$AV,MATCH(TEXT($C30,"000"),'By serial number'!$A:$A,0),MATCH(_7043_DJones_1_export_excel_2_9_[[#Headers],[NBAA email]],'By serial number'!$A$1:$AV$1,0)))</f>
        <v/>
      </c>
      <c r="BF30" s="4" t="str">
        <f>IF(LEN(INDEX('By serial number'!$A:$AV,MATCH(TEXT($C30,"000"),'By serial number'!$A:$A,0),MATCH(_7043_DJones_1_export_excel_2_9_[[#Headers],[NBAA NBAA Link]],'By serial number'!$A$1:$AV$1,0)))=0,"",INDEX('By serial number'!$A:$AV,MATCH(TEXT($C30,"000"),'By serial number'!$A:$A,0),MATCH(_7043_DJones_1_export_excel_2_9_[[#Headers],[NBAA NBAA Link]],'By serial number'!$A$1:$AV$1,0)))</f>
        <v/>
      </c>
      <c r="BG30" s="4" t="str">
        <f>IF(LEN(INDEX('By serial number'!$A:$AV,MATCH(TEXT($C30,"000"),'By serial number'!$A:$A,0),MATCH(_7043_DJones_1_export_excel_2_9_[[#Headers],[Certificate Designator]],'By serial number'!$A$1:$AV$1,0)))=0,"",INDEX('By serial number'!$A:$AV,MATCH(TEXT($C30,"000"),'By serial number'!$A:$A,0),MATCH(_7043_DJones_1_export_excel_2_9_[[#Headers],[Certificate Designator]],'By serial number'!$A$1:$AV$1,0)))</f>
        <v/>
      </c>
      <c r="BH30" s="4" t="str">
        <f>IF(LEN(INDEX('By serial number'!$A:$AV,MATCH(TEXT($C30,"000"),'By serial number'!$A:$A,0),MATCH(_7043_DJones_1_export_excel_2_9_[[#Headers],[Company Name]],'By serial number'!$A$1:$AV$1,0)))=0,"",INDEX('By serial number'!$A:$AV,MATCH(TEXT($C30,"000"),'By serial number'!$A:$A,0),MATCH(_7043_DJones_1_export_excel_2_9_[[#Headers],[Company Name]],'By serial number'!$A$1:$AV$1,0)))</f>
        <v/>
      </c>
      <c r="BI30" s="4" t="str">
        <f>IF(LEN(INDEX('By serial number'!$A:$AV,MATCH(TEXT($C30,"000"),'By serial number'!$A:$A,0),MATCH(_7043_DJones_1_export_excel_2_9_[[#Headers],[CEO_Name]],'By serial number'!$A$1:$AV$1,0)))=0,"",INDEX('By serial number'!$A:$AV,MATCH(TEXT($C30,"000"),'By serial number'!$A:$A,0),MATCH(_7043_DJones_1_export_excel_2_9_[[#Headers],[CEO_Name]],'By serial number'!$A$1:$AV$1,0)))</f>
        <v/>
      </c>
      <c r="BJ30" s="4" t="str">
        <f>IF(LEN(INDEX('By serial number'!$A:$AV,MATCH(TEXT($C30,"000"),'By serial number'!$A:$A,0),MATCH(_7043_DJones_1_export_excel_2_9_[[#Headers],[CEO_Title]],'By serial number'!$A$1:$AV$1,0)))=0,"",INDEX('By serial number'!$A:$AV,MATCH(TEXT($C30,"000"),'By serial number'!$A:$A,0),MATCH(_7043_DJones_1_export_excel_2_9_[[#Headers],[CEO_Title]],'By serial number'!$A$1:$AV$1,0)))</f>
        <v/>
      </c>
      <c r="BK30" s="4" t="str">
        <f>IF(LEN(INDEX('By serial number'!$A:$AV,MATCH(TEXT($C30,"000"),'By serial number'!$A:$A,0),MATCH(_7043_DJones_1_export_excel_2_9_[[#Headers],[CEO_Address1]],'By serial number'!$A$1:$AV$1,0)))=0,"",INDEX('By serial number'!$A:$AV,MATCH(TEXT($C30,"000"),'By serial number'!$A:$A,0),MATCH(_7043_DJones_1_export_excel_2_9_[[#Headers],[CEO_Address1]],'By serial number'!$A$1:$AV$1,0)))</f>
        <v/>
      </c>
      <c r="BL30" s="4" t="str">
        <f>IF(LEN(INDEX('By serial number'!$A:$AV,MATCH(TEXT($C30,"000"),'By serial number'!$A:$A,0),MATCH(_7043_DJones_1_export_excel_2_9_[[#Headers],[CEO_Address2]],'By serial number'!$A$1:$AV$1,0)))=0,"",INDEX('By serial number'!$A:$AV,MATCH(TEXT($C30,"000"),'By serial number'!$A:$A,0),MATCH(_7043_DJones_1_export_excel_2_9_[[#Headers],[CEO_Address2]],'By serial number'!$A$1:$AV$1,0)))</f>
        <v/>
      </c>
      <c r="BM30" s="4" t="str">
        <f>IF(LEN(INDEX('By serial number'!$A:$AV,MATCH(TEXT($C30,"000"),'By serial number'!$A:$A,0),MATCH(_7043_DJones_1_export_excel_2_9_[[#Headers],[CEO_Address3]],'By serial number'!$A$1:$AV$1,0)))=0,"",INDEX('By serial number'!$A:$AV,MATCH(TEXT($C30,"000"),'By serial number'!$A:$A,0),MATCH(_7043_DJones_1_export_excel_2_9_[[#Headers],[CEO_Address3]],'By serial number'!$A$1:$AV$1,0)))</f>
        <v/>
      </c>
      <c r="BN30" s="4" t="str">
        <f>IF(LEN(INDEX('By serial number'!$A:$AV,MATCH(TEXT($C30,"000"),'By serial number'!$A:$A,0),MATCH(_7043_DJones_1_export_excel_2_9_[[#Headers],[CEO_City]],'By serial number'!$A$1:$AV$1,0)))=0,"",INDEX('By serial number'!$A:$AV,MATCH(TEXT($C30,"000"),'By serial number'!$A:$A,0),MATCH(_7043_DJones_1_export_excel_2_9_[[#Headers],[CEO_City]],'By serial number'!$A$1:$AV$1,0)))</f>
        <v/>
      </c>
      <c r="BO30" s="4" t="str">
        <f>IF(LEN(INDEX('By serial number'!$A:$AV,MATCH(TEXT($C30,"000"),'By serial number'!$A:$A,0),MATCH(_7043_DJones_1_export_excel_2_9_[[#Headers],[CEO_State]],'By serial number'!$A$1:$AV$1,0)))=0,"",INDEX('By serial number'!$A:$AV,MATCH(TEXT($C30,"000"),'By serial number'!$A:$A,0),MATCH(_7043_DJones_1_export_excel_2_9_[[#Headers],[CEO_State]],'By serial number'!$A$1:$AV$1,0)))</f>
        <v/>
      </c>
      <c r="BP30" s="4" t="str">
        <f>IF(LEN(INDEX('By serial number'!$A:$AV,MATCH(TEXT($C30,"000"),'By serial number'!$A:$A,0),MATCH(_7043_DJones_1_export_excel_2_9_[[#Headers],[CEO_Postal_Code]],'By serial number'!$A$1:$AV$1,0)))=0,"",INDEX('By serial number'!$A:$AV,MATCH(TEXT($C30,"000"),'By serial number'!$A:$A,0),MATCH(_7043_DJones_1_export_excel_2_9_[[#Headers],[CEO_Postal_Code]],'By serial number'!$A$1:$AV$1,0)))</f>
        <v/>
      </c>
      <c r="BQ30" s="4" t="str">
        <f>IF(LEN(INDEX('By serial number'!$A:$AV,MATCH(TEXT($C30,"000"),'By serial number'!$A:$A,0),MATCH(_7043_DJones_1_export_excel_2_9_[[#Headers],[CEO_Country]],'By serial number'!$A$1:$AV$1,0)))=0,"",INDEX('By serial number'!$A:$AV,MATCH(TEXT($C30,"000"),'By serial number'!$A:$A,0),MATCH(_7043_DJones_1_export_excel_2_9_[[#Headers],[CEO_Country]],'By serial number'!$A$1:$AV$1,0)))</f>
        <v/>
      </c>
      <c r="BR30" s="4" t="str">
        <f>IF(LEN(INDEX('By serial number'!$A:$AV,MATCH(TEXT($C30,"000"),'By serial number'!$A:$A,0),MATCH(_7043_DJones_1_export_excel_2_9_[[#Headers],[CEO_Phone]],'By serial number'!$A$1:$AV$1,0)))=0,"",INDEX('By serial number'!$A:$AV,MATCH(TEXT($C30,"000"),'By serial number'!$A:$A,0),MATCH(_7043_DJones_1_export_excel_2_9_[[#Headers],[CEO_Phone]],'By serial number'!$A$1:$AV$1,0)))</f>
        <v/>
      </c>
      <c r="BS30" s="4" t="str">
        <f>IF(LEN(INDEX('By serial number'!$A:$AV,MATCH(TEXT($C30,"000"),'By serial number'!$A:$A,0),MATCH(_7043_DJones_1_export_excel_2_9_[[#Headers],[CEO_Phone_Extension]],'By serial number'!$A$1:$AV$1,0)))=0,"",INDEX('By serial number'!$A:$AV,MATCH(TEXT($C30,"000"),'By serial number'!$A:$A,0),MATCH(_7043_DJones_1_export_excel_2_9_[[#Headers],[CEO_Phone_Extension]],'By serial number'!$A$1:$AV$1,0)))</f>
        <v/>
      </c>
      <c r="BT30" s="4" t="str">
        <f>IF(LEN(INDEX('By serial number'!$A:$AV,MATCH(TEXT($C30,"000"),'By serial number'!$A:$A,0),MATCH(_7043_DJones_1_export_excel_2_9_[[#Headers],[CEO_Foreign_Phone]],'By serial number'!$A$1:$AV$1,0)))=0,"",INDEX('By serial number'!$A:$AV,MATCH(TEXT($C30,"000"),'By serial number'!$A:$A,0),MATCH(_7043_DJones_1_export_excel_2_9_[[#Headers],[CEO_Foreign_Phone]],'By serial number'!$A$1:$AV$1,0)))</f>
        <v/>
      </c>
      <c r="BU30" s="4" t="str">
        <f>IFERROR(INDEX(Zerobounce!$A:$B,MATCH(_7043_DJones_1_export_excel_2_9_[[#This Row],[COMPEMAILADDRESS]],Zerobounce!$A:$A,0),2),"")</f>
        <v/>
      </c>
      <c r="BV30" s="4" t="str">
        <f>IFERROR(INDEX(Zerobounce!$A:$B,MATCH(_7043_DJones_1_export_excel_2_9_[[#This Row],[CONTACTEMAIL]],Zerobounce!$A:$A,0),2),"")</f>
        <v>catch-all</v>
      </c>
      <c r="BW30" s="11"/>
    </row>
    <row r="31" spans="1:75" x14ac:dyDescent="0.25">
      <c r="A31" s="4" t="s">
        <v>999</v>
      </c>
      <c r="B31" s="4" t="s">
        <v>1000</v>
      </c>
      <c r="C31">
        <v>220</v>
      </c>
      <c r="D31" s="4" t="s">
        <v>330</v>
      </c>
      <c r="E31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N150MT</v>
      </c>
      <c r="F31" s="4" t="s">
        <v>1214</v>
      </c>
      <c r="G31" s="4" t="s">
        <v>335</v>
      </c>
      <c r="H31" s="4" t="s">
        <v>1002</v>
      </c>
      <c r="I31" s="4" t="s">
        <v>1086</v>
      </c>
      <c r="J31" s="4" t="s">
        <v>1215</v>
      </c>
      <c r="K31" s="4" t="s">
        <v>1216</v>
      </c>
      <c r="L31" s="4"/>
      <c r="M31" s="4" t="s">
        <v>339</v>
      </c>
      <c r="N31" s="4" t="s">
        <v>335</v>
      </c>
      <c r="O31">
        <v>85260</v>
      </c>
      <c r="P31" s="4" t="s">
        <v>1002</v>
      </c>
      <c r="Q31" s="4" t="s">
        <v>1217</v>
      </c>
      <c r="R31" s="4" t="s">
        <v>1218</v>
      </c>
      <c r="S31" s="4"/>
      <c r="T31" s="4" t="s">
        <v>1219</v>
      </c>
      <c r="U31" s="4"/>
      <c r="V31" s="4" t="s">
        <v>1220</v>
      </c>
      <c r="W31" s="4" t="s">
        <v>1221</v>
      </c>
      <c r="X31" s="4" t="s">
        <v>515</v>
      </c>
      <c r="Y31" s="4" t="s">
        <v>1218</v>
      </c>
      <c r="Z31" s="4" t="s">
        <v>1222</v>
      </c>
      <c r="AA31" s="4" t="s">
        <v>1219</v>
      </c>
      <c r="AB31" s="4" t="s">
        <v>1222</v>
      </c>
      <c r="AC31" s="4" t="str">
        <f>IF(LEN(INDEX('By serial number'!$A:$AV,MATCH(TEXT($C31,"000"),'By serial number'!$A:$A,0),MATCH(_7043_DJones_1_export_excel_2_9_[[#Headers],["Operator"]],'By serial number'!$A$1:$AV$1,0)))=0,"",INDEX('By serial number'!$A:$AV,MATCH(TEXT($C31,"000"),'By serial number'!$A:$A,0),MATCH(_7043_DJones_1_export_excel_2_9_[[#Headers],["Operator"]],'By serial number'!$A$1:$AV$1,0)))</f>
        <v/>
      </c>
      <c r="AD31" s="4" t="str">
        <f>IF(LEN(INDEX('By serial number'!$A:$AV,MATCH(TEXT($C31,"000"),'By serial number'!$A:$A,0),MATCH(_7043_DJones_1_export_excel_2_9_[[#Headers],[Data]],'By serial number'!$A$1:$AV$1,0)))=0,"",INDEX('By serial number'!$A:$AV,MATCH(TEXT($C31,"000"),'By serial number'!$A:$A,0),MATCH(_7043_DJones_1_export_excel_2_9_[[#Headers],[Data]],'By serial number'!$A$1:$AV$1,0)))</f>
        <v>GH Consulting Services Scottsdale AZ bought 7/19/19, rrg 9/23/19</v>
      </c>
      <c r="AE31" s="4" t="str">
        <f>IF(LEN(INDEX('By serial number'!$A:$AV,MATCH(TEXT($C31,"000"),'By serial number'!$A:$A,0),MATCH(_7043_DJones_1_export_excel_2_9_[[#Headers],[NAME]],'By serial number'!$A$1:$AV$1,0)))=0,"",INDEX('By serial number'!$A:$AV,MATCH(TEXT($C31,"000"),'By serial number'!$A:$A,0),MATCH(_7043_DJones_1_export_excel_2_9_[[#Headers],[NAME]],'By serial number'!$A$1:$AV$1,0)))</f>
        <v>GH CONSULTING SERVICES LLC</v>
      </c>
      <c r="AF31" s="4" t="str">
        <f>IF(LEN(INDEX('By serial number'!$A:$AV,MATCH(TEXT($C31,"000"),'By serial number'!$A:$A,0),MATCH(_7043_DJones_1_export_excel_2_9_[[#Headers],[STREET]],'By serial number'!$A$1:$AV$1,0)))=0,"",INDEX('By serial number'!$A:$AV,MATCH(TEXT($C31,"000"),'By serial number'!$A:$A,0),MATCH(_7043_DJones_1_export_excel_2_9_[[#Headers],[STREET]],'By serial number'!$A$1:$AV$1,0)))</f>
        <v>14747 N NORTHSIGHT BLVD</v>
      </c>
      <c r="AG31" s="4" t="str">
        <f>IF(LEN(INDEX('By serial number'!$A:$AV,MATCH(TEXT($C31,"000"),'By serial number'!$A:$A,0),MATCH(_7043_DJones_1_export_excel_2_9_[[#Headers],[CITY]],'By serial number'!$A$1:$AV$1,0)))=0,"",INDEX('By serial number'!$A:$AV,MATCH(TEXT($C31,"000"),'By serial number'!$A:$A,0),MATCH(_7043_DJones_1_export_excel_2_9_[[#Headers],[CITY]],'By serial number'!$A$1:$AV$1,0)))</f>
        <v>SCOTTSDALE</v>
      </c>
      <c r="AH31" s="4" t="str">
        <f>IF(LEN(INDEX('By serial number'!$A:$AV,MATCH(TEXT($C31,"000"),'By serial number'!$A:$A,0),MATCH(_7043_DJones_1_export_excel_2_9_[[#Headers],[STATE]],'By serial number'!$A$1:$AV$1,0)))=0,"",INDEX('By serial number'!$A:$AV,MATCH(TEXT($C31,"000"),'By serial number'!$A:$A,0),MATCH(_7043_DJones_1_export_excel_2_9_[[#Headers],[STATE]],'By serial number'!$A$1:$AV$1,0)))</f>
        <v>AZ</v>
      </c>
      <c r="AI31" s="4" t="e">
        <f>IF(LEN(INDEX('By serial number'!$A:$AV,MATCH(TEXT($C31,"000"),'By serial number'!$A:$A,0),MATCH(_7043_DJones_1_export_excel_2_9_[[#Headers],[Column1]],'By serial number'!$A$1:$AV$1,0)))=0,"",INDEX('By serial number'!$A:$AV,MATCH(TEXT($C31,"000"),'By serial number'!$A:$A,0),MATCH(_7043_DJones_1_export_excel_2_9_[[#Headers],[Column1]],'By serial number'!$A$1:$AV$1,0)))</f>
        <v>#N/A</v>
      </c>
      <c r="AJ31" s="4" t="str">
        <f>IF(LEN(INDEX('By serial number'!$A:$AV,MATCH(TEXT($C31,"000"),'By serial number'!$A:$A,0),MATCH(_7043_DJones_1_export_excel_2_9_[[#Headers],[OTHER NAMES(1)]],'By serial number'!$A$1:$AV$1,0)))=0,"",INDEX('By serial number'!$A:$AV,MATCH(TEXT($C31,"000"),'By serial number'!$A:$A,0),MATCH(_7043_DJones_1_export_excel_2_9_[[#Headers],[OTHER NAMES(1)]],'By serial number'!$A$1:$AV$1,0)))</f>
        <v>NICK CHAPMAN CONSULTING LLC</v>
      </c>
      <c r="AK31" s="4" t="str">
        <f>IF(LEN(INDEX('By serial number'!$A:$AV,MATCH(TEXT($C31,"000"),'By serial number'!$A:$A,0),MATCH(_7043_DJones_1_export_excel_2_9_[[#Headers],[OTHER NAMES(2)]],'By serial number'!$A$1:$AV$1,0)))=0,"",INDEX('By serial number'!$A:$AV,MATCH(TEXT($C31,"000"),'By serial number'!$A:$A,0),MATCH(_7043_DJones_1_export_excel_2_9_[[#Headers],[OTHER NAMES(2)]],'By serial number'!$A$1:$AV$1,0)))</f>
        <v/>
      </c>
      <c r="AL31" s="4" t="str">
        <f>IF(LEN(INDEX('By serial number'!$A:$AV,MATCH(TEXT($C31,"000"),'By serial number'!$A:$A,0),MATCH(_7043_DJones_1_export_excel_2_9_[[#Headers],[Part 135 Certificate Holder Name]],'By serial number'!$A$1:$AV$1,0)))=0,"",INDEX('By serial number'!$A:$AV,MATCH(TEXT($C31,"000"),'By serial number'!$A:$A,0),MATCH(_7043_DJones_1_export_excel_2_9_[[#Headers],[Part 135 Certificate Holder Name]],'By serial number'!$A$1:$AV$1,0)))</f>
        <v/>
      </c>
      <c r="AM31" s="4" t="str">
        <f>IF(LEN(INDEX('By serial number'!$A:$AV,MATCH(TEXT($C31,"000"),'By serial number'!$A:$A,0),MATCH(_7043_DJones_1_export_excel_2_9_[[#Headers],[Part 135 Dsgn]],'By serial number'!$A$1:$AV$1,0)))=0,"",INDEX('By serial number'!$A:$AV,MATCH(TEXT($C31,"000"),'By serial number'!$A:$A,0),MATCH(_7043_DJones_1_export_excel_2_9_[[#Headers],[Part 135 Dsgn]],'By serial number'!$A$1:$AV$1,0)))</f>
        <v/>
      </c>
      <c r="AN31" s="4" t="e">
        <f>IF(LEN(INDEX('By serial number'!$A:$AV,MATCH(TEXT($C31,"000"),'By serial number'!$A:$A,0),MATCH(_7043_DJones_1_export_excel_2_9_[[#Headers],[Column2]],'By serial number'!$A$1:$AV$1,0)))=0,"",INDEX('By serial number'!$A:$AV,MATCH(TEXT($C31,"000"),'By serial number'!$A:$A,0),MATCH(_7043_DJones_1_export_excel_2_9_[[#Headers],[Column2]],'By serial number'!$A$1:$AV$1,0)))</f>
        <v>#N/A</v>
      </c>
      <c r="AO31" s="4" t="str">
        <f>IF(LEN(INDEX('By serial number'!$A:$AV,MATCH(TEXT($C31,"000"),'By serial number'!$A:$A,0),MATCH(_7043_DJones_1_export_excel_2_9_[[#Headers],[DNB Key People]],'By serial number'!$A$1:$AV$1,0)))=0,"",INDEX('By serial number'!$A:$AV,MATCH(TEXT($C31,"000"),'By serial number'!$A:$A,0),MATCH(_7043_DJones_1_export_excel_2_9_[[#Headers],[DNB Key People]],'By serial number'!$A$1:$AV$1,0)))</f>
        <v/>
      </c>
      <c r="AP31" s="4" t="str">
        <f>IF(LEN(INDEX('By serial number'!$A:$AV,MATCH(TEXT($C31,"000"),'By serial number'!$A:$A,0),MATCH(_7043_DJones_1_export_excel_2_9_[[#Headers],[POC]],'By serial number'!$A$1:$AV$1,0)))=0,"",INDEX('By serial number'!$A:$AV,MATCH(TEXT($C31,"000"),'By serial number'!$A:$A,0),MATCH(_7043_DJones_1_export_excel_2_9_[[#Headers],[POC]],'By serial number'!$A$1:$AV$1,0)))</f>
        <v/>
      </c>
      <c r="AQ31" s="4" t="str">
        <f>IF(LEN(INDEX('By serial number'!$A:$AV,MATCH(TEXT($C31,"000"),'By serial number'!$A:$A,0),MATCH(_7043_DJones_1_export_excel_2_9_[[#Headers],[Title]],'By serial number'!$A$1:$AV$1,0)))=0,"",INDEX('By serial number'!$A:$AV,MATCH(TEXT($C31,"000"),'By serial number'!$A:$A,0),MATCH(_7043_DJones_1_export_excel_2_9_[[#Headers],[Title]],'By serial number'!$A$1:$AV$1,0)))</f>
        <v/>
      </c>
      <c r="AR31" s="4" t="str">
        <f>IF(LEN(INDEX('By serial number'!$A:$AV,MATCH(TEXT($C31,"000"),'By serial number'!$A:$A,0),MATCH(_7043_DJones_1_export_excel_2_9_[[#Headers],[Address]],'By serial number'!$A$1:$AV$1,0)))=0,"",INDEX('By serial number'!$A:$AV,MATCH(TEXT($C31,"000"),'By serial number'!$A:$A,0),MATCH(_7043_DJones_1_export_excel_2_9_[[#Headers],[Address]],'By serial number'!$A$1:$AV$1,0)))</f>
        <v/>
      </c>
      <c r="AS31" s="4" t="e">
        <f>IF(LEN(INDEX('By serial number'!$A:$AV,MATCH(TEXT($C31,"000"),'By serial number'!$A:$A,0),MATCH(_7043_DJones_1_export_excel_2_9_[[#Headers],[Column3]],'By serial number'!$A$1:$AV$1,0)))=0,"",INDEX('By serial number'!$A:$AV,MATCH(TEXT($C31,"000"),'By serial number'!$A:$A,0),MATCH(_7043_DJones_1_export_excel_2_9_[[#Headers],[Column3]],'By serial number'!$A$1:$AV$1,0)))</f>
        <v>#N/A</v>
      </c>
      <c r="AT31" s="4" t="str">
        <f>IF(LEN(INDEX('By serial number'!$A:$AV,MATCH(TEXT($C31,"000"),'By serial number'!$A:$A,0),MATCH(_7043_DJones_1_export_excel_2_9_[[#Headers],[Phone]],'By serial number'!$A$1:$AV$1,0)))=0,"",INDEX('By serial number'!$A:$AV,MATCH(TEXT($C31,"000"),'By serial number'!$A:$A,0),MATCH(_7043_DJones_1_export_excel_2_9_[[#Headers],[Phone]],'By serial number'!$A$1:$AV$1,0)))</f>
        <v/>
      </c>
      <c r="AU31" s="4" t="str">
        <f>IF(LEN(INDEX('By serial number'!$A:$AV,MATCH(TEXT($C31,"000"),'By serial number'!$A:$A,0),MATCH(_7043_DJones_1_export_excel_2_9_[[#Headers],[Email]],'By serial number'!$A$1:$AV$1,0)))=0,"",INDEX('By serial number'!$A:$AV,MATCH(TEXT($C31,"000"),'By serial number'!$A:$A,0),MATCH(_7043_DJones_1_export_excel_2_9_[[#Headers],[Email]],'By serial number'!$A$1:$AV$1,0)))</f>
        <v/>
      </c>
      <c r="AV31" s="4" t="e">
        <f>IF(LEN(INDEX('By serial number'!$A:$AV,MATCH(TEXT($C31,"000"),'By serial number'!$A:$A,0),MATCH(_7043_DJones_1_export_excel_2_9_[[#Headers],[Column4]],'By serial number'!$A$1:$AV$1,0)))=0,"",INDEX('By serial number'!$A:$AV,MATCH(TEXT($C31,"000"),'By serial number'!$A:$A,0),MATCH(_7043_DJones_1_export_excel_2_9_[[#Headers],[Column4]],'By serial number'!$A$1:$AV$1,0)))</f>
        <v>#N/A</v>
      </c>
      <c r="AW31" s="4" t="str">
        <f>IF(LEN(INDEX('By serial number'!$A:$AV,MATCH(TEXT($C31,"000"),'By serial number'!$A:$A,0),MATCH(_7043_DJones_1_export_excel_2_9_[[#Headers],[NBAA Name]],'By serial number'!$A$1:$AV$1,0)))=0,"",INDEX('By serial number'!$A:$AV,MATCH(TEXT($C31,"000"),'By serial number'!$A:$A,0),MATCH(_7043_DJones_1_export_excel_2_9_[[#Headers],[NBAA Name]],'By serial number'!$A$1:$AV$1,0)))</f>
        <v xml:space="preserve">Bradley Mack Aviation </v>
      </c>
      <c r="AX31" s="4" t="str">
        <f>IF(LEN(INDEX('By serial number'!$A:$AV,MATCH(TEXT($C31,"000"),'By serial number'!$A:$A,0),MATCH(_7043_DJones_1_export_excel_2_9_[[#Headers],[NBAA Addr1]],'By serial number'!$A$1:$AV$1,0)))=0,"",INDEX('By serial number'!$A:$AV,MATCH(TEXT($C31,"000"),'By serial number'!$A:$A,0),MATCH(_7043_DJones_1_export_excel_2_9_[[#Headers],[NBAA Addr1]],'By serial number'!$A$1:$AV$1,0)))</f>
        <v>14747 N. Northsight Boulevard #111-433</v>
      </c>
      <c r="AY31" s="4" t="str">
        <f>IF(LEN(INDEX('By serial number'!$A:$AV,MATCH(TEXT($C31,"000"),'By serial number'!$A:$A,0),MATCH(_7043_DJones_1_export_excel_2_9_[[#Headers],[NBAA Addr2]],'By serial number'!$A$1:$AV$1,0)))=0,"",INDEX('By serial number'!$A:$AV,MATCH(TEXT($C31,"000"),'By serial number'!$A:$A,0),MATCH(_7043_DJones_1_export_excel_2_9_[[#Headers],[NBAA Addr2]],'By serial number'!$A$1:$AV$1,0)))</f>
        <v/>
      </c>
      <c r="AZ31" s="4" t="str">
        <f>IF(LEN(INDEX('By serial number'!$A:$AV,MATCH(TEXT($C31,"000"),'By serial number'!$A:$A,0),MATCH(_7043_DJones_1_export_excel_2_9_[[#Headers],[NBAA City]],'By serial number'!$A$1:$AV$1,0)))=0,"",INDEX('By serial number'!$A:$AV,MATCH(TEXT($C31,"000"),'By serial number'!$A:$A,0),MATCH(_7043_DJones_1_export_excel_2_9_[[#Headers],[NBAA City]],'By serial number'!$A$1:$AV$1,0)))</f>
        <v>Scottsdale</v>
      </c>
      <c r="BA31" s="4" t="str">
        <f>IF(LEN(INDEX('By serial number'!$A:$AV,MATCH(TEXT($C31,"000"),'By serial number'!$A:$A,0),MATCH(_7043_DJones_1_export_excel_2_9_[[#Headers],[NBAA State]],'By serial number'!$A$1:$AV$1,0)))=0,"",INDEX('By serial number'!$A:$AV,MATCH(TEXT($C31,"000"),'By serial number'!$A:$A,0),MATCH(_7043_DJones_1_export_excel_2_9_[[#Headers],[NBAA State]],'By serial number'!$A$1:$AV$1,0)))</f>
        <v>Arizona</v>
      </c>
      <c r="BB31" s="4" t="str">
        <f>IF(LEN(INDEX('By serial number'!$A:$AV,MATCH(TEXT($C31,"000"),'By serial number'!$A:$A,0),MATCH(_7043_DJones_1_export_excel_2_9_[[#Headers],[NBAA Zip]],'By serial number'!$A$1:$AV$1,0)))=0,"",INDEX('By serial number'!$A:$AV,MATCH(TEXT($C31,"000"),'By serial number'!$A:$A,0),MATCH(_7043_DJones_1_export_excel_2_9_[[#Headers],[NBAA Zip]],'By serial number'!$A$1:$AV$1,0)))</f>
        <v>85260</v>
      </c>
      <c r="BC31" s="4" t="str">
        <f>IF(LEN(INDEX('By serial number'!$A:$AV,MATCH(TEXT($C31,"000"),'By serial number'!$A:$A,0),MATCH(_7043_DJones_1_export_excel_2_9_[[#Headers],[NBAA Phone]],'By serial number'!$A$1:$AV$1,0)))=0,"",INDEX('By serial number'!$A:$AV,MATCH(TEXT($C31,"000"),'By serial number'!$A:$A,0),MATCH(_7043_DJones_1_export_excel_2_9_[[#Headers],[NBAA Phone]],'By serial number'!$A$1:$AV$1,0)))</f>
        <v>+1 480.393.0770</v>
      </c>
      <c r="BD31" s="4" t="str">
        <f>IF(LEN(INDEX('By serial number'!$A:$AV,MATCH(TEXT($C31,"000"),'By serial number'!$A:$A,0),MATCH(_7043_DJones_1_export_excel_2_9_[[#Headers],[NBAA Web]],'By serial number'!$A$1:$AV$1,0)))=0,"",INDEX('By serial number'!$A:$AV,MATCH(TEXT($C31,"000"),'By serial number'!$A:$A,0),MATCH(_7043_DJones_1_export_excel_2_9_[[#Headers],[NBAA Web]],'By serial number'!$A$1:$AV$1,0)))</f>
        <v>www.coffmancompanies.com</v>
      </c>
      <c r="BE31" s="4" t="str">
        <f>IF(LEN(INDEX('By serial number'!$A:$AV,MATCH(TEXT($C31,"000"),'By serial number'!$A:$A,0),MATCH(_7043_DJones_1_export_excel_2_9_[[#Headers],[NBAA email]],'By serial number'!$A$1:$AV$1,0)))=0,"",INDEX('By serial number'!$A:$AV,MATCH(TEXT($C31,"000"),'By serial number'!$A:$A,0),MATCH(_7043_DJones_1_export_excel_2_9_[[#Headers],[NBAA email]],'By serial number'!$A$1:$AV$1,0)))</f>
        <v/>
      </c>
      <c r="BF31" s="4" t="str">
        <f>IF(LEN(INDEX('By serial number'!$A:$AV,MATCH(TEXT($C31,"000"),'By serial number'!$A:$A,0),MATCH(_7043_DJones_1_export_excel_2_9_[[#Headers],[NBAA NBAA Link]],'By serial number'!$A$1:$AV$1,0)))=0,"",INDEX('By serial number'!$A:$AV,MATCH(TEXT($C31,"000"),'By serial number'!$A:$A,0),MATCH(_7043_DJones_1_export_excel_2_9_[[#Headers],[NBAA NBAA Link]],'By serial number'!$A$1:$AV$1,0)))</f>
        <v/>
      </c>
      <c r="BG31" s="4" t="str">
        <f>IF(LEN(INDEX('By serial number'!$A:$AV,MATCH(TEXT($C31,"000"),'By serial number'!$A:$A,0),MATCH(_7043_DJones_1_export_excel_2_9_[[#Headers],[Certificate Designator]],'By serial number'!$A$1:$AV$1,0)))=0,"",INDEX('By serial number'!$A:$AV,MATCH(TEXT($C31,"000"),'By serial number'!$A:$A,0),MATCH(_7043_DJones_1_export_excel_2_9_[[#Headers],[Certificate Designator]],'By serial number'!$A$1:$AV$1,0)))</f>
        <v/>
      </c>
      <c r="BH31" s="4" t="str">
        <f>IF(LEN(INDEX('By serial number'!$A:$AV,MATCH(TEXT($C31,"000"),'By serial number'!$A:$A,0),MATCH(_7043_DJones_1_export_excel_2_9_[[#Headers],[Company Name]],'By serial number'!$A$1:$AV$1,0)))=0,"",INDEX('By serial number'!$A:$AV,MATCH(TEXT($C31,"000"),'By serial number'!$A:$A,0),MATCH(_7043_DJones_1_export_excel_2_9_[[#Headers],[Company Name]],'By serial number'!$A$1:$AV$1,0)))</f>
        <v/>
      </c>
      <c r="BI31" s="4" t="str">
        <f>IF(LEN(INDEX('By serial number'!$A:$AV,MATCH(TEXT($C31,"000"),'By serial number'!$A:$A,0),MATCH(_7043_DJones_1_export_excel_2_9_[[#Headers],[CEO_Name]],'By serial number'!$A$1:$AV$1,0)))=0,"",INDEX('By serial number'!$A:$AV,MATCH(TEXT($C31,"000"),'By serial number'!$A:$A,0),MATCH(_7043_DJones_1_export_excel_2_9_[[#Headers],[CEO_Name]],'By serial number'!$A$1:$AV$1,0)))</f>
        <v/>
      </c>
      <c r="BJ31" s="4" t="str">
        <f>IF(LEN(INDEX('By serial number'!$A:$AV,MATCH(TEXT($C31,"000"),'By serial number'!$A:$A,0),MATCH(_7043_DJones_1_export_excel_2_9_[[#Headers],[CEO_Title]],'By serial number'!$A$1:$AV$1,0)))=0,"",INDEX('By serial number'!$A:$AV,MATCH(TEXT($C31,"000"),'By serial number'!$A:$A,0),MATCH(_7043_DJones_1_export_excel_2_9_[[#Headers],[CEO_Title]],'By serial number'!$A$1:$AV$1,0)))</f>
        <v/>
      </c>
      <c r="BK31" s="4" t="str">
        <f>IF(LEN(INDEX('By serial number'!$A:$AV,MATCH(TEXT($C31,"000"),'By serial number'!$A:$A,0),MATCH(_7043_DJones_1_export_excel_2_9_[[#Headers],[CEO_Address1]],'By serial number'!$A$1:$AV$1,0)))=0,"",INDEX('By serial number'!$A:$AV,MATCH(TEXT($C31,"000"),'By serial number'!$A:$A,0),MATCH(_7043_DJones_1_export_excel_2_9_[[#Headers],[CEO_Address1]],'By serial number'!$A$1:$AV$1,0)))</f>
        <v/>
      </c>
      <c r="BL31" s="4" t="str">
        <f>IF(LEN(INDEX('By serial number'!$A:$AV,MATCH(TEXT($C31,"000"),'By serial number'!$A:$A,0),MATCH(_7043_DJones_1_export_excel_2_9_[[#Headers],[CEO_Address2]],'By serial number'!$A$1:$AV$1,0)))=0,"",INDEX('By serial number'!$A:$AV,MATCH(TEXT($C31,"000"),'By serial number'!$A:$A,0),MATCH(_7043_DJones_1_export_excel_2_9_[[#Headers],[CEO_Address2]],'By serial number'!$A$1:$AV$1,0)))</f>
        <v/>
      </c>
      <c r="BM31" s="4" t="str">
        <f>IF(LEN(INDEX('By serial number'!$A:$AV,MATCH(TEXT($C31,"000"),'By serial number'!$A:$A,0),MATCH(_7043_DJones_1_export_excel_2_9_[[#Headers],[CEO_Address3]],'By serial number'!$A$1:$AV$1,0)))=0,"",INDEX('By serial number'!$A:$AV,MATCH(TEXT($C31,"000"),'By serial number'!$A:$A,0),MATCH(_7043_DJones_1_export_excel_2_9_[[#Headers],[CEO_Address3]],'By serial number'!$A$1:$AV$1,0)))</f>
        <v/>
      </c>
      <c r="BN31" s="4" t="str">
        <f>IF(LEN(INDEX('By serial number'!$A:$AV,MATCH(TEXT($C31,"000"),'By serial number'!$A:$A,0),MATCH(_7043_DJones_1_export_excel_2_9_[[#Headers],[CEO_City]],'By serial number'!$A$1:$AV$1,0)))=0,"",INDEX('By serial number'!$A:$AV,MATCH(TEXT($C31,"000"),'By serial number'!$A:$A,0),MATCH(_7043_DJones_1_export_excel_2_9_[[#Headers],[CEO_City]],'By serial number'!$A$1:$AV$1,0)))</f>
        <v/>
      </c>
      <c r="BO31" s="4" t="str">
        <f>IF(LEN(INDEX('By serial number'!$A:$AV,MATCH(TEXT($C31,"000"),'By serial number'!$A:$A,0),MATCH(_7043_DJones_1_export_excel_2_9_[[#Headers],[CEO_State]],'By serial number'!$A$1:$AV$1,0)))=0,"",INDEX('By serial number'!$A:$AV,MATCH(TEXT($C31,"000"),'By serial number'!$A:$A,0),MATCH(_7043_DJones_1_export_excel_2_9_[[#Headers],[CEO_State]],'By serial number'!$A$1:$AV$1,0)))</f>
        <v/>
      </c>
      <c r="BP31" s="4" t="str">
        <f>IF(LEN(INDEX('By serial number'!$A:$AV,MATCH(TEXT($C31,"000"),'By serial number'!$A:$A,0),MATCH(_7043_DJones_1_export_excel_2_9_[[#Headers],[CEO_Postal_Code]],'By serial number'!$A$1:$AV$1,0)))=0,"",INDEX('By serial number'!$A:$AV,MATCH(TEXT($C31,"000"),'By serial number'!$A:$A,0),MATCH(_7043_DJones_1_export_excel_2_9_[[#Headers],[CEO_Postal_Code]],'By serial number'!$A$1:$AV$1,0)))</f>
        <v/>
      </c>
      <c r="BQ31" s="4" t="str">
        <f>IF(LEN(INDEX('By serial number'!$A:$AV,MATCH(TEXT($C31,"000"),'By serial number'!$A:$A,0),MATCH(_7043_DJones_1_export_excel_2_9_[[#Headers],[CEO_Country]],'By serial number'!$A$1:$AV$1,0)))=0,"",INDEX('By serial number'!$A:$AV,MATCH(TEXT($C31,"000"),'By serial number'!$A:$A,0),MATCH(_7043_DJones_1_export_excel_2_9_[[#Headers],[CEO_Country]],'By serial number'!$A$1:$AV$1,0)))</f>
        <v/>
      </c>
      <c r="BR31" s="4" t="str">
        <f>IF(LEN(INDEX('By serial number'!$A:$AV,MATCH(TEXT($C31,"000"),'By serial number'!$A:$A,0),MATCH(_7043_DJones_1_export_excel_2_9_[[#Headers],[CEO_Phone]],'By serial number'!$A$1:$AV$1,0)))=0,"",INDEX('By serial number'!$A:$AV,MATCH(TEXT($C31,"000"),'By serial number'!$A:$A,0),MATCH(_7043_DJones_1_export_excel_2_9_[[#Headers],[CEO_Phone]],'By serial number'!$A$1:$AV$1,0)))</f>
        <v/>
      </c>
      <c r="BS31" s="4" t="str">
        <f>IF(LEN(INDEX('By serial number'!$A:$AV,MATCH(TEXT($C31,"000"),'By serial number'!$A:$A,0),MATCH(_7043_DJones_1_export_excel_2_9_[[#Headers],[CEO_Phone_Extension]],'By serial number'!$A$1:$AV$1,0)))=0,"",INDEX('By serial number'!$A:$AV,MATCH(TEXT($C31,"000"),'By serial number'!$A:$A,0),MATCH(_7043_DJones_1_export_excel_2_9_[[#Headers],[CEO_Phone_Extension]],'By serial number'!$A$1:$AV$1,0)))</f>
        <v/>
      </c>
      <c r="BT31" s="4" t="str">
        <f>IF(LEN(INDEX('By serial number'!$A:$AV,MATCH(TEXT($C31,"000"),'By serial number'!$A:$A,0),MATCH(_7043_DJones_1_export_excel_2_9_[[#Headers],[CEO_Foreign_Phone]],'By serial number'!$A$1:$AV$1,0)))=0,"",INDEX('By serial number'!$A:$AV,MATCH(TEXT($C31,"000"),'By serial number'!$A:$A,0),MATCH(_7043_DJones_1_export_excel_2_9_[[#Headers],[CEO_Foreign_Phone]],'By serial number'!$A$1:$AV$1,0)))</f>
        <v/>
      </c>
      <c r="BU31" s="4" t="str">
        <f>IFERROR(INDEX(Zerobounce!$A:$B,MATCH(_7043_DJones_1_export_excel_2_9_[[#This Row],[COMPEMAILADDRESS]],Zerobounce!$A:$A,0),2),"")</f>
        <v>valid</v>
      </c>
      <c r="BV31" s="4" t="str">
        <f>IFERROR(INDEX(Zerobounce!$A:$B,MATCH(_7043_DJones_1_export_excel_2_9_[[#This Row],[CONTACTEMAIL]],Zerobounce!$A:$A,0),2),"")</f>
        <v>valid</v>
      </c>
      <c r="BW31" s="11"/>
    </row>
    <row r="32" spans="1:75" x14ac:dyDescent="0.25">
      <c r="A32" s="4" t="s">
        <v>999</v>
      </c>
      <c r="B32" s="4" t="s">
        <v>1000</v>
      </c>
      <c r="C32">
        <v>220</v>
      </c>
      <c r="D32" s="4" t="s">
        <v>330</v>
      </c>
      <c r="E32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N150MT</v>
      </c>
      <c r="F32" s="4" t="s">
        <v>1214</v>
      </c>
      <c r="G32" s="4" t="s">
        <v>335</v>
      </c>
      <c r="H32" s="4" t="s">
        <v>1002</v>
      </c>
      <c r="I32" s="4" t="s">
        <v>1110</v>
      </c>
      <c r="J32" s="4" t="s">
        <v>1223</v>
      </c>
      <c r="K32" s="4" t="s">
        <v>1224</v>
      </c>
      <c r="L32" s="4" t="s">
        <v>1225</v>
      </c>
      <c r="M32" s="4" t="s">
        <v>339</v>
      </c>
      <c r="N32" s="4" t="s">
        <v>335</v>
      </c>
      <c r="O32">
        <v>85258</v>
      </c>
      <c r="P32" s="4" t="s">
        <v>1002</v>
      </c>
      <c r="Q32" s="4" t="s">
        <v>1016</v>
      </c>
      <c r="R32" s="4"/>
      <c r="S32" s="4" t="s">
        <v>1226</v>
      </c>
      <c r="T32" s="4" t="s">
        <v>1227</v>
      </c>
      <c r="U32" s="4"/>
      <c r="V32" s="4" t="s">
        <v>1228</v>
      </c>
      <c r="W32" s="4" t="s">
        <v>1229</v>
      </c>
      <c r="X32" s="4" t="s">
        <v>1230</v>
      </c>
      <c r="Y32" s="4"/>
      <c r="Z32" s="4" t="s">
        <v>1227</v>
      </c>
      <c r="AA32" s="4"/>
      <c r="AB32" s="4"/>
      <c r="AC32" s="4" t="str">
        <f>IF(LEN(INDEX('By serial number'!$A:$AV,MATCH(TEXT($C32,"000"),'By serial number'!$A:$A,0),MATCH(_7043_DJones_1_export_excel_2_9_[[#Headers],["Operator"]],'By serial number'!$A$1:$AV$1,0)))=0,"",INDEX('By serial number'!$A:$AV,MATCH(TEXT($C32,"000"),'By serial number'!$A:$A,0),MATCH(_7043_DJones_1_export_excel_2_9_[[#Headers],["Operator"]],'By serial number'!$A$1:$AV$1,0)))</f>
        <v/>
      </c>
      <c r="AD32" s="4" t="str">
        <f>IF(LEN(INDEX('By serial number'!$A:$AV,MATCH(TEXT($C32,"000"),'By serial number'!$A:$A,0),MATCH(_7043_DJones_1_export_excel_2_9_[[#Headers],[Data]],'By serial number'!$A$1:$AV$1,0)))=0,"",INDEX('By serial number'!$A:$AV,MATCH(TEXT($C32,"000"),'By serial number'!$A:$A,0),MATCH(_7043_DJones_1_export_excel_2_9_[[#Headers],[Data]],'By serial number'!$A$1:$AV$1,0)))</f>
        <v>GH Consulting Services Scottsdale AZ bought 7/19/19, rrg 9/23/19</v>
      </c>
      <c r="AE32" s="4" t="str">
        <f>IF(LEN(INDEX('By serial number'!$A:$AV,MATCH(TEXT($C32,"000"),'By serial number'!$A:$A,0),MATCH(_7043_DJones_1_export_excel_2_9_[[#Headers],[NAME]],'By serial number'!$A$1:$AV$1,0)))=0,"",INDEX('By serial number'!$A:$AV,MATCH(TEXT($C32,"000"),'By serial number'!$A:$A,0),MATCH(_7043_DJones_1_export_excel_2_9_[[#Headers],[NAME]],'By serial number'!$A$1:$AV$1,0)))</f>
        <v>GH CONSULTING SERVICES LLC</v>
      </c>
      <c r="AF32" s="4" t="str">
        <f>IF(LEN(INDEX('By serial number'!$A:$AV,MATCH(TEXT($C32,"000"),'By serial number'!$A:$A,0),MATCH(_7043_DJones_1_export_excel_2_9_[[#Headers],[STREET]],'By serial number'!$A$1:$AV$1,0)))=0,"",INDEX('By serial number'!$A:$AV,MATCH(TEXT($C32,"000"),'By serial number'!$A:$A,0),MATCH(_7043_DJones_1_export_excel_2_9_[[#Headers],[STREET]],'By serial number'!$A$1:$AV$1,0)))</f>
        <v>14747 N NORTHSIGHT BLVD</v>
      </c>
      <c r="AG32" s="4" t="str">
        <f>IF(LEN(INDEX('By serial number'!$A:$AV,MATCH(TEXT($C32,"000"),'By serial number'!$A:$A,0),MATCH(_7043_DJones_1_export_excel_2_9_[[#Headers],[CITY]],'By serial number'!$A$1:$AV$1,0)))=0,"",INDEX('By serial number'!$A:$AV,MATCH(TEXT($C32,"000"),'By serial number'!$A:$A,0),MATCH(_7043_DJones_1_export_excel_2_9_[[#Headers],[CITY]],'By serial number'!$A$1:$AV$1,0)))</f>
        <v>SCOTTSDALE</v>
      </c>
      <c r="AH32" s="4" t="str">
        <f>IF(LEN(INDEX('By serial number'!$A:$AV,MATCH(TEXT($C32,"000"),'By serial number'!$A:$A,0),MATCH(_7043_DJones_1_export_excel_2_9_[[#Headers],[STATE]],'By serial number'!$A$1:$AV$1,0)))=0,"",INDEX('By serial number'!$A:$AV,MATCH(TEXT($C32,"000"),'By serial number'!$A:$A,0),MATCH(_7043_DJones_1_export_excel_2_9_[[#Headers],[STATE]],'By serial number'!$A$1:$AV$1,0)))</f>
        <v>AZ</v>
      </c>
      <c r="AI32" s="4" t="e">
        <f>IF(LEN(INDEX('By serial number'!$A:$AV,MATCH(TEXT($C32,"000"),'By serial number'!$A:$A,0),MATCH(_7043_DJones_1_export_excel_2_9_[[#Headers],[Column1]],'By serial number'!$A$1:$AV$1,0)))=0,"",INDEX('By serial number'!$A:$AV,MATCH(TEXT($C32,"000"),'By serial number'!$A:$A,0),MATCH(_7043_DJones_1_export_excel_2_9_[[#Headers],[Column1]],'By serial number'!$A$1:$AV$1,0)))</f>
        <v>#N/A</v>
      </c>
      <c r="AJ32" s="4" t="str">
        <f>IF(LEN(INDEX('By serial number'!$A:$AV,MATCH(TEXT($C32,"000"),'By serial number'!$A:$A,0),MATCH(_7043_DJones_1_export_excel_2_9_[[#Headers],[OTHER NAMES(1)]],'By serial number'!$A$1:$AV$1,0)))=0,"",INDEX('By serial number'!$A:$AV,MATCH(TEXT($C32,"000"),'By serial number'!$A:$A,0),MATCH(_7043_DJones_1_export_excel_2_9_[[#Headers],[OTHER NAMES(1)]],'By serial number'!$A$1:$AV$1,0)))</f>
        <v>NICK CHAPMAN CONSULTING LLC</v>
      </c>
      <c r="AK32" s="4" t="str">
        <f>IF(LEN(INDEX('By serial number'!$A:$AV,MATCH(TEXT($C32,"000"),'By serial number'!$A:$A,0),MATCH(_7043_DJones_1_export_excel_2_9_[[#Headers],[OTHER NAMES(2)]],'By serial number'!$A$1:$AV$1,0)))=0,"",INDEX('By serial number'!$A:$AV,MATCH(TEXT($C32,"000"),'By serial number'!$A:$A,0),MATCH(_7043_DJones_1_export_excel_2_9_[[#Headers],[OTHER NAMES(2)]],'By serial number'!$A$1:$AV$1,0)))</f>
        <v/>
      </c>
      <c r="AL32" s="4" t="str">
        <f>IF(LEN(INDEX('By serial number'!$A:$AV,MATCH(TEXT($C32,"000"),'By serial number'!$A:$A,0),MATCH(_7043_DJones_1_export_excel_2_9_[[#Headers],[Part 135 Certificate Holder Name]],'By serial number'!$A$1:$AV$1,0)))=0,"",INDEX('By serial number'!$A:$AV,MATCH(TEXT($C32,"000"),'By serial number'!$A:$A,0),MATCH(_7043_DJones_1_export_excel_2_9_[[#Headers],[Part 135 Certificate Holder Name]],'By serial number'!$A$1:$AV$1,0)))</f>
        <v/>
      </c>
      <c r="AM32" s="4" t="str">
        <f>IF(LEN(INDEX('By serial number'!$A:$AV,MATCH(TEXT($C32,"000"),'By serial number'!$A:$A,0),MATCH(_7043_DJones_1_export_excel_2_9_[[#Headers],[Part 135 Dsgn]],'By serial number'!$A$1:$AV$1,0)))=0,"",INDEX('By serial number'!$A:$AV,MATCH(TEXT($C32,"000"),'By serial number'!$A:$A,0),MATCH(_7043_DJones_1_export_excel_2_9_[[#Headers],[Part 135 Dsgn]],'By serial number'!$A$1:$AV$1,0)))</f>
        <v/>
      </c>
      <c r="AN32" s="4" t="e">
        <f>IF(LEN(INDEX('By serial number'!$A:$AV,MATCH(TEXT($C32,"000"),'By serial number'!$A:$A,0),MATCH(_7043_DJones_1_export_excel_2_9_[[#Headers],[Column2]],'By serial number'!$A$1:$AV$1,0)))=0,"",INDEX('By serial number'!$A:$AV,MATCH(TEXT($C32,"000"),'By serial number'!$A:$A,0),MATCH(_7043_DJones_1_export_excel_2_9_[[#Headers],[Column2]],'By serial number'!$A$1:$AV$1,0)))</f>
        <v>#N/A</v>
      </c>
      <c r="AO32" s="4" t="str">
        <f>IF(LEN(INDEX('By serial number'!$A:$AV,MATCH(TEXT($C32,"000"),'By serial number'!$A:$A,0),MATCH(_7043_DJones_1_export_excel_2_9_[[#Headers],[DNB Key People]],'By serial number'!$A$1:$AV$1,0)))=0,"",INDEX('By serial number'!$A:$AV,MATCH(TEXT($C32,"000"),'By serial number'!$A:$A,0),MATCH(_7043_DJones_1_export_excel_2_9_[[#Headers],[DNB Key People]],'By serial number'!$A$1:$AV$1,0)))</f>
        <v/>
      </c>
      <c r="AP32" s="4" t="str">
        <f>IF(LEN(INDEX('By serial number'!$A:$AV,MATCH(TEXT($C32,"000"),'By serial number'!$A:$A,0),MATCH(_7043_DJones_1_export_excel_2_9_[[#Headers],[POC]],'By serial number'!$A$1:$AV$1,0)))=0,"",INDEX('By serial number'!$A:$AV,MATCH(TEXT($C32,"000"),'By serial number'!$A:$A,0),MATCH(_7043_DJones_1_export_excel_2_9_[[#Headers],[POC]],'By serial number'!$A$1:$AV$1,0)))</f>
        <v/>
      </c>
      <c r="AQ32" s="4" t="str">
        <f>IF(LEN(INDEX('By serial number'!$A:$AV,MATCH(TEXT($C32,"000"),'By serial number'!$A:$A,0),MATCH(_7043_DJones_1_export_excel_2_9_[[#Headers],[Title]],'By serial number'!$A$1:$AV$1,0)))=0,"",INDEX('By serial number'!$A:$AV,MATCH(TEXT($C32,"000"),'By serial number'!$A:$A,0),MATCH(_7043_DJones_1_export_excel_2_9_[[#Headers],[Title]],'By serial number'!$A$1:$AV$1,0)))</f>
        <v/>
      </c>
      <c r="AR32" s="4" t="str">
        <f>IF(LEN(INDEX('By serial number'!$A:$AV,MATCH(TEXT($C32,"000"),'By serial number'!$A:$A,0),MATCH(_7043_DJones_1_export_excel_2_9_[[#Headers],[Address]],'By serial number'!$A$1:$AV$1,0)))=0,"",INDEX('By serial number'!$A:$AV,MATCH(TEXT($C32,"000"),'By serial number'!$A:$A,0),MATCH(_7043_DJones_1_export_excel_2_9_[[#Headers],[Address]],'By serial number'!$A$1:$AV$1,0)))</f>
        <v/>
      </c>
      <c r="AS32" s="4" t="e">
        <f>IF(LEN(INDEX('By serial number'!$A:$AV,MATCH(TEXT($C32,"000"),'By serial number'!$A:$A,0),MATCH(_7043_DJones_1_export_excel_2_9_[[#Headers],[Column3]],'By serial number'!$A$1:$AV$1,0)))=0,"",INDEX('By serial number'!$A:$AV,MATCH(TEXT($C32,"000"),'By serial number'!$A:$A,0),MATCH(_7043_DJones_1_export_excel_2_9_[[#Headers],[Column3]],'By serial number'!$A$1:$AV$1,0)))</f>
        <v>#N/A</v>
      </c>
      <c r="AT32" s="4" t="str">
        <f>IF(LEN(INDEX('By serial number'!$A:$AV,MATCH(TEXT($C32,"000"),'By serial number'!$A:$A,0),MATCH(_7043_DJones_1_export_excel_2_9_[[#Headers],[Phone]],'By serial number'!$A$1:$AV$1,0)))=0,"",INDEX('By serial number'!$A:$AV,MATCH(TEXT($C32,"000"),'By serial number'!$A:$A,0),MATCH(_7043_DJones_1_export_excel_2_9_[[#Headers],[Phone]],'By serial number'!$A$1:$AV$1,0)))</f>
        <v/>
      </c>
      <c r="AU32" s="4" t="str">
        <f>IF(LEN(INDEX('By serial number'!$A:$AV,MATCH(TEXT($C32,"000"),'By serial number'!$A:$A,0),MATCH(_7043_DJones_1_export_excel_2_9_[[#Headers],[Email]],'By serial number'!$A$1:$AV$1,0)))=0,"",INDEX('By serial number'!$A:$AV,MATCH(TEXT($C32,"000"),'By serial number'!$A:$A,0),MATCH(_7043_DJones_1_export_excel_2_9_[[#Headers],[Email]],'By serial number'!$A$1:$AV$1,0)))</f>
        <v/>
      </c>
      <c r="AV32" s="4" t="e">
        <f>IF(LEN(INDEX('By serial number'!$A:$AV,MATCH(TEXT($C32,"000"),'By serial number'!$A:$A,0),MATCH(_7043_DJones_1_export_excel_2_9_[[#Headers],[Column4]],'By serial number'!$A$1:$AV$1,0)))=0,"",INDEX('By serial number'!$A:$AV,MATCH(TEXT($C32,"000"),'By serial number'!$A:$A,0),MATCH(_7043_DJones_1_export_excel_2_9_[[#Headers],[Column4]],'By serial number'!$A$1:$AV$1,0)))</f>
        <v>#N/A</v>
      </c>
      <c r="AW32" s="4" t="str">
        <f>IF(LEN(INDEX('By serial number'!$A:$AV,MATCH(TEXT($C32,"000"),'By serial number'!$A:$A,0),MATCH(_7043_DJones_1_export_excel_2_9_[[#Headers],[NBAA Name]],'By serial number'!$A$1:$AV$1,0)))=0,"",INDEX('By serial number'!$A:$AV,MATCH(TEXT($C32,"000"),'By serial number'!$A:$A,0),MATCH(_7043_DJones_1_export_excel_2_9_[[#Headers],[NBAA Name]],'By serial number'!$A$1:$AV$1,0)))</f>
        <v xml:space="preserve">Bradley Mack Aviation </v>
      </c>
      <c r="AX32" s="4" t="str">
        <f>IF(LEN(INDEX('By serial number'!$A:$AV,MATCH(TEXT($C32,"000"),'By serial number'!$A:$A,0),MATCH(_7043_DJones_1_export_excel_2_9_[[#Headers],[NBAA Addr1]],'By serial number'!$A$1:$AV$1,0)))=0,"",INDEX('By serial number'!$A:$AV,MATCH(TEXT($C32,"000"),'By serial number'!$A:$A,0),MATCH(_7043_DJones_1_export_excel_2_9_[[#Headers],[NBAA Addr1]],'By serial number'!$A$1:$AV$1,0)))</f>
        <v>14747 N. Northsight Boulevard #111-433</v>
      </c>
      <c r="AY32" s="4" t="str">
        <f>IF(LEN(INDEX('By serial number'!$A:$AV,MATCH(TEXT($C32,"000"),'By serial number'!$A:$A,0),MATCH(_7043_DJones_1_export_excel_2_9_[[#Headers],[NBAA Addr2]],'By serial number'!$A$1:$AV$1,0)))=0,"",INDEX('By serial number'!$A:$AV,MATCH(TEXT($C32,"000"),'By serial number'!$A:$A,0),MATCH(_7043_DJones_1_export_excel_2_9_[[#Headers],[NBAA Addr2]],'By serial number'!$A$1:$AV$1,0)))</f>
        <v/>
      </c>
      <c r="AZ32" s="4" t="str">
        <f>IF(LEN(INDEX('By serial number'!$A:$AV,MATCH(TEXT($C32,"000"),'By serial number'!$A:$A,0),MATCH(_7043_DJones_1_export_excel_2_9_[[#Headers],[NBAA City]],'By serial number'!$A$1:$AV$1,0)))=0,"",INDEX('By serial number'!$A:$AV,MATCH(TEXT($C32,"000"),'By serial number'!$A:$A,0),MATCH(_7043_DJones_1_export_excel_2_9_[[#Headers],[NBAA City]],'By serial number'!$A$1:$AV$1,0)))</f>
        <v>Scottsdale</v>
      </c>
      <c r="BA32" s="4" t="str">
        <f>IF(LEN(INDEX('By serial number'!$A:$AV,MATCH(TEXT($C32,"000"),'By serial number'!$A:$A,0),MATCH(_7043_DJones_1_export_excel_2_9_[[#Headers],[NBAA State]],'By serial number'!$A$1:$AV$1,0)))=0,"",INDEX('By serial number'!$A:$AV,MATCH(TEXT($C32,"000"),'By serial number'!$A:$A,0),MATCH(_7043_DJones_1_export_excel_2_9_[[#Headers],[NBAA State]],'By serial number'!$A$1:$AV$1,0)))</f>
        <v>Arizona</v>
      </c>
      <c r="BB32" s="4" t="str">
        <f>IF(LEN(INDEX('By serial number'!$A:$AV,MATCH(TEXT($C32,"000"),'By serial number'!$A:$A,0),MATCH(_7043_DJones_1_export_excel_2_9_[[#Headers],[NBAA Zip]],'By serial number'!$A$1:$AV$1,0)))=0,"",INDEX('By serial number'!$A:$AV,MATCH(TEXT($C32,"000"),'By serial number'!$A:$A,0),MATCH(_7043_DJones_1_export_excel_2_9_[[#Headers],[NBAA Zip]],'By serial number'!$A$1:$AV$1,0)))</f>
        <v>85260</v>
      </c>
      <c r="BC32" s="4" t="str">
        <f>IF(LEN(INDEX('By serial number'!$A:$AV,MATCH(TEXT($C32,"000"),'By serial number'!$A:$A,0),MATCH(_7043_DJones_1_export_excel_2_9_[[#Headers],[NBAA Phone]],'By serial number'!$A$1:$AV$1,0)))=0,"",INDEX('By serial number'!$A:$AV,MATCH(TEXT($C32,"000"),'By serial number'!$A:$A,0),MATCH(_7043_DJones_1_export_excel_2_9_[[#Headers],[NBAA Phone]],'By serial number'!$A$1:$AV$1,0)))</f>
        <v>+1 480.393.0770</v>
      </c>
      <c r="BD32" s="4" t="str">
        <f>IF(LEN(INDEX('By serial number'!$A:$AV,MATCH(TEXT($C32,"000"),'By serial number'!$A:$A,0),MATCH(_7043_DJones_1_export_excel_2_9_[[#Headers],[NBAA Web]],'By serial number'!$A$1:$AV$1,0)))=0,"",INDEX('By serial number'!$A:$AV,MATCH(TEXT($C32,"000"),'By serial number'!$A:$A,0),MATCH(_7043_DJones_1_export_excel_2_9_[[#Headers],[NBAA Web]],'By serial number'!$A$1:$AV$1,0)))</f>
        <v>www.coffmancompanies.com</v>
      </c>
      <c r="BE32" s="4" t="str">
        <f>IF(LEN(INDEX('By serial number'!$A:$AV,MATCH(TEXT($C32,"000"),'By serial number'!$A:$A,0),MATCH(_7043_DJones_1_export_excel_2_9_[[#Headers],[NBAA email]],'By serial number'!$A$1:$AV$1,0)))=0,"",INDEX('By serial number'!$A:$AV,MATCH(TEXT($C32,"000"),'By serial number'!$A:$A,0),MATCH(_7043_DJones_1_export_excel_2_9_[[#Headers],[NBAA email]],'By serial number'!$A$1:$AV$1,0)))</f>
        <v/>
      </c>
      <c r="BF32" s="4" t="str">
        <f>IF(LEN(INDEX('By serial number'!$A:$AV,MATCH(TEXT($C32,"000"),'By serial number'!$A:$A,0),MATCH(_7043_DJones_1_export_excel_2_9_[[#Headers],[NBAA NBAA Link]],'By serial number'!$A$1:$AV$1,0)))=0,"",INDEX('By serial number'!$A:$AV,MATCH(TEXT($C32,"000"),'By serial number'!$A:$A,0),MATCH(_7043_DJones_1_export_excel_2_9_[[#Headers],[NBAA NBAA Link]],'By serial number'!$A$1:$AV$1,0)))</f>
        <v/>
      </c>
      <c r="BG32" s="4" t="str">
        <f>IF(LEN(INDEX('By serial number'!$A:$AV,MATCH(TEXT($C32,"000"),'By serial number'!$A:$A,0),MATCH(_7043_DJones_1_export_excel_2_9_[[#Headers],[Certificate Designator]],'By serial number'!$A$1:$AV$1,0)))=0,"",INDEX('By serial number'!$A:$AV,MATCH(TEXT($C32,"000"),'By serial number'!$A:$A,0),MATCH(_7043_DJones_1_export_excel_2_9_[[#Headers],[Certificate Designator]],'By serial number'!$A$1:$AV$1,0)))</f>
        <v/>
      </c>
      <c r="BH32" s="4" t="str">
        <f>IF(LEN(INDEX('By serial number'!$A:$AV,MATCH(TEXT($C32,"000"),'By serial number'!$A:$A,0),MATCH(_7043_DJones_1_export_excel_2_9_[[#Headers],[Company Name]],'By serial number'!$A$1:$AV$1,0)))=0,"",INDEX('By serial number'!$A:$AV,MATCH(TEXT($C32,"000"),'By serial number'!$A:$A,0),MATCH(_7043_DJones_1_export_excel_2_9_[[#Headers],[Company Name]],'By serial number'!$A$1:$AV$1,0)))</f>
        <v/>
      </c>
      <c r="BI32" s="4" t="str">
        <f>IF(LEN(INDEX('By serial number'!$A:$AV,MATCH(TEXT($C32,"000"),'By serial number'!$A:$A,0),MATCH(_7043_DJones_1_export_excel_2_9_[[#Headers],[CEO_Name]],'By serial number'!$A$1:$AV$1,0)))=0,"",INDEX('By serial number'!$A:$AV,MATCH(TEXT($C32,"000"),'By serial number'!$A:$A,0),MATCH(_7043_DJones_1_export_excel_2_9_[[#Headers],[CEO_Name]],'By serial number'!$A$1:$AV$1,0)))</f>
        <v/>
      </c>
      <c r="BJ32" s="4" t="str">
        <f>IF(LEN(INDEX('By serial number'!$A:$AV,MATCH(TEXT($C32,"000"),'By serial number'!$A:$A,0),MATCH(_7043_DJones_1_export_excel_2_9_[[#Headers],[CEO_Title]],'By serial number'!$A$1:$AV$1,0)))=0,"",INDEX('By serial number'!$A:$AV,MATCH(TEXT($C32,"000"),'By serial number'!$A:$A,0),MATCH(_7043_DJones_1_export_excel_2_9_[[#Headers],[CEO_Title]],'By serial number'!$A$1:$AV$1,0)))</f>
        <v/>
      </c>
      <c r="BK32" s="4" t="str">
        <f>IF(LEN(INDEX('By serial number'!$A:$AV,MATCH(TEXT($C32,"000"),'By serial number'!$A:$A,0),MATCH(_7043_DJones_1_export_excel_2_9_[[#Headers],[CEO_Address1]],'By serial number'!$A$1:$AV$1,0)))=0,"",INDEX('By serial number'!$A:$AV,MATCH(TEXT($C32,"000"),'By serial number'!$A:$A,0),MATCH(_7043_DJones_1_export_excel_2_9_[[#Headers],[CEO_Address1]],'By serial number'!$A$1:$AV$1,0)))</f>
        <v/>
      </c>
      <c r="BL32" s="4" t="str">
        <f>IF(LEN(INDEX('By serial number'!$A:$AV,MATCH(TEXT($C32,"000"),'By serial number'!$A:$A,0),MATCH(_7043_DJones_1_export_excel_2_9_[[#Headers],[CEO_Address2]],'By serial number'!$A$1:$AV$1,0)))=0,"",INDEX('By serial number'!$A:$AV,MATCH(TEXT($C32,"000"),'By serial number'!$A:$A,0),MATCH(_7043_DJones_1_export_excel_2_9_[[#Headers],[CEO_Address2]],'By serial number'!$A$1:$AV$1,0)))</f>
        <v/>
      </c>
      <c r="BM32" s="4" t="str">
        <f>IF(LEN(INDEX('By serial number'!$A:$AV,MATCH(TEXT($C32,"000"),'By serial number'!$A:$A,0),MATCH(_7043_DJones_1_export_excel_2_9_[[#Headers],[CEO_Address3]],'By serial number'!$A$1:$AV$1,0)))=0,"",INDEX('By serial number'!$A:$AV,MATCH(TEXT($C32,"000"),'By serial number'!$A:$A,0),MATCH(_7043_DJones_1_export_excel_2_9_[[#Headers],[CEO_Address3]],'By serial number'!$A$1:$AV$1,0)))</f>
        <v/>
      </c>
      <c r="BN32" s="4" t="str">
        <f>IF(LEN(INDEX('By serial number'!$A:$AV,MATCH(TEXT($C32,"000"),'By serial number'!$A:$A,0),MATCH(_7043_DJones_1_export_excel_2_9_[[#Headers],[CEO_City]],'By serial number'!$A$1:$AV$1,0)))=0,"",INDEX('By serial number'!$A:$AV,MATCH(TEXT($C32,"000"),'By serial number'!$A:$A,0),MATCH(_7043_DJones_1_export_excel_2_9_[[#Headers],[CEO_City]],'By serial number'!$A$1:$AV$1,0)))</f>
        <v/>
      </c>
      <c r="BO32" s="4" t="str">
        <f>IF(LEN(INDEX('By serial number'!$A:$AV,MATCH(TEXT($C32,"000"),'By serial number'!$A:$A,0),MATCH(_7043_DJones_1_export_excel_2_9_[[#Headers],[CEO_State]],'By serial number'!$A$1:$AV$1,0)))=0,"",INDEX('By serial number'!$A:$AV,MATCH(TEXT($C32,"000"),'By serial number'!$A:$A,0),MATCH(_7043_DJones_1_export_excel_2_9_[[#Headers],[CEO_State]],'By serial number'!$A$1:$AV$1,0)))</f>
        <v/>
      </c>
      <c r="BP32" s="4" t="str">
        <f>IF(LEN(INDEX('By serial number'!$A:$AV,MATCH(TEXT($C32,"000"),'By serial number'!$A:$A,0),MATCH(_7043_DJones_1_export_excel_2_9_[[#Headers],[CEO_Postal_Code]],'By serial number'!$A$1:$AV$1,0)))=0,"",INDEX('By serial number'!$A:$AV,MATCH(TEXT($C32,"000"),'By serial number'!$A:$A,0),MATCH(_7043_DJones_1_export_excel_2_9_[[#Headers],[CEO_Postal_Code]],'By serial number'!$A$1:$AV$1,0)))</f>
        <v/>
      </c>
      <c r="BQ32" s="4" t="str">
        <f>IF(LEN(INDEX('By serial number'!$A:$AV,MATCH(TEXT($C32,"000"),'By serial number'!$A:$A,0),MATCH(_7043_DJones_1_export_excel_2_9_[[#Headers],[CEO_Country]],'By serial number'!$A$1:$AV$1,0)))=0,"",INDEX('By serial number'!$A:$AV,MATCH(TEXT($C32,"000"),'By serial number'!$A:$A,0),MATCH(_7043_DJones_1_export_excel_2_9_[[#Headers],[CEO_Country]],'By serial number'!$A$1:$AV$1,0)))</f>
        <v/>
      </c>
      <c r="BR32" s="4" t="str">
        <f>IF(LEN(INDEX('By serial number'!$A:$AV,MATCH(TEXT($C32,"000"),'By serial number'!$A:$A,0),MATCH(_7043_DJones_1_export_excel_2_9_[[#Headers],[CEO_Phone]],'By serial number'!$A$1:$AV$1,0)))=0,"",INDEX('By serial number'!$A:$AV,MATCH(TEXT($C32,"000"),'By serial number'!$A:$A,0),MATCH(_7043_DJones_1_export_excel_2_9_[[#Headers],[CEO_Phone]],'By serial number'!$A$1:$AV$1,0)))</f>
        <v/>
      </c>
      <c r="BS32" s="4" t="str">
        <f>IF(LEN(INDEX('By serial number'!$A:$AV,MATCH(TEXT($C32,"000"),'By serial number'!$A:$A,0),MATCH(_7043_DJones_1_export_excel_2_9_[[#Headers],[CEO_Phone_Extension]],'By serial number'!$A$1:$AV$1,0)))=0,"",INDEX('By serial number'!$A:$AV,MATCH(TEXT($C32,"000"),'By serial number'!$A:$A,0),MATCH(_7043_DJones_1_export_excel_2_9_[[#Headers],[CEO_Phone_Extension]],'By serial number'!$A$1:$AV$1,0)))</f>
        <v/>
      </c>
      <c r="BT32" s="4" t="str">
        <f>IF(LEN(INDEX('By serial number'!$A:$AV,MATCH(TEXT($C32,"000"),'By serial number'!$A:$A,0),MATCH(_7043_DJones_1_export_excel_2_9_[[#Headers],[CEO_Foreign_Phone]],'By serial number'!$A$1:$AV$1,0)))=0,"",INDEX('By serial number'!$A:$AV,MATCH(TEXT($C32,"000"),'By serial number'!$A:$A,0),MATCH(_7043_DJones_1_export_excel_2_9_[[#Headers],[CEO_Foreign_Phone]],'By serial number'!$A$1:$AV$1,0)))</f>
        <v/>
      </c>
      <c r="BU32" s="4" t="str">
        <f>IFERROR(INDEX(Zerobounce!$A:$B,MATCH(_7043_DJones_1_export_excel_2_9_[[#This Row],[COMPEMAILADDRESS]],Zerobounce!$A:$A,0),2),"")</f>
        <v/>
      </c>
      <c r="BV32" s="4" t="str">
        <f>IFERROR(INDEX(Zerobounce!$A:$B,MATCH(_7043_DJones_1_export_excel_2_9_[[#This Row],[CONTACTEMAIL]],Zerobounce!$A:$A,0),2),"")</f>
        <v/>
      </c>
      <c r="BW32" s="11"/>
    </row>
    <row r="33" spans="1:75" x14ac:dyDescent="0.25">
      <c r="A33" s="4" t="s">
        <v>999</v>
      </c>
      <c r="B33" s="4" t="s">
        <v>1000</v>
      </c>
      <c r="C33">
        <v>220</v>
      </c>
      <c r="D33" s="4" t="s">
        <v>330</v>
      </c>
      <c r="E33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N150MT</v>
      </c>
      <c r="F33" s="4" t="s">
        <v>1214</v>
      </c>
      <c r="G33" s="4" t="s">
        <v>335</v>
      </c>
      <c r="H33" s="4" t="s">
        <v>1002</v>
      </c>
      <c r="I33" s="4" t="s">
        <v>1110</v>
      </c>
      <c r="J33" s="4" t="s">
        <v>1231</v>
      </c>
      <c r="K33" s="4" t="s">
        <v>1232</v>
      </c>
      <c r="L33" s="4"/>
      <c r="M33" s="4" t="s">
        <v>1233</v>
      </c>
      <c r="N33" s="4" t="s">
        <v>335</v>
      </c>
      <c r="O33">
        <v>85016</v>
      </c>
      <c r="P33" s="4" t="s">
        <v>1002</v>
      </c>
      <c r="Q33" s="4" t="s">
        <v>1016</v>
      </c>
      <c r="R33" s="4"/>
      <c r="S33" s="4"/>
      <c r="T33" s="4" t="s">
        <v>1234</v>
      </c>
      <c r="U33" s="4"/>
      <c r="V33" s="4" t="s">
        <v>1235</v>
      </c>
      <c r="W33" s="4" t="s">
        <v>1236</v>
      </c>
      <c r="X33" s="4" t="s">
        <v>1020</v>
      </c>
      <c r="Y33" s="4"/>
      <c r="Z33" s="4" t="s">
        <v>1234</v>
      </c>
      <c r="AA33" s="4"/>
      <c r="AB33" s="4"/>
      <c r="AC33" s="4" t="str">
        <f>IF(LEN(INDEX('By serial number'!$A:$AV,MATCH(TEXT($C33,"000"),'By serial number'!$A:$A,0),MATCH(_7043_DJones_1_export_excel_2_9_[[#Headers],["Operator"]],'By serial number'!$A$1:$AV$1,0)))=0,"",INDEX('By serial number'!$A:$AV,MATCH(TEXT($C33,"000"),'By serial number'!$A:$A,0),MATCH(_7043_DJones_1_export_excel_2_9_[[#Headers],["Operator"]],'By serial number'!$A$1:$AV$1,0)))</f>
        <v/>
      </c>
      <c r="AD33" s="4" t="str">
        <f>IF(LEN(INDEX('By serial number'!$A:$AV,MATCH(TEXT($C33,"000"),'By serial number'!$A:$A,0),MATCH(_7043_DJones_1_export_excel_2_9_[[#Headers],[Data]],'By serial number'!$A$1:$AV$1,0)))=0,"",INDEX('By serial number'!$A:$AV,MATCH(TEXT($C33,"000"),'By serial number'!$A:$A,0),MATCH(_7043_DJones_1_export_excel_2_9_[[#Headers],[Data]],'By serial number'!$A$1:$AV$1,0)))</f>
        <v>GH Consulting Services Scottsdale AZ bought 7/19/19, rrg 9/23/19</v>
      </c>
      <c r="AE33" s="4" t="str">
        <f>IF(LEN(INDEX('By serial number'!$A:$AV,MATCH(TEXT($C33,"000"),'By serial number'!$A:$A,0),MATCH(_7043_DJones_1_export_excel_2_9_[[#Headers],[NAME]],'By serial number'!$A$1:$AV$1,0)))=0,"",INDEX('By serial number'!$A:$AV,MATCH(TEXT($C33,"000"),'By serial number'!$A:$A,0),MATCH(_7043_DJones_1_export_excel_2_9_[[#Headers],[NAME]],'By serial number'!$A$1:$AV$1,0)))</f>
        <v>GH CONSULTING SERVICES LLC</v>
      </c>
      <c r="AF33" s="4" t="str">
        <f>IF(LEN(INDEX('By serial number'!$A:$AV,MATCH(TEXT($C33,"000"),'By serial number'!$A:$A,0),MATCH(_7043_DJones_1_export_excel_2_9_[[#Headers],[STREET]],'By serial number'!$A$1:$AV$1,0)))=0,"",INDEX('By serial number'!$A:$AV,MATCH(TEXT($C33,"000"),'By serial number'!$A:$A,0),MATCH(_7043_DJones_1_export_excel_2_9_[[#Headers],[STREET]],'By serial number'!$A$1:$AV$1,0)))</f>
        <v>14747 N NORTHSIGHT BLVD</v>
      </c>
      <c r="AG33" s="4" t="str">
        <f>IF(LEN(INDEX('By serial number'!$A:$AV,MATCH(TEXT($C33,"000"),'By serial number'!$A:$A,0),MATCH(_7043_DJones_1_export_excel_2_9_[[#Headers],[CITY]],'By serial number'!$A$1:$AV$1,0)))=0,"",INDEX('By serial number'!$A:$AV,MATCH(TEXT($C33,"000"),'By serial number'!$A:$A,0),MATCH(_7043_DJones_1_export_excel_2_9_[[#Headers],[CITY]],'By serial number'!$A$1:$AV$1,0)))</f>
        <v>SCOTTSDALE</v>
      </c>
      <c r="AH33" s="4" t="str">
        <f>IF(LEN(INDEX('By serial number'!$A:$AV,MATCH(TEXT($C33,"000"),'By serial number'!$A:$A,0),MATCH(_7043_DJones_1_export_excel_2_9_[[#Headers],[STATE]],'By serial number'!$A$1:$AV$1,0)))=0,"",INDEX('By serial number'!$A:$AV,MATCH(TEXT($C33,"000"),'By serial number'!$A:$A,0),MATCH(_7043_DJones_1_export_excel_2_9_[[#Headers],[STATE]],'By serial number'!$A$1:$AV$1,0)))</f>
        <v>AZ</v>
      </c>
      <c r="AI33" s="4" t="e">
        <f>IF(LEN(INDEX('By serial number'!$A:$AV,MATCH(TEXT($C33,"000"),'By serial number'!$A:$A,0),MATCH(_7043_DJones_1_export_excel_2_9_[[#Headers],[Column1]],'By serial number'!$A$1:$AV$1,0)))=0,"",INDEX('By serial number'!$A:$AV,MATCH(TEXT($C33,"000"),'By serial number'!$A:$A,0),MATCH(_7043_DJones_1_export_excel_2_9_[[#Headers],[Column1]],'By serial number'!$A$1:$AV$1,0)))</f>
        <v>#N/A</v>
      </c>
      <c r="AJ33" s="4" t="str">
        <f>IF(LEN(INDEX('By serial number'!$A:$AV,MATCH(TEXT($C33,"000"),'By serial number'!$A:$A,0),MATCH(_7043_DJones_1_export_excel_2_9_[[#Headers],[OTHER NAMES(1)]],'By serial number'!$A$1:$AV$1,0)))=0,"",INDEX('By serial number'!$A:$AV,MATCH(TEXT($C33,"000"),'By serial number'!$A:$A,0),MATCH(_7043_DJones_1_export_excel_2_9_[[#Headers],[OTHER NAMES(1)]],'By serial number'!$A$1:$AV$1,0)))</f>
        <v>NICK CHAPMAN CONSULTING LLC</v>
      </c>
      <c r="AK33" s="4" t="str">
        <f>IF(LEN(INDEX('By serial number'!$A:$AV,MATCH(TEXT($C33,"000"),'By serial number'!$A:$A,0),MATCH(_7043_DJones_1_export_excel_2_9_[[#Headers],[OTHER NAMES(2)]],'By serial number'!$A$1:$AV$1,0)))=0,"",INDEX('By serial number'!$A:$AV,MATCH(TEXT($C33,"000"),'By serial number'!$A:$A,0),MATCH(_7043_DJones_1_export_excel_2_9_[[#Headers],[OTHER NAMES(2)]],'By serial number'!$A$1:$AV$1,0)))</f>
        <v/>
      </c>
      <c r="AL33" s="4" t="str">
        <f>IF(LEN(INDEX('By serial number'!$A:$AV,MATCH(TEXT($C33,"000"),'By serial number'!$A:$A,0),MATCH(_7043_DJones_1_export_excel_2_9_[[#Headers],[Part 135 Certificate Holder Name]],'By serial number'!$A$1:$AV$1,0)))=0,"",INDEX('By serial number'!$A:$AV,MATCH(TEXT($C33,"000"),'By serial number'!$A:$A,0),MATCH(_7043_DJones_1_export_excel_2_9_[[#Headers],[Part 135 Certificate Holder Name]],'By serial number'!$A$1:$AV$1,0)))</f>
        <v/>
      </c>
      <c r="AM33" s="4" t="str">
        <f>IF(LEN(INDEX('By serial number'!$A:$AV,MATCH(TEXT($C33,"000"),'By serial number'!$A:$A,0),MATCH(_7043_DJones_1_export_excel_2_9_[[#Headers],[Part 135 Dsgn]],'By serial number'!$A$1:$AV$1,0)))=0,"",INDEX('By serial number'!$A:$AV,MATCH(TEXT($C33,"000"),'By serial number'!$A:$A,0),MATCH(_7043_DJones_1_export_excel_2_9_[[#Headers],[Part 135 Dsgn]],'By serial number'!$A$1:$AV$1,0)))</f>
        <v/>
      </c>
      <c r="AN33" s="4" t="e">
        <f>IF(LEN(INDEX('By serial number'!$A:$AV,MATCH(TEXT($C33,"000"),'By serial number'!$A:$A,0),MATCH(_7043_DJones_1_export_excel_2_9_[[#Headers],[Column2]],'By serial number'!$A$1:$AV$1,0)))=0,"",INDEX('By serial number'!$A:$AV,MATCH(TEXT($C33,"000"),'By serial number'!$A:$A,0),MATCH(_7043_DJones_1_export_excel_2_9_[[#Headers],[Column2]],'By serial number'!$A$1:$AV$1,0)))</f>
        <v>#N/A</v>
      </c>
      <c r="AO33" s="4" t="str">
        <f>IF(LEN(INDEX('By serial number'!$A:$AV,MATCH(TEXT($C33,"000"),'By serial number'!$A:$A,0),MATCH(_7043_DJones_1_export_excel_2_9_[[#Headers],[DNB Key People]],'By serial number'!$A$1:$AV$1,0)))=0,"",INDEX('By serial number'!$A:$AV,MATCH(TEXT($C33,"000"),'By serial number'!$A:$A,0),MATCH(_7043_DJones_1_export_excel_2_9_[[#Headers],[DNB Key People]],'By serial number'!$A$1:$AV$1,0)))</f>
        <v/>
      </c>
      <c r="AP33" s="4" t="str">
        <f>IF(LEN(INDEX('By serial number'!$A:$AV,MATCH(TEXT($C33,"000"),'By serial number'!$A:$A,0),MATCH(_7043_DJones_1_export_excel_2_9_[[#Headers],[POC]],'By serial number'!$A$1:$AV$1,0)))=0,"",INDEX('By serial number'!$A:$AV,MATCH(TEXT($C33,"000"),'By serial number'!$A:$A,0),MATCH(_7043_DJones_1_export_excel_2_9_[[#Headers],[POC]],'By serial number'!$A$1:$AV$1,0)))</f>
        <v/>
      </c>
      <c r="AQ33" s="4" t="str">
        <f>IF(LEN(INDEX('By serial number'!$A:$AV,MATCH(TEXT($C33,"000"),'By serial number'!$A:$A,0),MATCH(_7043_DJones_1_export_excel_2_9_[[#Headers],[Title]],'By serial number'!$A$1:$AV$1,0)))=0,"",INDEX('By serial number'!$A:$AV,MATCH(TEXT($C33,"000"),'By serial number'!$A:$A,0),MATCH(_7043_DJones_1_export_excel_2_9_[[#Headers],[Title]],'By serial number'!$A$1:$AV$1,0)))</f>
        <v/>
      </c>
      <c r="AR33" s="4" t="str">
        <f>IF(LEN(INDEX('By serial number'!$A:$AV,MATCH(TEXT($C33,"000"),'By serial number'!$A:$A,0),MATCH(_7043_DJones_1_export_excel_2_9_[[#Headers],[Address]],'By serial number'!$A$1:$AV$1,0)))=0,"",INDEX('By serial number'!$A:$AV,MATCH(TEXT($C33,"000"),'By serial number'!$A:$A,0),MATCH(_7043_DJones_1_export_excel_2_9_[[#Headers],[Address]],'By serial number'!$A$1:$AV$1,0)))</f>
        <v/>
      </c>
      <c r="AS33" s="4" t="e">
        <f>IF(LEN(INDEX('By serial number'!$A:$AV,MATCH(TEXT($C33,"000"),'By serial number'!$A:$A,0),MATCH(_7043_DJones_1_export_excel_2_9_[[#Headers],[Column3]],'By serial number'!$A$1:$AV$1,0)))=0,"",INDEX('By serial number'!$A:$AV,MATCH(TEXT($C33,"000"),'By serial number'!$A:$A,0),MATCH(_7043_DJones_1_export_excel_2_9_[[#Headers],[Column3]],'By serial number'!$A$1:$AV$1,0)))</f>
        <v>#N/A</v>
      </c>
      <c r="AT33" s="4" t="str">
        <f>IF(LEN(INDEX('By serial number'!$A:$AV,MATCH(TEXT($C33,"000"),'By serial number'!$A:$A,0),MATCH(_7043_DJones_1_export_excel_2_9_[[#Headers],[Phone]],'By serial number'!$A$1:$AV$1,0)))=0,"",INDEX('By serial number'!$A:$AV,MATCH(TEXT($C33,"000"),'By serial number'!$A:$A,0),MATCH(_7043_DJones_1_export_excel_2_9_[[#Headers],[Phone]],'By serial number'!$A$1:$AV$1,0)))</f>
        <v/>
      </c>
      <c r="AU33" s="4" t="str">
        <f>IF(LEN(INDEX('By serial number'!$A:$AV,MATCH(TEXT($C33,"000"),'By serial number'!$A:$A,0),MATCH(_7043_DJones_1_export_excel_2_9_[[#Headers],[Email]],'By serial number'!$A$1:$AV$1,0)))=0,"",INDEX('By serial number'!$A:$AV,MATCH(TEXT($C33,"000"),'By serial number'!$A:$A,0),MATCH(_7043_DJones_1_export_excel_2_9_[[#Headers],[Email]],'By serial number'!$A$1:$AV$1,0)))</f>
        <v/>
      </c>
      <c r="AV33" s="4" t="e">
        <f>IF(LEN(INDEX('By serial number'!$A:$AV,MATCH(TEXT($C33,"000"),'By serial number'!$A:$A,0),MATCH(_7043_DJones_1_export_excel_2_9_[[#Headers],[Column4]],'By serial number'!$A$1:$AV$1,0)))=0,"",INDEX('By serial number'!$A:$AV,MATCH(TEXT($C33,"000"),'By serial number'!$A:$A,0),MATCH(_7043_DJones_1_export_excel_2_9_[[#Headers],[Column4]],'By serial number'!$A$1:$AV$1,0)))</f>
        <v>#N/A</v>
      </c>
      <c r="AW33" s="4" t="str">
        <f>IF(LEN(INDEX('By serial number'!$A:$AV,MATCH(TEXT($C33,"000"),'By serial number'!$A:$A,0),MATCH(_7043_DJones_1_export_excel_2_9_[[#Headers],[NBAA Name]],'By serial number'!$A$1:$AV$1,0)))=0,"",INDEX('By serial number'!$A:$AV,MATCH(TEXT($C33,"000"),'By serial number'!$A:$A,0),MATCH(_7043_DJones_1_export_excel_2_9_[[#Headers],[NBAA Name]],'By serial number'!$A$1:$AV$1,0)))</f>
        <v xml:space="preserve">Bradley Mack Aviation </v>
      </c>
      <c r="AX33" s="4" t="str">
        <f>IF(LEN(INDEX('By serial number'!$A:$AV,MATCH(TEXT($C33,"000"),'By serial number'!$A:$A,0),MATCH(_7043_DJones_1_export_excel_2_9_[[#Headers],[NBAA Addr1]],'By serial number'!$A$1:$AV$1,0)))=0,"",INDEX('By serial number'!$A:$AV,MATCH(TEXT($C33,"000"),'By serial number'!$A:$A,0),MATCH(_7043_DJones_1_export_excel_2_9_[[#Headers],[NBAA Addr1]],'By serial number'!$A$1:$AV$1,0)))</f>
        <v>14747 N. Northsight Boulevard #111-433</v>
      </c>
      <c r="AY33" s="4" t="str">
        <f>IF(LEN(INDEX('By serial number'!$A:$AV,MATCH(TEXT($C33,"000"),'By serial number'!$A:$A,0),MATCH(_7043_DJones_1_export_excel_2_9_[[#Headers],[NBAA Addr2]],'By serial number'!$A$1:$AV$1,0)))=0,"",INDEX('By serial number'!$A:$AV,MATCH(TEXT($C33,"000"),'By serial number'!$A:$A,0),MATCH(_7043_DJones_1_export_excel_2_9_[[#Headers],[NBAA Addr2]],'By serial number'!$A$1:$AV$1,0)))</f>
        <v/>
      </c>
      <c r="AZ33" s="4" t="str">
        <f>IF(LEN(INDEX('By serial number'!$A:$AV,MATCH(TEXT($C33,"000"),'By serial number'!$A:$A,0),MATCH(_7043_DJones_1_export_excel_2_9_[[#Headers],[NBAA City]],'By serial number'!$A$1:$AV$1,0)))=0,"",INDEX('By serial number'!$A:$AV,MATCH(TEXT($C33,"000"),'By serial number'!$A:$A,0),MATCH(_7043_DJones_1_export_excel_2_9_[[#Headers],[NBAA City]],'By serial number'!$A$1:$AV$1,0)))</f>
        <v>Scottsdale</v>
      </c>
      <c r="BA33" s="4" t="str">
        <f>IF(LEN(INDEX('By serial number'!$A:$AV,MATCH(TEXT($C33,"000"),'By serial number'!$A:$A,0),MATCH(_7043_DJones_1_export_excel_2_9_[[#Headers],[NBAA State]],'By serial number'!$A$1:$AV$1,0)))=0,"",INDEX('By serial number'!$A:$AV,MATCH(TEXT($C33,"000"),'By serial number'!$A:$A,0),MATCH(_7043_DJones_1_export_excel_2_9_[[#Headers],[NBAA State]],'By serial number'!$A$1:$AV$1,0)))</f>
        <v>Arizona</v>
      </c>
      <c r="BB33" s="4" t="str">
        <f>IF(LEN(INDEX('By serial number'!$A:$AV,MATCH(TEXT($C33,"000"),'By serial number'!$A:$A,0),MATCH(_7043_DJones_1_export_excel_2_9_[[#Headers],[NBAA Zip]],'By serial number'!$A$1:$AV$1,0)))=0,"",INDEX('By serial number'!$A:$AV,MATCH(TEXT($C33,"000"),'By serial number'!$A:$A,0),MATCH(_7043_DJones_1_export_excel_2_9_[[#Headers],[NBAA Zip]],'By serial number'!$A$1:$AV$1,0)))</f>
        <v>85260</v>
      </c>
      <c r="BC33" s="4" t="str">
        <f>IF(LEN(INDEX('By serial number'!$A:$AV,MATCH(TEXT($C33,"000"),'By serial number'!$A:$A,0),MATCH(_7043_DJones_1_export_excel_2_9_[[#Headers],[NBAA Phone]],'By serial number'!$A$1:$AV$1,0)))=0,"",INDEX('By serial number'!$A:$AV,MATCH(TEXT($C33,"000"),'By serial number'!$A:$A,0),MATCH(_7043_DJones_1_export_excel_2_9_[[#Headers],[NBAA Phone]],'By serial number'!$A$1:$AV$1,0)))</f>
        <v>+1 480.393.0770</v>
      </c>
      <c r="BD33" s="4" t="str">
        <f>IF(LEN(INDEX('By serial number'!$A:$AV,MATCH(TEXT($C33,"000"),'By serial number'!$A:$A,0),MATCH(_7043_DJones_1_export_excel_2_9_[[#Headers],[NBAA Web]],'By serial number'!$A$1:$AV$1,0)))=0,"",INDEX('By serial number'!$A:$AV,MATCH(TEXT($C33,"000"),'By serial number'!$A:$A,0),MATCH(_7043_DJones_1_export_excel_2_9_[[#Headers],[NBAA Web]],'By serial number'!$A$1:$AV$1,0)))</f>
        <v>www.coffmancompanies.com</v>
      </c>
      <c r="BE33" s="4" t="str">
        <f>IF(LEN(INDEX('By serial number'!$A:$AV,MATCH(TEXT($C33,"000"),'By serial number'!$A:$A,0),MATCH(_7043_DJones_1_export_excel_2_9_[[#Headers],[NBAA email]],'By serial number'!$A$1:$AV$1,0)))=0,"",INDEX('By serial number'!$A:$AV,MATCH(TEXT($C33,"000"),'By serial number'!$A:$A,0),MATCH(_7043_DJones_1_export_excel_2_9_[[#Headers],[NBAA email]],'By serial number'!$A$1:$AV$1,0)))</f>
        <v/>
      </c>
      <c r="BF33" s="4" t="str">
        <f>IF(LEN(INDEX('By serial number'!$A:$AV,MATCH(TEXT($C33,"000"),'By serial number'!$A:$A,0),MATCH(_7043_DJones_1_export_excel_2_9_[[#Headers],[NBAA NBAA Link]],'By serial number'!$A$1:$AV$1,0)))=0,"",INDEX('By serial number'!$A:$AV,MATCH(TEXT($C33,"000"),'By serial number'!$A:$A,0),MATCH(_7043_DJones_1_export_excel_2_9_[[#Headers],[NBAA NBAA Link]],'By serial number'!$A$1:$AV$1,0)))</f>
        <v/>
      </c>
      <c r="BG33" s="4" t="str">
        <f>IF(LEN(INDEX('By serial number'!$A:$AV,MATCH(TEXT($C33,"000"),'By serial number'!$A:$A,0),MATCH(_7043_DJones_1_export_excel_2_9_[[#Headers],[Certificate Designator]],'By serial number'!$A$1:$AV$1,0)))=0,"",INDEX('By serial number'!$A:$AV,MATCH(TEXT($C33,"000"),'By serial number'!$A:$A,0),MATCH(_7043_DJones_1_export_excel_2_9_[[#Headers],[Certificate Designator]],'By serial number'!$A$1:$AV$1,0)))</f>
        <v/>
      </c>
      <c r="BH33" s="4" t="str">
        <f>IF(LEN(INDEX('By serial number'!$A:$AV,MATCH(TEXT($C33,"000"),'By serial number'!$A:$A,0),MATCH(_7043_DJones_1_export_excel_2_9_[[#Headers],[Company Name]],'By serial number'!$A$1:$AV$1,0)))=0,"",INDEX('By serial number'!$A:$AV,MATCH(TEXT($C33,"000"),'By serial number'!$A:$A,0),MATCH(_7043_DJones_1_export_excel_2_9_[[#Headers],[Company Name]],'By serial number'!$A$1:$AV$1,0)))</f>
        <v/>
      </c>
      <c r="BI33" s="4" t="str">
        <f>IF(LEN(INDEX('By serial number'!$A:$AV,MATCH(TEXT($C33,"000"),'By serial number'!$A:$A,0),MATCH(_7043_DJones_1_export_excel_2_9_[[#Headers],[CEO_Name]],'By serial number'!$A$1:$AV$1,0)))=0,"",INDEX('By serial number'!$A:$AV,MATCH(TEXT($C33,"000"),'By serial number'!$A:$A,0),MATCH(_7043_DJones_1_export_excel_2_9_[[#Headers],[CEO_Name]],'By serial number'!$A$1:$AV$1,0)))</f>
        <v/>
      </c>
      <c r="BJ33" s="4" t="str">
        <f>IF(LEN(INDEX('By serial number'!$A:$AV,MATCH(TEXT($C33,"000"),'By serial number'!$A:$A,0),MATCH(_7043_DJones_1_export_excel_2_9_[[#Headers],[CEO_Title]],'By serial number'!$A$1:$AV$1,0)))=0,"",INDEX('By serial number'!$A:$AV,MATCH(TEXT($C33,"000"),'By serial number'!$A:$A,0),MATCH(_7043_DJones_1_export_excel_2_9_[[#Headers],[CEO_Title]],'By serial number'!$A$1:$AV$1,0)))</f>
        <v/>
      </c>
      <c r="BK33" s="4" t="str">
        <f>IF(LEN(INDEX('By serial number'!$A:$AV,MATCH(TEXT($C33,"000"),'By serial number'!$A:$A,0),MATCH(_7043_DJones_1_export_excel_2_9_[[#Headers],[CEO_Address1]],'By serial number'!$A$1:$AV$1,0)))=0,"",INDEX('By serial number'!$A:$AV,MATCH(TEXT($C33,"000"),'By serial number'!$A:$A,0),MATCH(_7043_DJones_1_export_excel_2_9_[[#Headers],[CEO_Address1]],'By serial number'!$A$1:$AV$1,0)))</f>
        <v/>
      </c>
      <c r="BL33" s="4" t="str">
        <f>IF(LEN(INDEX('By serial number'!$A:$AV,MATCH(TEXT($C33,"000"),'By serial number'!$A:$A,0),MATCH(_7043_DJones_1_export_excel_2_9_[[#Headers],[CEO_Address2]],'By serial number'!$A$1:$AV$1,0)))=0,"",INDEX('By serial number'!$A:$AV,MATCH(TEXT($C33,"000"),'By serial number'!$A:$A,0),MATCH(_7043_DJones_1_export_excel_2_9_[[#Headers],[CEO_Address2]],'By serial number'!$A$1:$AV$1,0)))</f>
        <v/>
      </c>
      <c r="BM33" s="4" t="str">
        <f>IF(LEN(INDEX('By serial number'!$A:$AV,MATCH(TEXT($C33,"000"),'By serial number'!$A:$A,0),MATCH(_7043_DJones_1_export_excel_2_9_[[#Headers],[CEO_Address3]],'By serial number'!$A$1:$AV$1,0)))=0,"",INDEX('By serial number'!$A:$AV,MATCH(TEXT($C33,"000"),'By serial number'!$A:$A,0),MATCH(_7043_DJones_1_export_excel_2_9_[[#Headers],[CEO_Address3]],'By serial number'!$A$1:$AV$1,0)))</f>
        <v/>
      </c>
      <c r="BN33" s="4" t="str">
        <f>IF(LEN(INDEX('By serial number'!$A:$AV,MATCH(TEXT($C33,"000"),'By serial number'!$A:$A,0),MATCH(_7043_DJones_1_export_excel_2_9_[[#Headers],[CEO_City]],'By serial number'!$A$1:$AV$1,0)))=0,"",INDEX('By serial number'!$A:$AV,MATCH(TEXT($C33,"000"),'By serial number'!$A:$A,0),MATCH(_7043_DJones_1_export_excel_2_9_[[#Headers],[CEO_City]],'By serial number'!$A$1:$AV$1,0)))</f>
        <v/>
      </c>
      <c r="BO33" s="4" t="str">
        <f>IF(LEN(INDEX('By serial number'!$A:$AV,MATCH(TEXT($C33,"000"),'By serial number'!$A:$A,0),MATCH(_7043_DJones_1_export_excel_2_9_[[#Headers],[CEO_State]],'By serial number'!$A$1:$AV$1,0)))=0,"",INDEX('By serial number'!$A:$AV,MATCH(TEXT($C33,"000"),'By serial number'!$A:$A,0),MATCH(_7043_DJones_1_export_excel_2_9_[[#Headers],[CEO_State]],'By serial number'!$A$1:$AV$1,0)))</f>
        <v/>
      </c>
      <c r="BP33" s="4" t="str">
        <f>IF(LEN(INDEX('By serial number'!$A:$AV,MATCH(TEXT($C33,"000"),'By serial number'!$A:$A,0),MATCH(_7043_DJones_1_export_excel_2_9_[[#Headers],[CEO_Postal_Code]],'By serial number'!$A$1:$AV$1,0)))=0,"",INDEX('By serial number'!$A:$AV,MATCH(TEXT($C33,"000"),'By serial number'!$A:$A,0),MATCH(_7043_DJones_1_export_excel_2_9_[[#Headers],[CEO_Postal_Code]],'By serial number'!$A$1:$AV$1,0)))</f>
        <v/>
      </c>
      <c r="BQ33" s="4" t="str">
        <f>IF(LEN(INDEX('By serial number'!$A:$AV,MATCH(TEXT($C33,"000"),'By serial number'!$A:$A,0),MATCH(_7043_DJones_1_export_excel_2_9_[[#Headers],[CEO_Country]],'By serial number'!$A$1:$AV$1,0)))=0,"",INDEX('By serial number'!$A:$AV,MATCH(TEXT($C33,"000"),'By serial number'!$A:$A,0),MATCH(_7043_DJones_1_export_excel_2_9_[[#Headers],[CEO_Country]],'By serial number'!$A$1:$AV$1,0)))</f>
        <v/>
      </c>
      <c r="BR33" s="4" t="str">
        <f>IF(LEN(INDEX('By serial number'!$A:$AV,MATCH(TEXT($C33,"000"),'By serial number'!$A:$A,0),MATCH(_7043_DJones_1_export_excel_2_9_[[#Headers],[CEO_Phone]],'By serial number'!$A$1:$AV$1,0)))=0,"",INDEX('By serial number'!$A:$AV,MATCH(TEXT($C33,"000"),'By serial number'!$A:$A,0),MATCH(_7043_DJones_1_export_excel_2_9_[[#Headers],[CEO_Phone]],'By serial number'!$A$1:$AV$1,0)))</f>
        <v/>
      </c>
      <c r="BS33" s="4" t="str">
        <f>IF(LEN(INDEX('By serial number'!$A:$AV,MATCH(TEXT($C33,"000"),'By serial number'!$A:$A,0),MATCH(_7043_DJones_1_export_excel_2_9_[[#Headers],[CEO_Phone_Extension]],'By serial number'!$A$1:$AV$1,0)))=0,"",INDEX('By serial number'!$A:$AV,MATCH(TEXT($C33,"000"),'By serial number'!$A:$A,0),MATCH(_7043_DJones_1_export_excel_2_9_[[#Headers],[CEO_Phone_Extension]],'By serial number'!$A$1:$AV$1,0)))</f>
        <v/>
      </c>
      <c r="BT33" s="4" t="str">
        <f>IF(LEN(INDEX('By serial number'!$A:$AV,MATCH(TEXT($C33,"000"),'By serial number'!$A:$A,0),MATCH(_7043_DJones_1_export_excel_2_9_[[#Headers],[CEO_Foreign_Phone]],'By serial number'!$A$1:$AV$1,0)))=0,"",INDEX('By serial number'!$A:$AV,MATCH(TEXT($C33,"000"),'By serial number'!$A:$A,0),MATCH(_7043_DJones_1_export_excel_2_9_[[#Headers],[CEO_Foreign_Phone]],'By serial number'!$A$1:$AV$1,0)))</f>
        <v/>
      </c>
      <c r="BU33" s="4" t="str">
        <f>IFERROR(INDEX(Zerobounce!$A:$B,MATCH(_7043_DJones_1_export_excel_2_9_[[#This Row],[COMPEMAILADDRESS]],Zerobounce!$A:$A,0),2),"")</f>
        <v/>
      </c>
      <c r="BV33" s="4" t="str">
        <f>IFERROR(INDEX(Zerobounce!$A:$B,MATCH(_7043_DJones_1_export_excel_2_9_[[#This Row],[CONTACTEMAIL]],Zerobounce!$A:$A,0),2),"")</f>
        <v/>
      </c>
      <c r="BW33" s="11"/>
    </row>
    <row r="34" spans="1:75" x14ac:dyDescent="0.25">
      <c r="A34" s="4" t="s">
        <v>999</v>
      </c>
      <c r="B34" s="4" t="s">
        <v>1000</v>
      </c>
      <c r="C34">
        <v>221</v>
      </c>
      <c r="D34" s="4" t="s">
        <v>344</v>
      </c>
      <c r="E34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N705AK</v>
      </c>
      <c r="F34" s="4" t="s">
        <v>1237</v>
      </c>
      <c r="G34" s="4" t="s">
        <v>349</v>
      </c>
      <c r="H34" s="4" t="s">
        <v>1002</v>
      </c>
      <c r="I34" s="4" t="s">
        <v>1086</v>
      </c>
      <c r="J34" s="4" t="s">
        <v>1238</v>
      </c>
      <c r="K34" s="4" t="s">
        <v>1239</v>
      </c>
      <c r="L34" s="4"/>
      <c r="M34" s="4" t="s">
        <v>1240</v>
      </c>
      <c r="N34" s="4" t="s">
        <v>349</v>
      </c>
      <c r="O34">
        <v>94952</v>
      </c>
      <c r="P34" s="4" t="s">
        <v>1002</v>
      </c>
      <c r="Q34" s="4" t="s">
        <v>1033</v>
      </c>
      <c r="R34" s="4" t="s">
        <v>1241</v>
      </c>
      <c r="S34" s="4" t="s">
        <v>1242</v>
      </c>
      <c r="T34" s="4" t="s">
        <v>1243</v>
      </c>
      <c r="U34" s="4"/>
      <c r="V34" s="4" t="s">
        <v>1244</v>
      </c>
      <c r="W34" s="4" t="s">
        <v>1245</v>
      </c>
      <c r="X34" s="4" t="s">
        <v>1246</v>
      </c>
      <c r="Y34" s="4" t="s">
        <v>1247</v>
      </c>
      <c r="Z34" s="4" t="s">
        <v>1248</v>
      </c>
      <c r="AA34" s="4"/>
      <c r="AB34" s="4" t="s">
        <v>1248</v>
      </c>
      <c r="AC34" s="4" t="str">
        <f>IF(LEN(INDEX('By serial number'!$A:$AV,MATCH(TEXT($C34,"000"),'By serial number'!$A:$A,0),MATCH(_7043_DJones_1_export_excel_2_9_[[#Headers],["Operator"]],'By serial number'!$A$1:$AV$1,0)))=0,"",INDEX('By serial number'!$A:$AV,MATCH(TEXT($C34,"000"),'By serial number'!$A:$A,0),MATCH(_7043_DJones_1_export_excel_2_9_[[#Headers],["Operator"]],'By serial number'!$A$1:$AV$1,0)))</f>
        <v/>
      </c>
      <c r="AD34" s="4" t="str">
        <f>IF(LEN(INDEX('By serial number'!$A:$AV,MATCH(TEXT($C34,"000"),'By serial number'!$A:$A,0),MATCH(_7043_DJones_1_export_excel_2_9_[[#Headers],[Data]],'By serial number'!$A$1:$AV$1,0)))=0,"",INDEX('By serial number'!$A:$AV,MATCH(TEXT($C34,"000"),'By serial number'!$A:$A,0),MATCH(_7043_DJones_1_export_excel_2_9_[[#Headers],[Data]],'By serial number'!$A$1:$AV$1,0)))</f>
        <v>Family Tree Farms Aviation LLC, Dinuba CA bought 9/24/20</v>
      </c>
      <c r="AE34" s="4" t="str">
        <f>IF(LEN(INDEX('By serial number'!$A:$AV,MATCH(TEXT($C34,"000"),'By serial number'!$A:$A,0),MATCH(_7043_DJones_1_export_excel_2_9_[[#Headers],[NAME]],'By serial number'!$A$1:$AV$1,0)))=0,"",INDEX('By serial number'!$A:$AV,MATCH(TEXT($C34,"000"),'By serial number'!$A:$A,0),MATCH(_7043_DJones_1_export_excel_2_9_[[#Headers],[NAME]],'By serial number'!$A$1:$AV$1,0)))</f>
        <v>FAMILY TREE FARMS AVIATION LLC</v>
      </c>
      <c r="AF34" s="4" t="str">
        <f>IF(LEN(INDEX('By serial number'!$A:$AV,MATCH(TEXT($C34,"000"),'By serial number'!$A:$A,0),MATCH(_7043_DJones_1_export_excel_2_9_[[#Headers],[STREET]],'By serial number'!$A$1:$AV$1,0)))=0,"",INDEX('By serial number'!$A:$AV,MATCH(TEXT($C34,"000"),'By serial number'!$A:$A,0),MATCH(_7043_DJones_1_export_excel_2_9_[[#Headers],[STREET]],'By serial number'!$A$1:$AV$1,0)))</f>
        <v>PO BOX 396</v>
      </c>
      <c r="AG34" s="4" t="str">
        <f>IF(LEN(INDEX('By serial number'!$A:$AV,MATCH(TEXT($C34,"000"),'By serial number'!$A:$A,0),MATCH(_7043_DJones_1_export_excel_2_9_[[#Headers],[CITY]],'By serial number'!$A$1:$AV$1,0)))=0,"",INDEX('By serial number'!$A:$AV,MATCH(TEXT($C34,"000"),'By serial number'!$A:$A,0),MATCH(_7043_DJones_1_export_excel_2_9_[[#Headers],[CITY]],'By serial number'!$A$1:$AV$1,0)))</f>
        <v>DINUBA</v>
      </c>
      <c r="AH34" s="4" t="str">
        <f>IF(LEN(INDEX('By serial number'!$A:$AV,MATCH(TEXT($C34,"000"),'By serial number'!$A:$A,0),MATCH(_7043_DJones_1_export_excel_2_9_[[#Headers],[STATE]],'By serial number'!$A$1:$AV$1,0)))=0,"",INDEX('By serial number'!$A:$AV,MATCH(TEXT($C34,"000"),'By serial number'!$A:$A,0),MATCH(_7043_DJones_1_export_excel_2_9_[[#Headers],[STATE]],'By serial number'!$A$1:$AV$1,0)))</f>
        <v>CA</v>
      </c>
      <c r="AI34" s="4" t="e">
        <f>IF(LEN(INDEX('By serial number'!$A:$AV,MATCH(TEXT($C34,"000"),'By serial number'!$A:$A,0),MATCH(_7043_DJones_1_export_excel_2_9_[[#Headers],[Column1]],'By serial number'!$A$1:$AV$1,0)))=0,"",INDEX('By serial number'!$A:$AV,MATCH(TEXT($C34,"000"),'By serial number'!$A:$A,0),MATCH(_7043_DJones_1_export_excel_2_9_[[#Headers],[Column1]],'By serial number'!$A$1:$AV$1,0)))</f>
        <v>#N/A</v>
      </c>
      <c r="AJ34" s="4" t="str">
        <f>IF(LEN(INDEX('By serial number'!$A:$AV,MATCH(TEXT($C34,"000"),'By serial number'!$A:$A,0),MATCH(_7043_DJones_1_export_excel_2_9_[[#Headers],[OTHER NAMES(1)]],'By serial number'!$A$1:$AV$1,0)))=0,"",INDEX('By serial number'!$A:$AV,MATCH(TEXT($C34,"000"),'By serial number'!$A:$A,0),MATCH(_7043_DJones_1_export_excel_2_9_[[#Headers],[OTHER NAMES(1)]],'By serial number'!$A$1:$AV$1,0)))</f>
        <v/>
      </c>
      <c r="AK34" s="4" t="str">
        <f>IF(LEN(INDEX('By serial number'!$A:$AV,MATCH(TEXT($C34,"000"),'By serial number'!$A:$A,0),MATCH(_7043_DJones_1_export_excel_2_9_[[#Headers],[OTHER NAMES(2)]],'By serial number'!$A$1:$AV$1,0)))=0,"",INDEX('By serial number'!$A:$AV,MATCH(TEXT($C34,"000"),'By serial number'!$A:$A,0),MATCH(_7043_DJones_1_export_excel_2_9_[[#Headers],[OTHER NAMES(2)]],'By serial number'!$A$1:$AV$1,0)))</f>
        <v/>
      </c>
      <c r="AL34" s="4" t="str">
        <f>IF(LEN(INDEX('By serial number'!$A:$AV,MATCH(TEXT($C34,"000"),'By serial number'!$A:$A,0),MATCH(_7043_DJones_1_export_excel_2_9_[[#Headers],[Part 135 Certificate Holder Name]],'By serial number'!$A$1:$AV$1,0)))=0,"",INDEX('By serial number'!$A:$AV,MATCH(TEXT($C34,"000"),'By serial number'!$A:$A,0),MATCH(_7043_DJones_1_export_excel_2_9_[[#Headers],[Part 135 Certificate Holder Name]],'By serial number'!$A$1:$AV$1,0)))</f>
        <v/>
      </c>
      <c r="AM34" s="4" t="str">
        <f>IF(LEN(INDEX('By serial number'!$A:$AV,MATCH(TEXT($C34,"000"),'By serial number'!$A:$A,0),MATCH(_7043_DJones_1_export_excel_2_9_[[#Headers],[Part 135 Dsgn]],'By serial number'!$A$1:$AV$1,0)))=0,"",INDEX('By serial number'!$A:$AV,MATCH(TEXT($C34,"000"),'By serial number'!$A:$A,0),MATCH(_7043_DJones_1_export_excel_2_9_[[#Headers],[Part 135 Dsgn]],'By serial number'!$A$1:$AV$1,0)))</f>
        <v/>
      </c>
      <c r="AN34" s="4" t="e">
        <f>IF(LEN(INDEX('By serial number'!$A:$AV,MATCH(TEXT($C34,"000"),'By serial number'!$A:$A,0),MATCH(_7043_DJones_1_export_excel_2_9_[[#Headers],[Column2]],'By serial number'!$A$1:$AV$1,0)))=0,"",INDEX('By serial number'!$A:$AV,MATCH(TEXT($C34,"000"),'By serial number'!$A:$A,0),MATCH(_7043_DJones_1_export_excel_2_9_[[#Headers],[Column2]],'By serial number'!$A$1:$AV$1,0)))</f>
        <v>#N/A</v>
      </c>
      <c r="AO34" s="4" t="str">
        <f>IF(LEN(INDEX('By serial number'!$A:$AV,MATCH(TEXT($C34,"000"),'By serial number'!$A:$A,0),MATCH(_7043_DJones_1_export_excel_2_9_[[#Headers],[DNB Key People]],'By serial number'!$A$1:$AV$1,0)))=0,"",INDEX('By serial number'!$A:$AV,MATCH(TEXT($C34,"000"),'By serial number'!$A:$A,0),MATCH(_7043_DJones_1_export_excel_2_9_[[#Headers],[DNB Key People]],'By serial number'!$A$1:$AV$1,0)))</f>
        <v/>
      </c>
      <c r="AP34" s="4" t="str">
        <f>IF(LEN(INDEX('By serial number'!$A:$AV,MATCH(TEXT($C34,"000"),'By serial number'!$A:$A,0),MATCH(_7043_DJones_1_export_excel_2_9_[[#Headers],[POC]],'By serial number'!$A$1:$AV$1,0)))=0,"",INDEX('By serial number'!$A:$AV,MATCH(TEXT($C34,"000"),'By serial number'!$A:$A,0),MATCH(_7043_DJones_1_export_excel_2_9_[[#Headers],[POC]],'By serial number'!$A$1:$AV$1,0)))</f>
        <v/>
      </c>
      <c r="AQ34" s="4" t="str">
        <f>IF(LEN(INDEX('By serial number'!$A:$AV,MATCH(TEXT($C34,"000"),'By serial number'!$A:$A,0),MATCH(_7043_DJones_1_export_excel_2_9_[[#Headers],[Title]],'By serial number'!$A$1:$AV$1,0)))=0,"",INDEX('By serial number'!$A:$AV,MATCH(TEXT($C34,"000"),'By serial number'!$A:$A,0),MATCH(_7043_DJones_1_export_excel_2_9_[[#Headers],[Title]],'By serial number'!$A$1:$AV$1,0)))</f>
        <v/>
      </c>
      <c r="AR34" s="4" t="str">
        <f>IF(LEN(INDEX('By serial number'!$A:$AV,MATCH(TEXT($C34,"000"),'By serial number'!$A:$A,0),MATCH(_7043_DJones_1_export_excel_2_9_[[#Headers],[Address]],'By serial number'!$A$1:$AV$1,0)))=0,"",INDEX('By serial number'!$A:$AV,MATCH(TEXT($C34,"000"),'By serial number'!$A:$A,0),MATCH(_7043_DJones_1_export_excel_2_9_[[#Headers],[Address]],'By serial number'!$A$1:$AV$1,0)))</f>
        <v/>
      </c>
      <c r="AS34" s="4" t="e">
        <f>IF(LEN(INDEX('By serial number'!$A:$AV,MATCH(TEXT($C34,"000"),'By serial number'!$A:$A,0),MATCH(_7043_DJones_1_export_excel_2_9_[[#Headers],[Column3]],'By serial number'!$A$1:$AV$1,0)))=0,"",INDEX('By serial number'!$A:$AV,MATCH(TEXT($C34,"000"),'By serial number'!$A:$A,0),MATCH(_7043_DJones_1_export_excel_2_9_[[#Headers],[Column3]],'By serial number'!$A$1:$AV$1,0)))</f>
        <v>#N/A</v>
      </c>
      <c r="AT34" s="4" t="str">
        <f>IF(LEN(INDEX('By serial number'!$A:$AV,MATCH(TEXT($C34,"000"),'By serial number'!$A:$A,0),MATCH(_7043_DJones_1_export_excel_2_9_[[#Headers],[Phone]],'By serial number'!$A$1:$AV$1,0)))=0,"",INDEX('By serial number'!$A:$AV,MATCH(TEXT($C34,"000"),'By serial number'!$A:$A,0),MATCH(_7043_DJones_1_export_excel_2_9_[[#Headers],[Phone]],'By serial number'!$A$1:$AV$1,0)))</f>
        <v/>
      </c>
      <c r="AU34" s="4" t="str">
        <f>IF(LEN(INDEX('By serial number'!$A:$AV,MATCH(TEXT($C34,"000"),'By serial number'!$A:$A,0),MATCH(_7043_DJones_1_export_excel_2_9_[[#Headers],[Email]],'By serial number'!$A$1:$AV$1,0)))=0,"",INDEX('By serial number'!$A:$AV,MATCH(TEXT($C34,"000"),'By serial number'!$A:$A,0),MATCH(_7043_DJones_1_export_excel_2_9_[[#Headers],[Email]],'By serial number'!$A$1:$AV$1,0)))</f>
        <v/>
      </c>
      <c r="AV34" s="4" t="e">
        <f>IF(LEN(INDEX('By serial number'!$A:$AV,MATCH(TEXT($C34,"000"),'By serial number'!$A:$A,0),MATCH(_7043_DJones_1_export_excel_2_9_[[#Headers],[Column4]],'By serial number'!$A$1:$AV$1,0)))=0,"",INDEX('By serial number'!$A:$AV,MATCH(TEXT($C34,"000"),'By serial number'!$A:$A,0),MATCH(_7043_DJones_1_export_excel_2_9_[[#Headers],[Column4]],'By serial number'!$A$1:$AV$1,0)))</f>
        <v>#N/A</v>
      </c>
      <c r="AW34" s="4" t="str">
        <f>IF(LEN(INDEX('By serial number'!$A:$AV,MATCH(TEXT($C34,"000"),'By serial number'!$A:$A,0),MATCH(_7043_DJones_1_export_excel_2_9_[[#Headers],[NBAA Name]],'By serial number'!$A$1:$AV$1,0)))=0,"",INDEX('By serial number'!$A:$AV,MATCH(TEXT($C34,"000"),'By serial number'!$A:$A,0),MATCH(_7043_DJones_1_export_excel_2_9_[[#Headers],[NBAA Name]],'By serial number'!$A$1:$AV$1,0)))</f>
        <v xml:space="preserve">FTF Aviation LLC </v>
      </c>
      <c r="AX34" s="4" t="str">
        <f>IF(LEN(INDEX('By serial number'!$A:$AV,MATCH(TEXT($C34,"000"),'By serial number'!$A:$A,0),MATCH(_7043_DJones_1_export_excel_2_9_[[#Headers],[NBAA Addr1]],'By serial number'!$A$1:$AV$1,0)))=0,"",INDEX('By serial number'!$A:$AV,MATCH(TEXT($C34,"000"),'By serial number'!$A:$A,0),MATCH(_7043_DJones_1_export_excel_2_9_[[#Headers],[NBAA Addr1]],'By serial number'!$A$1:$AV$1,0)))</f>
        <v>9715 Booth Bay Harbour Drive</v>
      </c>
      <c r="AY34" s="4" t="str">
        <f>IF(LEN(INDEX('By serial number'!$A:$AV,MATCH(TEXT($C34,"000"),'By serial number'!$A:$A,0),MATCH(_7043_DJones_1_export_excel_2_9_[[#Headers],[NBAA Addr2]],'By serial number'!$A$1:$AV$1,0)))=0,"",INDEX('By serial number'!$A:$AV,MATCH(TEXT($C34,"000"),'By serial number'!$A:$A,0),MATCH(_7043_DJones_1_export_excel_2_9_[[#Headers],[NBAA Addr2]],'By serial number'!$A$1:$AV$1,0)))</f>
        <v/>
      </c>
      <c r="AZ34" s="4" t="str">
        <f>IF(LEN(INDEX('By serial number'!$A:$AV,MATCH(TEXT($C34,"000"),'By serial number'!$A:$A,0),MATCH(_7043_DJones_1_export_excel_2_9_[[#Headers],[NBAA City]],'By serial number'!$A$1:$AV$1,0)))=0,"",INDEX('By serial number'!$A:$AV,MATCH(TEXT($C34,"000"),'By serial number'!$A:$A,0),MATCH(_7043_DJones_1_export_excel_2_9_[[#Headers],[NBAA City]],'By serial number'!$A$1:$AV$1,0)))</f>
        <v>Baton Rouge</v>
      </c>
      <c r="BA34" s="4" t="str">
        <f>IF(LEN(INDEX('By serial number'!$A:$AV,MATCH(TEXT($C34,"000"),'By serial number'!$A:$A,0),MATCH(_7043_DJones_1_export_excel_2_9_[[#Headers],[NBAA State]],'By serial number'!$A$1:$AV$1,0)))=0,"",INDEX('By serial number'!$A:$AV,MATCH(TEXT($C34,"000"),'By serial number'!$A:$A,0),MATCH(_7043_DJones_1_export_excel_2_9_[[#Headers],[NBAA State]],'By serial number'!$A$1:$AV$1,0)))</f>
        <v>Bakersfield</v>
      </c>
      <c r="BB34" s="4" t="str">
        <f>IF(LEN(INDEX('By serial number'!$A:$AV,MATCH(TEXT($C34,"000"),'By serial number'!$A:$A,0),MATCH(_7043_DJones_1_export_excel_2_9_[[#Headers],[NBAA Zip]],'By serial number'!$A$1:$AV$1,0)))=0,"",INDEX('By serial number'!$A:$AV,MATCH(TEXT($C34,"000"),'By serial number'!$A:$A,0),MATCH(_7043_DJones_1_export_excel_2_9_[[#Headers],[NBAA Zip]],'By serial number'!$A$1:$AV$1,0)))</f>
        <v>Bakersfield California 93314</v>
      </c>
      <c r="BC34" s="4" t="str">
        <f>IF(LEN(INDEX('By serial number'!$A:$AV,MATCH(TEXT($C34,"000"),'By serial number'!$A:$A,0),MATCH(_7043_DJones_1_export_excel_2_9_[[#Headers],[NBAA Phone]],'By serial number'!$A$1:$AV$1,0)))=0,"",INDEX('By serial number'!$A:$AV,MATCH(TEXT($C34,"000"),'By serial number'!$A:$A,0),MATCH(_7043_DJones_1_export_excel_2_9_[[#Headers],[NBAA Phone]],'By serial number'!$A$1:$AV$1,0)))</f>
        <v>+1 551.591.8394</v>
      </c>
      <c r="BD34" s="4" t="str">
        <f>IF(LEN(INDEX('By serial number'!$A:$AV,MATCH(TEXT($C34,"000"),'By serial number'!$A:$A,0),MATCH(_7043_DJones_1_export_excel_2_9_[[#Headers],[NBAA Web]],'By serial number'!$A$1:$AV$1,0)))=0,"",INDEX('By serial number'!$A:$AV,MATCH(TEXT($C34,"000"),'By serial number'!$A:$A,0),MATCH(_7043_DJones_1_export_excel_2_9_[[#Headers],[NBAA Web]],'By serial number'!$A$1:$AV$1,0)))</f>
        <v/>
      </c>
      <c r="BE34" s="4" t="str">
        <f>IF(LEN(INDEX('By serial number'!$A:$AV,MATCH(TEXT($C34,"000"),'By serial number'!$A:$A,0),MATCH(_7043_DJones_1_export_excel_2_9_[[#Headers],[NBAA email]],'By serial number'!$A$1:$AV$1,0)))=0,"",INDEX('By serial number'!$A:$AV,MATCH(TEXT($C34,"000"),'By serial number'!$A:$A,0),MATCH(_7043_DJones_1_export_excel_2_9_[[#Headers],[NBAA email]],'By serial number'!$A$1:$AV$1,0)))</f>
        <v/>
      </c>
      <c r="BF34" s="4" t="str">
        <f>IF(LEN(INDEX('By serial number'!$A:$AV,MATCH(TEXT($C34,"000"),'By serial number'!$A:$A,0),MATCH(_7043_DJones_1_export_excel_2_9_[[#Headers],[NBAA NBAA Link]],'By serial number'!$A$1:$AV$1,0)))=0,"",INDEX('By serial number'!$A:$AV,MATCH(TEXT($C34,"000"),'By serial number'!$A:$A,0),MATCH(_7043_DJones_1_export_excel_2_9_[[#Headers],[NBAA NBAA Link]],'By serial number'!$A$1:$AV$1,0)))</f>
        <v/>
      </c>
      <c r="BG34" s="4" t="str">
        <f>IF(LEN(INDEX('By serial number'!$A:$AV,MATCH(TEXT($C34,"000"),'By serial number'!$A:$A,0),MATCH(_7043_DJones_1_export_excel_2_9_[[#Headers],[Certificate Designator]],'By serial number'!$A$1:$AV$1,0)))=0,"",INDEX('By serial number'!$A:$AV,MATCH(TEXT($C34,"000"),'By serial number'!$A:$A,0),MATCH(_7043_DJones_1_export_excel_2_9_[[#Headers],[Certificate Designator]],'By serial number'!$A$1:$AV$1,0)))</f>
        <v/>
      </c>
      <c r="BH34" s="4" t="str">
        <f>IF(LEN(INDEX('By serial number'!$A:$AV,MATCH(TEXT($C34,"000"),'By serial number'!$A:$A,0),MATCH(_7043_DJones_1_export_excel_2_9_[[#Headers],[Company Name]],'By serial number'!$A$1:$AV$1,0)))=0,"",INDEX('By serial number'!$A:$AV,MATCH(TEXT($C34,"000"),'By serial number'!$A:$A,0),MATCH(_7043_DJones_1_export_excel_2_9_[[#Headers],[Company Name]],'By serial number'!$A$1:$AV$1,0)))</f>
        <v/>
      </c>
      <c r="BI34" s="4" t="str">
        <f>IF(LEN(INDEX('By serial number'!$A:$AV,MATCH(TEXT($C34,"000"),'By serial number'!$A:$A,0),MATCH(_7043_DJones_1_export_excel_2_9_[[#Headers],[CEO_Name]],'By serial number'!$A$1:$AV$1,0)))=0,"",INDEX('By serial number'!$A:$AV,MATCH(TEXT($C34,"000"),'By serial number'!$A:$A,0),MATCH(_7043_DJones_1_export_excel_2_9_[[#Headers],[CEO_Name]],'By serial number'!$A$1:$AV$1,0)))</f>
        <v/>
      </c>
      <c r="BJ34" s="4" t="str">
        <f>IF(LEN(INDEX('By serial number'!$A:$AV,MATCH(TEXT($C34,"000"),'By serial number'!$A:$A,0),MATCH(_7043_DJones_1_export_excel_2_9_[[#Headers],[CEO_Title]],'By serial number'!$A$1:$AV$1,0)))=0,"",INDEX('By serial number'!$A:$AV,MATCH(TEXT($C34,"000"),'By serial number'!$A:$A,0),MATCH(_7043_DJones_1_export_excel_2_9_[[#Headers],[CEO_Title]],'By serial number'!$A$1:$AV$1,0)))</f>
        <v/>
      </c>
      <c r="BK34" s="4" t="str">
        <f>IF(LEN(INDEX('By serial number'!$A:$AV,MATCH(TEXT($C34,"000"),'By serial number'!$A:$A,0),MATCH(_7043_DJones_1_export_excel_2_9_[[#Headers],[CEO_Address1]],'By serial number'!$A$1:$AV$1,0)))=0,"",INDEX('By serial number'!$A:$AV,MATCH(TEXT($C34,"000"),'By serial number'!$A:$A,0),MATCH(_7043_DJones_1_export_excel_2_9_[[#Headers],[CEO_Address1]],'By serial number'!$A$1:$AV$1,0)))</f>
        <v/>
      </c>
      <c r="BL34" s="4" t="str">
        <f>IF(LEN(INDEX('By serial number'!$A:$AV,MATCH(TEXT($C34,"000"),'By serial number'!$A:$A,0),MATCH(_7043_DJones_1_export_excel_2_9_[[#Headers],[CEO_Address2]],'By serial number'!$A$1:$AV$1,0)))=0,"",INDEX('By serial number'!$A:$AV,MATCH(TEXT($C34,"000"),'By serial number'!$A:$A,0),MATCH(_7043_DJones_1_export_excel_2_9_[[#Headers],[CEO_Address2]],'By serial number'!$A$1:$AV$1,0)))</f>
        <v/>
      </c>
      <c r="BM34" s="4" t="str">
        <f>IF(LEN(INDEX('By serial number'!$A:$AV,MATCH(TEXT($C34,"000"),'By serial number'!$A:$A,0),MATCH(_7043_DJones_1_export_excel_2_9_[[#Headers],[CEO_Address3]],'By serial number'!$A$1:$AV$1,0)))=0,"",INDEX('By serial number'!$A:$AV,MATCH(TEXT($C34,"000"),'By serial number'!$A:$A,0),MATCH(_7043_DJones_1_export_excel_2_9_[[#Headers],[CEO_Address3]],'By serial number'!$A$1:$AV$1,0)))</f>
        <v/>
      </c>
      <c r="BN34" s="4" t="str">
        <f>IF(LEN(INDEX('By serial number'!$A:$AV,MATCH(TEXT($C34,"000"),'By serial number'!$A:$A,0),MATCH(_7043_DJones_1_export_excel_2_9_[[#Headers],[CEO_City]],'By serial number'!$A$1:$AV$1,0)))=0,"",INDEX('By serial number'!$A:$AV,MATCH(TEXT($C34,"000"),'By serial number'!$A:$A,0),MATCH(_7043_DJones_1_export_excel_2_9_[[#Headers],[CEO_City]],'By serial number'!$A$1:$AV$1,0)))</f>
        <v/>
      </c>
      <c r="BO34" s="4" t="str">
        <f>IF(LEN(INDEX('By serial number'!$A:$AV,MATCH(TEXT($C34,"000"),'By serial number'!$A:$A,0),MATCH(_7043_DJones_1_export_excel_2_9_[[#Headers],[CEO_State]],'By serial number'!$A$1:$AV$1,0)))=0,"",INDEX('By serial number'!$A:$AV,MATCH(TEXT($C34,"000"),'By serial number'!$A:$A,0),MATCH(_7043_DJones_1_export_excel_2_9_[[#Headers],[CEO_State]],'By serial number'!$A$1:$AV$1,0)))</f>
        <v/>
      </c>
      <c r="BP34" s="4" t="str">
        <f>IF(LEN(INDEX('By serial number'!$A:$AV,MATCH(TEXT($C34,"000"),'By serial number'!$A:$A,0),MATCH(_7043_DJones_1_export_excel_2_9_[[#Headers],[CEO_Postal_Code]],'By serial number'!$A$1:$AV$1,0)))=0,"",INDEX('By serial number'!$A:$AV,MATCH(TEXT($C34,"000"),'By serial number'!$A:$A,0),MATCH(_7043_DJones_1_export_excel_2_9_[[#Headers],[CEO_Postal_Code]],'By serial number'!$A$1:$AV$1,0)))</f>
        <v/>
      </c>
      <c r="BQ34" s="4" t="str">
        <f>IF(LEN(INDEX('By serial number'!$A:$AV,MATCH(TEXT($C34,"000"),'By serial number'!$A:$A,0),MATCH(_7043_DJones_1_export_excel_2_9_[[#Headers],[CEO_Country]],'By serial number'!$A$1:$AV$1,0)))=0,"",INDEX('By serial number'!$A:$AV,MATCH(TEXT($C34,"000"),'By serial number'!$A:$A,0),MATCH(_7043_DJones_1_export_excel_2_9_[[#Headers],[CEO_Country]],'By serial number'!$A$1:$AV$1,0)))</f>
        <v/>
      </c>
      <c r="BR34" s="4" t="str">
        <f>IF(LEN(INDEX('By serial number'!$A:$AV,MATCH(TEXT($C34,"000"),'By serial number'!$A:$A,0),MATCH(_7043_DJones_1_export_excel_2_9_[[#Headers],[CEO_Phone]],'By serial number'!$A$1:$AV$1,0)))=0,"",INDEX('By serial number'!$A:$AV,MATCH(TEXT($C34,"000"),'By serial number'!$A:$A,0),MATCH(_7043_DJones_1_export_excel_2_9_[[#Headers],[CEO_Phone]],'By serial number'!$A$1:$AV$1,0)))</f>
        <v/>
      </c>
      <c r="BS34" s="4" t="str">
        <f>IF(LEN(INDEX('By serial number'!$A:$AV,MATCH(TEXT($C34,"000"),'By serial number'!$A:$A,0),MATCH(_7043_DJones_1_export_excel_2_9_[[#Headers],[CEO_Phone_Extension]],'By serial number'!$A$1:$AV$1,0)))=0,"",INDEX('By serial number'!$A:$AV,MATCH(TEXT($C34,"000"),'By serial number'!$A:$A,0),MATCH(_7043_DJones_1_export_excel_2_9_[[#Headers],[CEO_Phone_Extension]],'By serial number'!$A$1:$AV$1,0)))</f>
        <v/>
      </c>
      <c r="BT34" s="4" t="str">
        <f>IF(LEN(INDEX('By serial number'!$A:$AV,MATCH(TEXT($C34,"000"),'By serial number'!$A:$A,0),MATCH(_7043_DJones_1_export_excel_2_9_[[#Headers],[CEO_Foreign_Phone]],'By serial number'!$A$1:$AV$1,0)))=0,"",INDEX('By serial number'!$A:$AV,MATCH(TEXT($C34,"000"),'By serial number'!$A:$A,0),MATCH(_7043_DJones_1_export_excel_2_9_[[#Headers],[CEO_Foreign_Phone]],'By serial number'!$A$1:$AV$1,0)))</f>
        <v/>
      </c>
      <c r="BU34" s="4" t="str">
        <f>IFERROR(INDEX(Zerobounce!$A:$B,MATCH(_7043_DJones_1_export_excel_2_9_[[#This Row],[COMPEMAILADDRESS]],Zerobounce!$A:$A,0),2),"")</f>
        <v>catch-all</v>
      </c>
      <c r="BV34" s="4" t="str">
        <f>IFERROR(INDEX(Zerobounce!$A:$B,MATCH(_7043_DJones_1_export_excel_2_9_[[#This Row],[CONTACTEMAIL]],Zerobounce!$A:$A,0),2),"")</f>
        <v>catch-all</v>
      </c>
      <c r="BW34" s="11"/>
    </row>
    <row r="35" spans="1:75" x14ac:dyDescent="0.25">
      <c r="A35" s="4" t="s">
        <v>999</v>
      </c>
      <c r="B35" s="4" t="s">
        <v>1000</v>
      </c>
      <c r="C35">
        <v>221</v>
      </c>
      <c r="D35" s="4" t="s">
        <v>344</v>
      </c>
      <c r="E35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N705AK</v>
      </c>
      <c r="F35" s="4" t="s">
        <v>1237</v>
      </c>
      <c r="G35" s="4" t="s">
        <v>349</v>
      </c>
      <c r="H35" s="4" t="s">
        <v>1002</v>
      </c>
      <c r="I35" s="4" t="s">
        <v>515</v>
      </c>
      <c r="J35" s="4" t="s">
        <v>1249</v>
      </c>
      <c r="K35" s="4" t="s">
        <v>1250</v>
      </c>
      <c r="L35" s="4"/>
      <c r="M35" s="4" t="s">
        <v>1251</v>
      </c>
      <c r="N35" s="4" t="s">
        <v>349</v>
      </c>
      <c r="O35">
        <v>93618</v>
      </c>
      <c r="P35" s="4" t="s">
        <v>1002</v>
      </c>
      <c r="Q35" s="4" t="s">
        <v>1016</v>
      </c>
      <c r="R35" s="4"/>
      <c r="S35" s="4"/>
      <c r="T35" s="4" t="s">
        <v>1252</v>
      </c>
      <c r="U35" s="4"/>
      <c r="V35" s="4" t="s">
        <v>1253</v>
      </c>
      <c r="W35" s="4" t="s">
        <v>1254</v>
      </c>
      <c r="X35" s="4"/>
      <c r="Y35" s="4"/>
      <c r="Z35" s="4" t="s">
        <v>1252</v>
      </c>
      <c r="AA35" s="4"/>
      <c r="AB35" s="4"/>
      <c r="AC35" s="4" t="str">
        <f>IF(LEN(INDEX('By serial number'!$A:$AV,MATCH(TEXT($C35,"000"),'By serial number'!$A:$A,0),MATCH(_7043_DJones_1_export_excel_2_9_[[#Headers],["Operator"]],'By serial number'!$A$1:$AV$1,0)))=0,"",INDEX('By serial number'!$A:$AV,MATCH(TEXT($C35,"000"),'By serial number'!$A:$A,0),MATCH(_7043_DJones_1_export_excel_2_9_[[#Headers],["Operator"]],'By serial number'!$A$1:$AV$1,0)))</f>
        <v/>
      </c>
      <c r="AD35" s="4" t="str">
        <f>IF(LEN(INDEX('By serial number'!$A:$AV,MATCH(TEXT($C35,"000"),'By serial number'!$A:$A,0),MATCH(_7043_DJones_1_export_excel_2_9_[[#Headers],[Data]],'By serial number'!$A$1:$AV$1,0)))=0,"",INDEX('By serial number'!$A:$AV,MATCH(TEXT($C35,"000"),'By serial number'!$A:$A,0),MATCH(_7043_DJones_1_export_excel_2_9_[[#Headers],[Data]],'By serial number'!$A$1:$AV$1,0)))</f>
        <v>Family Tree Farms Aviation LLC, Dinuba CA bought 9/24/20</v>
      </c>
      <c r="AE35" s="4" t="str">
        <f>IF(LEN(INDEX('By serial number'!$A:$AV,MATCH(TEXT($C35,"000"),'By serial number'!$A:$A,0),MATCH(_7043_DJones_1_export_excel_2_9_[[#Headers],[NAME]],'By serial number'!$A$1:$AV$1,0)))=0,"",INDEX('By serial number'!$A:$AV,MATCH(TEXT($C35,"000"),'By serial number'!$A:$A,0),MATCH(_7043_DJones_1_export_excel_2_9_[[#Headers],[NAME]],'By serial number'!$A$1:$AV$1,0)))</f>
        <v>FAMILY TREE FARMS AVIATION LLC</v>
      </c>
      <c r="AF35" s="4" t="str">
        <f>IF(LEN(INDEX('By serial number'!$A:$AV,MATCH(TEXT($C35,"000"),'By serial number'!$A:$A,0),MATCH(_7043_DJones_1_export_excel_2_9_[[#Headers],[STREET]],'By serial number'!$A$1:$AV$1,0)))=0,"",INDEX('By serial number'!$A:$AV,MATCH(TEXT($C35,"000"),'By serial number'!$A:$A,0),MATCH(_7043_DJones_1_export_excel_2_9_[[#Headers],[STREET]],'By serial number'!$A$1:$AV$1,0)))</f>
        <v>PO BOX 396</v>
      </c>
      <c r="AG35" s="4" t="str">
        <f>IF(LEN(INDEX('By serial number'!$A:$AV,MATCH(TEXT($C35,"000"),'By serial number'!$A:$A,0),MATCH(_7043_DJones_1_export_excel_2_9_[[#Headers],[CITY]],'By serial number'!$A$1:$AV$1,0)))=0,"",INDEX('By serial number'!$A:$AV,MATCH(TEXT($C35,"000"),'By serial number'!$A:$A,0),MATCH(_7043_DJones_1_export_excel_2_9_[[#Headers],[CITY]],'By serial number'!$A$1:$AV$1,0)))</f>
        <v>DINUBA</v>
      </c>
      <c r="AH35" s="4" t="str">
        <f>IF(LEN(INDEX('By serial number'!$A:$AV,MATCH(TEXT($C35,"000"),'By serial number'!$A:$A,0),MATCH(_7043_DJones_1_export_excel_2_9_[[#Headers],[STATE]],'By serial number'!$A$1:$AV$1,0)))=0,"",INDEX('By serial number'!$A:$AV,MATCH(TEXT($C35,"000"),'By serial number'!$A:$A,0),MATCH(_7043_DJones_1_export_excel_2_9_[[#Headers],[STATE]],'By serial number'!$A$1:$AV$1,0)))</f>
        <v>CA</v>
      </c>
      <c r="AI35" s="4" t="e">
        <f>IF(LEN(INDEX('By serial number'!$A:$AV,MATCH(TEXT($C35,"000"),'By serial number'!$A:$A,0),MATCH(_7043_DJones_1_export_excel_2_9_[[#Headers],[Column1]],'By serial number'!$A$1:$AV$1,0)))=0,"",INDEX('By serial number'!$A:$AV,MATCH(TEXT($C35,"000"),'By serial number'!$A:$A,0),MATCH(_7043_DJones_1_export_excel_2_9_[[#Headers],[Column1]],'By serial number'!$A$1:$AV$1,0)))</f>
        <v>#N/A</v>
      </c>
      <c r="AJ35" s="4" t="str">
        <f>IF(LEN(INDEX('By serial number'!$A:$AV,MATCH(TEXT($C35,"000"),'By serial number'!$A:$A,0),MATCH(_7043_DJones_1_export_excel_2_9_[[#Headers],[OTHER NAMES(1)]],'By serial number'!$A$1:$AV$1,0)))=0,"",INDEX('By serial number'!$A:$AV,MATCH(TEXT($C35,"000"),'By serial number'!$A:$A,0),MATCH(_7043_DJones_1_export_excel_2_9_[[#Headers],[OTHER NAMES(1)]],'By serial number'!$A$1:$AV$1,0)))</f>
        <v/>
      </c>
      <c r="AK35" s="4" t="str">
        <f>IF(LEN(INDEX('By serial number'!$A:$AV,MATCH(TEXT($C35,"000"),'By serial number'!$A:$A,0),MATCH(_7043_DJones_1_export_excel_2_9_[[#Headers],[OTHER NAMES(2)]],'By serial number'!$A$1:$AV$1,0)))=0,"",INDEX('By serial number'!$A:$AV,MATCH(TEXT($C35,"000"),'By serial number'!$A:$A,0),MATCH(_7043_DJones_1_export_excel_2_9_[[#Headers],[OTHER NAMES(2)]],'By serial number'!$A$1:$AV$1,0)))</f>
        <v/>
      </c>
      <c r="AL35" s="4" t="str">
        <f>IF(LEN(INDEX('By serial number'!$A:$AV,MATCH(TEXT($C35,"000"),'By serial number'!$A:$A,0),MATCH(_7043_DJones_1_export_excel_2_9_[[#Headers],[Part 135 Certificate Holder Name]],'By serial number'!$A$1:$AV$1,0)))=0,"",INDEX('By serial number'!$A:$AV,MATCH(TEXT($C35,"000"),'By serial number'!$A:$A,0),MATCH(_7043_DJones_1_export_excel_2_9_[[#Headers],[Part 135 Certificate Holder Name]],'By serial number'!$A$1:$AV$1,0)))</f>
        <v/>
      </c>
      <c r="AM35" s="4" t="str">
        <f>IF(LEN(INDEX('By serial number'!$A:$AV,MATCH(TEXT($C35,"000"),'By serial number'!$A:$A,0),MATCH(_7043_DJones_1_export_excel_2_9_[[#Headers],[Part 135 Dsgn]],'By serial number'!$A$1:$AV$1,0)))=0,"",INDEX('By serial number'!$A:$AV,MATCH(TEXT($C35,"000"),'By serial number'!$A:$A,0),MATCH(_7043_DJones_1_export_excel_2_9_[[#Headers],[Part 135 Dsgn]],'By serial number'!$A$1:$AV$1,0)))</f>
        <v/>
      </c>
      <c r="AN35" s="4" t="e">
        <f>IF(LEN(INDEX('By serial number'!$A:$AV,MATCH(TEXT($C35,"000"),'By serial number'!$A:$A,0),MATCH(_7043_DJones_1_export_excel_2_9_[[#Headers],[Column2]],'By serial number'!$A$1:$AV$1,0)))=0,"",INDEX('By serial number'!$A:$AV,MATCH(TEXT($C35,"000"),'By serial number'!$A:$A,0),MATCH(_7043_DJones_1_export_excel_2_9_[[#Headers],[Column2]],'By serial number'!$A$1:$AV$1,0)))</f>
        <v>#N/A</v>
      </c>
      <c r="AO35" s="4" t="str">
        <f>IF(LEN(INDEX('By serial number'!$A:$AV,MATCH(TEXT($C35,"000"),'By serial number'!$A:$A,0),MATCH(_7043_DJones_1_export_excel_2_9_[[#Headers],[DNB Key People]],'By serial number'!$A$1:$AV$1,0)))=0,"",INDEX('By serial number'!$A:$AV,MATCH(TEXT($C35,"000"),'By serial number'!$A:$A,0),MATCH(_7043_DJones_1_export_excel_2_9_[[#Headers],[DNB Key People]],'By serial number'!$A$1:$AV$1,0)))</f>
        <v/>
      </c>
      <c r="AP35" s="4" t="str">
        <f>IF(LEN(INDEX('By serial number'!$A:$AV,MATCH(TEXT($C35,"000"),'By serial number'!$A:$A,0),MATCH(_7043_DJones_1_export_excel_2_9_[[#Headers],[POC]],'By serial number'!$A$1:$AV$1,0)))=0,"",INDEX('By serial number'!$A:$AV,MATCH(TEXT($C35,"000"),'By serial number'!$A:$A,0),MATCH(_7043_DJones_1_export_excel_2_9_[[#Headers],[POC]],'By serial number'!$A$1:$AV$1,0)))</f>
        <v/>
      </c>
      <c r="AQ35" s="4" t="str">
        <f>IF(LEN(INDEX('By serial number'!$A:$AV,MATCH(TEXT($C35,"000"),'By serial number'!$A:$A,0),MATCH(_7043_DJones_1_export_excel_2_9_[[#Headers],[Title]],'By serial number'!$A$1:$AV$1,0)))=0,"",INDEX('By serial number'!$A:$AV,MATCH(TEXT($C35,"000"),'By serial number'!$A:$A,0),MATCH(_7043_DJones_1_export_excel_2_9_[[#Headers],[Title]],'By serial number'!$A$1:$AV$1,0)))</f>
        <v/>
      </c>
      <c r="AR35" s="4" t="str">
        <f>IF(LEN(INDEX('By serial number'!$A:$AV,MATCH(TEXT($C35,"000"),'By serial number'!$A:$A,0),MATCH(_7043_DJones_1_export_excel_2_9_[[#Headers],[Address]],'By serial number'!$A$1:$AV$1,0)))=0,"",INDEX('By serial number'!$A:$AV,MATCH(TEXT($C35,"000"),'By serial number'!$A:$A,0),MATCH(_7043_DJones_1_export_excel_2_9_[[#Headers],[Address]],'By serial number'!$A$1:$AV$1,0)))</f>
        <v/>
      </c>
      <c r="AS35" s="4" t="e">
        <f>IF(LEN(INDEX('By serial number'!$A:$AV,MATCH(TEXT($C35,"000"),'By serial number'!$A:$A,0),MATCH(_7043_DJones_1_export_excel_2_9_[[#Headers],[Column3]],'By serial number'!$A$1:$AV$1,0)))=0,"",INDEX('By serial number'!$A:$AV,MATCH(TEXT($C35,"000"),'By serial number'!$A:$A,0),MATCH(_7043_DJones_1_export_excel_2_9_[[#Headers],[Column3]],'By serial number'!$A$1:$AV$1,0)))</f>
        <v>#N/A</v>
      </c>
      <c r="AT35" s="4" t="str">
        <f>IF(LEN(INDEX('By serial number'!$A:$AV,MATCH(TEXT($C35,"000"),'By serial number'!$A:$A,0),MATCH(_7043_DJones_1_export_excel_2_9_[[#Headers],[Phone]],'By serial number'!$A$1:$AV$1,0)))=0,"",INDEX('By serial number'!$A:$AV,MATCH(TEXT($C35,"000"),'By serial number'!$A:$A,0),MATCH(_7043_DJones_1_export_excel_2_9_[[#Headers],[Phone]],'By serial number'!$A$1:$AV$1,0)))</f>
        <v/>
      </c>
      <c r="AU35" s="4" t="str">
        <f>IF(LEN(INDEX('By serial number'!$A:$AV,MATCH(TEXT($C35,"000"),'By serial number'!$A:$A,0),MATCH(_7043_DJones_1_export_excel_2_9_[[#Headers],[Email]],'By serial number'!$A$1:$AV$1,0)))=0,"",INDEX('By serial number'!$A:$AV,MATCH(TEXT($C35,"000"),'By serial number'!$A:$A,0),MATCH(_7043_DJones_1_export_excel_2_9_[[#Headers],[Email]],'By serial number'!$A$1:$AV$1,0)))</f>
        <v/>
      </c>
      <c r="AV35" s="4" t="e">
        <f>IF(LEN(INDEX('By serial number'!$A:$AV,MATCH(TEXT($C35,"000"),'By serial number'!$A:$A,0),MATCH(_7043_DJones_1_export_excel_2_9_[[#Headers],[Column4]],'By serial number'!$A$1:$AV$1,0)))=0,"",INDEX('By serial number'!$A:$AV,MATCH(TEXT($C35,"000"),'By serial number'!$A:$A,0),MATCH(_7043_DJones_1_export_excel_2_9_[[#Headers],[Column4]],'By serial number'!$A$1:$AV$1,0)))</f>
        <v>#N/A</v>
      </c>
      <c r="AW35" s="4" t="str">
        <f>IF(LEN(INDEX('By serial number'!$A:$AV,MATCH(TEXT($C35,"000"),'By serial number'!$A:$A,0),MATCH(_7043_DJones_1_export_excel_2_9_[[#Headers],[NBAA Name]],'By serial number'!$A$1:$AV$1,0)))=0,"",INDEX('By serial number'!$A:$AV,MATCH(TEXT($C35,"000"),'By serial number'!$A:$A,0),MATCH(_7043_DJones_1_export_excel_2_9_[[#Headers],[NBAA Name]],'By serial number'!$A$1:$AV$1,0)))</f>
        <v xml:space="preserve">FTF Aviation LLC </v>
      </c>
      <c r="AX35" s="4" t="str">
        <f>IF(LEN(INDEX('By serial number'!$A:$AV,MATCH(TEXT($C35,"000"),'By serial number'!$A:$A,0),MATCH(_7043_DJones_1_export_excel_2_9_[[#Headers],[NBAA Addr1]],'By serial number'!$A$1:$AV$1,0)))=0,"",INDEX('By serial number'!$A:$AV,MATCH(TEXT($C35,"000"),'By serial number'!$A:$A,0),MATCH(_7043_DJones_1_export_excel_2_9_[[#Headers],[NBAA Addr1]],'By serial number'!$A$1:$AV$1,0)))</f>
        <v>9715 Booth Bay Harbour Drive</v>
      </c>
      <c r="AY35" s="4" t="str">
        <f>IF(LEN(INDEX('By serial number'!$A:$AV,MATCH(TEXT($C35,"000"),'By serial number'!$A:$A,0),MATCH(_7043_DJones_1_export_excel_2_9_[[#Headers],[NBAA Addr2]],'By serial number'!$A$1:$AV$1,0)))=0,"",INDEX('By serial number'!$A:$AV,MATCH(TEXT($C35,"000"),'By serial number'!$A:$A,0),MATCH(_7043_DJones_1_export_excel_2_9_[[#Headers],[NBAA Addr2]],'By serial number'!$A$1:$AV$1,0)))</f>
        <v/>
      </c>
      <c r="AZ35" s="4" t="str">
        <f>IF(LEN(INDEX('By serial number'!$A:$AV,MATCH(TEXT($C35,"000"),'By serial number'!$A:$A,0),MATCH(_7043_DJones_1_export_excel_2_9_[[#Headers],[NBAA City]],'By serial number'!$A$1:$AV$1,0)))=0,"",INDEX('By serial number'!$A:$AV,MATCH(TEXT($C35,"000"),'By serial number'!$A:$A,0),MATCH(_7043_DJones_1_export_excel_2_9_[[#Headers],[NBAA City]],'By serial number'!$A$1:$AV$1,0)))</f>
        <v>Baton Rouge</v>
      </c>
      <c r="BA35" s="4" t="str">
        <f>IF(LEN(INDEX('By serial number'!$A:$AV,MATCH(TEXT($C35,"000"),'By serial number'!$A:$A,0),MATCH(_7043_DJones_1_export_excel_2_9_[[#Headers],[NBAA State]],'By serial number'!$A$1:$AV$1,0)))=0,"",INDEX('By serial number'!$A:$AV,MATCH(TEXT($C35,"000"),'By serial number'!$A:$A,0),MATCH(_7043_DJones_1_export_excel_2_9_[[#Headers],[NBAA State]],'By serial number'!$A$1:$AV$1,0)))</f>
        <v>Bakersfield</v>
      </c>
      <c r="BB35" s="4" t="str">
        <f>IF(LEN(INDEX('By serial number'!$A:$AV,MATCH(TEXT($C35,"000"),'By serial number'!$A:$A,0),MATCH(_7043_DJones_1_export_excel_2_9_[[#Headers],[NBAA Zip]],'By serial number'!$A$1:$AV$1,0)))=0,"",INDEX('By serial number'!$A:$AV,MATCH(TEXT($C35,"000"),'By serial number'!$A:$A,0),MATCH(_7043_DJones_1_export_excel_2_9_[[#Headers],[NBAA Zip]],'By serial number'!$A$1:$AV$1,0)))</f>
        <v>Bakersfield California 93314</v>
      </c>
      <c r="BC35" s="4" t="str">
        <f>IF(LEN(INDEX('By serial number'!$A:$AV,MATCH(TEXT($C35,"000"),'By serial number'!$A:$A,0),MATCH(_7043_DJones_1_export_excel_2_9_[[#Headers],[NBAA Phone]],'By serial number'!$A$1:$AV$1,0)))=0,"",INDEX('By serial number'!$A:$AV,MATCH(TEXT($C35,"000"),'By serial number'!$A:$A,0),MATCH(_7043_DJones_1_export_excel_2_9_[[#Headers],[NBAA Phone]],'By serial number'!$A$1:$AV$1,0)))</f>
        <v>+1 551.591.8394</v>
      </c>
      <c r="BD35" s="4" t="str">
        <f>IF(LEN(INDEX('By serial number'!$A:$AV,MATCH(TEXT($C35,"000"),'By serial number'!$A:$A,0),MATCH(_7043_DJones_1_export_excel_2_9_[[#Headers],[NBAA Web]],'By serial number'!$A$1:$AV$1,0)))=0,"",INDEX('By serial number'!$A:$AV,MATCH(TEXT($C35,"000"),'By serial number'!$A:$A,0),MATCH(_7043_DJones_1_export_excel_2_9_[[#Headers],[NBAA Web]],'By serial number'!$A$1:$AV$1,0)))</f>
        <v/>
      </c>
      <c r="BE35" s="4" t="str">
        <f>IF(LEN(INDEX('By serial number'!$A:$AV,MATCH(TEXT($C35,"000"),'By serial number'!$A:$A,0),MATCH(_7043_DJones_1_export_excel_2_9_[[#Headers],[NBAA email]],'By serial number'!$A$1:$AV$1,0)))=0,"",INDEX('By serial number'!$A:$AV,MATCH(TEXT($C35,"000"),'By serial number'!$A:$A,0),MATCH(_7043_DJones_1_export_excel_2_9_[[#Headers],[NBAA email]],'By serial number'!$A$1:$AV$1,0)))</f>
        <v/>
      </c>
      <c r="BF35" s="4" t="str">
        <f>IF(LEN(INDEX('By serial number'!$A:$AV,MATCH(TEXT($C35,"000"),'By serial number'!$A:$A,0),MATCH(_7043_DJones_1_export_excel_2_9_[[#Headers],[NBAA NBAA Link]],'By serial number'!$A$1:$AV$1,0)))=0,"",INDEX('By serial number'!$A:$AV,MATCH(TEXT($C35,"000"),'By serial number'!$A:$A,0),MATCH(_7043_DJones_1_export_excel_2_9_[[#Headers],[NBAA NBAA Link]],'By serial number'!$A$1:$AV$1,0)))</f>
        <v/>
      </c>
      <c r="BG35" s="4" t="str">
        <f>IF(LEN(INDEX('By serial number'!$A:$AV,MATCH(TEXT($C35,"000"),'By serial number'!$A:$A,0),MATCH(_7043_DJones_1_export_excel_2_9_[[#Headers],[Certificate Designator]],'By serial number'!$A$1:$AV$1,0)))=0,"",INDEX('By serial number'!$A:$AV,MATCH(TEXT($C35,"000"),'By serial number'!$A:$A,0),MATCH(_7043_DJones_1_export_excel_2_9_[[#Headers],[Certificate Designator]],'By serial number'!$A$1:$AV$1,0)))</f>
        <v/>
      </c>
      <c r="BH35" s="4" t="str">
        <f>IF(LEN(INDEX('By serial number'!$A:$AV,MATCH(TEXT($C35,"000"),'By serial number'!$A:$A,0),MATCH(_7043_DJones_1_export_excel_2_9_[[#Headers],[Company Name]],'By serial number'!$A$1:$AV$1,0)))=0,"",INDEX('By serial number'!$A:$AV,MATCH(TEXT($C35,"000"),'By serial number'!$A:$A,0),MATCH(_7043_DJones_1_export_excel_2_9_[[#Headers],[Company Name]],'By serial number'!$A$1:$AV$1,0)))</f>
        <v/>
      </c>
      <c r="BI35" s="4" t="str">
        <f>IF(LEN(INDEX('By serial number'!$A:$AV,MATCH(TEXT($C35,"000"),'By serial number'!$A:$A,0),MATCH(_7043_DJones_1_export_excel_2_9_[[#Headers],[CEO_Name]],'By serial number'!$A$1:$AV$1,0)))=0,"",INDEX('By serial number'!$A:$AV,MATCH(TEXT($C35,"000"),'By serial number'!$A:$A,0),MATCH(_7043_DJones_1_export_excel_2_9_[[#Headers],[CEO_Name]],'By serial number'!$A$1:$AV$1,0)))</f>
        <v/>
      </c>
      <c r="BJ35" s="4" t="str">
        <f>IF(LEN(INDEX('By serial number'!$A:$AV,MATCH(TEXT($C35,"000"),'By serial number'!$A:$A,0),MATCH(_7043_DJones_1_export_excel_2_9_[[#Headers],[CEO_Title]],'By serial number'!$A$1:$AV$1,0)))=0,"",INDEX('By serial number'!$A:$AV,MATCH(TEXT($C35,"000"),'By serial number'!$A:$A,0),MATCH(_7043_DJones_1_export_excel_2_9_[[#Headers],[CEO_Title]],'By serial number'!$A$1:$AV$1,0)))</f>
        <v/>
      </c>
      <c r="BK35" s="4" t="str">
        <f>IF(LEN(INDEX('By serial number'!$A:$AV,MATCH(TEXT($C35,"000"),'By serial number'!$A:$A,0),MATCH(_7043_DJones_1_export_excel_2_9_[[#Headers],[CEO_Address1]],'By serial number'!$A$1:$AV$1,0)))=0,"",INDEX('By serial number'!$A:$AV,MATCH(TEXT($C35,"000"),'By serial number'!$A:$A,0),MATCH(_7043_DJones_1_export_excel_2_9_[[#Headers],[CEO_Address1]],'By serial number'!$A$1:$AV$1,0)))</f>
        <v/>
      </c>
      <c r="BL35" s="4" t="str">
        <f>IF(LEN(INDEX('By serial number'!$A:$AV,MATCH(TEXT($C35,"000"),'By serial number'!$A:$A,0),MATCH(_7043_DJones_1_export_excel_2_9_[[#Headers],[CEO_Address2]],'By serial number'!$A$1:$AV$1,0)))=0,"",INDEX('By serial number'!$A:$AV,MATCH(TEXT($C35,"000"),'By serial number'!$A:$A,0),MATCH(_7043_DJones_1_export_excel_2_9_[[#Headers],[CEO_Address2]],'By serial number'!$A$1:$AV$1,0)))</f>
        <v/>
      </c>
      <c r="BM35" s="4" t="str">
        <f>IF(LEN(INDEX('By serial number'!$A:$AV,MATCH(TEXT($C35,"000"),'By serial number'!$A:$A,0),MATCH(_7043_DJones_1_export_excel_2_9_[[#Headers],[CEO_Address3]],'By serial number'!$A$1:$AV$1,0)))=0,"",INDEX('By serial number'!$A:$AV,MATCH(TEXT($C35,"000"),'By serial number'!$A:$A,0),MATCH(_7043_DJones_1_export_excel_2_9_[[#Headers],[CEO_Address3]],'By serial number'!$A$1:$AV$1,0)))</f>
        <v/>
      </c>
      <c r="BN35" s="4" t="str">
        <f>IF(LEN(INDEX('By serial number'!$A:$AV,MATCH(TEXT($C35,"000"),'By serial number'!$A:$A,0),MATCH(_7043_DJones_1_export_excel_2_9_[[#Headers],[CEO_City]],'By serial number'!$A$1:$AV$1,0)))=0,"",INDEX('By serial number'!$A:$AV,MATCH(TEXT($C35,"000"),'By serial number'!$A:$A,0),MATCH(_7043_DJones_1_export_excel_2_9_[[#Headers],[CEO_City]],'By serial number'!$A$1:$AV$1,0)))</f>
        <v/>
      </c>
      <c r="BO35" s="4" t="str">
        <f>IF(LEN(INDEX('By serial number'!$A:$AV,MATCH(TEXT($C35,"000"),'By serial number'!$A:$A,0),MATCH(_7043_DJones_1_export_excel_2_9_[[#Headers],[CEO_State]],'By serial number'!$A$1:$AV$1,0)))=0,"",INDEX('By serial number'!$A:$AV,MATCH(TEXT($C35,"000"),'By serial number'!$A:$A,0),MATCH(_7043_DJones_1_export_excel_2_9_[[#Headers],[CEO_State]],'By serial number'!$A$1:$AV$1,0)))</f>
        <v/>
      </c>
      <c r="BP35" s="4" t="str">
        <f>IF(LEN(INDEX('By serial number'!$A:$AV,MATCH(TEXT($C35,"000"),'By serial number'!$A:$A,0),MATCH(_7043_DJones_1_export_excel_2_9_[[#Headers],[CEO_Postal_Code]],'By serial number'!$A$1:$AV$1,0)))=0,"",INDEX('By serial number'!$A:$AV,MATCH(TEXT($C35,"000"),'By serial number'!$A:$A,0),MATCH(_7043_DJones_1_export_excel_2_9_[[#Headers],[CEO_Postal_Code]],'By serial number'!$A$1:$AV$1,0)))</f>
        <v/>
      </c>
      <c r="BQ35" s="4" t="str">
        <f>IF(LEN(INDEX('By serial number'!$A:$AV,MATCH(TEXT($C35,"000"),'By serial number'!$A:$A,0),MATCH(_7043_DJones_1_export_excel_2_9_[[#Headers],[CEO_Country]],'By serial number'!$A$1:$AV$1,0)))=0,"",INDEX('By serial number'!$A:$AV,MATCH(TEXT($C35,"000"),'By serial number'!$A:$A,0),MATCH(_7043_DJones_1_export_excel_2_9_[[#Headers],[CEO_Country]],'By serial number'!$A$1:$AV$1,0)))</f>
        <v/>
      </c>
      <c r="BR35" s="4" t="str">
        <f>IF(LEN(INDEX('By serial number'!$A:$AV,MATCH(TEXT($C35,"000"),'By serial number'!$A:$A,0),MATCH(_7043_DJones_1_export_excel_2_9_[[#Headers],[CEO_Phone]],'By serial number'!$A$1:$AV$1,0)))=0,"",INDEX('By serial number'!$A:$AV,MATCH(TEXT($C35,"000"),'By serial number'!$A:$A,0),MATCH(_7043_DJones_1_export_excel_2_9_[[#Headers],[CEO_Phone]],'By serial number'!$A$1:$AV$1,0)))</f>
        <v/>
      </c>
      <c r="BS35" s="4" t="str">
        <f>IF(LEN(INDEX('By serial number'!$A:$AV,MATCH(TEXT($C35,"000"),'By serial number'!$A:$A,0),MATCH(_7043_DJones_1_export_excel_2_9_[[#Headers],[CEO_Phone_Extension]],'By serial number'!$A$1:$AV$1,0)))=0,"",INDEX('By serial number'!$A:$AV,MATCH(TEXT($C35,"000"),'By serial number'!$A:$A,0),MATCH(_7043_DJones_1_export_excel_2_9_[[#Headers],[CEO_Phone_Extension]],'By serial number'!$A$1:$AV$1,0)))</f>
        <v/>
      </c>
      <c r="BT35" s="4" t="str">
        <f>IF(LEN(INDEX('By serial number'!$A:$AV,MATCH(TEXT($C35,"000"),'By serial number'!$A:$A,0),MATCH(_7043_DJones_1_export_excel_2_9_[[#Headers],[CEO_Foreign_Phone]],'By serial number'!$A$1:$AV$1,0)))=0,"",INDEX('By serial number'!$A:$AV,MATCH(TEXT($C35,"000"),'By serial number'!$A:$A,0),MATCH(_7043_DJones_1_export_excel_2_9_[[#Headers],[CEO_Foreign_Phone]],'By serial number'!$A$1:$AV$1,0)))</f>
        <v/>
      </c>
      <c r="BU35" s="4" t="str">
        <f>IFERROR(INDEX(Zerobounce!$A:$B,MATCH(_7043_DJones_1_export_excel_2_9_[[#This Row],[COMPEMAILADDRESS]],Zerobounce!$A:$A,0),2),"")</f>
        <v/>
      </c>
      <c r="BV35" s="4" t="str">
        <f>IFERROR(INDEX(Zerobounce!$A:$B,MATCH(_7043_DJones_1_export_excel_2_9_[[#This Row],[CONTACTEMAIL]],Zerobounce!$A:$A,0),2),"")</f>
        <v/>
      </c>
      <c r="BW35" s="11"/>
    </row>
    <row r="36" spans="1:75" x14ac:dyDescent="0.25">
      <c r="A36" s="4" t="s">
        <v>999</v>
      </c>
      <c r="B36" s="4" t="s">
        <v>1000</v>
      </c>
      <c r="C36">
        <v>222</v>
      </c>
      <c r="D36" s="4" t="s">
        <v>356</v>
      </c>
      <c r="E36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C-FTXX / C-FTXX </v>
      </c>
      <c r="F36" s="4" t="s">
        <v>1255</v>
      </c>
      <c r="G36" s="4" t="s">
        <v>1256</v>
      </c>
      <c r="H36" s="4" t="s">
        <v>358</v>
      </c>
      <c r="I36" s="4" t="s">
        <v>1043</v>
      </c>
      <c r="J36" s="4" t="s">
        <v>1257</v>
      </c>
      <c r="K36" s="4" t="s">
        <v>1258</v>
      </c>
      <c r="L36" s="4"/>
      <c r="M36" s="4" t="s">
        <v>361</v>
      </c>
      <c r="N36" s="4" t="s">
        <v>1256</v>
      </c>
      <c r="O36" t="s">
        <v>1259</v>
      </c>
      <c r="P36" s="4" t="s">
        <v>358</v>
      </c>
      <c r="Q36" s="4" t="s">
        <v>1016</v>
      </c>
      <c r="R36" s="4" t="s">
        <v>1260</v>
      </c>
      <c r="S36" s="4"/>
      <c r="T36" s="4" t="s">
        <v>1261</v>
      </c>
      <c r="U36" s="4"/>
      <c r="V36" s="4" t="s">
        <v>1262</v>
      </c>
      <c r="W36" s="4" t="s">
        <v>1263</v>
      </c>
      <c r="X36" s="4"/>
      <c r="Y36" s="4" t="s">
        <v>1264</v>
      </c>
      <c r="Z36" s="4" t="s">
        <v>1261</v>
      </c>
      <c r="AA36" s="4"/>
      <c r="AB36" s="4"/>
      <c r="AC36" s="4" t="str">
        <f>IF(LEN(INDEX('By serial number'!$A:$AV,MATCH(TEXT($C36,"000"),'By serial number'!$A:$A,0),MATCH(_7043_DJones_1_export_excel_2_9_[[#Headers],["Operator"]],'By serial number'!$A$1:$AV$1,0)))=0,"",INDEX('By serial number'!$A:$AV,MATCH(TEXT($C36,"000"),'By serial number'!$A:$A,0),MATCH(_7043_DJones_1_export_excel_2_9_[[#Headers],["Operator"]],'By serial number'!$A$1:$AV$1,0)))</f>
        <v/>
      </c>
      <c r="AD36" s="4" t="str">
        <f>IF(LEN(INDEX('By serial number'!$A:$AV,MATCH(TEXT($C36,"000"),'By serial number'!$A:$A,0),MATCH(_7043_DJones_1_export_excel_2_9_[[#Headers],[Data]],'By serial number'!$A$1:$AV$1,0)))=0,"",INDEX('By serial number'!$A:$AV,MATCH(TEXT($C36,"000"),'By serial number'!$A:$A,0),MATCH(_7043_DJones_1_export_excel_2_9_[[#Headers],[Data]],'By serial number'!$A$1:$AV$1,0)))</f>
        <v>6404805 Manitoba Ltd. Winnipeg MB rg 05/1/12</v>
      </c>
      <c r="AE36" s="4" t="str">
        <f>IF(LEN(INDEX('By serial number'!$A:$AV,MATCH(TEXT($C36,"000"),'By serial number'!$A:$A,0),MATCH(_7043_DJones_1_export_excel_2_9_[[#Headers],[NAME]],'By serial number'!$A$1:$AV$1,0)))=0,"",INDEX('By serial number'!$A:$AV,MATCH(TEXT($C36,"000"),'By serial number'!$A:$A,0),MATCH(_7043_DJones_1_export_excel_2_9_[[#Headers],[NAME]],'By serial number'!$A$1:$AV$1,0)))</f>
        <v>6404805 Manitoba Ltd.</v>
      </c>
      <c r="AF36" s="4" t="str">
        <f>IF(LEN(INDEX('By serial number'!$A:$AV,MATCH(TEXT($C36,"000"),'By serial number'!$A:$A,0),MATCH(_7043_DJones_1_export_excel_2_9_[[#Headers],[STREET]],'By serial number'!$A$1:$AV$1,0)))=0,"",INDEX('By serial number'!$A:$AV,MATCH(TEXT($C36,"000"),'By serial number'!$A:$A,0),MATCH(_7043_DJones_1_export_excel_2_9_[[#Headers],[STREET]],'By serial number'!$A$1:$AV$1,0)))</f>
        <v/>
      </c>
      <c r="AG36" s="4" t="str">
        <f>IF(LEN(INDEX('By serial number'!$A:$AV,MATCH(TEXT($C36,"000"),'By serial number'!$A:$A,0),MATCH(_7043_DJones_1_export_excel_2_9_[[#Headers],[CITY]],'By serial number'!$A$1:$AV$1,0)))=0,"",INDEX('By serial number'!$A:$AV,MATCH(TEXT($C36,"000"),'By serial number'!$A:$A,0),MATCH(_7043_DJones_1_export_excel_2_9_[[#Headers],[CITY]],'By serial number'!$A$1:$AV$1,0)))</f>
        <v>Winnipeg</v>
      </c>
      <c r="AH36" s="4" t="str">
        <f>IF(LEN(INDEX('By serial number'!$A:$AV,MATCH(TEXT($C36,"000"),'By serial number'!$A:$A,0),MATCH(_7043_DJones_1_export_excel_2_9_[[#Headers],[STATE]],'By serial number'!$A$1:$AV$1,0)))=0,"",INDEX('By serial number'!$A:$AV,MATCH(TEXT($C36,"000"),'By serial number'!$A:$A,0),MATCH(_7043_DJones_1_export_excel_2_9_[[#Headers],[STATE]],'By serial number'!$A$1:$AV$1,0)))</f>
        <v>Manitoba</v>
      </c>
      <c r="AI36" s="4" t="e">
        <f>IF(LEN(INDEX('By serial number'!$A:$AV,MATCH(TEXT($C36,"000"),'By serial number'!$A:$A,0),MATCH(_7043_DJones_1_export_excel_2_9_[[#Headers],[Column1]],'By serial number'!$A$1:$AV$1,0)))=0,"",INDEX('By serial number'!$A:$AV,MATCH(TEXT($C36,"000"),'By serial number'!$A:$A,0),MATCH(_7043_DJones_1_export_excel_2_9_[[#Headers],[Column1]],'By serial number'!$A$1:$AV$1,0)))</f>
        <v>#N/A</v>
      </c>
      <c r="AJ36" s="4" t="str">
        <f>IF(LEN(INDEX('By serial number'!$A:$AV,MATCH(TEXT($C36,"000"),'By serial number'!$A:$A,0),MATCH(_7043_DJones_1_export_excel_2_9_[[#Headers],[OTHER NAMES(1)]],'By serial number'!$A$1:$AV$1,0)))=0,"",INDEX('By serial number'!$A:$AV,MATCH(TEXT($C36,"000"),'By serial number'!$A:$A,0),MATCH(_7043_DJones_1_export_excel_2_9_[[#Headers],[OTHER NAMES(1)]],'By serial number'!$A$1:$AV$1,0)))</f>
        <v/>
      </c>
      <c r="AK36" s="4" t="str">
        <f>IF(LEN(INDEX('By serial number'!$A:$AV,MATCH(TEXT($C36,"000"),'By serial number'!$A:$A,0),MATCH(_7043_DJones_1_export_excel_2_9_[[#Headers],[OTHER NAMES(2)]],'By serial number'!$A$1:$AV$1,0)))=0,"",INDEX('By serial number'!$A:$AV,MATCH(TEXT($C36,"000"),'By serial number'!$A:$A,0),MATCH(_7043_DJones_1_export_excel_2_9_[[#Headers],[OTHER NAMES(2)]],'By serial number'!$A$1:$AV$1,0)))</f>
        <v/>
      </c>
      <c r="AL36" s="4" t="str">
        <f>IF(LEN(INDEX('By serial number'!$A:$AV,MATCH(TEXT($C36,"000"),'By serial number'!$A:$A,0),MATCH(_7043_DJones_1_export_excel_2_9_[[#Headers],[Part 135 Certificate Holder Name]],'By serial number'!$A$1:$AV$1,0)))=0,"",INDEX('By serial number'!$A:$AV,MATCH(TEXT($C36,"000"),'By serial number'!$A:$A,0),MATCH(_7043_DJones_1_export_excel_2_9_[[#Headers],[Part 135 Certificate Holder Name]],'By serial number'!$A$1:$AV$1,0)))</f>
        <v/>
      </c>
      <c r="AM36" s="4" t="str">
        <f>IF(LEN(INDEX('By serial number'!$A:$AV,MATCH(TEXT($C36,"000"),'By serial number'!$A:$A,0),MATCH(_7043_DJones_1_export_excel_2_9_[[#Headers],[Part 135 Dsgn]],'By serial number'!$A$1:$AV$1,0)))=0,"",INDEX('By serial number'!$A:$AV,MATCH(TEXT($C36,"000"),'By serial number'!$A:$A,0),MATCH(_7043_DJones_1_export_excel_2_9_[[#Headers],[Part 135 Dsgn]],'By serial number'!$A$1:$AV$1,0)))</f>
        <v/>
      </c>
      <c r="AN36" s="4" t="e">
        <f>IF(LEN(INDEX('By serial number'!$A:$AV,MATCH(TEXT($C36,"000"),'By serial number'!$A:$A,0),MATCH(_7043_DJones_1_export_excel_2_9_[[#Headers],[Column2]],'By serial number'!$A$1:$AV$1,0)))=0,"",INDEX('By serial number'!$A:$AV,MATCH(TEXT($C36,"000"),'By serial number'!$A:$A,0),MATCH(_7043_DJones_1_export_excel_2_9_[[#Headers],[Column2]],'By serial number'!$A$1:$AV$1,0)))</f>
        <v>#N/A</v>
      </c>
      <c r="AO36" s="4" t="str">
        <f>IF(LEN(INDEX('By serial number'!$A:$AV,MATCH(TEXT($C36,"000"),'By serial number'!$A:$A,0),MATCH(_7043_DJones_1_export_excel_2_9_[[#Headers],[DNB Key People]],'By serial number'!$A$1:$AV$1,0)))=0,"",INDEX('By serial number'!$A:$AV,MATCH(TEXT($C36,"000"),'By serial number'!$A:$A,0),MATCH(_7043_DJones_1_export_excel_2_9_[[#Headers],[DNB Key People]],'By serial number'!$A$1:$AV$1,0)))</f>
        <v/>
      </c>
      <c r="AP36" s="4" t="str">
        <f>IF(LEN(INDEX('By serial number'!$A:$AV,MATCH(TEXT($C36,"000"),'By serial number'!$A:$A,0),MATCH(_7043_DJones_1_export_excel_2_9_[[#Headers],[POC]],'By serial number'!$A$1:$AV$1,0)))=0,"",INDEX('By serial number'!$A:$AV,MATCH(TEXT($C36,"000"),'By serial number'!$A:$A,0),MATCH(_7043_DJones_1_export_excel_2_9_[[#Headers],[POC]],'By serial number'!$A$1:$AV$1,0)))</f>
        <v/>
      </c>
      <c r="AQ36" s="4" t="str">
        <f>IF(LEN(INDEX('By serial number'!$A:$AV,MATCH(TEXT($C36,"000"),'By serial number'!$A:$A,0),MATCH(_7043_DJones_1_export_excel_2_9_[[#Headers],[Title]],'By serial number'!$A$1:$AV$1,0)))=0,"",INDEX('By serial number'!$A:$AV,MATCH(TEXT($C36,"000"),'By serial number'!$A:$A,0),MATCH(_7043_DJones_1_export_excel_2_9_[[#Headers],[Title]],'By serial number'!$A$1:$AV$1,0)))</f>
        <v/>
      </c>
      <c r="AR36" s="4" t="str">
        <f>IF(LEN(INDEX('By serial number'!$A:$AV,MATCH(TEXT($C36,"000"),'By serial number'!$A:$A,0),MATCH(_7043_DJones_1_export_excel_2_9_[[#Headers],[Address]],'By serial number'!$A$1:$AV$1,0)))=0,"",INDEX('By serial number'!$A:$AV,MATCH(TEXT($C36,"000"),'By serial number'!$A:$A,0),MATCH(_7043_DJones_1_export_excel_2_9_[[#Headers],[Address]],'By serial number'!$A$1:$AV$1,0)))</f>
        <v/>
      </c>
      <c r="AS36" s="4" t="e">
        <f>IF(LEN(INDEX('By serial number'!$A:$AV,MATCH(TEXT($C36,"000"),'By serial number'!$A:$A,0),MATCH(_7043_DJones_1_export_excel_2_9_[[#Headers],[Column3]],'By serial number'!$A$1:$AV$1,0)))=0,"",INDEX('By serial number'!$A:$AV,MATCH(TEXT($C36,"000"),'By serial number'!$A:$A,0),MATCH(_7043_DJones_1_export_excel_2_9_[[#Headers],[Column3]],'By serial number'!$A$1:$AV$1,0)))</f>
        <v>#N/A</v>
      </c>
      <c r="AT36" s="4" t="str">
        <f>IF(LEN(INDEX('By serial number'!$A:$AV,MATCH(TEXT($C36,"000"),'By serial number'!$A:$A,0),MATCH(_7043_DJones_1_export_excel_2_9_[[#Headers],[Phone]],'By serial number'!$A$1:$AV$1,0)))=0,"",INDEX('By serial number'!$A:$AV,MATCH(TEXT($C36,"000"),'By serial number'!$A:$A,0),MATCH(_7043_DJones_1_export_excel_2_9_[[#Headers],[Phone]],'By serial number'!$A$1:$AV$1,0)))</f>
        <v/>
      </c>
      <c r="AU36" s="4" t="str">
        <f>IF(LEN(INDEX('By serial number'!$A:$AV,MATCH(TEXT($C36,"000"),'By serial number'!$A:$A,0),MATCH(_7043_DJones_1_export_excel_2_9_[[#Headers],[Email]],'By serial number'!$A$1:$AV$1,0)))=0,"",INDEX('By serial number'!$A:$AV,MATCH(TEXT($C36,"000"),'By serial number'!$A:$A,0),MATCH(_7043_DJones_1_export_excel_2_9_[[#Headers],[Email]],'By serial number'!$A$1:$AV$1,0)))</f>
        <v/>
      </c>
      <c r="AV36" s="4" t="e">
        <f>IF(LEN(INDEX('By serial number'!$A:$AV,MATCH(TEXT($C36,"000"),'By serial number'!$A:$A,0),MATCH(_7043_DJones_1_export_excel_2_9_[[#Headers],[Column4]],'By serial number'!$A$1:$AV$1,0)))=0,"",INDEX('By serial number'!$A:$AV,MATCH(TEXT($C36,"000"),'By serial number'!$A:$A,0),MATCH(_7043_DJones_1_export_excel_2_9_[[#Headers],[Column4]],'By serial number'!$A$1:$AV$1,0)))</f>
        <v>#N/A</v>
      </c>
      <c r="AW36" s="4" t="str">
        <f>IF(LEN(INDEX('By serial number'!$A:$AV,MATCH(TEXT($C36,"000"),'By serial number'!$A:$A,0),MATCH(_7043_DJones_1_export_excel_2_9_[[#Headers],[NBAA Name]],'By serial number'!$A$1:$AV$1,0)))=0,"",INDEX('By serial number'!$A:$AV,MATCH(TEXT($C36,"000"),'By serial number'!$A:$A,0),MATCH(_7043_DJones_1_export_excel_2_9_[[#Headers],[NBAA Name]],'By serial number'!$A$1:$AV$1,0)))</f>
        <v/>
      </c>
      <c r="AX36" s="4" t="str">
        <f>IF(LEN(INDEX('By serial number'!$A:$AV,MATCH(TEXT($C36,"000"),'By serial number'!$A:$A,0),MATCH(_7043_DJones_1_export_excel_2_9_[[#Headers],[NBAA Addr1]],'By serial number'!$A$1:$AV$1,0)))=0,"",INDEX('By serial number'!$A:$AV,MATCH(TEXT($C36,"000"),'By serial number'!$A:$A,0),MATCH(_7043_DJones_1_export_excel_2_9_[[#Headers],[NBAA Addr1]],'By serial number'!$A$1:$AV$1,0)))</f>
        <v/>
      </c>
      <c r="AY36" s="4" t="str">
        <f>IF(LEN(INDEX('By serial number'!$A:$AV,MATCH(TEXT($C36,"000"),'By serial number'!$A:$A,0),MATCH(_7043_DJones_1_export_excel_2_9_[[#Headers],[NBAA Addr2]],'By serial number'!$A$1:$AV$1,0)))=0,"",INDEX('By serial number'!$A:$AV,MATCH(TEXT($C36,"000"),'By serial number'!$A:$A,0),MATCH(_7043_DJones_1_export_excel_2_9_[[#Headers],[NBAA Addr2]],'By serial number'!$A$1:$AV$1,0)))</f>
        <v/>
      </c>
      <c r="AZ36" s="4" t="str">
        <f>IF(LEN(INDEX('By serial number'!$A:$AV,MATCH(TEXT($C36,"000"),'By serial number'!$A:$A,0),MATCH(_7043_DJones_1_export_excel_2_9_[[#Headers],[NBAA City]],'By serial number'!$A$1:$AV$1,0)))=0,"",INDEX('By serial number'!$A:$AV,MATCH(TEXT($C36,"000"),'By serial number'!$A:$A,0),MATCH(_7043_DJones_1_export_excel_2_9_[[#Headers],[NBAA City]],'By serial number'!$A$1:$AV$1,0)))</f>
        <v/>
      </c>
      <c r="BA36" s="4" t="str">
        <f>IF(LEN(INDEX('By serial number'!$A:$AV,MATCH(TEXT($C36,"000"),'By serial number'!$A:$A,0),MATCH(_7043_DJones_1_export_excel_2_9_[[#Headers],[NBAA State]],'By serial number'!$A$1:$AV$1,0)))=0,"",INDEX('By serial number'!$A:$AV,MATCH(TEXT($C36,"000"),'By serial number'!$A:$A,0),MATCH(_7043_DJones_1_export_excel_2_9_[[#Headers],[NBAA State]],'By serial number'!$A$1:$AV$1,0)))</f>
        <v/>
      </c>
      <c r="BB36" s="4" t="str">
        <f>IF(LEN(INDEX('By serial number'!$A:$AV,MATCH(TEXT($C36,"000"),'By serial number'!$A:$A,0),MATCH(_7043_DJones_1_export_excel_2_9_[[#Headers],[NBAA Zip]],'By serial number'!$A$1:$AV$1,0)))=0,"",INDEX('By serial number'!$A:$AV,MATCH(TEXT($C36,"000"),'By serial number'!$A:$A,0),MATCH(_7043_DJones_1_export_excel_2_9_[[#Headers],[NBAA Zip]],'By serial number'!$A$1:$AV$1,0)))</f>
        <v/>
      </c>
      <c r="BC36" s="4" t="str">
        <f>IF(LEN(INDEX('By serial number'!$A:$AV,MATCH(TEXT($C36,"000"),'By serial number'!$A:$A,0),MATCH(_7043_DJones_1_export_excel_2_9_[[#Headers],[NBAA Phone]],'By serial number'!$A$1:$AV$1,0)))=0,"",INDEX('By serial number'!$A:$AV,MATCH(TEXT($C36,"000"),'By serial number'!$A:$A,0),MATCH(_7043_DJones_1_export_excel_2_9_[[#Headers],[NBAA Phone]],'By serial number'!$A$1:$AV$1,0)))</f>
        <v/>
      </c>
      <c r="BD36" s="4" t="str">
        <f>IF(LEN(INDEX('By serial number'!$A:$AV,MATCH(TEXT($C36,"000"),'By serial number'!$A:$A,0),MATCH(_7043_DJones_1_export_excel_2_9_[[#Headers],[NBAA Web]],'By serial number'!$A$1:$AV$1,0)))=0,"",INDEX('By serial number'!$A:$AV,MATCH(TEXT($C36,"000"),'By serial number'!$A:$A,0),MATCH(_7043_DJones_1_export_excel_2_9_[[#Headers],[NBAA Web]],'By serial number'!$A$1:$AV$1,0)))</f>
        <v/>
      </c>
      <c r="BE36" s="4" t="str">
        <f>IF(LEN(INDEX('By serial number'!$A:$AV,MATCH(TEXT($C36,"000"),'By serial number'!$A:$A,0),MATCH(_7043_DJones_1_export_excel_2_9_[[#Headers],[NBAA email]],'By serial number'!$A$1:$AV$1,0)))=0,"",INDEX('By serial number'!$A:$AV,MATCH(TEXT($C36,"000"),'By serial number'!$A:$A,0),MATCH(_7043_DJones_1_export_excel_2_9_[[#Headers],[NBAA email]],'By serial number'!$A$1:$AV$1,0)))</f>
        <v/>
      </c>
      <c r="BF36" s="4" t="str">
        <f>IF(LEN(INDEX('By serial number'!$A:$AV,MATCH(TEXT($C36,"000"),'By serial number'!$A:$A,0),MATCH(_7043_DJones_1_export_excel_2_9_[[#Headers],[NBAA NBAA Link]],'By serial number'!$A$1:$AV$1,0)))=0,"",INDEX('By serial number'!$A:$AV,MATCH(TEXT($C36,"000"),'By serial number'!$A:$A,0),MATCH(_7043_DJones_1_export_excel_2_9_[[#Headers],[NBAA NBAA Link]],'By serial number'!$A$1:$AV$1,0)))</f>
        <v/>
      </c>
      <c r="BG36" s="4" t="str">
        <f>IF(LEN(INDEX('By serial number'!$A:$AV,MATCH(TEXT($C36,"000"),'By serial number'!$A:$A,0),MATCH(_7043_DJones_1_export_excel_2_9_[[#Headers],[Certificate Designator]],'By serial number'!$A$1:$AV$1,0)))=0,"",INDEX('By serial number'!$A:$AV,MATCH(TEXT($C36,"000"),'By serial number'!$A:$A,0),MATCH(_7043_DJones_1_export_excel_2_9_[[#Headers],[Certificate Designator]],'By serial number'!$A$1:$AV$1,0)))</f>
        <v/>
      </c>
      <c r="BH36" s="4" t="str">
        <f>IF(LEN(INDEX('By serial number'!$A:$AV,MATCH(TEXT($C36,"000"),'By serial number'!$A:$A,0),MATCH(_7043_DJones_1_export_excel_2_9_[[#Headers],[Company Name]],'By serial number'!$A$1:$AV$1,0)))=0,"",INDEX('By serial number'!$A:$AV,MATCH(TEXT($C36,"000"),'By serial number'!$A:$A,0),MATCH(_7043_DJones_1_export_excel_2_9_[[#Headers],[Company Name]],'By serial number'!$A$1:$AV$1,0)))</f>
        <v/>
      </c>
      <c r="BI36" s="4" t="str">
        <f>IF(LEN(INDEX('By serial number'!$A:$AV,MATCH(TEXT($C36,"000"),'By serial number'!$A:$A,0),MATCH(_7043_DJones_1_export_excel_2_9_[[#Headers],[CEO_Name]],'By serial number'!$A$1:$AV$1,0)))=0,"",INDEX('By serial number'!$A:$AV,MATCH(TEXT($C36,"000"),'By serial number'!$A:$A,0),MATCH(_7043_DJones_1_export_excel_2_9_[[#Headers],[CEO_Name]],'By serial number'!$A$1:$AV$1,0)))</f>
        <v/>
      </c>
      <c r="BJ36" s="4" t="str">
        <f>IF(LEN(INDEX('By serial number'!$A:$AV,MATCH(TEXT($C36,"000"),'By serial number'!$A:$A,0),MATCH(_7043_DJones_1_export_excel_2_9_[[#Headers],[CEO_Title]],'By serial number'!$A$1:$AV$1,0)))=0,"",INDEX('By serial number'!$A:$AV,MATCH(TEXT($C36,"000"),'By serial number'!$A:$A,0),MATCH(_7043_DJones_1_export_excel_2_9_[[#Headers],[CEO_Title]],'By serial number'!$A$1:$AV$1,0)))</f>
        <v/>
      </c>
      <c r="BK36" s="4" t="str">
        <f>IF(LEN(INDEX('By serial number'!$A:$AV,MATCH(TEXT($C36,"000"),'By serial number'!$A:$A,0),MATCH(_7043_DJones_1_export_excel_2_9_[[#Headers],[CEO_Address1]],'By serial number'!$A$1:$AV$1,0)))=0,"",INDEX('By serial number'!$A:$AV,MATCH(TEXT($C36,"000"),'By serial number'!$A:$A,0),MATCH(_7043_DJones_1_export_excel_2_9_[[#Headers],[CEO_Address1]],'By serial number'!$A$1:$AV$1,0)))</f>
        <v/>
      </c>
      <c r="BL36" s="4" t="str">
        <f>IF(LEN(INDEX('By serial number'!$A:$AV,MATCH(TEXT($C36,"000"),'By serial number'!$A:$A,0),MATCH(_7043_DJones_1_export_excel_2_9_[[#Headers],[CEO_Address2]],'By serial number'!$A$1:$AV$1,0)))=0,"",INDEX('By serial number'!$A:$AV,MATCH(TEXT($C36,"000"),'By serial number'!$A:$A,0),MATCH(_7043_DJones_1_export_excel_2_9_[[#Headers],[CEO_Address2]],'By serial number'!$A$1:$AV$1,0)))</f>
        <v/>
      </c>
      <c r="BM36" s="4" t="str">
        <f>IF(LEN(INDEX('By serial number'!$A:$AV,MATCH(TEXT($C36,"000"),'By serial number'!$A:$A,0),MATCH(_7043_DJones_1_export_excel_2_9_[[#Headers],[CEO_Address3]],'By serial number'!$A$1:$AV$1,0)))=0,"",INDEX('By serial number'!$A:$AV,MATCH(TEXT($C36,"000"),'By serial number'!$A:$A,0),MATCH(_7043_DJones_1_export_excel_2_9_[[#Headers],[CEO_Address3]],'By serial number'!$A$1:$AV$1,0)))</f>
        <v/>
      </c>
      <c r="BN36" s="4" t="str">
        <f>IF(LEN(INDEX('By serial number'!$A:$AV,MATCH(TEXT($C36,"000"),'By serial number'!$A:$A,0),MATCH(_7043_DJones_1_export_excel_2_9_[[#Headers],[CEO_City]],'By serial number'!$A$1:$AV$1,0)))=0,"",INDEX('By serial number'!$A:$AV,MATCH(TEXT($C36,"000"),'By serial number'!$A:$A,0),MATCH(_7043_DJones_1_export_excel_2_9_[[#Headers],[CEO_City]],'By serial number'!$A$1:$AV$1,0)))</f>
        <v/>
      </c>
      <c r="BO36" s="4" t="str">
        <f>IF(LEN(INDEX('By serial number'!$A:$AV,MATCH(TEXT($C36,"000"),'By serial number'!$A:$A,0),MATCH(_7043_DJones_1_export_excel_2_9_[[#Headers],[CEO_State]],'By serial number'!$A$1:$AV$1,0)))=0,"",INDEX('By serial number'!$A:$AV,MATCH(TEXT($C36,"000"),'By serial number'!$A:$A,0),MATCH(_7043_DJones_1_export_excel_2_9_[[#Headers],[CEO_State]],'By serial number'!$A$1:$AV$1,0)))</f>
        <v/>
      </c>
      <c r="BP36" s="4" t="str">
        <f>IF(LEN(INDEX('By serial number'!$A:$AV,MATCH(TEXT($C36,"000"),'By serial number'!$A:$A,0),MATCH(_7043_DJones_1_export_excel_2_9_[[#Headers],[CEO_Postal_Code]],'By serial number'!$A$1:$AV$1,0)))=0,"",INDEX('By serial number'!$A:$AV,MATCH(TEXT($C36,"000"),'By serial number'!$A:$A,0),MATCH(_7043_DJones_1_export_excel_2_9_[[#Headers],[CEO_Postal_Code]],'By serial number'!$A$1:$AV$1,0)))</f>
        <v/>
      </c>
      <c r="BQ36" s="4" t="str">
        <f>IF(LEN(INDEX('By serial number'!$A:$AV,MATCH(TEXT($C36,"000"),'By serial number'!$A:$A,0),MATCH(_7043_DJones_1_export_excel_2_9_[[#Headers],[CEO_Country]],'By serial number'!$A$1:$AV$1,0)))=0,"",INDEX('By serial number'!$A:$AV,MATCH(TEXT($C36,"000"),'By serial number'!$A:$A,0),MATCH(_7043_DJones_1_export_excel_2_9_[[#Headers],[CEO_Country]],'By serial number'!$A$1:$AV$1,0)))</f>
        <v/>
      </c>
      <c r="BR36" s="4" t="str">
        <f>IF(LEN(INDEX('By serial number'!$A:$AV,MATCH(TEXT($C36,"000"),'By serial number'!$A:$A,0),MATCH(_7043_DJones_1_export_excel_2_9_[[#Headers],[CEO_Phone]],'By serial number'!$A$1:$AV$1,0)))=0,"",INDEX('By serial number'!$A:$AV,MATCH(TEXT($C36,"000"),'By serial number'!$A:$A,0),MATCH(_7043_DJones_1_export_excel_2_9_[[#Headers],[CEO_Phone]],'By serial number'!$A$1:$AV$1,0)))</f>
        <v/>
      </c>
      <c r="BS36" s="4" t="str">
        <f>IF(LEN(INDEX('By serial number'!$A:$AV,MATCH(TEXT($C36,"000"),'By serial number'!$A:$A,0),MATCH(_7043_DJones_1_export_excel_2_9_[[#Headers],[CEO_Phone_Extension]],'By serial number'!$A$1:$AV$1,0)))=0,"",INDEX('By serial number'!$A:$AV,MATCH(TEXT($C36,"000"),'By serial number'!$A:$A,0),MATCH(_7043_DJones_1_export_excel_2_9_[[#Headers],[CEO_Phone_Extension]],'By serial number'!$A$1:$AV$1,0)))</f>
        <v/>
      </c>
      <c r="BT36" s="4" t="str">
        <f>IF(LEN(INDEX('By serial number'!$A:$AV,MATCH(TEXT($C36,"000"),'By serial number'!$A:$A,0),MATCH(_7043_DJones_1_export_excel_2_9_[[#Headers],[CEO_Foreign_Phone]],'By serial number'!$A$1:$AV$1,0)))=0,"",INDEX('By serial number'!$A:$AV,MATCH(TEXT($C36,"000"),'By serial number'!$A:$A,0),MATCH(_7043_DJones_1_export_excel_2_9_[[#Headers],[CEO_Foreign_Phone]],'By serial number'!$A$1:$AV$1,0)))</f>
        <v/>
      </c>
      <c r="BU36" s="4" t="str">
        <f>IFERROR(INDEX(Zerobounce!$A:$B,MATCH(_7043_DJones_1_export_excel_2_9_[[#This Row],[COMPEMAILADDRESS]],Zerobounce!$A:$A,0),2),"")</f>
        <v>do_not_mail</v>
      </c>
      <c r="BV36" s="4" t="str">
        <f>IFERROR(INDEX(Zerobounce!$A:$B,MATCH(_7043_DJones_1_export_excel_2_9_[[#This Row],[CONTACTEMAIL]],Zerobounce!$A:$A,0),2),"")</f>
        <v>valid</v>
      </c>
      <c r="BW36" s="11"/>
    </row>
    <row r="37" spans="1:75" x14ac:dyDescent="0.25">
      <c r="A37" s="4" t="s">
        <v>999</v>
      </c>
      <c r="B37" s="4" t="s">
        <v>1000</v>
      </c>
      <c r="C37">
        <v>222</v>
      </c>
      <c r="D37" s="4" t="s">
        <v>356</v>
      </c>
      <c r="E37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C-FTXX / C-FTXX </v>
      </c>
      <c r="F37" s="4" t="s">
        <v>1255</v>
      </c>
      <c r="G37" s="4" t="s">
        <v>1256</v>
      </c>
      <c r="H37" s="4" t="s">
        <v>358</v>
      </c>
      <c r="I37" s="4" t="s">
        <v>515</v>
      </c>
      <c r="J37" s="4" t="s">
        <v>1257</v>
      </c>
      <c r="K37" s="4" t="s">
        <v>1258</v>
      </c>
      <c r="L37" s="4"/>
      <c r="M37" s="4" t="s">
        <v>361</v>
      </c>
      <c r="N37" s="4" t="s">
        <v>1256</v>
      </c>
      <c r="O37" t="s">
        <v>1259</v>
      </c>
      <c r="P37" s="4" t="s">
        <v>358</v>
      </c>
      <c r="Q37" s="4" t="s">
        <v>1016</v>
      </c>
      <c r="R37" s="4" t="s">
        <v>1260</v>
      </c>
      <c r="S37" s="4"/>
      <c r="T37" s="4" t="s">
        <v>1261</v>
      </c>
      <c r="U37" s="4"/>
      <c r="V37" s="4" t="s">
        <v>1262</v>
      </c>
      <c r="W37" s="4" t="s">
        <v>1263</v>
      </c>
      <c r="X37" s="4"/>
      <c r="Y37" s="4" t="s">
        <v>1264</v>
      </c>
      <c r="Z37" s="4" t="s">
        <v>1261</v>
      </c>
      <c r="AA37" s="4"/>
      <c r="AB37" s="4"/>
      <c r="AC37" s="4" t="str">
        <f>IF(LEN(INDEX('By serial number'!$A:$AV,MATCH(TEXT($C37,"000"),'By serial number'!$A:$A,0),MATCH(_7043_DJones_1_export_excel_2_9_[[#Headers],["Operator"]],'By serial number'!$A$1:$AV$1,0)))=0,"",INDEX('By serial number'!$A:$AV,MATCH(TEXT($C37,"000"),'By serial number'!$A:$A,0),MATCH(_7043_DJones_1_export_excel_2_9_[[#Headers],["Operator"]],'By serial number'!$A$1:$AV$1,0)))</f>
        <v/>
      </c>
      <c r="AD37" s="4" t="str">
        <f>IF(LEN(INDEX('By serial number'!$A:$AV,MATCH(TEXT($C37,"000"),'By serial number'!$A:$A,0),MATCH(_7043_DJones_1_export_excel_2_9_[[#Headers],[Data]],'By serial number'!$A$1:$AV$1,0)))=0,"",INDEX('By serial number'!$A:$AV,MATCH(TEXT($C37,"000"),'By serial number'!$A:$A,0),MATCH(_7043_DJones_1_export_excel_2_9_[[#Headers],[Data]],'By serial number'!$A$1:$AV$1,0)))</f>
        <v>6404805 Manitoba Ltd. Winnipeg MB rg 05/1/12</v>
      </c>
      <c r="AE37" s="4" t="str">
        <f>IF(LEN(INDEX('By serial number'!$A:$AV,MATCH(TEXT($C37,"000"),'By serial number'!$A:$A,0),MATCH(_7043_DJones_1_export_excel_2_9_[[#Headers],[NAME]],'By serial number'!$A$1:$AV$1,0)))=0,"",INDEX('By serial number'!$A:$AV,MATCH(TEXT($C37,"000"),'By serial number'!$A:$A,0),MATCH(_7043_DJones_1_export_excel_2_9_[[#Headers],[NAME]],'By serial number'!$A$1:$AV$1,0)))</f>
        <v>6404805 Manitoba Ltd.</v>
      </c>
      <c r="AF37" s="4" t="str">
        <f>IF(LEN(INDEX('By serial number'!$A:$AV,MATCH(TEXT($C37,"000"),'By serial number'!$A:$A,0),MATCH(_7043_DJones_1_export_excel_2_9_[[#Headers],[STREET]],'By serial number'!$A$1:$AV$1,0)))=0,"",INDEX('By serial number'!$A:$AV,MATCH(TEXT($C37,"000"),'By serial number'!$A:$A,0),MATCH(_7043_DJones_1_export_excel_2_9_[[#Headers],[STREET]],'By serial number'!$A$1:$AV$1,0)))</f>
        <v/>
      </c>
      <c r="AG37" s="4" t="str">
        <f>IF(LEN(INDEX('By serial number'!$A:$AV,MATCH(TEXT($C37,"000"),'By serial number'!$A:$A,0),MATCH(_7043_DJones_1_export_excel_2_9_[[#Headers],[CITY]],'By serial number'!$A$1:$AV$1,0)))=0,"",INDEX('By serial number'!$A:$AV,MATCH(TEXT($C37,"000"),'By serial number'!$A:$A,0),MATCH(_7043_DJones_1_export_excel_2_9_[[#Headers],[CITY]],'By serial number'!$A$1:$AV$1,0)))</f>
        <v>Winnipeg</v>
      </c>
      <c r="AH37" s="4" t="str">
        <f>IF(LEN(INDEX('By serial number'!$A:$AV,MATCH(TEXT($C37,"000"),'By serial number'!$A:$A,0),MATCH(_7043_DJones_1_export_excel_2_9_[[#Headers],[STATE]],'By serial number'!$A$1:$AV$1,0)))=0,"",INDEX('By serial number'!$A:$AV,MATCH(TEXT($C37,"000"),'By serial number'!$A:$A,0),MATCH(_7043_DJones_1_export_excel_2_9_[[#Headers],[STATE]],'By serial number'!$A$1:$AV$1,0)))</f>
        <v>Manitoba</v>
      </c>
      <c r="AI37" s="4" t="e">
        <f>IF(LEN(INDEX('By serial number'!$A:$AV,MATCH(TEXT($C37,"000"),'By serial number'!$A:$A,0),MATCH(_7043_DJones_1_export_excel_2_9_[[#Headers],[Column1]],'By serial number'!$A$1:$AV$1,0)))=0,"",INDEX('By serial number'!$A:$AV,MATCH(TEXT($C37,"000"),'By serial number'!$A:$A,0),MATCH(_7043_DJones_1_export_excel_2_9_[[#Headers],[Column1]],'By serial number'!$A$1:$AV$1,0)))</f>
        <v>#N/A</v>
      </c>
      <c r="AJ37" s="4" t="str">
        <f>IF(LEN(INDEX('By serial number'!$A:$AV,MATCH(TEXT($C37,"000"),'By serial number'!$A:$A,0),MATCH(_7043_DJones_1_export_excel_2_9_[[#Headers],[OTHER NAMES(1)]],'By serial number'!$A$1:$AV$1,0)))=0,"",INDEX('By serial number'!$A:$AV,MATCH(TEXT($C37,"000"),'By serial number'!$A:$A,0),MATCH(_7043_DJones_1_export_excel_2_9_[[#Headers],[OTHER NAMES(1)]],'By serial number'!$A$1:$AV$1,0)))</f>
        <v/>
      </c>
      <c r="AK37" s="4" t="str">
        <f>IF(LEN(INDEX('By serial number'!$A:$AV,MATCH(TEXT($C37,"000"),'By serial number'!$A:$A,0),MATCH(_7043_DJones_1_export_excel_2_9_[[#Headers],[OTHER NAMES(2)]],'By serial number'!$A$1:$AV$1,0)))=0,"",INDEX('By serial number'!$A:$AV,MATCH(TEXT($C37,"000"),'By serial number'!$A:$A,0),MATCH(_7043_DJones_1_export_excel_2_9_[[#Headers],[OTHER NAMES(2)]],'By serial number'!$A$1:$AV$1,0)))</f>
        <v/>
      </c>
      <c r="AL37" s="4" t="str">
        <f>IF(LEN(INDEX('By serial number'!$A:$AV,MATCH(TEXT($C37,"000"),'By serial number'!$A:$A,0),MATCH(_7043_DJones_1_export_excel_2_9_[[#Headers],[Part 135 Certificate Holder Name]],'By serial number'!$A$1:$AV$1,0)))=0,"",INDEX('By serial number'!$A:$AV,MATCH(TEXT($C37,"000"),'By serial number'!$A:$A,0),MATCH(_7043_DJones_1_export_excel_2_9_[[#Headers],[Part 135 Certificate Holder Name]],'By serial number'!$A$1:$AV$1,0)))</f>
        <v/>
      </c>
      <c r="AM37" s="4" t="str">
        <f>IF(LEN(INDEX('By serial number'!$A:$AV,MATCH(TEXT($C37,"000"),'By serial number'!$A:$A,0),MATCH(_7043_DJones_1_export_excel_2_9_[[#Headers],[Part 135 Dsgn]],'By serial number'!$A$1:$AV$1,0)))=0,"",INDEX('By serial number'!$A:$AV,MATCH(TEXT($C37,"000"),'By serial number'!$A:$A,0),MATCH(_7043_DJones_1_export_excel_2_9_[[#Headers],[Part 135 Dsgn]],'By serial number'!$A$1:$AV$1,0)))</f>
        <v/>
      </c>
      <c r="AN37" s="4" t="e">
        <f>IF(LEN(INDEX('By serial number'!$A:$AV,MATCH(TEXT($C37,"000"),'By serial number'!$A:$A,0),MATCH(_7043_DJones_1_export_excel_2_9_[[#Headers],[Column2]],'By serial number'!$A$1:$AV$1,0)))=0,"",INDEX('By serial number'!$A:$AV,MATCH(TEXT($C37,"000"),'By serial number'!$A:$A,0),MATCH(_7043_DJones_1_export_excel_2_9_[[#Headers],[Column2]],'By serial number'!$A$1:$AV$1,0)))</f>
        <v>#N/A</v>
      </c>
      <c r="AO37" s="4" t="str">
        <f>IF(LEN(INDEX('By serial number'!$A:$AV,MATCH(TEXT($C37,"000"),'By serial number'!$A:$A,0),MATCH(_7043_DJones_1_export_excel_2_9_[[#Headers],[DNB Key People]],'By serial number'!$A$1:$AV$1,0)))=0,"",INDEX('By serial number'!$A:$AV,MATCH(TEXT($C37,"000"),'By serial number'!$A:$A,0),MATCH(_7043_DJones_1_export_excel_2_9_[[#Headers],[DNB Key People]],'By serial number'!$A$1:$AV$1,0)))</f>
        <v/>
      </c>
      <c r="AP37" s="4" t="str">
        <f>IF(LEN(INDEX('By serial number'!$A:$AV,MATCH(TEXT($C37,"000"),'By serial number'!$A:$A,0),MATCH(_7043_DJones_1_export_excel_2_9_[[#Headers],[POC]],'By serial number'!$A$1:$AV$1,0)))=0,"",INDEX('By serial number'!$A:$AV,MATCH(TEXT($C37,"000"),'By serial number'!$A:$A,0),MATCH(_7043_DJones_1_export_excel_2_9_[[#Headers],[POC]],'By serial number'!$A$1:$AV$1,0)))</f>
        <v/>
      </c>
      <c r="AQ37" s="4" t="str">
        <f>IF(LEN(INDEX('By serial number'!$A:$AV,MATCH(TEXT($C37,"000"),'By serial number'!$A:$A,0),MATCH(_7043_DJones_1_export_excel_2_9_[[#Headers],[Title]],'By serial number'!$A$1:$AV$1,0)))=0,"",INDEX('By serial number'!$A:$AV,MATCH(TEXT($C37,"000"),'By serial number'!$A:$A,0),MATCH(_7043_DJones_1_export_excel_2_9_[[#Headers],[Title]],'By serial number'!$A$1:$AV$1,0)))</f>
        <v/>
      </c>
      <c r="AR37" s="4" t="str">
        <f>IF(LEN(INDEX('By serial number'!$A:$AV,MATCH(TEXT($C37,"000"),'By serial number'!$A:$A,0),MATCH(_7043_DJones_1_export_excel_2_9_[[#Headers],[Address]],'By serial number'!$A$1:$AV$1,0)))=0,"",INDEX('By serial number'!$A:$AV,MATCH(TEXT($C37,"000"),'By serial number'!$A:$A,0),MATCH(_7043_DJones_1_export_excel_2_9_[[#Headers],[Address]],'By serial number'!$A$1:$AV$1,0)))</f>
        <v/>
      </c>
      <c r="AS37" s="4" t="e">
        <f>IF(LEN(INDEX('By serial number'!$A:$AV,MATCH(TEXT($C37,"000"),'By serial number'!$A:$A,0),MATCH(_7043_DJones_1_export_excel_2_9_[[#Headers],[Column3]],'By serial number'!$A$1:$AV$1,0)))=0,"",INDEX('By serial number'!$A:$AV,MATCH(TEXT($C37,"000"),'By serial number'!$A:$A,0),MATCH(_7043_DJones_1_export_excel_2_9_[[#Headers],[Column3]],'By serial number'!$A$1:$AV$1,0)))</f>
        <v>#N/A</v>
      </c>
      <c r="AT37" s="4" t="str">
        <f>IF(LEN(INDEX('By serial number'!$A:$AV,MATCH(TEXT($C37,"000"),'By serial number'!$A:$A,0),MATCH(_7043_DJones_1_export_excel_2_9_[[#Headers],[Phone]],'By serial number'!$A$1:$AV$1,0)))=0,"",INDEX('By serial number'!$A:$AV,MATCH(TEXT($C37,"000"),'By serial number'!$A:$A,0),MATCH(_7043_DJones_1_export_excel_2_9_[[#Headers],[Phone]],'By serial number'!$A$1:$AV$1,0)))</f>
        <v/>
      </c>
      <c r="AU37" s="4" t="str">
        <f>IF(LEN(INDEX('By serial number'!$A:$AV,MATCH(TEXT($C37,"000"),'By serial number'!$A:$A,0),MATCH(_7043_DJones_1_export_excel_2_9_[[#Headers],[Email]],'By serial number'!$A$1:$AV$1,0)))=0,"",INDEX('By serial number'!$A:$AV,MATCH(TEXT($C37,"000"),'By serial number'!$A:$A,0),MATCH(_7043_DJones_1_export_excel_2_9_[[#Headers],[Email]],'By serial number'!$A$1:$AV$1,0)))</f>
        <v/>
      </c>
      <c r="AV37" s="4" t="e">
        <f>IF(LEN(INDEX('By serial number'!$A:$AV,MATCH(TEXT($C37,"000"),'By serial number'!$A:$A,0),MATCH(_7043_DJones_1_export_excel_2_9_[[#Headers],[Column4]],'By serial number'!$A$1:$AV$1,0)))=0,"",INDEX('By serial number'!$A:$AV,MATCH(TEXT($C37,"000"),'By serial number'!$A:$A,0),MATCH(_7043_DJones_1_export_excel_2_9_[[#Headers],[Column4]],'By serial number'!$A$1:$AV$1,0)))</f>
        <v>#N/A</v>
      </c>
      <c r="AW37" s="4" t="str">
        <f>IF(LEN(INDEX('By serial number'!$A:$AV,MATCH(TEXT($C37,"000"),'By serial number'!$A:$A,0),MATCH(_7043_DJones_1_export_excel_2_9_[[#Headers],[NBAA Name]],'By serial number'!$A$1:$AV$1,0)))=0,"",INDEX('By serial number'!$A:$AV,MATCH(TEXT($C37,"000"),'By serial number'!$A:$A,0),MATCH(_7043_DJones_1_export_excel_2_9_[[#Headers],[NBAA Name]],'By serial number'!$A$1:$AV$1,0)))</f>
        <v/>
      </c>
      <c r="AX37" s="4" t="str">
        <f>IF(LEN(INDEX('By serial number'!$A:$AV,MATCH(TEXT($C37,"000"),'By serial number'!$A:$A,0),MATCH(_7043_DJones_1_export_excel_2_9_[[#Headers],[NBAA Addr1]],'By serial number'!$A$1:$AV$1,0)))=0,"",INDEX('By serial number'!$A:$AV,MATCH(TEXT($C37,"000"),'By serial number'!$A:$A,0),MATCH(_7043_DJones_1_export_excel_2_9_[[#Headers],[NBAA Addr1]],'By serial number'!$A$1:$AV$1,0)))</f>
        <v/>
      </c>
      <c r="AY37" s="4" t="str">
        <f>IF(LEN(INDEX('By serial number'!$A:$AV,MATCH(TEXT($C37,"000"),'By serial number'!$A:$A,0),MATCH(_7043_DJones_1_export_excel_2_9_[[#Headers],[NBAA Addr2]],'By serial number'!$A$1:$AV$1,0)))=0,"",INDEX('By serial number'!$A:$AV,MATCH(TEXT($C37,"000"),'By serial number'!$A:$A,0),MATCH(_7043_DJones_1_export_excel_2_9_[[#Headers],[NBAA Addr2]],'By serial number'!$A$1:$AV$1,0)))</f>
        <v/>
      </c>
      <c r="AZ37" s="4" t="str">
        <f>IF(LEN(INDEX('By serial number'!$A:$AV,MATCH(TEXT($C37,"000"),'By serial number'!$A:$A,0),MATCH(_7043_DJones_1_export_excel_2_9_[[#Headers],[NBAA City]],'By serial number'!$A$1:$AV$1,0)))=0,"",INDEX('By serial number'!$A:$AV,MATCH(TEXT($C37,"000"),'By serial number'!$A:$A,0),MATCH(_7043_DJones_1_export_excel_2_9_[[#Headers],[NBAA City]],'By serial number'!$A$1:$AV$1,0)))</f>
        <v/>
      </c>
      <c r="BA37" s="4" t="str">
        <f>IF(LEN(INDEX('By serial number'!$A:$AV,MATCH(TEXT($C37,"000"),'By serial number'!$A:$A,0),MATCH(_7043_DJones_1_export_excel_2_9_[[#Headers],[NBAA State]],'By serial number'!$A$1:$AV$1,0)))=0,"",INDEX('By serial number'!$A:$AV,MATCH(TEXT($C37,"000"),'By serial number'!$A:$A,0),MATCH(_7043_DJones_1_export_excel_2_9_[[#Headers],[NBAA State]],'By serial number'!$A$1:$AV$1,0)))</f>
        <v/>
      </c>
      <c r="BB37" s="4" t="str">
        <f>IF(LEN(INDEX('By serial number'!$A:$AV,MATCH(TEXT($C37,"000"),'By serial number'!$A:$A,0),MATCH(_7043_DJones_1_export_excel_2_9_[[#Headers],[NBAA Zip]],'By serial number'!$A$1:$AV$1,0)))=0,"",INDEX('By serial number'!$A:$AV,MATCH(TEXT($C37,"000"),'By serial number'!$A:$A,0),MATCH(_7043_DJones_1_export_excel_2_9_[[#Headers],[NBAA Zip]],'By serial number'!$A$1:$AV$1,0)))</f>
        <v/>
      </c>
      <c r="BC37" s="4" t="str">
        <f>IF(LEN(INDEX('By serial number'!$A:$AV,MATCH(TEXT($C37,"000"),'By serial number'!$A:$A,0),MATCH(_7043_DJones_1_export_excel_2_9_[[#Headers],[NBAA Phone]],'By serial number'!$A$1:$AV$1,0)))=0,"",INDEX('By serial number'!$A:$AV,MATCH(TEXT($C37,"000"),'By serial number'!$A:$A,0),MATCH(_7043_DJones_1_export_excel_2_9_[[#Headers],[NBAA Phone]],'By serial number'!$A$1:$AV$1,0)))</f>
        <v/>
      </c>
      <c r="BD37" s="4" t="str">
        <f>IF(LEN(INDEX('By serial number'!$A:$AV,MATCH(TEXT($C37,"000"),'By serial number'!$A:$A,0),MATCH(_7043_DJones_1_export_excel_2_9_[[#Headers],[NBAA Web]],'By serial number'!$A$1:$AV$1,0)))=0,"",INDEX('By serial number'!$A:$AV,MATCH(TEXT($C37,"000"),'By serial number'!$A:$A,0),MATCH(_7043_DJones_1_export_excel_2_9_[[#Headers],[NBAA Web]],'By serial number'!$A$1:$AV$1,0)))</f>
        <v/>
      </c>
      <c r="BE37" s="4" t="str">
        <f>IF(LEN(INDEX('By serial number'!$A:$AV,MATCH(TEXT($C37,"000"),'By serial number'!$A:$A,0),MATCH(_7043_DJones_1_export_excel_2_9_[[#Headers],[NBAA email]],'By serial number'!$A$1:$AV$1,0)))=0,"",INDEX('By serial number'!$A:$AV,MATCH(TEXT($C37,"000"),'By serial number'!$A:$A,0),MATCH(_7043_DJones_1_export_excel_2_9_[[#Headers],[NBAA email]],'By serial number'!$A$1:$AV$1,0)))</f>
        <v/>
      </c>
      <c r="BF37" s="4" t="str">
        <f>IF(LEN(INDEX('By serial number'!$A:$AV,MATCH(TEXT($C37,"000"),'By serial number'!$A:$A,0),MATCH(_7043_DJones_1_export_excel_2_9_[[#Headers],[NBAA NBAA Link]],'By serial number'!$A$1:$AV$1,0)))=0,"",INDEX('By serial number'!$A:$AV,MATCH(TEXT($C37,"000"),'By serial number'!$A:$A,0),MATCH(_7043_DJones_1_export_excel_2_9_[[#Headers],[NBAA NBAA Link]],'By serial number'!$A$1:$AV$1,0)))</f>
        <v/>
      </c>
      <c r="BG37" s="4" t="str">
        <f>IF(LEN(INDEX('By serial number'!$A:$AV,MATCH(TEXT($C37,"000"),'By serial number'!$A:$A,0),MATCH(_7043_DJones_1_export_excel_2_9_[[#Headers],[Certificate Designator]],'By serial number'!$A$1:$AV$1,0)))=0,"",INDEX('By serial number'!$A:$AV,MATCH(TEXT($C37,"000"),'By serial number'!$A:$A,0),MATCH(_7043_DJones_1_export_excel_2_9_[[#Headers],[Certificate Designator]],'By serial number'!$A$1:$AV$1,0)))</f>
        <v/>
      </c>
      <c r="BH37" s="4" t="str">
        <f>IF(LEN(INDEX('By serial number'!$A:$AV,MATCH(TEXT($C37,"000"),'By serial number'!$A:$A,0),MATCH(_7043_DJones_1_export_excel_2_9_[[#Headers],[Company Name]],'By serial number'!$A$1:$AV$1,0)))=0,"",INDEX('By serial number'!$A:$AV,MATCH(TEXT($C37,"000"),'By serial number'!$A:$A,0),MATCH(_7043_DJones_1_export_excel_2_9_[[#Headers],[Company Name]],'By serial number'!$A$1:$AV$1,0)))</f>
        <v/>
      </c>
      <c r="BI37" s="4" t="str">
        <f>IF(LEN(INDEX('By serial number'!$A:$AV,MATCH(TEXT($C37,"000"),'By serial number'!$A:$A,0),MATCH(_7043_DJones_1_export_excel_2_9_[[#Headers],[CEO_Name]],'By serial number'!$A$1:$AV$1,0)))=0,"",INDEX('By serial number'!$A:$AV,MATCH(TEXT($C37,"000"),'By serial number'!$A:$A,0),MATCH(_7043_DJones_1_export_excel_2_9_[[#Headers],[CEO_Name]],'By serial number'!$A$1:$AV$1,0)))</f>
        <v/>
      </c>
      <c r="BJ37" s="4" t="str">
        <f>IF(LEN(INDEX('By serial number'!$A:$AV,MATCH(TEXT($C37,"000"),'By serial number'!$A:$A,0),MATCH(_7043_DJones_1_export_excel_2_9_[[#Headers],[CEO_Title]],'By serial number'!$A$1:$AV$1,0)))=0,"",INDEX('By serial number'!$A:$AV,MATCH(TEXT($C37,"000"),'By serial number'!$A:$A,0),MATCH(_7043_DJones_1_export_excel_2_9_[[#Headers],[CEO_Title]],'By serial number'!$A$1:$AV$1,0)))</f>
        <v/>
      </c>
      <c r="BK37" s="4" t="str">
        <f>IF(LEN(INDEX('By serial number'!$A:$AV,MATCH(TEXT($C37,"000"),'By serial number'!$A:$A,0),MATCH(_7043_DJones_1_export_excel_2_9_[[#Headers],[CEO_Address1]],'By serial number'!$A$1:$AV$1,0)))=0,"",INDEX('By serial number'!$A:$AV,MATCH(TEXT($C37,"000"),'By serial number'!$A:$A,0),MATCH(_7043_DJones_1_export_excel_2_9_[[#Headers],[CEO_Address1]],'By serial number'!$A$1:$AV$1,0)))</f>
        <v/>
      </c>
      <c r="BL37" s="4" t="str">
        <f>IF(LEN(INDEX('By serial number'!$A:$AV,MATCH(TEXT($C37,"000"),'By serial number'!$A:$A,0),MATCH(_7043_DJones_1_export_excel_2_9_[[#Headers],[CEO_Address2]],'By serial number'!$A$1:$AV$1,0)))=0,"",INDEX('By serial number'!$A:$AV,MATCH(TEXT($C37,"000"),'By serial number'!$A:$A,0),MATCH(_7043_DJones_1_export_excel_2_9_[[#Headers],[CEO_Address2]],'By serial number'!$A$1:$AV$1,0)))</f>
        <v/>
      </c>
      <c r="BM37" s="4" t="str">
        <f>IF(LEN(INDEX('By serial number'!$A:$AV,MATCH(TEXT($C37,"000"),'By serial number'!$A:$A,0),MATCH(_7043_DJones_1_export_excel_2_9_[[#Headers],[CEO_Address3]],'By serial number'!$A$1:$AV$1,0)))=0,"",INDEX('By serial number'!$A:$AV,MATCH(TEXT($C37,"000"),'By serial number'!$A:$A,0),MATCH(_7043_DJones_1_export_excel_2_9_[[#Headers],[CEO_Address3]],'By serial number'!$A$1:$AV$1,0)))</f>
        <v/>
      </c>
      <c r="BN37" s="4" t="str">
        <f>IF(LEN(INDEX('By serial number'!$A:$AV,MATCH(TEXT($C37,"000"),'By serial number'!$A:$A,0),MATCH(_7043_DJones_1_export_excel_2_9_[[#Headers],[CEO_City]],'By serial number'!$A$1:$AV$1,0)))=0,"",INDEX('By serial number'!$A:$AV,MATCH(TEXT($C37,"000"),'By serial number'!$A:$A,0),MATCH(_7043_DJones_1_export_excel_2_9_[[#Headers],[CEO_City]],'By serial number'!$A$1:$AV$1,0)))</f>
        <v/>
      </c>
      <c r="BO37" s="4" t="str">
        <f>IF(LEN(INDEX('By serial number'!$A:$AV,MATCH(TEXT($C37,"000"),'By serial number'!$A:$A,0),MATCH(_7043_DJones_1_export_excel_2_9_[[#Headers],[CEO_State]],'By serial number'!$A$1:$AV$1,0)))=0,"",INDEX('By serial number'!$A:$AV,MATCH(TEXT($C37,"000"),'By serial number'!$A:$A,0),MATCH(_7043_DJones_1_export_excel_2_9_[[#Headers],[CEO_State]],'By serial number'!$A$1:$AV$1,0)))</f>
        <v/>
      </c>
      <c r="BP37" s="4" t="str">
        <f>IF(LEN(INDEX('By serial number'!$A:$AV,MATCH(TEXT($C37,"000"),'By serial number'!$A:$A,0),MATCH(_7043_DJones_1_export_excel_2_9_[[#Headers],[CEO_Postal_Code]],'By serial number'!$A$1:$AV$1,0)))=0,"",INDEX('By serial number'!$A:$AV,MATCH(TEXT($C37,"000"),'By serial number'!$A:$A,0),MATCH(_7043_DJones_1_export_excel_2_9_[[#Headers],[CEO_Postal_Code]],'By serial number'!$A$1:$AV$1,0)))</f>
        <v/>
      </c>
      <c r="BQ37" s="4" t="str">
        <f>IF(LEN(INDEX('By serial number'!$A:$AV,MATCH(TEXT($C37,"000"),'By serial number'!$A:$A,0),MATCH(_7043_DJones_1_export_excel_2_9_[[#Headers],[CEO_Country]],'By serial number'!$A$1:$AV$1,0)))=0,"",INDEX('By serial number'!$A:$AV,MATCH(TEXT($C37,"000"),'By serial number'!$A:$A,0),MATCH(_7043_DJones_1_export_excel_2_9_[[#Headers],[CEO_Country]],'By serial number'!$A$1:$AV$1,0)))</f>
        <v/>
      </c>
      <c r="BR37" s="4" t="str">
        <f>IF(LEN(INDEX('By serial number'!$A:$AV,MATCH(TEXT($C37,"000"),'By serial number'!$A:$A,0),MATCH(_7043_DJones_1_export_excel_2_9_[[#Headers],[CEO_Phone]],'By serial number'!$A$1:$AV$1,0)))=0,"",INDEX('By serial number'!$A:$AV,MATCH(TEXT($C37,"000"),'By serial number'!$A:$A,0),MATCH(_7043_DJones_1_export_excel_2_9_[[#Headers],[CEO_Phone]],'By serial number'!$A$1:$AV$1,0)))</f>
        <v/>
      </c>
      <c r="BS37" s="4" t="str">
        <f>IF(LEN(INDEX('By serial number'!$A:$AV,MATCH(TEXT($C37,"000"),'By serial number'!$A:$A,0),MATCH(_7043_DJones_1_export_excel_2_9_[[#Headers],[CEO_Phone_Extension]],'By serial number'!$A$1:$AV$1,0)))=0,"",INDEX('By serial number'!$A:$AV,MATCH(TEXT($C37,"000"),'By serial number'!$A:$A,0),MATCH(_7043_DJones_1_export_excel_2_9_[[#Headers],[CEO_Phone_Extension]],'By serial number'!$A$1:$AV$1,0)))</f>
        <v/>
      </c>
      <c r="BT37" s="4" t="str">
        <f>IF(LEN(INDEX('By serial number'!$A:$AV,MATCH(TEXT($C37,"000"),'By serial number'!$A:$A,0),MATCH(_7043_DJones_1_export_excel_2_9_[[#Headers],[CEO_Foreign_Phone]],'By serial number'!$A$1:$AV$1,0)))=0,"",INDEX('By serial number'!$A:$AV,MATCH(TEXT($C37,"000"),'By serial number'!$A:$A,0),MATCH(_7043_DJones_1_export_excel_2_9_[[#Headers],[CEO_Foreign_Phone]],'By serial number'!$A$1:$AV$1,0)))</f>
        <v/>
      </c>
      <c r="BU37" s="4" t="str">
        <f>IFERROR(INDEX(Zerobounce!$A:$B,MATCH(_7043_DJones_1_export_excel_2_9_[[#This Row],[COMPEMAILADDRESS]],Zerobounce!$A:$A,0),2),"")</f>
        <v>do_not_mail</v>
      </c>
      <c r="BV37" s="4" t="str">
        <f>IFERROR(INDEX(Zerobounce!$A:$B,MATCH(_7043_DJones_1_export_excel_2_9_[[#This Row],[CONTACTEMAIL]],Zerobounce!$A:$A,0),2),"")</f>
        <v>valid</v>
      </c>
      <c r="BW37" s="11"/>
    </row>
    <row r="38" spans="1:75" x14ac:dyDescent="0.25">
      <c r="A38" s="4" t="s">
        <v>999</v>
      </c>
      <c r="B38" s="4" t="s">
        <v>1000</v>
      </c>
      <c r="C38">
        <v>223</v>
      </c>
      <c r="D38" s="4" t="s">
        <v>363</v>
      </c>
      <c r="E38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N611NC</v>
      </c>
      <c r="F38" s="4" t="s">
        <v>1265</v>
      </c>
      <c r="G38" s="4" t="s">
        <v>369</v>
      </c>
      <c r="H38" s="4" t="s">
        <v>1002</v>
      </c>
      <c r="I38" s="4" t="s">
        <v>1043</v>
      </c>
      <c r="J38" s="4" t="s">
        <v>1266</v>
      </c>
      <c r="K38" s="4" t="s">
        <v>1267</v>
      </c>
      <c r="L38" s="4"/>
      <c r="M38" s="4" t="s">
        <v>1268</v>
      </c>
      <c r="N38" s="4" t="s">
        <v>369</v>
      </c>
      <c r="O38">
        <v>21136</v>
      </c>
      <c r="P38" s="4" t="s">
        <v>1002</v>
      </c>
      <c r="Q38" s="4" t="s">
        <v>1016</v>
      </c>
      <c r="R38" s="4"/>
      <c r="S38" s="4" t="s">
        <v>1269</v>
      </c>
      <c r="T38" s="4" t="s">
        <v>1270</v>
      </c>
      <c r="U38" s="4"/>
      <c r="V38" s="4" t="s">
        <v>1271</v>
      </c>
      <c r="W38" s="4" t="s">
        <v>1272</v>
      </c>
      <c r="X38" s="4" t="s">
        <v>1273</v>
      </c>
      <c r="Y38" s="4" t="s">
        <v>1274</v>
      </c>
      <c r="Z38" s="4" t="s">
        <v>1270</v>
      </c>
      <c r="AA38" s="4"/>
      <c r="AB38" s="4"/>
      <c r="AC38" s="4" t="str">
        <f>IF(LEN(INDEX('By serial number'!$A:$AV,MATCH(TEXT($C38,"000"),'By serial number'!$A:$A,0),MATCH(_7043_DJones_1_export_excel_2_9_[[#Headers],["Operator"]],'By serial number'!$A$1:$AV$1,0)))=0,"",INDEX('By serial number'!$A:$AV,MATCH(TEXT($C38,"000"),'By serial number'!$A:$A,0),MATCH(_7043_DJones_1_export_excel_2_9_[[#Headers],["Operator"]],'By serial number'!$A$1:$AV$1,0)))</f>
        <v xml:space="preserve">Executive Flight Solutions </v>
      </c>
      <c r="AD38" s="4" t="str">
        <f>IF(LEN(INDEX('By serial number'!$A:$AV,MATCH(TEXT($C38,"000"),'By serial number'!$A:$A,0),MATCH(_7043_DJones_1_export_excel_2_9_[[#Headers],[Data]],'By serial number'!$A$1:$AV$1,0)))=0,"",INDEX('By serial number'!$A:$AV,MATCH(TEXT($C38,"000"),'By serial number'!$A:$A,0),MATCH(_7043_DJones_1_export_excel_2_9_[[#Headers],[Data]],'By serial number'!$A$1:$AV$1,0)))</f>
        <v>MHW Group Holdings LLC Reisterstown MD bought 4/14/15. Operated by Executive Flight Solutions until 2020</v>
      </c>
      <c r="AE38" s="4" t="str">
        <f>IF(LEN(INDEX('By serial number'!$A:$AV,MATCH(TEXT($C38,"000"),'By serial number'!$A:$A,0),MATCH(_7043_DJones_1_export_excel_2_9_[[#Headers],[NAME]],'By serial number'!$A$1:$AV$1,0)))=0,"",INDEX('By serial number'!$A:$AV,MATCH(TEXT($C38,"000"),'By serial number'!$A:$A,0),MATCH(_7043_DJones_1_export_excel_2_9_[[#Headers],[NAME]],'By serial number'!$A$1:$AV$1,0)))</f>
        <v>MHW GROUP HOLDINGS LLC</v>
      </c>
      <c r="AF38" s="4" t="str">
        <f>IF(LEN(INDEX('By serial number'!$A:$AV,MATCH(TEXT($C38,"000"),'By serial number'!$A:$A,0),MATCH(_7043_DJones_1_export_excel_2_9_[[#Headers],[STREET]],'By serial number'!$A$1:$AV$1,0)))=0,"",INDEX('By serial number'!$A:$AV,MATCH(TEXT($C38,"000"),'By serial number'!$A:$A,0),MATCH(_7043_DJones_1_export_excel_2_9_[[#Headers],[STREET]],'By serial number'!$A$1:$AV$1,0)))</f>
        <v>11620 RED RUN BLVD</v>
      </c>
      <c r="AG38" s="4" t="str">
        <f>IF(LEN(INDEX('By serial number'!$A:$AV,MATCH(TEXT($C38,"000"),'By serial number'!$A:$A,0),MATCH(_7043_DJones_1_export_excel_2_9_[[#Headers],[CITY]],'By serial number'!$A$1:$AV$1,0)))=0,"",INDEX('By serial number'!$A:$AV,MATCH(TEXT($C38,"000"),'By serial number'!$A:$A,0),MATCH(_7043_DJones_1_export_excel_2_9_[[#Headers],[CITY]],'By serial number'!$A$1:$AV$1,0)))</f>
        <v>REISTERSTOWN</v>
      </c>
      <c r="AH38" s="4" t="str">
        <f>IF(LEN(INDEX('By serial number'!$A:$AV,MATCH(TEXT($C38,"000"),'By serial number'!$A:$A,0),MATCH(_7043_DJones_1_export_excel_2_9_[[#Headers],[STATE]],'By serial number'!$A$1:$AV$1,0)))=0,"",INDEX('By serial number'!$A:$AV,MATCH(TEXT($C38,"000"),'By serial number'!$A:$A,0),MATCH(_7043_DJones_1_export_excel_2_9_[[#Headers],[STATE]],'By serial number'!$A$1:$AV$1,0)))</f>
        <v>MD</v>
      </c>
      <c r="AI38" s="4" t="e">
        <f>IF(LEN(INDEX('By serial number'!$A:$AV,MATCH(TEXT($C38,"000"),'By serial number'!$A:$A,0),MATCH(_7043_DJones_1_export_excel_2_9_[[#Headers],[Column1]],'By serial number'!$A$1:$AV$1,0)))=0,"",INDEX('By serial number'!$A:$AV,MATCH(TEXT($C38,"000"),'By serial number'!$A:$A,0),MATCH(_7043_DJones_1_export_excel_2_9_[[#Headers],[Column1]],'By serial number'!$A$1:$AV$1,0)))</f>
        <v>#N/A</v>
      </c>
      <c r="AJ38" s="4" t="str">
        <f>IF(LEN(INDEX('By serial number'!$A:$AV,MATCH(TEXT($C38,"000"),'By serial number'!$A:$A,0),MATCH(_7043_DJones_1_export_excel_2_9_[[#Headers],[OTHER NAMES(1)]],'By serial number'!$A$1:$AV$1,0)))=0,"",INDEX('By serial number'!$A:$AV,MATCH(TEXT($C38,"000"),'By serial number'!$A:$A,0),MATCH(_7043_DJones_1_export_excel_2_9_[[#Headers],[OTHER NAMES(1)]],'By serial number'!$A$1:$AV$1,0)))</f>
        <v/>
      </c>
      <c r="AK38" s="4" t="str">
        <f>IF(LEN(INDEX('By serial number'!$A:$AV,MATCH(TEXT($C38,"000"),'By serial number'!$A:$A,0),MATCH(_7043_DJones_1_export_excel_2_9_[[#Headers],[OTHER NAMES(2)]],'By serial number'!$A$1:$AV$1,0)))=0,"",INDEX('By serial number'!$A:$AV,MATCH(TEXT($C38,"000"),'By serial number'!$A:$A,0),MATCH(_7043_DJones_1_export_excel_2_9_[[#Headers],[OTHER NAMES(2)]],'By serial number'!$A$1:$AV$1,0)))</f>
        <v/>
      </c>
      <c r="AL38" s="4" t="str">
        <f>IF(LEN(INDEX('By serial number'!$A:$AV,MATCH(TEXT($C38,"000"),'By serial number'!$A:$A,0),MATCH(_7043_DJones_1_export_excel_2_9_[[#Headers],[Part 135 Certificate Holder Name]],'By serial number'!$A$1:$AV$1,0)))=0,"",INDEX('By serial number'!$A:$AV,MATCH(TEXT($C38,"000"),'By serial number'!$A:$A,0),MATCH(_7043_DJones_1_export_excel_2_9_[[#Headers],[Part 135 Certificate Holder Name]],'By serial number'!$A$1:$AV$1,0)))</f>
        <v/>
      </c>
      <c r="AM38" s="4" t="str">
        <f>IF(LEN(INDEX('By serial number'!$A:$AV,MATCH(TEXT($C38,"000"),'By serial number'!$A:$A,0),MATCH(_7043_DJones_1_export_excel_2_9_[[#Headers],[Part 135 Dsgn]],'By serial number'!$A$1:$AV$1,0)))=0,"",INDEX('By serial number'!$A:$AV,MATCH(TEXT($C38,"000"),'By serial number'!$A:$A,0),MATCH(_7043_DJones_1_export_excel_2_9_[[#Headers],[Part 135 Dsgn]],'By serial number'!$A$1:$AV$1,0)))</f>
        <v/>
      </c>
      <c r="AN38" s="4" t="e">
        <f>IF(LEN(INDEX('By serial number'!$A:$AV,MATCH(TEXT($C38,"000"),'By serial number'!$A:$A,0),MATCH(_7043_DJones_1_export_excel_2_9_[[#Headers],[Column2]],'By serial number'!$A$1:$AV$1,0)))=0,"",INDEX('By serial number'!$A:$AV,MATCH(TEXT($C38,"000"),'By serial number'!$A:$A,0),MATCH(_7043_DJones_1_export_excel_2_9_[[#Headers],[Column2]],'By serial number'!$A$1:$AV$1,0)))</f>
        <v>#N/A</v>
      </c>
      <c r="AO38" s="4" t="str">
        <f>IF(LEN(INDEX('By serial number'!$A:$AV,MATCH(TEXT($C38,"000"),'By serial number'!$A:$A,0),MATCH(_7043_DJones_1_export_excel_2_9_[[#Headers],[DNB Key People]],'By serial number'!$A$1:$AV$1,0)))=0,"",INDEX('By serial number'!$A:$AV,MATCH(TEXT($C38,"000"),'By serial number'!$A:$A,0),MATCH(_7043_DJones_1_export_excel_2_9_[[#Headers],[DNB Key People]],'By serial number'!$A$1:$AV$1,0)))</f>
        <v/>
      </c>
      <c r="AP38" s="4" t="str">
        <f>IF(LEN(INDEX('By serial number'!$A:$AV,MATCH(TEXT($C38,"000"),'By serial number'!$A:$A,0),MATCH(_7043_DJones_1_export_excel_2_9_[[#Headers],[POC]],'By serial number'!$A$1:$AV$1,0)))=0,"",INDEX('By serial number'!$A:$AV,MATCH(TEXT($C38,"000"),'By serial number'!$A:$A,0),MATCH(_7043_DJones_1_export_excel_2_9_[[#Headers],[POC]],'By serial number'!$A$1:$AV$1,0)))</f>
        <v/>
      </c>
      <c r="AQ38" s="4" t="str">
        <f>IF(LEN(INDEX('By serial number'!$A:$AV,MATCH(TEXT($C38,"000"),'By serial number'!$A:$A,0),MATCH(_7043_DJones_1_export_excel_2_9_[[#Headers],[Title]],'By serial number'!$A$1:$AV$1,0)))=0,"",INDEX('By serial number'!$A:$AV,MATCH(TEXT($C38,"000"),'By serial number'!$A:$A,0),MATCH(_7043_DJones_1_export_excel_2_9_[[#Headers],[Title]],'By serial number'!$A$1:$AV$1,0)))</f>
        <v/>
      </c>
      <c r="AR38" s="4" t="str">
        <f>IF(LEN(INDEX('By serial number'!$A:$AV,MATCH(TEXT($C38,"000"),'By serial number'!$A:$A,0),MATCH(_7043_DJones_1_export_excel_2_9_[[#Headers],[Address]],'By serial number'!$A$1:$AV$1,0)))=0,"",INDEX('By serial number'!$A:$AV,MATCH(TEXT($C38,"000"),'By serial number'!$A:$A,0),MATCH(_7043_DJones_1_export_excel_2_9_[[#Headers],[Address]],'By serial number'!$A$1:$AV$1,0)))</f>
        <v/>
      </c>
      <c r="AS38" s="4" t="e">
        <f>IF(LEN(INDEX('By serial number'!$A:$AV,MATCH(TEXT($C38,"000"),'By serial number'!$A:$A,0),MATCH(_7043_DJones_1_export_excel_2_9_[[#Headers],[Column3]],'By serial number'!$A$1:$AV$1,0)))=0,"",INDEX('By serial number'!$A:$AV,MATCH(TEXT($C38,"000"),'By serial number'!$A:$A,0),MATCH(_7043_DJones_1_export_excel_2_9_[[#Headers],[Column3]],'By serial number'!$A$1:$AV$1,0)))</f>
        <v>#N/A</v>
      </c>
      <c r="AT38" s="4" t="str">
        <f>IF(LEN(INDEX('By serial number'!$A:$AV,MATCH(TEXT($C38,"000"),'By serial number'!$A:$A,0),MATCH(_7043_DJones_1_export_excel_2_9_[[#Headers],[Phone]],'By serial number'!$A$1:$AV$1,0)))=0,"",INDEX('By serial number'!$A:$AV,MATCH(TEXT($C38,"000"),'By serial number'!$A:$A,0),MATCH(_7043_DJones_1_export_excel_2_9_[[#Headers],[Phone]],'By serial number'!$A$1:$AV$1,0)))</f>
        <v/>
      </c>
      <c r="AU38" s="4" t="str">
        <f>IF(LEN(INDEX('By serial number'!$A:$AV,MATCH(TEXT($C38,"000"),'By serial number'!$A:$A,0),MATCH(_7043_DJones_1_export_excel_2_9_[[#Headers],[Email]],'By serial number'!$A$1:$AV$1,0)))=0,"",INDEX('By serial number'!$A:$AV,MATCH(TEXT($C38,"000"),'By serial number'!$A:$A,0),MATCH(_7043_DJones_1_export_excel_2_9_[[#Headers],[Email]],'By serial number'!$A$1:$AV$1,0)))</f>
        <v/>
      </c>
      <c r="AV38" s="4" t="e">
        <f>IF(LEN(INDEX('By serial number'!$A:$AV,MATCH(TEXT($C38,"000"),'By serial number'!$A:$A,0),MATCH(_7043_DJones_1_export_excel_2_9_[[#Headers],[Column4]],'By serial number'!$A$1:$AV$1,0)))=0,"",INDEX('By serial number'!$A:$AV,MATCH(TEXT($C38,"000"),'By serial number'!$A:$A,0),MATCH(_7043_DJones_1_export_excel_2_9_[[#Headers],[Column4]],'By serial number'!$A$1:$AV$1,0)))</f>
        <v>#N/A</v>
      </c>
      <c r="AW38" s="4" t="str">
        <f>IF(LEN(INDEX('By serial number'!$A:$AV,MATCH(TEXT($C38,"000"),'By serial number'!$A:$A,0),MATCH(_7043_DJones_1_export_excel_2_9_[[#Headers],[NBAA Name]],'By serial number'!$A$1:$AV$1,0)))=0,"",INDEX('By serial number'!$A:$AV,MATCH(TEXT($C38,"000"),'By serial number'!$A:$A,0),MATCH(_7043_DJones_1_export_excel_2_9_[[#Headers],[NBAA Name]],'By serial number'!$A$1:$AV$1,0)))</f>
        <v/>
      </c>
      <c r="AX38" s="4" t="str">
        <f>IF(LEN(INDEX('By serial number'!$A:$AV,MATCH(TEXT($C38,"000"),'By serial number'!$A:$A,0),MATCH(_7043_DJones_1_export_excel_2_9_[[#Headers],[NBAA Addr1]],'By serial number'!$A$1:$AV$1,0)))=0,"",INDEX('By serial number'!$A:$AV,MATCH(TEXT($C38,"000"),'By serial number'!$A:$A,0),MATCH(_7043_DJones_1_export_excel_2_9_[[#Headers],[NBAA Addr1]],'By serial number'!$A$1:$AV$1,0)))</f>
        <v/>
      </c>
      <c r="AY38" s="4" t="str">
        <f>IF(LEN(INDEX('By serial number'!$A:$AV,MATCH(TEXT($C38,"000"),'By serial number'!$A:$A,0),MATCH(_7043_DJones_1_export_excel_2_9_[[#Headers],[NBAA Addr2]],'By serial number'!$A$1:$AV$1,0)))=0,"",INDEX('By serial number'!$A:$AV,MATCH(TEXT($C38,"000"),'By serial number'!$A:$A,0),MATCH(_7043_DJones_1_export_excel_2_9_[[#Headers],[NBAA Addr2]],'By serial number'!$A$1:$AV$1,0)))</f>
        <v/>
      </c>
      <c r="AZ38" s="4" t="str">
        <f>IF(LEN(INDEX('By serial number'!$A:$AV,MATCH(TEXT($C38,"000"),'By serial number'!$A:$A,0),MATCH(_7043_DJones_1_export_excel_2_9_[[#Headers],[NBAA City]],'By serial number'!$A$1:$AV$1,0)))=0,"",INDEX('By serial number'!$A:$AV,MATCH(TEXT($C38,"000"),'By serial number'!$A:$A,0),MATCH(_7043_DJones_1_export_excel_2_9_[[#Headers],[NBAA City]],'By serial number'!$A$1:$AV$1,0)))</f>
        <v/>
      </c>
      <c r="BA38" s="4" t="str">
        <f>IF(LEN(INDEX('By serial number'!$A:$AV,MATCH(TEXT($C38,"000"),'By serial number'!$A:$A,0),MATCH(_7043_DJones_1_export_excel_2_9_[[#Headers],[NBAA State]],'By serial number'!$A$1:$AV$1,0)))=0,"",INDEX('By serial number'!$A:$AV,MATCH(TEXT($C38,"000"),'By serial number'!$A:$A,0),MATCH(_7043_DJones_1_export_excel_2_9_[[#Headers],[NBAA State]],'By serial number'!$A$1:$AV$1,0)))</f>
        <v/>
      </c>
      <c r="BB38" s="4" t="str">
        <f>IF(LEN(INDEX('By serial number'!$A:$AV,MATCH(TEXT($C38,"000"),'By serial number'!$A:$A,0),MATCH(_7043_DJones_1_export_excel_2_9_[[#Headers],[NBAA Zip]],'By serial number'!$A$1:$AV$1,0)))=0,"",INDEX('By serial number'!$A:$AV,MATCH(TEXT($C38,"000"),'By serial number'!$A:$A,0),MATCH(_7043_DJones_1_export_excel_2_9_[[#Headers],[NBAA Zip]],'By serial number'!$A$1:$AV$1,0)))</f>
        <v/>
      </c>
      <c r="BC38" s="4" t="str">
        <f>IF(LEN(INDEX('By serial number'!$A:$AV,MATCH(TEXT($C38,"000"),'By serial number'!$A:$A,0),MATCH(_7043_DJones_1_export_excel_2_9_[[#Headers],[NBAA Phone]],'By serial number'!$A$1:$AV$1,0)))=0,"",INDEX('By serial number'!$A:$AV,MATCH(TEXT($C38,"000"),'By serial number'!$A:$A,0),MATCH(_7043_DJones_1_export_excel_2_9_[[#Headers],[NBAA Phone]],'By serial number'!$A$1:$AV$1,0)))</f>
        <v/>
      </c>
      <c r="BD38" s="4" t="str">
        <f>IF(LEN(INDEX('By serial number'!$A:$AV,MATCH(TEXT($C38,"000"),'By serial number'!$A:$A,0),MATCH(_7043_DJones_1_export_excel_2_9_[[#Headers],[NBAA Web]],'By serial number'!$A$1:$AV$1,0)))=0,"",INDEX('By serial number'!$A:$AV,MATCH(TEXT($C38,"000"),'By serial number'!$A:$A,0),MATCH(_7043_DJones_1_export_excel_2_9_[[#Headers],[NBAA Web]],'By serial number'!$A$1:$AV$1,0)))</f>
        <v/>
      </c>
      <c r="BE38" s="4" t="str">
        <f>IF(LEN(INDEX('By serial number'!$A:$AV,MATCH(TEXT($C38,"000"),'By serial number'!$A:$A,0),MATCH(_7043_DJones_1_export_excel_2_9_[[#Headers],[NBAA email]],'By serial number'!$A$1:$AV$1,0)))=0,"",INDEX('By serial number'!$A:$AV,MATCH(TEXT($C38,"000"),'By serial number'!$A:$A,0),MATCH(_7043_DJones_1_export_excel_2_9_[[#Headers],[NBAA email]],'By serial number'!$A$1:$AV$1,0)))</f>
        <v/>
      </c>
      <c r="BF38" s="4" t="str">
        <f>IF(LEN(INDEX('By serial number'!$A:$AV,MATCH(TEXT($C38,"000"),'By serial number'!$A:$A,0),MATCH(_7043_DJones_1_export_excel_2_9_[[#Headers],[NBAA NBAA Link]],'By serial number'!$A$1:$AV$1,0)))=0,"",INDEX('By serial number'!$A:$AV,MATCH(TEXT($C38,"000"),'By serial number'!$A:$A,0),MATCH(_7043_DJones_1_export_excel_2_9_[[#Headers],[NBAA NBAA Link]],'By serial number'!$A$1:$AV$1,0)))</f>
        <v/>
      </c>
      <c r="BG38" s="4" t="str">
        <f>IF(LEN(INDEX('By serial number'!$A:$AV,MATCH(TEXT($C38,"000"),'By serial number'!$A:$A,0),MATCH(_7043_DJones_1_export_excel_2_9_[[#Headers],[Certificate Designator]],'By serial number'!$A$1:$AV$1,0)))=0,"",INDEX('By serial number'!$A:$AV,MATCH(TEXT($C38,"000"),'By serial number'!$A:$A,0),MATCH(_7043_DJones_1_export_excel_2_9_[[#Headers],[Certificate Designator]],'By serial number'!$A$1:$AV$1,0)))</f>
        <v/>
      </c>
      <c r="BH38" s="4" t="str">
        <f>IF(LEN(INDEX('By serial number'!$A:$AV,MATCH(TEXT($C38,"000"),'By serial number'!$A:$A,0),MATCH(_7043_DJones_1_export_excel_2_9_[[#Headers],[Company Name]],'By serial number'!$A$1:$AV$1,0)))=0,"",INDEX('By serial number'!$A:$AV,MATCH(TEXT($C38,"000"),'By serial number'!$A:$A,0),MATCH(_7043_DJones_1_export_excel_2_9_[[#Headers],[Company Name]],'By serial number'!$A$1:$AV$1,0)))</f>
        <v/>
      </c>
      <c r="BI38" s="4" t="str">
        <f>IF(LEN(INDEX('By serial number'!$A:$AV,MATCH(TEXT($C38,"000"),'By serial number'!$A:$A,0),MATCH(_7043_DJones_1_export_excel_2_9_[[#Headers],[CEO_Name]],'By serial number'!$A$1:$AV$1,0)))=0,"",INDEX('By serial number'!$A:$AV,MATCH(TEXT($C38,"000"),'By serial number'!$A:$A,0),MATCH(_7043_DJones_1_export_excel_2_9_[[#Headers],[CEO_Name]],'By serial number'!$A$1:$AV$1,0)))</f>
        <v/>
      </c>
      <c r="BJ38" s="4" t="str">
        <f>IF(LEN(INDEX('By serial number'!$A:$AV,MATCH(TEXT($C38,"000"),'By serial number'!$A:$A,0),MATCH(_7043_DJones_1_export_excel_2_9_[[#Headers],[CEO_Title]],'By serial number'!$A$1:$AV$1,0)))=0,"",INDEX('By serial number'!$A:$AV,MATCH(TEXT($C38,"000"),'By serial number'!$A:$A,0),MATCH(_7043_DJones_1_export_excel_2_9_[[#Headers],[CEO_Title]],'By serial number'!$A$1:$AV$1,0)))</f>
        <v/>
      </c>
      <c r="BK38" s="4" t="str">
        <f>IF(LEN(INDEX('By serial number'!$A:$AV,MATCH(TEXT($C38,"000"),'By serial number'!$A:$A,0),MATCH(_7043_DJones_1_export_excel_2_9_[[#Headers],[CEO_Address1]],'By serial number'!$A$1:$AV$1,0)))=0,"",INDEX('By serial number'!$A:$AV,MATCH(TEXT($C38,"000"),'By serial number'!$A:$A,0),MATCH(_7043_DJones_1_export_excel_2_9_[[#Headers],[CEO_Address1]],'By serial number'!$A$1:$AV$1,0)))</f>
        <v/>
      </c>
      <c r="BL38" s="4" t="str">
        <f>IF(LEN(INDEX('By serial number'!$A:$AV,MATCH(TEXT($C38,"000"),'By serial number'!$A:$A,0),MATCH(_7043_DJones_1_export_excel_2_9_[[#Headers],[CEO_Address2]],'By serial number'!$A$1:$AV$1,0)))=0,"",INDEX('By serial number'!$A:$AV,MATCH(TEXT($C38,"000"),'By serial number'!$A:$A,0),MATCH(_7043_DJones_1_export_excel_2_9_[[#Headers],[CEO_Address2]],'By serial number'!$A$1:$AV$1,0)))</f>
        <v/>
      </c>
      <c r="BM38" s="4" t="str">
        <f>IF(LEN(INDEX('By serial number'!$A:$AV,MATCH(TEXT($C38,"000"),'By serial number'!$A:$A,0),MATCH(_7043_DJones_1_export_excel_2_9_[[#Headers],[CEO_Address3]],'By serial number'!$A$1:$AV$1,0)))=0,"",INDEX('By serial number'!$A:$AV,MATCH(TEXT($C38,"000"),'By serial number'!$A:$A,0),MATCH(_7043_DJones_1_export_excel_2_9_[[#Headers],[CEO_Address3]],'By serial number'!$A$1:$AV$1,0)))</f>
        <v/>
      </c>
      <c r="BN38" s="4" t="str">
        <f>IF(LEN(INDEX('By serial number'!$A:$AV,MATCH(TEXT($C38,"000"),'By serial number'!$A:$A,0),MATCH(_7043_DJones_1_export_excel_2_9_[[#Headers],[CEO_City]],'By serial number'!$A$1:$AV$1,0)))=0,"",INDEX('By serial number'!$A:$AV,MATCH(TEXT($C38,"000"),'By serial number'!$A:$A,0),MATCH(_7043_DJones_1_export_excel_2_9_[[#Headers],[CEO_City]],'By serial number'!$A$1:$AV$1,0)))</f>
        <v/>
      </c>
      <c r="BO38" s="4" t="str">
        <f>IF(LEN(INDEX('By serial number'!$A:$AV,MATCH(TEXT($C38,"000"),'By serial number'!$A:$A,0),MATCH(_7043_DJones_1_export_excel_2_9_[[#Headers],[CEO_State]],'By serial number'!$A$1:$AV$1,0)))=0,"",INDEX('By serial number'!$A:$AV,MATCH(TEXT($C38,"000"),'By serial number'!$A:$A,0),MATCH(_7043_DJones_1_export_excel_2_9_[[#Headers],[CEO_State]],'By serial number'!$A$1:$AV$1,0)))</f>
        <v/>
      </c>
      <c r="BP38" s="4" t="str">
        <f>IF(LEN(INDEX('By serial number'!$A:$AV,MATCH(TEXT($C38,"000"),'By serial number'!$A:$A,0),MATCH(_7043_DJones_1_export_excel_2_9_[[#Headers],[CEO_Postal_Code]],'By serial number'!$A$1:$AV$1,0)))=0,"",INDEX('By serial number'!$A:$AV,MATCH(TEXT($C38,"000"),'By serial number'!$A:$A,0),MATCH(_7043_DJones_1_export_excel_2_9_[[#Headers],[CEO_Postal_Code]],'By serial number'!$A$1:$AV$1,0)))</f>
        <v/>
      </c>
      <c r="BQ38" s="4" t="str">
        <f>IF(LEN(INDEX('By serial number'!$A:$AV,MATCH(TEXT($C38,"000"),'By serial number'!$A:$A,0),MATCH(_7043_DJones_1_export_excel_2_9_[[#Headers],[CEO_Country]],'By serial number'!$A$1:$AV$1,0)))=0,"",INDEX('By serial number'!$A:$AV,MATCH(TEXT($C38,"000"),'By serial number'!$A:$A,0),MATCH(_7043_DJones_1_export_excel_2_9_[[#Headers],[CEO_Country]],'By serial number'!$A$1:$AV$1,0)))</f>
        <v/>
      </c>
      <c r="BR38" s="4" t="str">
        <f>IF(LEN(INDEX('By serial number'!$A:$AV,MATCH(TEXT($C38,"000"),'By serial number'!$A:$A,0),MATCH(_7043_DJones_1_export_excel_2_9_[[#Headers],[CEO_Phone]],'By serial number'!$A$1:$AV$1,0)))=0,"",INDEX('By serial number'!$A:$AV,MATCH(TEXT($C38,"000"),'By serial number'!$A:$A,0),MATCH(_7043_DJones_1_export_excel_2_9_[[#Headers],[CEO_Phone]],'By serial number'!$A$1:$AV$1,0)))</f>
        <v/>
      </c>
      <c r="BS38" s="4" t="str">
        <f>IF(LEN(INDEX('By serial number'!$A:$AV,MATCH(TEXT($C38,"000"),'By serial number'!$A:$A,0),MATCH(_7043_DJones_1_export_excel_2_9_[[#Headers],[CEO_Phone_Extension]],'By serial number'!$A$1:$AV$1,0)))=0,"",INDEX('By serial number'!$A:$AV,MATCH(TEXT($C38,"000"),'By serial number'!$A:$A,0),MATCH(_7043_DJones_1_export_excel_2_9_[[#Headers],[CEO_Phone_Extension]],'By serial number'!$A$1:$AV$1,0)))</f>
        <v/>
      </c>
      <c r="BT38" s="4" t="str">
        <f>IF(LEN(INDEX('By serial number'!$A:$AV,MATCH(TEXT($C38,"000"),'By serial number'!$A:$A,0),MATCH(_7043_DJones_1_export_excel_2_9_[[#Headers],[CEO_Foreign_Phone]],'By serial number'!$A$1:$AV$1,0)))=0,"",INDEX('By serial number'!$A:$AV,MATCH(TEXT($C38,"000"),'By serial number'!$A:$A,0),MATCH(_7043_DJones_1_export_excel_2_9_[[#Headers],[CEO_Foreign_Phone]],'By serial number'!$A$1:$AV$1,0)))</f>
        <v/>
      </c>
      <c r="BU38" s="4" t="str">
        <f>IFERROR(INDEX(Zerobounce!$A:$B,MATCH(_7043_DJones_1_export_excel_2_9_[[#This Row],[COMPEMAILADDRESS]],Zerobounce!$A:$A,0),2),"")</f>
        <v/>
      </c>
      <c r="BV38" s="4" t="str">
        <f>IFERROR(INDEX(Zerobounce!$A:$B,MATCH(_7043_DJones_1_export_excel_2_9_[[#This Row],[CONTACTEMAIL]],Zerobounce!$A:$A,0),2),"")</f>
        <v>valid</v>
      </c>
      <c r="BW38" s="11"/>
    </row>
    <row r="39" spans="1:75" x14ac:dyDescent="0.25">
      <c r="A39" s="4" t="s">
        <v>999</v>
      </c>
      <c r="B39" s="4" t="s">
        <v>1000</v>
      </c>
      <c r="C39">
        <v>223</v>
      </c>
      <c r="D39" s="4" t="s">
        <v>363</v>
      </c>
      <c r="E39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N611NC</v>
      </c>
      <c r="F39" s="4" t="s">
        <v>1265</v>
      </c>
      <c r="G39" s="4" t="s">
        <v>369</v>
      </c>
      <c r="H39" s="4" t="s">
        <v>1002</v>
      </c>
      <c r="I39" s="4" t="s">
        <v>515</v>
      </c>
      <c r="J39" s="4" t="s">
        <v>1266</v>
      </c>
      <c r="K39" s="4" t="s">
        <v>1267</v>
      </c>
      <c r="L39" s="4"/>
      <c r="M39" s="4" t="s">
        <v>1268</v>
      </c>
      <c r="N39" s="4" t="s">
        <v>369</v>
      </c>
      <c r="O39">
        <v>21136</v>
      </c>
      <c r="P39" s="4" t="s">
        <v>1002</v>
      </c>
      <c r="Q39" s="4" t="s">
        <v>1016</v>
      </c>
      <c r="R39" s="4"/>
      <c r="S39" s="4" t="s">
        <v>1269</v>
      </c>
      <c r="T39" s="4" t="s">
        <v>1270</v>
      </c>
      <c r="U39" s="4"/>
      <c r="V39" s="4" t="s">
        <v>1271</v>
      </c>
      <c r="W39" s="4" t="s">
        <v>1272</v>
      </c>
      <c r="X39" s="4" t="s">
        <v>1273</v>
      </c>
      <c r="Y39" s="4" t="s">
        <v>1274</v>
      </c>
      <c r="Z39" s="4" t="s">
        <v>1270</v>
      </c>
      <c r="AA39" s="4"/>
      <c r="AB39" s="4"/>
      <c r="AC39" s="4" t="str">
        <f>IF(LEN(INDEX('By serial number'!$A:$AV,MATCH(TEXT($C39,"000"),'By serial number'!$A:$A,0),MATCH(_7043_DJones_1_export_excel_2_9_[[#Headers],["Operator"]],'By serial number'!$A$1:$AV$1,0)))=0,"",INDEX('By serial number'!$A:$AV,MATCH(TEXT($C39,"000"),'By serial number'!$A:$A,0),MATCH(_7043_DJones_1_export_excel_2_9_[[#Headers],["Operator"]],'By serial number'!$A$1:$AV$1,0)))</f>
        <v xml:space="preserve">Executive Flight Solutions </v>
      </c>
      <c r="AD39" s="4" t="str">
        <f>IF(LEN(INDEX('By serial number'!$A:$AV,MATCH(TEXT($C39,"000"),'By serial number'!$A:$A,0),MATCH(_7043_DJones_1_export_excel_2_9_[[#Headers],[Data]],'By serial number'!$A$1:$AV$1,0)))=0,"",INDEX('By serial number'!$A:$AV,MATCH(TEXT($C39,"000"),'By serial number'!$A:$A,0),MATCH(_7043_DJones_1_export_excel_2_9_[[#Headers],[Data]],'By serial number'!$A$1:$AV$1,0)))</f>
        <v>MHW Group Holdings LLC Reisterstown MD bought 4/14/15. Operated by Executive Flight Solutions until 2020</v>
      </c>
      <c r="AE39" s="4" t="str">
        <f>IF(LEN(INDEX('By serial number'!$A:$AV,MATCH(TEXT($C39,"000"),'By serial number'!$A:$A,0),MATCH(_7043_DJones_1_export_excel_2_9_[[#Headers],[NAME]],'By serial number'!$A$1:$AV$1,0)))=0,"",INDEX('By serial number'!$A:$AV,MATCH(TEXT($C39,"000"),'By serial number'!$A:$A,0),MATCH(_7043_DJones_1_export_excel_2_9_[[#Headers],[NAME]],'By serial number'!$A$1:$AV$1,0)))</f>
        <v>MHW GROUP HOLDINGS LLC</v>
      </c>
      <c r="AF39" s="4" t="str">
        <f>IF(LEN(INDEX('By serial number'!$A:$AV,MATCH(TEXT($C39,"000"),'By serial number'!$A:$A,0),MATCH(_7043_DJones_1_export_excel_2_9_[[#Headers],[STREET]],'By serial number'!$A$1:$AV$1,0)))=0,"",INDEX('By serial number'!$A:$AV,MATCH(TEXT($C39,"000"),'By serial number'!$A:$A,0),MATCH(_7043_DJones_1_export_excel_2_9_[[#Headers],[STREET]],'By serial number'!$A$1:$AV$1,0)))</f>
        <v>11620 RED RUN BLVD</v>
      </c>
      <c r="AG39" s="4" t="str">
        <f>IF(LEN(INDEX('By serial number'!$A:$AV,MATCH(TEXT($C39,"000"),'By serial number'!$A:$A,0),MATCH(_7043_DJones_1_export_excel_2_9_[[#Headers],[CITY]],'By serial number'!$A$1:$AV$1,0)))=0,"",INDEX('By serial number'!$A:$AV,MATCH(TEXT($C39,"000"),'By serial number'!$A:$A,0),MATCH(_7043_DJones_1_export_excel_2_9_[[#Headers],[CITY]],'By serial number'!$A$1:$AV$1,0)))</f>
        <v>REISTERSTOWN</v>
      </c>
      <c r="AH39" s="4" t="str">
        <f>IF(LEN(INDEX('By serial number'!$A:$AV,MATCH(TEXT($C39,"000"),'By serial number'!$A:$A,0),MATCH(_7043_DJones_1_export_excel_2_9_[[#Headers],[STATE]],'By serial number'!$A$1:$AV$1,0)))=0,"",INDEX('By serial number'!$A:$AV,MATCH(TEXT($C39,"000"),'By serial number'!$A:$A,0),MATCH(_7043_DJones_1_export_excel_2_9_[[#Headers],[STATE]],'By serial number'!$A$1:$AV$1,0)))</f>
        <v>MD</v>
      </c>
      <c r="AI39" s="4" t="e">
        <f>IF(LEN(INDEX('By serial number'!$A:$AV,MATCH(TEXT($C39,"000"),'By serial number'!$A:$A,0),MATCH(_7043_DJones_1_export_excel_2_9_[[#Headers],[Column1]],'By serial number'!$A$1:$AV$1,0)))=0,"",INDEX('By serial number'!$A:$AV,MATCH(TEXT($C39,"000"),'By serial number'!$A:$A,0),MATCH(_7043_DJones_1_export_excel_2_9_[[#Headers],[Column1]],'By serial number'!$A$1:$AV$1,0)))</f>
        <v>#N/A</v>
      </c>
      <c r="AJ39" s="4" t="str">
        <f>IF(LEN(INDEX('By serial number'!$A:$AV,MATCH(TEXT($C39,"000"),'By serial number'!$A:$A,0),MATCH(_7043_DJones_1_export_excel_2_9_[[#Headers],[OTHER NAMES(1)]],'By serial number'!$A$1:$AV$1,0)))=0,"",INDEX('By serial number'!$A:$AV,MATCH(TEXT($C39,"000"),'By serial number'!$A:$A,0),MATCH(_7043_DJones_1_export_excel_2_9_[[#Headers],[OTHER NAMES(1)]],'By serial number'!$A$1:$AV$1,0)))</f>
        <v/>
      </c>
      <c r="AK39" s="4" t="str">
        <f>IF(LEN(INDEX('By serial number'!$A:$AV,MATCH(TEXT($C39,"000"),'By serial number'!$A:$A,0),MATCH(_7043_DJones_1_export_excel_2_9_[[#Headers],[OTHER NAMES(2)]],'By serial number'!$A$1:$AV$1,0)))=0,"",INDEX('By serial number'!$A:$AV,MATCH(TEXT($C39,"000"),'By serial number'!$A:$A,0),MATCH(_7043_DJones_1_export_excel_2_9_[[#Headers],[OTHER NAMES(2)]],'By serial number'!$A$1:$AV$1,0)))</f>
        <v/>
      </c>
      <c r="AL39" s="4" t="str">
        <f>IF(LEN(INDEX('By serial number'!$A:$AV,MATCH(TEXT($C39,"000"),'By serial number'!$A:$A,0),MATCH(_7043_DJones_1_export_excel_2_9_[[#Headers],[Part 135 Certificate Holder Name]],'By serial number'!$A$1:$AV$1,0)))=0,"",INDEX('By serial number'!$A:$AV,MATCH(TEXT($C39,"000"),'By serial number'!$A:$A,0),MATCH(_7043_DJones_1_export_excel_2_9_[[#Headers],[Part 135 Certificate Holder Name]],'By serial number'!$A$1:$AV$1,0)))</f>
        <v/>
      </c>
      <c r="AM39" s="4" t="str">
        <f>IF(LEN(INDEX('By serial number'!$A:$AV,MATCH(TEXT($C39,"000"),'By serial number'!$A:$A,0),MATCH(_7043_DJones_1_export_excel_2_9_[[#Headers],[Part 135 Dsgn]],'By serial number'!$A$1:$AV$1,0)))=0,"",INDEX('By serial number'!$A:$AV,MATCH(TEXT($C39,"000"),'By serial number'!$A:$A,0),MATCH(_7043_DJones_1_export_excel_2_9_[[#Headers],[Part 135 Dsgn]],'By serial number'!$A$1:$AV$1,0)))</f>
        <v/>
      </c>
      <c r="AN39" s="4" t="e">
        <f>IF(LEN(INDEX('By serial number'!$A:$AV,MATCH(TEXT($C39,"000"),'By serial number'!$A:$A,0),MATCH(_7043_DJones_1_export_excel_2_9_[[#Headers],[Column2]],'By serial number'!$A$1:$AV$1,0)))=0,"",INDEX('By serial number'!$A:$AV,MATCH(TEXT($C39,"000"),'By serial number'!$A:$A,0),MATCH(_7043_DJones_1_export_excel_2_9_[[#Headers],[Column2]],'By serial number'!$A$1:$AV$1,0)))</f>
        <v>#N/A</v>
      </c>
      <c r="AO39" s="4" t="str">
        <f>IF(LEN(INDEX('By serial number'!$A:$AV,MATCH(TEXT($C39,"000"),'By serial number'!$A:$A,0),MATCH(_7043_DJones_1_export_excel_2_9_[[#Headers],[DNB Key People]],'By serial number'!$A$1:$AV$1,0)))=0,"",INDEX('By serial number'!$A:$AV,MATCH(TEXT($C39,"000"),'By serial number'!$A:$A,0),MATCH(_7043_DJones_1_export_excel_2_9_[[#Headers],[DNB Key People]],'By serial number'!$A$1:$AV$1,0)))</f>
        <v/>
      </c>
      <c r="AP39" s="4" t="str">
        <f>IF(LEN(INDEX('By serial number'!$A:$AV,MATCH(TEXT($C39,"000"),'By serial number'!$A:$A,0),MATCH(_7043_DJones_1_export_excel_2_9_[[#Headers],[POC]],'By serial number'!$A$1:$AV$1,0)))=0,"",INDEX('By serial number'!$A:$AV,MATCH(TEXT($C39,"000"),'By serial number'!$A:$A,0),MATCH(_7043_DJones_1_export_excel_2_9_[[#Headers],[POC]],'By serial number'!$A$1:$AV$1,0)))</f>
        <v/>
      </c>
      <c r="AQ39" s="4" t="str">
        <f>IF(LEN(INDEX('By serial number'!$A:$AV,MATCH(TEXT($C39,"000"),'By serial number'!$A:$A,0),MATCH(_7043_DJones_1_export_excel_2_9_[[#Headers],[Title]],'By serial number'!$A$1:$AV$1,0)))=0,"",INDEX('By serial number'!$A:$AV,MATCH(TEXT($C39,"000"),'By serial number'!$A:$A,0),MATCH(_7043_DJones_1_export_excel_2_9_[[#Headers],[Title]],'By serial number'!$A$1:$AV$1,0)))</f>
        <v/>
      </c>
      <c r="AR39" s="4" t="str">
        <f>IF(LEN(INDEX('By serial number'!$A:$AV,MATCH(TEXT($C39,"000"),'By serial number'!$A:$A,0),MATCH(_7043_DJones_1_export_excel_2_9_[[#Headers],[Address]],'By serial number'!$A$1:$AV$1,0)))=0,"",INDEX('By serial number'!$A:$AV,MATCH(TEXT($C39,"000"),'By serial number'!$A:$A,0),MATCH(_7043_DJones_1_export_excel_2_9_[[#Headers],[Address]],'By serial number'!$A$1:$AV$1,0)))</f>
        <v/>
      </c>
      <c r="AS39" s="4" t="e">
        <f>IF(LEN(INDEX('By serial number'!$A:$AV,MATCH(TEXT($C39,"000"),'By serial number'!$A:$A,0),MATCH(_7043_DJones_1_export_excel_2_9_[[#Headers],[Column3]],'By serial number'!$A$1:$AV$1,0)))=0,"",INDEX('By serial number'!$A:$AV,MATCH(TEXT($C39,"000"),'By serial number'!$A:$A,0),MATCH(_7043_DJones_1_export_excel_2_9_[[#Headers],[Column3]],'By serial number'!$A$1:$AV$1,0)))</f>
        <v>#N/A</v>
      </c>
      <c r="AT39" s="4" t="str">
        <f>IF(LEN(INDEX('By serial number'!$A:$AV,MATCH(TEXT($C39,"000"),'By serial number'!$A:$A,0),MATCH(_7043_DJones_1_export_excel_2_9_[[#Headers],[Phone]],'By serial number'!$A$1:$AV$1,0)))=0,"",INDEX('By serial number'!$A:$AV,MATCH(TEXT($C39,"000"),'By serial number'!$A:$A,0),MATCH(_7043_DJones_1_export_excel_2_9_[[#Headers],[Phone]],'By serial number'!$A$1:$AV$1,0)))</f>
        <v/>
      </c>
      <c r="AU39" s="4" t="str">
        <f>IF(LEN(INDEX('By serial number'!$A:$AV,MATCH(TEXT($C39,"000"),'By serial number'!$A:$A,0),MATCH(_7043_DJones_1_export_excel_2_9_[[#Headers],[Email]],'By serial number'!$A$1:$AV$1,0)))=0,"",INDEX('By serial number'!$A:$AV,MATCH(TEXT($C39,"000"),'By serial number'!$A:$A,0),MATCH(_7043_DJones_1_export_excel_2_9_[[#Headers],[Email]],'By serial number'!$A$1:$AV$1,0)))</f>
        <v/>
      </c>
      <c r="AV39" s="4" t="e">
        <f>IF(LEN(INDEX('By serial number'!$A:$AV,MATCH(TEXT($C39,"000"),'By serial number'!$A:$A,0),MATCH(_7043_DJones_1_export_excel_2_9_[[#Headers],[Column4]],'By serial number'!$A$1:$AV$1,0)))=0,"",INDEX('By serial number'!$A:$AV,MATCH(TEXT($C39,"000"),'By serial number'!$A:$A,0),MATCH(_7043_DJones_1_export_excel_2_9_[[#Headers],[Column4]],'By serial number'!$A$1:$AV$1,0)))</f>
        <v>#N/A</v>
      </c>
      <c r="AW39" s="4" t="str">
        <f>IF(LEN(INDEX('By serial number'!$A:$AV,MATCH(TEXT($C39,"000"),'By serial number'!$A:$A,0),MATCH(_7043_DJones_1_export_excel_2_9_[[#Headers],[NBAA Name]],'By serial number'!$A$1:$AV$1,0)))=0,"",INDEX('By serial number'!$A:$AV,MATCH(TEXT($C39,"000"),'By serial number'!$A:$A,0),MATCH(_7043_DJones_1_export_excel_2_9_[[#Headers],[NBAA Name]],'By serial number'!$A$1:$AV$1,0)))</f>
        <v/>
      </c>
      <c r="AX39" s="4" t="str">
        <f>IF(LEN(INDEX('By serial number'!$A:$AV,MATCH(TEXT($C39,"000"),'By serial number'!$A:$A,0),MATCH(_7043_DJones_1_export_excel_2_9_[[#Headers],[NBAA Addr1]],'By serial number'!$A$1:$AV$1,0)))=0,"",INDEX('By serial number'!$A:$AV,MATCH(TEXT($C39,"000"),'By serial number'!$A:$A,0),MATCH(_7043_DJones_1_export_excel_2_9_[[#Headers],[NBAA Addr1]],'By serial number'!$A$1:$AV$1,0)))</f>
        <v/>
      </c>
      <c r="AY39" s="4" t="str">
        <f>IF(LEN(INDEX('By serial number'!$A:$AV,MATCH(TEXT($C39,"000"),'By serial number'!$A:$A,0),MATCH(_7043_DJones_1_export_excel_2_9_[[#Headers],[NBAA Addr2]],'By serial number'!$A$1:$AV$1,0)))=0,"",INDEX('By serial number'!$A:$AV,MATCH(TEXT($C39,"000"),'By serial number'!$A:$A,0),MATCH(_7043_DJones_1_export_excel_2_9_[[#Headers],[NBAA Addr2]],'By serial number'!$A$1:$AV$1,0)))</f>
        <v/>
      </c>
      <c r="AZ39" s="4" t="str">
        <f>IF(LEN(INDEX('By serial number'!$A:$AV,MATCH(TEXT($C39,"000"),'By serial number'!$A:$A,0),MATCH(_7043_DJones_1_export_excel_2_9_[[#Headers],[NBAA City]],'By serial number'!$A$1:$AV$1,0)))=0,"",INDEX('By serial number'!$A:$AV,MATCH(TEXT($C39,"000"),'By serial number'!$A:$A,0),MATCH(_7043_DJones_1_export_excel_2_9_[[#Headers],[NBAA City]],'By serial number'!$A$1:$AV$1,0)))</f>
        <v/>
      </c>
      <c r="BA39" s="4" t="str">
        <f>IF(LEN(INDEX('By serial number'!$A:$AV,MATCH(TEXT($C39,"000"),'By serial number'!$A:$A,0),MATCH(_7043_DJones_1_export_excel_2_9_[[#Headers],[NBAA State]],'By serial number'!$A$1:$AV$1,0)))=0,"",INDEX('By serial number'!$A:$AV,MATCH(TEXT($C39,"000"),'By serial number'!$A:$A,0),MATCH(_7043_DJones_1_export_excel_2_9_[[#Headers],[NBAA State]],'By serial number'!$A$1:$AV$1,0)))</f>
        <v/>
      </c>
      <c r="BB39" s="4" t="str">
        <f>IF(LEN(INDEX('By serial number'!$A:$AV,MATCH(TEXT($C39,"000"),'By serial number'!$A:$A,0),MATCH(_7043_DJones_1_export_excel_2_9_[[#Headers],[NBAA Zip]],'By serial number'!$A$1:$AV$1,0)))=0,"",INDEX('By serial number'!$A:$AV,MATCH(TEXT($C39,"000"),'By serial number'!$A:$A,0),MATCH(_7043_DJones_1_export_excel_2_9_[[#Headers],[NBAA Zip]],'By serial number'!$A$1:$AV$1,0)))</f>
        <v/>
      </c>
      <c r="BC39" s="4" t="str">
        <f>IF(LEN(INDEX('By serial number'!$A:$AV,MATCH(TEXT($C39,"000"),'By serial number'!$A:$A,0),MATCH(_7043_DJones_1_export_excel_2_9_[[#Headers],[NBAA Phone]],'By serial number'!$A$1:$AV$1,0)))=0,"",INDEX('By serial number'!$A:$AV,MATCH(TEXT($C39,"000"),'By serial number'!$A:$A,0),MATCH(_7043_DJones_1_export_excel_2_9_[[#Headers],[NBAA Phone]],'By serial number'!$A$1:$AV$1,0)))</f>
        <v/>
      </c>
      <c r="BD39" s="4" t="str">
        <f>IF(LEN(INDEX('By serial number'!$A:$AV,MATCH(TEXT($C39,"000"),'By serial number'!$A:$A,0),MATCH(_7043_DJones_1_export_excel_2_9_[[#Headers],[NBAA Web]],'By serial number'!$A$1:$AV$1,0)))=0,"",INDEX('By serial number'!$A:$AV,MATCH(TEXT($C39,"000"),'By serial number'!$A:$A,0),MATCH(_7043_DJones_1_export_excel_2_9_[[#Headers],[NBAA Web]],'By serial number'!$A$1:$AV$1,0)))</f>
        <v/>
      </c>
      <c r="BE39" s="4" t="str">
        <f>IF(LEN(INDEX('By serial number'!$A:$AV,MATCH(TEXT($C39,"000"),'By serial number'!$A:$A,0),MATCH(_7043_DJones_1_export_excel_2_9_[[#Headers],[NBAA email]],'By serial number'!$A$1:$AV$1,0)))=0,"",INDEX('By serial number'!$A:$AV,MATCH(TEXT($C39,"000"),'By serial number'!$A:$A,0),MATCH(_7043_DJones_1_export_excel_2_9_[[#Headers],[NBAA email]],'By serial number'!$A$1:$AV$1,0)))</f>
        <v/>
      </c>
      <c r="BF39" s="4" t="str">
        <f>IF(LEN(INDEX('By serial number'!$A:$AV,MATCH(TEXT($C39,"000"),'By serial number'!$A:$A,0),MATCH(_7043_DJones_1_export_excel_2_9_[[#Headers],[NBAA NBAA Link]],'By serial number'!$A$1:$AV$1,0)))=0,"",INDEX('By serial number'!$A:$AV,MATCH(TEXT($C39,"000"),'By serial number'!$A:$A,0),MATCH(_7043_DJones_1_export_excel_2_9_[[#Headers],[NBAA NBAA Link]],'By serial number'!$A$1:$AV$1,0)))</f>
        <v/>
      </c>
      <c r="BG39" s="4" t="str">
        <f>IF(LEN(INDEX('By serial number'!$A:$AV,MATCH(TEXT($C39,"000"),'By serial number'!$A:$A,0),MATCH(_7043_DJones_1_export_excel_2_9_[[#Headers],[Certificate Designator]],'By serial number'!$A$1:$AV$1,0)))=0,"",INDEX('By serial number'!$A:$AV,MATCH(TEXT($C39,"000"),'By serial number'!$A:$A,0),MATCH(_7043_DJones_1_export_excel_2_9_[[#Headers],[Certificate Designator]],'By serial number'!$A$1:$AV$1,0)))</f>
        <v/>
      </c>
      <c r="BH39" s="4" t="str">
        <f>IF(LEN(INDEX('By serial number'!$A:$AV,MATCH(TEXT($C39,"000"),'By serial number'!$A:$A,0),MATCH(_7043_DJones_1_export_excel_2_9_[[#Headers],[Company Name]],'By serial number'!$A$1:$AV$1,0)))=0,"",INDEX('By serial number'!$A:$AV,MATCH(TEXT($C39,"000"),'By serial number'!$A:$A,0),MATCH(_7043_DJones_1_export_excel_2_9_[[#Headers],[Company Name]],'By serial number'!$A$1:$AV$1,0)))</f>
        <v/>
      </c>
      <c r="BI39" s="4" t="str">
        <f>IF(LEN(INDEX('By serial number'!$A:$AV,MATCH(TEXT($C39,"000"),'By serial number'!$A:$A,0),MATCH(_7043_DJones_1_export_excel_2_9_[[#Headers],[CEO_Name]],'By serial number'!$A$1:$AV$1,0)))=0,"",INDEX('By serial number'!$A:$AV,MATCH(TEXT($C39,"000"),'By serial number'!$A:$A,0),MATCH(_7043_DJones_1_export_excel_2_9_[[#Headers],[CEO_Name]],'By serial number'!$A$1:$AV$1,0)))</f>
        <v/>
      </c>
      <c r="BJ39" s="4" t="str">
        <f>IF(LEN(INDEX('By serial number'!$A:$AV,MATCH(TEXT($C39,"000"),'By serial number'!$A:$A,0),MATCH(_7043_DJones_1_export_excel_2_9_[[#Headers],[CEO_Title]],'By serial number'!$A$1:$AV$1,0)))=0,"",INDEX('By serial number'!$A:$AV,MATCH(TEXT($C39,"000"),'By serial number'!$A:$A,0),MATCH(_7043_DJones_1_export_excel_2_9_[[#Headers],[CEO_Title]],'By serial number'!$A$1:$AV$1,0)))</f>
        <v/>
      </c>
      <c r="BK39" s="4" t="str">
        <f>IF(LEN(INDEX('By serial number'!$A:$AV,MATCH(TEXT($C39,"000"),'By serial number'!$A:$A,0),MATCH(_7043_DJones_1_export_excel_2_9_[[#Headers],[CEO_Address1]],'By serial number'!$A$1:$AV$1,0)))=0,"",INDEX('By serial number'!$A:$AV,MATCH(TEXT($C39,"000"),'By serial number'!$A:$A,0),MATCH(_7043_DJones_1_export_excel_2_9_[[#Headers],[CEO_Address1]],'By serial number'!$A$1:$AV$1,0)))</f>
        <v/>
      </c>
      <c r="BL39" s="4" t="str">
        <f>IF(LEN(INDEX('By serial number'!$A:$AV,MATCH(TEXT($C39,"000"),'By serial number'!$A:$A,0),MATCH(_7043_DJones_1_export_excel_2_9_[[#Headers],[CEO_Address2]],'By serial number'!$A$1:$AV$1,0)))=0,"",INDEX('By serial number'!$A:$AV,MATCH(TEXT($C39,"000"),'By serial number'!$A:$A,0),MATCH(_7043_DJones_1_export_excel_2_9_[[#Headers],[CEO_Address2]],'By serial number'!$A$1:$AV$1,0)))</f>
        <v/>
      </c>
      <c r="BM39" s="4" t="str">
        <f>IF(LEN(INDEX('By serial number'!$A:$AV,MATCH(TEXT($C39,"000"),'By serial number'!$A:$A,0),MATCH(_7043_DJones_1_export_excel_2_9_[[#Headers],[CEO_Address3]],'By serial number'!$A$1:$AV$1,0)))=0,"",INDEX('By serial number'!$A:$AV,MATCH(TEXT($C39,"000"),'By serial number'!$A:$A,0),MATCH(_7043_DJones_1_export_excel_2_9_[[#Headers],[CEO_Address3]],'By serial number'!$A$1:$AV$1,0)))</f>
        <v/>
      </c>
      <c r="BN39" s="4" t="str">
        <f>IF(LEN(INDEX('By serial number'!$A:$AV,MATCH(TEXT($C39,"000"),'By serial number'!$A:$A,0),MATCH(_7043_DJones_1_export_excel_2_9_[[#Headers],[CEO_City]],'By serial number'!$A$1:$AV$1,0)))=0,"",INDEX('By serial number'!$A:$AV,MATCH(TEXT($C39,"000"),'By serial number'!$A:$A,0),MATCH(_7043_DJones_1_export_excel_2_9_[[#Headers],[CEO_City]],'By serial number'!$A$1:$AV$1,0)))</f>
        <v/>
      </c>
      <c r="BO39" s="4" t="str">
        <f>IF(LEN(INDEX('By serial number'!$A:$AV,MATCH(TEXT($C39,"000"),'By serial number'!$A:$A,0),MATCH(_7043_DJones_1_export_excel_2_9_[[#Headers],[CEO_State]],'By serial number'!$A$1:$AV$1,0)))=0,"",INDEX('By serial number'!$A:$AV,MATCH(TEXT($C39,"000"),'By serial number'!$A:$A,0),MATCH(_7043_DJones_1_export_excel_2_9_[[#Headers],[CEO_State]],'By serial number'!$A$1:$AV$1,0)))</f>
        <v/>
      </c>
      <c r="BP39" s="4" t="str">
        <f>IF(LEN(INDEX('By serial number'!$A:$AV,MATCH(TEXT($C39,"000"),'By serial number'!$A:$A,0),MATCH(_7043_DJones_1_export_excel_2_9_[[#Headers],[CEO_Postal_Code]],'By serial number'!$A$1:$AV$1,0)))=0,"",INDEX('By serial number'!$A:$AV,MATCH(TEXT($C39,"000"),'By serial number'!$A:$A,0),MATCH(_7043_DJones_1_export_excel_2_9_[[#Headers],[CEO_Postal_Code]],'By serial number'!$A$1:$AV$1,0)))</f>
        <v/>
      </c>
      <c r="BQ39" s="4" t="str">
        <f>IF(LEN(INDEX('By serial number'!$A:$AV,MATCH(TEXT($C39,"000"),'By serial number'!$A:$A,0),MATCH(_7043_DJones_1_export_excel_2_9_[[#Headers],[CEO_Country]],'By serial number'!$A$1:$AV$1,0)))=0,"",INDEX('By serial number'!$A:$AV,MATCH(TEXT($C39,"000"),'By serial number'!$A:$A,0),MATCH(_7043_DJones_1_export_excel_2_9_[[#Headers],[CEO_Country]],'By serial number'!$A$1:$AV$1,0)))</f>
        <v/>
      </c>
      <c r="BR39" s="4" t="str">
        <f>IF(LEN(INDEX('By serial number'!$A:$AV,MATCH(TEXT($C39,"000"),'By serial number'!$A:$A,0),MATCH(_7043_DJones_1_export_excel_2_9_[[#Headers],[CEO_Phone]],'By serial number'!$A$1:$AV$1,0)))=0,"",INDEX('By serial number'!$A:$AV,MATCH(TEXT($C39,"000"),'By serial number'!$A:$A,0),MATCH(_7043_DJones_1_export_excel_2_9_[[#Headers],[CEO_Phone]],'By serial number'!$A$1:$AV$1,0)))</f>
        <v/>
      </c>
      <c r="BS39" s="4" t="str">
        <f>IF(LEN(INDEX('By serial number'!$A:$AV,MATCH(TEXT($C39,"000"),'By serial number'!$A:$A,0),MATCH(_7043_DJones_1_export_excel_2_9_[[#Headers],[CEO_Phone_Extension]],'By serial number'!$A$1:$AV$1,0)))=0,"",INDEX('By serial number'!$A:$AV,MATCH(TEXT($C39,"000"),'By serial number'!$A:$A,0),MATCH(_7043_DJones_1_export_excel_2_9_[[#Headers],[CEO_Phone_Extension]],'By serial number'!$A$1:$AV$1,0)))</f>
        <v/>
      </c>
      <c r="BT39" s="4" t="str">
        <f>IF(LEN(INDEX('By serial number'!$A:$AV,MATCH(TEXT($C39,"000"),'By serial number'!$A:$A,0),MATCH(_7043_DJones_1_export_excel_2_9_[[#Headers],[CEO_Foreign_Phone]],'By serial number'!$A$1:$AV$1,0)))=0,"",INDEX('By serial number'!$A:$AV,MATCH(TEXT($C39,"000"),'By serial number'!$A:$A,0),MATCH(_7043_DJones_1_export_excel_2_9_[[#Headers],[CEO_Foreign_Phone]],'By serial number'!$A$1:$AV$1,0)))</f>
        <v/>
      </c>
      <c r="BU39" s="4" t="str">
        <f>IFERROR(INDEX(Zerobounce!$A:$B,MATCH(_7043_DJones_1_export_excel_2_9_[[#This Row],[COMPEMAILADDRESS]],Zerobounce!$A:$A,0),2),"")</f>
        <v/>
      </c>
      <c r="BV39" s="4" t="str">
        <f>IFERROR(INDEX(Zerobounce!$A:$B,MATCH(_7043_DJones_1_export_excel_2_9_[[#This Row],[CONTACTEMAIL]],Zerobounce!$A:$A,0),2),"")</f>
        <v>valid</v>
      </c>
      <c r="BW39" s="11"/>
    </row>
    <row r="40" spans="1:75" x14ac:dyDescent="0.25">
      <c r="A40" s="4" t="s">
        <v>999</v>
      </c>
      <c r="B40" s="4" t="s">
        <v>1000</v>
      </c>
      <c r="C40">
        <v>224</v>
      </c>
      <c r="D40" s="4" t="s">
        <v>370</v>
      </c>
      <c r="E40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N224GG</v>
      </c>
      <c r="F40" s="4" t="s">
        <v>1275</v>
      </c>
      <c r="G40" s="4" t="s">
        <v>375</v>
      </c>
      <c r="H40" s="4" t="s">
        <v>1002</v>
      </c>
      <c r="I40" s="4" t="s">
        <v>515</v>
      </c>
      <c r="J40" s="4" t="s">
        <v>1276</v>
      </c>
      <c r="K40" s="4" t="s">
        <v>1277</v>
      </c>
      <c r="L40" s="4"/>
      <c r="M40" s="4" t="s">
        <v>1278</v>
      </c>
      <c r="N40" s="4" t="s">
        <v>375</v>
      </c>
      <c r="O40">
        <v>32548</v>
      </c>
      <c r="P40" s="4" t="s">
        <v>1002</v>
      </c>
      <c r="Q40" s="4" t="s">
        <v>1016</v>
      </c>
      <c r="R40" s="4"/>
      <c r="S40" s="4"/>
      <c r="T40" s="4"/>
      <c r="U40" s="4"/>
      <c r="V40" s="4" t="s">
        <v>1279</v>
      </c>
      <c r="W40" s="4" t="s">
        <v>1280</v>
      </c>
      <c r="X40" s="4" t="s">
        <v>1020</v>
      </c>
      <c r="Y40" s="4"/>
      <c r="Z40" s="4" t="s">
        <v>1281</v>
      </c>
      <c r="AA40" s="4"/>
      <c r="AB40" s="4" t="s">
        <v>1281</v>
      </c>
      <c r="AC40" s="4" t="str">
        <f>IF(LEN(INDEX('By serial number'!$A:$AV,MATCH(TEXT($C40,"000"),'By serial number'!$A:$A,0),MATCH(_7043_DJones_1_export_excel_2_9_[[#Headers],["Operator"]],'By serial number'!$A$1:$AV$1,0)))=0,"",INDEX('By serial number'!$A:$AV,MATCH(TEXT($C40,"000"),'By serial number'!$A:$A,0),MATCH(_7043_DJones_1_export_excel_2_9_[[#Headers],["Operator"]],'By serial number'!$A$1:$AV$1,0)))</f>
        <v/>
      </c>
      <c r="AD40" s="4" t="str">
        <f>IF(LEN(INDEX('By serial number'!$A:$AV,MATCH(TEXT($C40,"000"),'By serial number'!$A:$A,0),MATCH(_7043_DJones_1_export_excel_2_9_[[#Headers],[Data]],'By serial number'!$A$1:$AV$1,0)))=0,"",INDEX('By serial number'!$A:$AV,MATCH(TEXT($C40,"000"),'By serial number'!$A:$A,0),MATCH(_7043_DJones_1_export_excel_2_9_[[#Headers],[Data]],'By serial number'!$A$1:$AV$1,0)))</f>
        <v>Gator Tracks LLC, Ft Lauderdale FL bought 12/21/20</v>
      </c>
      <c r="AE40" s="4" t="str">
        <f>IF(LEN(INDEX('By serial number'!$A:$AV,MATCH(TEXT($C40,"000"),'By serial number'!$A:$A,0),MATCH(_7043_DJones_1_export_excel_2_9_[[#Headers],[NAME]],'By serial number'!$A$1:$AV$1,0)))=0,"",INDEX('By serial number'!$A:$AV,MATCH(TEXT($C40,"000"),'By serial number'!$A:$A,0),MATCH(_7043_DJones_1_export_excel_2_9_[[#Headers],[NAME]],'By serial number'!$A$1:$AV$1,0)))</f>
        <v>GATOR TRACKS LLC</v>
      </c>
      <c r="AF40" s="4" t="str">
        <f>IF(LEN(INDEX('By serial number'!$A:$AV,MATCH(TEXT($C40,"000"),'By serial number'!$A:$A,0),MATCH(_7043_DJones_1_export_excel_2_9_[[#Headers],[STREET]],'By serial number'!$A$1:$AV$1,0)))=0,"",INDEX('By serial number'!$A:$AV,MATCH(TEXT($C40,"000"),'By serial number'!$A:$A,0),MATCH(_7043_DJones_1_export_excel_2_9_[[#Headers],[STREET]],'By serial number'!$A$1:$AV$1,0)))</f>
        <v>70 READY AVE NW</v>
      </c>
      <c r="AG40" s="4" t="str">
        <f>IF(LEN(INDEX('By serial number'!$A:$AV,MATCH(TEXT($C40,"000"),'By serial number'!$A:$A,0),MATCH(_7043_DJones_1_export_excel_2_9_[[#Headers],[CITY]],'By serial number'!$A$1:$AV$1,0)))=0,"",INDEX('By serial number'!$A:$AV,MATCH(TEXT($C40,"000"),'By serial number'!$A:$A,0),MATCH(_7043_DJones_1_export_excel_2_9_[[#Headers],[CITY]],'By serial number'!$A$1:$AV$1,0)))</f>
        <v>FORT WALTON BEACH</v>
      </c>
      <c r="AH40" s="4" t="str">
        <f>IF(LEN(INDEX('By serial number'!$A:$AV,MATCH(TEXT($C40,"000"),'By serial number'!$A:$A,0),MATCH(_7043_DJones_1_export_excel_2_9_[[#Headers],[STATE]],'By serial number'!$A$1:$AV$1,0)))=0,"",INDEX('By serial number'!$A:$AV,MATCH(TEXT($C40,"000"),'By serial number'!$A:$A,0),MATCH(_7043_DJones_1_export_excel_2_9_[[#Headers],[STATE]],'By serial number'!$A$1:$AV$1,0)))</f>
        <v>FL</v>
      </c>
      <c r="AI40" s="4" t="e">
        <f>IF(LEN(INDEX('By serial number'!$A:$AV,MATCH(TEXT($C40,"000"),'By serial number'!$A:$A,0),MATCH(_7043_DJones_1_export_excel_2_9_[[#Headers],[Column1]],'By serial number'!$A$1:$AV$1,0)))=0,"",INDEX('By serial number'!$A:$AV,MATCH(TEXT($C40,"000"),'By serial number'!$A:$A,0),MATCH(_7043_DJones_1_export_excel_2_9_[[#Headers],[Column1]],'By serial number'!$A$1:$AV$1,0)))</f>
        <v>#N/A</v>
      </c>
      <c r="AJ40" s="4" t="str">
        <f>IF(LEN(INDEX('By serial number'!$A:$AV,MATCH(TEXT($C40,"000"),'By serial number'!$A:$A,0),MATCH(_7043_DJones_1_export_excel_2_9_[[#Headers],[OTHER NAMES(1)]],'By serial number'!$A$1:$AV$1,0)))=0,"",INDEX('By serial number'!$A:$AV,MATCH(TEXT($C40,"000"),'By serial number'!$A:$A,0),MATCH(_7043_DJones_1_export_excel_2_9_[[#Headers],[OTHER NAMES(1)]],'By serial number'!$A$1:$AV$1,0)))</f>
        <v/>
      </c>
      <c r="AK40" s="4" t="str">
        <f>IF(LEN(INDEX('By serial number'!$A:$AV,MATCH(TEXT($C40,"000"),'By serial number'!$A:$A,0),MATCH(_7043_DJones_1_export_excel_2_9_[[#Headers],[OTHER NAMES(2)]],'By serial number'!$A$1:$AV$1,0)))=0,"",INDEX('By serial number'!$A:$AV,MATCH(TEXT($C40,"000"),'By serial number'!$A:$A,0),MATCH(_7043_DJones_1_export_excel_2_9_[[#Headers],[OTHER NAMES(2)]],'By serial number'!$A$1:$AV$1,0)))</f>
        <v/>
      </c>
      <c r="AL40" s="4" t="str">
        <f>IF(LEN(INDEX('By serial number'!$A:$AV,MATCH(TEXT($C40,"000"),'By serial number'!$A:$A,0),MATCH(_7043_DJones_1_export_excel_2_9_[[#Headers],[Part 135 Certificate Holder Name]],'By serial number'!$A$1:$AV$1,0)))=0,"",INDEX('By serial number'!$A:$AV,MATCH(TEXT($C40,"000"),'By serial number'!$A:$A,0),MATCH(_7043_DJones_1_export_excel_2_9_[[#Headers],[Part 135 Certificate Holder Name]],'By serial number'!$A$1:$AV$1,0)))</f>
        <v/>
      </c>
      <c r="AM40" s="4" t="str">
        <f>IF(LEN(INDEX('By serial number'!$A:$AV,MATCH(TEXT($C40,"000"),'By serial number'!$A:$A,0),MATCH(_7043_DJones_1_export_excel_2_9_[[#Headers],[Part 135 Dsgn]],'By serial number'!$A$1:$AV$1,0)))=0,"",INDEX('By serial number'!$A:$AV,MATCH(TEXT($C40,"000"),'By serial number'!$A:$A,0),MATCH(_7043_DJones_1_export_excel_2_9_[[#Headers],[Part 135 Dsgn]],'By serial number'!$A$1:$AV$1,0)))</f>
        <v/>
      </c>
      <c r="AN40" s="4" t="e">
        <f>IF(LEN(INDEX('By serial number'!$A:$AV,MATCH(TEXT($C40,"000"),'By serial number'!$A:$A,0),MATCH(_7043_DJones_1_export_excel_2_9_[[#Headers],[Column2]],'By serial number'!$A$1:$AV$1,0)))=0,"",INDEX('By serial number'!$A:$AV,MATCH(TEXT($C40,"000"),'By serial number'!$A:$A,0),MATCH(_7043_DJones_1_export_excel_2_9_[[#Headers],[Column2]],'By serial number'!$A$1:$AV$1,0)))</f>
        <v>#N/A</v>
      </c>
      <c r="AO40" s="4" t="str">
        <f>IF(LEN(INDEX('By serial number'!$A:$AV,MATCH(TEXT($C40,"000"),'By serial number'!$A:$A,0),MATCH(_7043_DJones_1_export_excel_2_9_[[#Headers],[DNB Key People]],'By serial number'!$A$1:$AV$1,0)))=0,"",INDEX('By serial number'!$A:$AV,MATCH(TEXT($C40,"000"),'By serial number'!$A:$A,0),MATCH(_7043_DJones_1_export_excel_2_9_[[#Headers],[DNB Key People]],'By serial number'!$A$1:$AV$1,0)))</f>
        <v/>
      </c>
      <c r="AP40" s="4" t="str">
        <f>IF(LEN(INDEX('By serial number'!$A:$AV,MATCH(TEXT($C40,"000"),'By serial number'!$A:$A,0),MATCH(_7043_DJones_1_export_excel_2_9_[[#Headers],[POC]],'By serial number'!$A$1:$AV$1,0)))=0,"",INDEX('By serial number'!$A:$AV,MATCH(TEXT($C40,"000"),'By serial number'!$A:$A,0),MATCH(_7043_DJones_1_export_excel_2_9_[[#Headers],[POC]],'By serial number'!$A$1:$AV$1,0)))</f>
        <v/>
      </c>
      <c r="AQ40" s="4" t="str">
        <f>IF(LEN(INDEX('By serial number'!$A:$AV,MATCH(TEXT($C40,"000"),'By serial number'!$A:$A,0),MATCH(_7043_DJones_1_export_excel_2_9_[[#Headers],[Title]],'By serial number'!$A$1:$AV$1,0)))=0,"",INDEX('By serial number'!$A:$AV,MATCH(TEXT($C40,"000"),'By serial number'!$A:$A,0),MATCH(_7043_DJones_1_export_excel_2_9_[[#Headers],[Title]],'By serial number'!$A$1:$AV$1,0)))</f>
        <v/>
      </c>
      <c r="AR40" s="4" t="str">
        <f>IF(LEN(INDEX('By serial number'!$A:$AV,MATCH(TEXT($C40,"000"),'By serial number'!$A:$A,0),MATCH(_7043_DJones_1_export_excel_2_9_[[#Headers],[Address]],'By serial number'!$A$1:$AV$1,0)))=0,"",INDEX('By serial number'!$A:$AV,MATCH(TEXT($C40,"000"),'By serial number'!$A:$A,0),MATCH(_7043_DJones_1_export_excel_2_9_[[#Headers],[Address]],'By serial number'!$A$1:$AV$1,0)))</f>
        <v/>
      </c>
      <c r="AS40" s="4" t="e">
        <f>IF(LEN(INDEX('By serial number'!$A:$AV,MATCH(TEXT($C40,"000"),'By serial number'!$A:$A,0),MATCH(_7043_DJones_1_export_excel_2_9_[[#Headers],[Column3]],'By serial number'!$A$1:$AV$1,0)))=0,"",INDEX('By serial number'!$A:$AV,MATCH(TEXT($C40,"000"),'By serial number'!$A:$A,0),MATCH(_7043_DJones_1_export_excel_2_9_[[#Headers],[Column3]],'By serial number'!$A$1:$AV$1,0)))</f>
        <v>#N/A</v>
      </c>
      <c r="AT40" s="4" t="str">
        <f>IF(LEN(INDEX('By serial number'!$A:$AV,MATCH(TEXT($C40,"000"),'By serial number'!$A:$A,0),MATCH(_7043_DJones_1_export_excel_2_9_[[#Headers],[Phone]],'By serial number'!$A$1:$AV$1,0)))=0,"",INDEX('By serial number'!$A:$AV,MATCH(TEXT($C40,"000"),'By serial number'!$A:$A,0),MATCH(_7043_DJones_1_export_excel_2_9_[[#Headers],[Phone]],'By serial number'!$A$1:$AV$1,0)))</f>
        <v/>
      </c>
      <c r="AU40" s="4" t="str">
        <f>IF(LEN(INDEX('By serial number'!$A:$AV,MATCH(TEXT($C40,"000"),'By serial number'!$A:$A,0),MATCH(_7043_DJones_1_export_excel_2_9_[[#Headers],[Email]],'By serial number'!$A$1:$AV$1,0)))=0,"",INDEX('By serial number'!$A:$AV,MATCH(TEXT($C40,"000"),'By serial number'!$A:$A,0),MATCH(_7043_DJones_1_export_excel_2_9_[[#Headers],[Email]],'By serial number'!$A$1:$AV$1,0)))</f>
        <v/>
      </c>
      <c r="AV40" s="4" t="e">
        <f>IF(LEN(INDEX('By serial number'!$A:$AV,MATCH(TEXT($C40,"000"),'By serial number'!$A:$A,0),MATCH(_7043_DJones_1_export_excel_2_9_[[#Headers],[Column4]],'By serial number'!$A$1:$AV$1,0)))=0,"",INDEX('By serial number'!$A:$AV,MATCH(TEXT($C40,"000"),'By serial number'!$A:$A,0),MATCH(_7043_DJones_1_export_excel_2_9_[[#Headers],[Column4]],'By serial number'!$A$1:$AV$1,0)))</f>
        <v>#N/A</v>
      </c>
      <c r="AW40" s="4" t="str">
        <f>IF(LEN(INDEX('By serial number'!$A:$AV,MATCH(TEXT($C40,"000"),'By serial number'!$A:$A,0),MATCH(_7043_DJones_1_export_excel_2_9_[[#Headers],[NBAA Name]],'By serial number'!$A$1:$AV$1,0)))=0,"",INDEX('By serial number'!$A:$AV,MATCH(TEXT($C40,"000"),'By serial number'!$A:$A,0),MATCH(_7043_DJones_1_export_excel_2_9_[[#Headers],[NBAA Name]],'By serial number'!$A$1:$AV$1,0)))</f>
        <v/>
      </c>
      <c r="AX40" s="4" t="str">
        <f>IF(LEN(INDEX('By serial number'!$A:$AV,MATCH(TEXT($C40,"000"),'By serial number'!$A:$A,0),MATCH(_7043_DJones_1_export_excel_2_9_[[#Headers],[NBAA Addr1]],'By serial number'!$A$1:$AV$1,0)))=0,"",INDEX('By serial number'!$A:$AV,MATCH(TEXT($C40,"000"),'By serial number'!$A:$A,0),MATCH(_7043_DJones_1_export_excel_2_9_[[#Headers],[NBAA Addr1]],'By serial number'!$A$1:$AV$1,0)))</f>
        <v/>
      </c>
      <c r="AY40" s="4" t="str">
        <f>IF(LEN(INDEX('By serial number'!$A:$AV,MATCH(TEXT($C40,"000"),'By serial number'!$A:$A,0),MATCH(_7043_DJones_1_export_excel_2_9_[[#Headers],[NBAA Addr2]],'By serial number'!$A$1:$AV$1,0)))=0,"",INDEX('By serial number'!$A:$AV,MATCH(TEXT($C40,"000"),'By serial number'!$A:$A,0),MATCH(_7043_DJones_1_export_excel_2_9_[[#Headers],[NBAA Addr2]],'By serial number'!$A$1:$AV$1,0)))</f>
        <v/>
      </c>
      <c r="AZ40" s="4" t="str">
        <f>IF(LEN(INDEX('By serial number'!$A:$AV,MATCH(TEXT($C40,"000"),'By serial number'!$A:$A,0),MATCH(_7043_DJones_1_export_excel_2_9_[[#Headers],[NBAA City]],'By serial number'!$A$1:$AV$1,0)))=0,"",INDEX('By serial number'!$A:$AV,MATCH(TEXT($C40,"000"),'By serial number'!$A:$A,0),MATCH(_7043_DJones_1_export_excel_2_9_[[#Headers],[NBAA City]],'By serial number'!$A$1:$AV$1,0)))</f>
        <v/>
      </c>
      <c r="BA40" s="4" t="str">
        <f>IF(LEN(INDEX('By serial number'!$A:$AV,MATCH(TEXT($C40,"000"),'By serial number'!$A:$A,0),MATCH(_7043_DJones_1_export_excel_2_9_[[#Headers],[NBAA State]],'By serial number'!$A$1:$AV$1,0)))=0,"",INDEX('By serial number'!$A:$AV,MATCH(TEXT($C40,"000"),'By serial number'!$A:$A,0),MATCH(_7043_DJones_1_export_excel_2_9_[[#Headers],[NBAA State]],'By serial number'!$A$1:$AV$1,0)))</f>
        <v/>
      </c>
      <c r="BB40" s="4" t="str">
        <f>IF(LEN(INDEX('By serial number'!$A:$AV,MATCH(TEXT($C40,"000"),'By serial number'!$A:$A,0),MATCH(_7043_DJones_1_export_excel_2_9_[[#Headers],[NBAA Zip]],'By serial number'!$A$1:$AV$1,0)))=0,"",INDEX('By serial number'!$A:$AV,MATCH(TEXT($C40,"000"),'By serial number'!$A:$A,0),MATCH(_7043_DJones_1_export_excel_2_9_[[#Headers],[NBAA Zip]],'By serial number'!$A$1:$AV$1,0)))</f>
        <v/>
      </c>
      <c r="BC40" s="4" t="str">
        <f>IF(LEN(INDEX('By serial number'!$A:$AV,MATCH(TEXT($C40,"000"),'By serial number'!$A:$A,0),MATCH(_7043_DJones_1_export_excel_2_9_[[#Headers],[NBAA Phone]],'By serial number'!$A$1:$AV$1,0)))=0,"",INDEX('By serial number'!$A:$AV,MATCH(TEXT($C40,"000"),'By serial number'!$A:$A,0),MATCH(_7043_DJones_1_export_excel_2_9_[[#Headers],[NBAA Phone]],'By serial number'!$A$1:$AV$1,0)))</f>
        <v/>
      </c>
      <c r="BD40" s="4" t="str">
        <f>IF(LEN(INDEX('By serial number'!$A:$AV,MATCH(TEXT($C40,"000"),'By serial number'!$A:$A,0),MATCH(_7043_DJones_1_export_excel_2_9_[[#Headers],[NBAA Web]],'By serial number'!$A$1:$AV$1,0)))=0,"",INDEX('By serial number'!$A:$AV,MATCH(TEXT($C40,"000"),'By serial number'!$A:$A,0),MATCH(_7043_DJones_1_export_excel_2_9_[[#Headers],[NBAA Web]],'By serial number'!$A$1:$AV$1,0)))</f>
        <v/>
      </c>
      <c r="BE40" s="4" t="str">
        <f>IF(LEN(INDEX('By serial number'!$A:$AV,MATCH(TEXT($C40,"000"),'By serial number'!$A:$A,0),MATCH(_7043_DJones_1_export_excel_2_9_[[#Headers],[NBAA email]],'By serial number'!$A$1:$AV$1,0)))=0,"",INDEX('By serial number'!$A:$AV,MATCH(TEXT($C40,"000"),'By serial number'!$A:$A,0),MATCH(_7043_DJones_1_export_excel_2_9_[[#Headers],[NBAA email]],'By serial number'!$A$1:$AV$1,0)))</f>
        <v/>
      </c>
      <c r="BF40" s="4" t="str">
        <f>IF(LEN(INDEX('By serial number'!$A:$AV,MATCH(TEXT($C40,"000"),'By serial number'!$A:$A,0),MATCH(_7043_DJones_1_export_excel_2_9_[[#Headers],[NBAA NBAA Link]],'By serial number'!$A$1:$AV$1,0)))=0,"",INDEX('By serial number'!$A:$AV,MATCH(TEXT($C40,"000"),'By serial number'!$A:$A,0),MATCH(_7043_DJones_1_export_excel_2_9_[[#Headers],[NBAA NBAA Link]],'By serial number'!$A$1:$AV$1,0)))</f>
        <v/>
      </c>
      <c r="BG40" s="4" t="str">
        <f>IF(LEN(INDEX('By serial number'!$A:$AV,MATCH(TEXT($C40,"000"),'By serial number'!$A:$A,0),MATCH(_7043_DJones_1_export_excel_2_9_[[#Headers],[Certificate Designator]],'By serial number'!$A$1:$AV$1,0)))=0,"",INDEX('By serial number'!$A:$AV,MATCH(TEXT($C40,"000"),'By serial number'!$A:$A,0),MATCH(_7043_DJones_1_export_excel_2_9_[[#Headers],[Certificate Designator]],'By serial number'!$A$1:$AV$1,0)))</f>
        <v/>
      </c>
      <c r="BH40" s="4" t="str">
        <f>IF(LEN(INDEX('By serial number'!$A:$AV,MATCH(TEXT($C40,"000"),'By serial number'!$A:$A,0),MATCH(_7043_DJones_1_export_excel_2_9_[[#Headers],[Company Name]],'By serial number'!$A$1:$AV$1,0)))=0,"",INDEX('By serial number'!$A:$AV,MATCH(TEXT($C40,"000"),'By serial number'!$A:$A,0),MATCH(_7043_DJones_1_export_excel_2_9_[[#Headers],[Company Name]],'By serial number'!$A$1:$AV$1,0)))</f>
        <v/>
      </c>
      <c r="BI40" s="4" t="str">
        <f>IF(LEN(INDEX('By serial number'!$A:$AV,MATCH(TEXT($C40,"000"),'By serial number'!$A:$A,0),MATCH(_7043_DJones_1_export_excel_2_9_[[#Headers],[CEO_Name]],'By serial number'!$A$1:$AV$1,0)))=0,"",INDEX('By serial number'!$A:$AV,MATCH(TEXT($C40,"000"),'By serial number'!$A:$A,0),MATCH(_7043_DJones_1_export_excel_2_9_[[#Headers],[CEO_Name]],'By serial number'!$A$1:$AV$1,0)))</f>
        <v/>
      </c>
      <c r="BJ40" s="4" t="str">
        <f>IF(LEN(INDEX('By serial number'!$A:$AV,MATCH(TEXT($C40,"000"),'By serial number'!$A:$A,0),MATCH(_7043_DJones_1_export_excel_2_9_[[#Headers],[CEO_Title]],'By serial number'!$A$1:$AV$1,0)))=0,"",INDEX('By serial number'!$A:$AV,MATCH(TEXT($C40,"000"),'By serial number'!$A:$A,0),MATCH(_7043_DJones_1_export_excel_2_9_[[#Headers],[CEO_Title]],'By serial number'!$A$1:$AV$1,0)))</f>
        <v/>
      </c>
      <c r="BK40" s="4" t="str">
        <f>IF(LEN(INDEX('By serial number'!$A:$AV,MATCH(TEXT($C40,"000"),'By serial number'!$A:$A,0),MATCH(_7043_DJones_1_export_excel_2_9_[[#Headers],[CEO_Address1]],'By serial number'!$A$1:$AV$1,0)))=0,"",INDEX('By serial number'!$A:$AV,MATCH(TEXT($C40,"000"),'By serial number'!$A:$A,0),MATCH(_7043_DJones_1_export_excel_2_9_[[#Headers],[CEO_Address1]],'By serial number'!$A$1:$AV$1,0)))</f>
        <v/>
      </c>
      <c r="BL40" s="4" t="str">
        <f>IF(LEN(INDEX('By serial number'!$A:$AV,MATCH(TEXT($C40,"000"),'By serial number'!$A:$A,0),MATCH(_7043_DJones_1_export_excel_2_9_[[#Headers],[CEO_Address2]],'By serial number'!$A$1:$AV$1,0)))=0,"",INDEX('By serial number'!$A:$AV,MATCH(TEXT($C40,"000"),'By serial number'!$A:$A,0),MATCH(_7043_DJones_1_export_excel_2_9_[[#Headers],[CEO_Address2]],'By serial number'!$A$1:$AV$1,0)))</f>
        <v/>
      </c>
      <c r="BM40" s="4" t="str">
        <f>IF(LEN(INDEX('By serial number'!$A:$AV,MATCH(TEXT($C40,"000"),'By serial number'!$A:$A,0),MATCH(_7043_DJones_1_export_excel_2_9_[[#Headers],[CEO_Address3]],'By serial number'!$A$1:$AV$1,0)))=0,"",INDEX('By serial number'!$A:$AV,MATCH(TEXT($C40,"000"),'By serial number'!$A:$A,0),MATCH(_7043_DJones_1_export_excel_2_9_[[#Headers],[CEO_Address3]],'By serial number'!$A$1:$AV$1,0)))</f>
        <v/>
      </c>
      <c r="BN40" s="4" t="str">
        <f>IF(LEN(INDEX('By serial number'!$A:$AV,MATCH(TEXT($C40,"000"),'By serial number'!$A:$A,0),MATCH(_7043_DJones_1_export_excel_2_9_[[#Headers],[CEO_City]],'By serial number'!$A$1:$AV$1,0)))=0,"",INDEX('By serial number'!$A:$AV,MATCH(TEXT($C40,"000"),'By serial number'!$A:$A,0),MATCH(_7043_DJones_1_export_excel_2_9_[[#Headers],[CEO_City]],'By serial number'!$A$1:$AV$1,0)))</f>
        <v/>
      </c>
      <c r="BO40" s="4" t="str">
        <f>IF(LEN(INDEX('By serial number'!$A:$AV,MATCH(TEXT($C40,"000"),'By serial number'!$A:$A,0),MATCH(_7043_DJones_1_export_excel_2_9_[[#Headers],[CEO_State]],'By serial number'!$A$1:$AV$1,0)))=0,"",INDEX('By serial number'!$A:$AV,MATCH(TEXT($C40,"000"),'By serial number'!$A:$A,0),MATCH(_7043_DJones_1_export_excel_2_9_[[#Headers],[CEO_State]],'By serial number'!$A$1:$AV$1,0)))</f>
        <v/>
      </c>
      <c r="BP40" s="4" t="str">
        <f>IF(LEN(INDEX('By serial number'!$A:$AV,MATCH(TEXT($C40,"000"),'By serial number'!$A:$A,0),MATCH(_7043_DJones_1_export_excel_2_9_[[#Headers],[CEO_Postal_Code]],'By serial number'!$A$1:$AV$1,0)))=0,"",INDEX('By serial number'!$A:$AV,MATCH(TEXT($C40,"000"),'By serial number'!$A:$A,0),MATCH(_7043_DJones_1_export_excel_2_9_[[#Headers],[CEO_Postal_Code]],'By serial number'!$A$1:$AV$1,0)))</f>
        <v/>
      </c>
      <c r="BQ40" s="4" t="str">
        <f>IF(LEN(INDEX('By serial number'!$A:$AV,MATCH(TEXT($C40,"000"),'By serial number'!$A:$A,0),MATCH(_7043_DJones_1_export_excel_2_9_[[#Headers],[CEO_Country]],'By serial number'!$A$1:$AV$1,0)))=0,"",INDEX('By serial number'!$A:$AV,MATCH(TEXT($C40,"000"),'By serial number'!$A:$A,0),MATCH(_7043_DJones_1_export_excel_2_9_[[#Headers],[CEO_Country]],'By serial number'!$A$1:$AV$1,0)))</f>
        <v/>
      </c>
      <c r="BR40" s="4" t="str">
        <f>IF(LEN(INDEX('By serial number'!$A:$AV,MATCH(TEXT($C40,"000"),'By serial number'!$A:$A,0),MATCH(_7043_DJones_1_export_excel_2_9_[[#Headers],[CEO_Phone]],'By serial number'!$A$1:$AV$1,0)))=0,"",INDEX('By serial number'!$A:$AV,MATCH(TEXT($C40,"000"),'By serial number'!$A:$A,0),MATCH(_7043_DJones_1_export_excel_2_9_[[#Headers],[CEO_Phone]],'By serial number'!$A$1:$AV$1,0)))</f>
        <v/>
      </c>
      <c r="BS40" s="4" t="str">
        <f>IF(LEN(INDEX('By serial number'!$A:$AV,MATCH(TEXT($C40,"000"),'By serial number'!$A:$A,0),MATCH(_7043_DJones_1_export_excel_2_9_[[#Headers],[CEO_Phone_Extension]],'By serial number'!$A$1:$AV$1,0)))=0,"",INDEX('By serial number'!$A:$AV,MATCH(TEXT($C40,"000"),'By serial number'!$A:$A,0),MATCH(_7043_DJones_1_export_excel_2_9_[[#Headers],[CEO_Phone_Extension]],'By serial number'!$A$1:$AV$1,0)))</f>
        <v/>
      </c>
      <c r="BT40" s="4" t="str">
        <f>IF(LEN(INDEX('By serial number'!$A:$AV,MATCH(TEXT($C40,"000"),'By serial number'!$A:$A,0),MATCH(_7043_DJones_1_export_excel_2_9_[[#Headers],[CEO_Foreign_Phone]],'By serial number'!$A$1:$AV$1,0)))=0,"",INDEX('By serial number'!$A:$AV,MATCH(TEXT($C40,"000"),'By serial number'!$A:$A,0),MATCH(_7043_DJones_1_export_excel_2_9_[[#Headers],[CEO_Foreign_Phone]],'By serial number'!$A$1:$AV$1,0)))</f>
        <v/>
      </c>
      <c r="BU40" s="4" t="str">
        <f>IFERROR(INDEX(Zerobounce!$A:$B,MATCH(_7043_DJones_1_export_excel_2_9_[[#This Row],[COMPEMAILADDRESS]],Zerobounce!$A:$A,0),2),"")</f>
        <v/>
      </c>
      <c r="BV40" s="4" t="str">
        <f>IFERROR(INDEX(Zerobounce!$A:$B,MATCH(_7043_DJones_1_export_excel_2_9_[[#This Row],[CONTACTEMAIL]],Zerobounce!$A:$A,0),2),"")</f>
        <v/>
      </c>
      <c r="BW40" s="11"/>
    </row>
    <row r="41" spans="1:75" x14ac:dyDescent="0.25">
      <c r="A41" s="4" t="s">
        <v>999</v>
      </c>
      <c r="B41" s="4" t="s">
        <v>1000</v>
      </c>
      <c r="C41">
        <v>225</v>
      </c>
      <c r="D41" s="4" t="s">
        <v>376</v>
      </c>
      <c r="E41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N365GA</v>
      </c>
      <c r="F41" s="4" t="s">
        <v>1001</v>
      </c>
      <c r="G41" s="4" t="s">
        <v>206</v>
      </c>
      <c r="H41" s="4" t="s">
        <v>1002</v>
      </c>
      <c r="I41" s="4" t="s">
        <v>1043</v>
      </c>
      <c r="J41" s="4" t="s">
        <v>1161</v>
      </c>
      <c r="K41" s="4" t="s">
        <v>1162</v>
      </c>
      <c r="L41" s="4" t="s">
        <v>1163</v>
      </c>
      <c r="M41" s="4" t="s">
        <v>1005</v>
      </c>
      <c r="N41" s="4" t="s">
        <v>206</v>
      </c>
      <c r="O41" t="s">
        <v>1164</v>
      </c>
      <c r="P41" s="4" t="s">
        <v>1002</v>
      </c>
      <c r="Q41" s="4" t="s">
        <v>1165</v>
      </c>
      <c r="R41" s="4"/>
      <c r="S41" s="4" t="s">
        <v>1166</v>
      </c>
      <c r="T41" s="4" t="s">
        <v>1167</v>
      </c>
      <c r="U41" s="4"/>
      <c r="V41" s="4" t="s">
        <v>1008</v>
      </c>
      <c r="W41" s="4" t="s">
        <v>1009</v>
      </c>
      <c r="X41" s="4" t="s">
        <v>1168</v>
      </c>
      <c r="Y41" s="4" t="s">
        <v>1169</v>
      </c>
      <c r="Z41" s="4" t="s">
        <v>1167</v>
      </c>
      <c r="AA41" s="4"/>
      <c r="AB41" s="4"/>
      <c r="AC41" s="4" t="str">
        <f>IF(LEN(INDEX('By serial number'!$A:$AV,MATCH(TEXT($C41,"000"),'By serial number'!$A:$A,0),MATCH(_7043_DJones_1_export_excel_2_9_[[#Headers],["Operator"]],'By serial number'!$A$1:$AV$1,0)))=0,"",INDEX('By serial number'!$A:$AV,MATCH(TEXT($C41,"000"),'By serial number'!$A:$A,0),MATCH(_7043_DJones_1_export_excel_2_9_[[#Headers],["Operator"]],'By serial number'!$A$1:$AV$1,0)))</f>
        <v xml:space="preserve">Gulfstream Aerospace </v>
      </c>
      <c r="AD41" s="4" t="str">
        <f>IF(LEN(INDEX('By serial number'!$A:$AV,MATCH(TEXT($C41,"000"),'By serial number'!$A:$A,0),MATCH(_7043_DJones_1_export_excel_2_9_[[#Headers],[Data]],'By serial number'!$A$1:$AV$1,0)))=0,"",INDEX('By serial number'!$A:$AV,MATCH(TEXT($C41,"000"),'By serial number'!$A:$A,0),MATCH(_7043_DJones_1_export_excel_2_9_[[#Headers],[Data]],'By serial number'!$A$1:$AV$1,0)))</f>
        <v>Gulfstream Leasing LLC, Savannah GA bought 2/27/13, rrg 8/8/13</v>
      </c>
      <c r="AE41" s="4" t="str">
        <f>IF(LEN(INDEX('By serial number'!$A:$AV,MATCH(TEXT($C41,"000"),'By serial number'!$A:$A,0),MATCH(_7043_DJones_1_export_excel_2_9_[[#Headers],[NAME]],'By serial number'!$A$1:$AV$1,0)))=0,"",INDEX('By serial number'!$A:$AV,MATCH(TEXT($C41,"000"),'By serial number'!$A:$A,0),MATCH(_7043_DJones_1_export_excel_2_9_[[#Headers],[NAME]],'By serial number'!$A$1:$AV$1,0)))</f>
        <v>GULFSTREAM LEASING LLC</v>
      </c>
      <c r="AF41" s="4" t="str">
        <f>IF(LEN(INDEX('By serial number'!$A:$AV,MATCH(TEXT($C41,"000"),'By serial number'!$A:$A,0),MATCH(_7043_DJones_1_export_excel_2_9_[[#Headers],[STREET]],'By serial number'!$A$1:$AV$1,0)))=0,"",INDEX('By serial number'!$A:$AV,MATCH(TEXT($C41,"000"),'By serial number'!$A:$A,0),MATCH(_7043_DJones_1_export_excel_2_9_[[#Headers],[STREET]],'By serial number'!$A$1:$AV$1,0)))</f>
        <v>500 GULFSTREAM RD M/S B-16</v>
      </c>
      <c r="AG41" s="4" t="str">
        <f>IF(LEN(INDEX('By serial number'!$A:$AV,MATCH(TEXT($C41,"000"),'By serial number'!$A:$A,0),MATCH(_7043_DJones_1_export_excel_2_9_[[#Headers],[CITY]],'By serial number'!$A$1:$AV$1,0)))=0,"",INDEX('By serial number'!$A:$AV,MATCH(TEXT($C41,"000"),'By serial number'!$A:$A,0),MATCH(_7043_DJones_1_export_excel_2_9_[[#Headers],[CITY]],'By serial number'!$A$1:$AV$1,0)))</f>
        <v>SAVANNAH</v>
      </c>
      <c r="AH41" s="4" t="str">
        <f>IF(LEN(INDEX('By serial number'!$A:$AV,MATCH(TEXT($C41,"000"),'By serial number'!$A:$A,0),MATCH(_7043_DJones_1_export_excel_2_9_[[#Headers],[STATE]],'By serial number'!$A$1:$AV$1,0)))=0,"",INDEX('By serial number'!$A:$AV,MATCH(TEXT($C41,"000"),'By serial number'!$A:$A,0),MATCH(_7043_DJones_1_export_excel_2_9_[[#Headers],[STATE]],'By serial number'!$A$1:$AV$1,0)))</f>
        <v>GA</v>
      </c>
      <c r="AI41" s="4" t="e">
        <f>IF(LEN(INDEX('By serial number'!$A:$AV,MATCH(TEXT($C41,"000"),'By serial number'!$A:$A,0),MATCH(_7043_DJones_1_export_excel_2_9_[[#Headers],[Column1]],'By serial number'!$A$1:$AV$1,0)))=0,"",INDEX('By serial number'!$A:$AV,MATCH(TEXT($C41,"000"),'By serial number'!$A:$A,0),MATCH(_7043_DJones_1_export_excel_2_9_[[#Headers],[Column1]],'By serial number'!$A$1:$AV$1,0)))</f>
        <v>#N/A</v>
      </c>
      <c r="AJ41" s="4" t="str">
        <f>IF(LEN(INDEX('By serial number'!$A:$AV,MATCH(TEXT($C41,"000"),'By serial number'!$A:$A,0),MATCH(_7043_DJones_1_export_excel_2_9_[[#Headers],[OTHER NAMES(1)]],'By serial number'!$A$1:$AV$1,0)))=0,"",INDEX('By serial number'!$A:$AV,MATCH(TEXT($C41,"000"),'By serial number'!$A:$A,0),MATCH(_7043_DJones_1_export_excel_2_9_[[#Headers],[OTHER NAMES(1)]],'By serial number'!$A$1:$AV$1,0)))</f>
        <v/>
      </c>
      <c r="AK41" s="4" t="str">
        <f>IF(LEN(INDEX('By serial number'!$A:$AV,MATCH(TEXT($C41,"000"),'By serial number'!$A:$A,0),MATCH(_7043_DJones_1_export_excel_2_9_[[#Headers],[OTHER NAMES(2)]],'By serial number'!$A$1:$AV$1,0)))=0,"",INDEX('By serial number'!$A:$AV,MATCH(TEXT($C41,"000"),'By serial number'!$A:$A,0),MATCH(_7043_DJones_1_export_excel_2_9_[[#Headers],[OTHER NAMES(2)]],'By serial number'!$A$1:$AV$1,0)))</f>
        <v/>
      </c>
      <c r="AL41" s="4" t="str">
        <f>IF(LEN(INDEX('By serial number'!$A:$AV,MATCH(TEXT($C41,"000"),'By serial number'!$A:$A,0),MATCH(_7043_DJones_1_export_excel_2_9_[[#Headers],[Part 135 Certificate Holder Name]],'By serial number'!$A$1:$AV$1,0)))=0,"",INDEX('By serial number'!$A:$AV,MATCH(TEXT($C41,"000"),'By serial number'!$A:$A,0),MATCH(_7043_DJones_1_export_excel_2_9_[[#Headers],[Part 135 Certificate Holder Name]],'By serial number'!$A$1:$AV$1,0)))</f>
        <v/>
      </c>
      <c r="AM41" s="4" t="str">
        <f>IF(LEN(INDEX('By serial number'!$A:$AV,MATCH(TEXT($C41,"000"),'By serial number'!$A:$A,0),MATCH(_7043_DJones_1_export_excel_2_9_[[#Headers],[Part 135 Dsgn]],'By serial number'!$A$1:$AV$1,0)))=0,"",INDEX('By serial number'!$A:$AV,MATCH(TEXT($C41,"000"),'By serial number'!$A:$A,0),MATCH(_7043_DJones_1_export_excel_2_9_[[#Headers],[Part 135 Dsgn]],'By serial number'!$A$1:$AV$1,0)))</f>
        <v/>
      </c>
      <c r="AN41" s="4" t="e">
        <f>IF(LEN(INDEX('By serial number'!$A:$AV,MATCH(TEXT($C41,"000"),'By serial number'!$A:$A,0),MATCH(_7043_DJones_1_export_excel_2_9_[[#Headers],[Column2]],'By serial number'!$A$1:$AV$1,0)))=0,"",INDEX('By serial number'!$A:$AV,MATCH(TEXT($C41,"000"),'By serial number'!$A:$A,0),MATCH(_7043_DJones_1_export_excel_2_9_[[#Headers],[Column2]],'By serial number'!$A$1:$AV$1,0)))</f>
        <v>#N/A</v>
      </c>
      <c r="AO41" s="4" t="str">
        <f>IF(LEN(INDEX('By serial number'!$A:$AV,MATCH(TEXT($C41,"000"),'By serial number'!$A:$A,0),MATCH(_7043_DJones_1_export_excel_2_9_[[#Headers],[DNB Key People]],'By serial number'!$A$1:$AV$1,0)))=0,"",INDEX('By serial number'!$A:$AV,MATCH(TEXT($C41,"000"),'By serial number'!$A:$A,0),MATCH(_7043_DJones_1_export_excel_2_9_[[#Headers],[DNB Key People]],'By serial number'!$A$1:$AV$1,0)))</f>
        <v/>
      </c>
      <c r="AP41" s="4" t="str">
        <f>IF(LEN(INDEX('By serial number'!$A:$AV,MATCH(TEXT($C41,"000"),'By serial number'!$A:$A,0),MATCH(_7043_DJones_1_export_excel_2_9_[[#Headers],[POC]],'By serial number'!$A$1:$AV$1,0)))=0,"",INDEX('By serial number'!$A:$AV,MATCH(TEXT($C41,"000"),'By serial number'!$A:$A,0),MATCH(_7043_DJones_1_export_excel_2_9_[[#Headers],[POC]],'By serial number'!$A$1:$AV$1,0)))</f>
        <v/>
      </c>
      <c r="AQ41" s="4" t="str">
        <f>IF(LEN(INDEX('By serial number'!$A:$AV,MATCH(TEXT($C41,"000"),'By serial number'!$A:$A,0),MATCH(_7043_DJones_1_export_excel_2_9_[[#Headers],[Title]],'By serial number'!$A$1:$AV$1,0)))=0,"",INDEX('By serial number'!$A:$AV,MATCH(TEXT($C41,"000"),'By serial number'!$A:$A,0),MATCH(_7043_DJones_1_export_excel_2_9_[[#Headers],[Title]],'By serial number'!$A$1:$AV$1,0)))</f>
        <v/>
      </c>
      <c r="AR41" s="4" t="str">
        <f>IF(LEN(INDEX('By serial number'!$A:$AV,MATCH(TEXT($C41,"000"),'By serial number'!$A:$A,0),MATCH(_7043_DJones_1_export_excel_2_9_[[#Headers],[Address]],'By serial number'!$A$1:$AV$1,0)))=0,"",INDEX('By serial number'!$A:$AV,MATCH(TEXT($C41,"000"),'By serial number'!$A:$A,0),MATCH(_7043_DJones_1_export_excel_2_9_[[#Headers],[Address]],'By serial number'!$A$1:$AV$1,0)))</f>
        <v/>
      </c>
      <c r="AS41" s="4" t="e">
        <f>IF(LEN(INDEX('By serial number'!$A:$AV,MATCH(TEXT($C41,"000"),'By serial number'!$A:$A,0),MATCH(_7043_DJones_1_export_excel_2_9_[[#Headers],[Column3]],'By serial number'!$A$1:$AV$1,0)))=0,"",INDEX('By serial number'!$A:$AV,MATCH(TEXT($C41,"000"),'By serial number'!$A:$A,0),MATCH(_7043_DJones_1_export_excel_2_9_[[#Headers],[Column3]],'By serial number'!$A$1:$AV$1,0)))</f>
        <v>#N/A</v>
      </c>
      <c r="AT41" s="4" t="str">
        <f>IF(LEN(INDEX('By serial number'!$A:$AV,MATCH(TEXT($C41,"000"),'By serial number'!$A:$A,0),MATCH(_7043_DJones_1_export_excel_2_9_[[#Headers],[Phone]],'By serial number'!$A$1:$AV$1,0)))=0,"",INDEX('By serial number'!$A:$AV,MATCH(TEXT($C41,"000"),'By serial number'!$A:$A,0),MATCH(_7043_DJones_1_export_excel_2_9_[[#Headers],[Phone]],'By serial number'!$A$1:$AV$1,0)))</f>
        <v/>
      </c>
      <c r="AU41" s="4" t="str">
        <f>IF(LEN(INDEX('By serial number'!$A:$AV,MATCH(TEXT($C41,"000"),'By serial number'!$A:$A,0),MATCH(_7043_DJones_1_export_excel_2_9_[[#Headers],[Email]],'By serial number'!$A$1:$AV$1,0)))=0,"",INDEX('By serial number'!$A:$AV,MATCH(TEXT($C41,"000"),'By serial number'!$A:$A,0),MATCH(_7043_DJones_1_export_excel_2_9_[[#Headers],[Email]],'By serial number'!$A$1:$AV$1,0)))</f>
        <v/>
      </c>
      <c r="AV41" s="4" t="e">
        <f>IF(LEN(INDEX('By serial number'!$A:$AV,MATCH(TEXT($C41,"000"),'By serial number'!$A:$A,0),MATCH(_7043_DJones_1_export_excel_2_9_[[#Headers],[Column4]],'By serial number'!$A$1:$AV$1,0)))=0,"",INDEX('By serial number'!$A:$AV,MATCH(TEXT($C41,"000"),'By serial number'!$A:$A,0),MATCH(_7043_DJones_1_export_excel_2_9_[[#Headers],[Column4]],'By serial number'!$A$1:$AV$1,0)))</f>
        <v>#N/A</v>
      </c>
      <c r="AW41" s="4" t="str">
        <f>IF(LEN(INDEX('By serial number'!$A:$AV,MATCH(TEXT($C41,"000"),'By serial number'!$A:$A,0),MATCH(_7043_DJones_1_export_excel_2_9_[[#Headers],[NBAA Name]],'By serial number'!$A$1:$AV$1,0)))=0,"",INDEX('By serial number'!$A:$AV,MATCH(TEXT($C41,"000"),'By serial number'!$A:$A,0),MATCH(_7043_DJones_1_export_excel_2_9_[[#Headers],[NBAA Name]],'By serial number'!$A$1:$AV$1,0)))</f>
        <v/>
      </c>
      <c r="AX41" s="4" t="str">
        <f>IF(LEN(INDEX('By serial number'!$A:$AV,MATCH(TEXT($C41,"000"),'By serial number'!$A:$A,0),MATCH(_7043_DJones_1_export_excel_2_9_[[#Headers],[NBAA Addr1]],'By serial number'!$A$1:$AV$1,0)))=0,"",INDEX('By serial number'!$A:$AV,MATCH(TEXT($C41,"000"),'By serial number'!$A:$A,0),MATCH(_7043_DJones_1_export_excel_2_9_[[#Headers],[NBAA Addr1]],'By serial number'!$A$1:$AV$1,0)))</f>
        <v/>
      </c>
      <c r="AY41" s="4" t="str">
        <f>IF(LEN(INDEX('By serial number'!$A:$AV,MATCH(TEXT($C41,"000"),'By serial number'!$A:$A,0),MATCH(_7043_DJones_1_export_excel_2_9_[[#Headers],[NBAA Addr2]],'By serial number'!$A$1:$AV$1,0)))=0,"",INDEX('By serial number'!$A:$AV,MATCH(TEXT($C41,"000"),'By serial number'!$A:$A,0),MATCH(_7043_DJones_1_export_excel_2_9_[[#Headers],[NBAA Addr2]],'By serial number'!$A$1:$AV$1,0)))</f>
        <v/>
      </c>
      <c r="AZ41" s="4" t="str">
        <f>IF(LEN(INDEX('By serial number'!$A:$AV,MATCH(TEXT($C41,"000"),'By serial number'!$A:$A,0),MATCH(_7043_DJones_1_export_excel_2_9_[[#Headers],[NBAA City]],'By serial number'!$A$1:$AV$1,0)))=0,"",INDEX('By serial number'!$A:$AV,MATCH(TEXT($C41,"000"),'By serial number'!$A:$A,0),MATCH(_7043_DJones_1_export_excel_2_9_[[#Headers],[NBAA City]],'By serial number'!$A$1:$AV$1,0)))</f>
        <v/>
      </c>
      <c r="BA41" s="4" t="str">
        <f>IF(LEN(INDEX('By serial number'!$A:$AV,MATCH(TEXT($C41,"000"),'By serial number'!$A:$A,0),MATCH(_7043_DJones_1_export_excel_2_9_[[#Headers],[NBAA State]],'By serial number'!$A$1:$AV$1,0)))=0,"",INDEX('By serial number'!$A:$AV,MATCH(TEXT($C41,"000"),'By serial number'!$A:$A,0),MATCH(_7043_DJones_1_export_excel_2_9_[[#Headers],[NBAA State]],'By serial number'!$A$1:$AV$1,0)))</f>
        <v/>
      </c>
      <c r="BB41" s="4" t="str">
        <f>IF(LEN(INDEX('By serial number'!$A:$AV,MATCH(TEXT($C41,"000"),'By serial number'!$A:$A,0),MATCH(_7043_DJones_1_export_excel_2_9_[[#Headers],[NBAA Zip]],'By serial number'!$A$1:$AV$1,0)))=0,"",INDEX('By serial number'!$A:$AV,MATCH(TEXT($C41,"000"),'By serial number'!$A:$A,0),MATCH(_7043_DJones_1_export_excel_2_9_[[#Headers],[NBAA Zip]],'By serial number'!$A$1:$AV$1,0)))</f>
        <v/>
      </c>
      <c r="BC41" s="4" t="str">
        <f>IF(LEN(INDEX('By serial number'!$A:$AV,MATCH(TEXT($C41,"000"),'By serial number'!$A:$A,0),MATCH(_7043_DJones_1_export_excel_2_9_[[#Headers],[NBAA Phone]],'By serial number'!$A$1:$AV$1,0)))=0,"",INDEX('By serial number'!$A:$AV,MATCH(TEXT($C41,"000"),'By serial number'!$A:$A,0),MATCH(_7043_DJones_1_export_excel_2_9_[[#Headers],[NBAA Phone]],'By serial number'!$A$1:$AV$1,0)))</f>
        <v/>
      </c>
      <c r="BD41" s="4" t="str">
        <f>IF(LEN(INDEX('By serial number'!$A:$AV,MATCH(TEXT($C41,"000"),'By serial number'!$A:$A,0),MATCH(_7043_DJones_1_export_excel_2_9_[[#Headers],[NBAA Web]],'By serial number'!$A$1:$AV$1,0)))=0,"",INDEX('By serial number'!$A:$AV,MATCH(TEXT($C41,"000"),'By serial number'!$A:$A,0),MATCH(_7043_DJones_1_export_excel_2_9_[[#Headers],[NBAA Web]],'By serial number'!$A$1:$AV$1,0)))</f>
        <v/>
      </c>
      <c r="BE41" s="4" t="str">
        <f>IF(LEN(INDEX('By serial number'!$A:$AV,MATCH(TEXT($C41,"000"),'By serial number'!$A:$A,0),MATCH(_7043_DJones_1_export_excel_2_9_[[#Headers],[NBAA email]],'By serial number'!$A$1:$AV$1,0)))=0,"",INDEX('By serial number'!$A:$AV,MATCH(TEXT($C41,"000"),'By serial number'!$A:$A,0),MATCH(_7043_DJones_1_export_excel_2_9_[[#Headers],[NBAA email]],'By serial number'!$A$1:$AV$1,0)))</f>
        <v/>
      </c>
      <c r="BF41" s="4" t="str">
        <f>IF(LEN(INDEX('By serial number'!$A:$AV,MATCH(TEXT($C41,"000"),'By serial number'!$A:$A,0),MATCH(_7043_DJones_1_export_excel_2_9_[[#Headers],[NBAA NBAA Link]],'By serial number'!$A$1:$AV$1,0)))=0,"",INDEX('By serial number'!$A:$AV,MATCH(TEXT($C41,"000"),'By serial number'!$A:$A,0),MATCH(_7043_DJones_1_export_excel_2_9_[[#Headers],[NBAA NBAA Link]],'By serial number'!$A$1:$AV$1,0)))</f>
        <v/>
      </c>
      <c r="BG41" s="4" t="str">
        <f>IF(LEN(INDEX('By serial number'!$A:$AV,MATCH(TEXT($C41,"000"),'By serial number'!$A:$A,0),MATCH(_7043_DJones_1_export_excel_2_9_[[#Headers],[Certificate Designator]],'By serial number'!$A$1:$AV$1,0)))=0,"",INDEX('By serial number'!$A:$AV,MATCH(TEXT($C41,"000"),'By serial number'!$A:$A,0),MATCH(_7043_DJones_1_export_excel_2_9_[[#Headers],[Certificate Designator]],'By serial number'!$A$1:$AV$1,0)))</f>
        <v/>
      </c>
      <c r="BH41" s="4" t="str">
        <f>IF(LEN(INDEX('By serial number'!$A:$AV,MATCH(TEXT($C41,"000"),'By serial number'!$A:$A,0),MATCH(_7043_DJones_1_export_excel_2_9_[[#Headers],[Company Name]],'By serial number'!$A$1:$AV$1,0)))=0,"",INDEX('By serial number'!$A:$AV,MATCH(TEXT($C41,"000"),'By serial number'!$A:$A,0),MATCH(_7043_DJones_1_export_excel_2_9_[[#Headers],[Company Name]],'By serial number'!$A$1:$AV$1,0)))</f>
        <v/>
      </c>
      <c r="BI41" s="4" t="str">
        <f>IF(LEN(INDEX('By serial number'!$A:$AV,MATCH(TEXT($C41,"000"),'By serial number'!$A:$A,0),MATCH(_7043_DJones_1_export_excel_2_9_[[#Headers],[CEO_Name]],'By serial number'!$A$1:$AV$1,0)))=0,"",INDEX('By serial number'!$A:$AV,MATCH(TEXT($C41,"000"),'By serial number'!$A:$A,0),MATCH(_7043_DJones_1_export_excel_2_9_[[#Headers],[CEO_Name]],'By serial number'!$A$1:$AV$1,0)))</f>
        <v/>
      </c>
      <c r="BJ41" s="4" t="str">
        <f>IF(LEN(INDEX('By serial number'!$A:$AV,MATCH(TEXT($C41,"000"),'By serial number'!$A:$A,0),MATCH(_7043_DJones_1_export_excel_2_9_[[#Headers],[CEO_Title]],'By serial number'!$A$1:$AV$1,0)))=0,"",INDEX('By serial number'!$A:$AV,MATCH(TEXT($C41,"000"),'By serial number'!$A:$A,0),MATCH(_7043_DJones_1_export_excel_2_9_[[#Headers],[CEO_Title]],'By serial number'!$A$1:$AV$1,0)))</f>
        <v/>
      </c>
      <c r="BK41" s="4" t="str">
        <f>IF(LEN(INDEX('By serial number'!$A:$AV,MATCH(TEXT($C41,"000"),'By serial number'!$A:$A,0),MATCH(_7043_DJones_1_export_excel_2_9_[[#Headers],[CEO_Address1]],'By serial number'!$A$1:$AV$1,0)))=0,"",INDEX('By serial number'!$A:$AV,MATCH(TEXT($C41,"000"),'By serial number'!$A:$A,0),MATCH(_7043_DJones_1_export_excel_2_9_[[#Headers],[CEO_Address1]],'By serial number'!$A$1:$AV$1,0)))</f>
        <v/>
      </c>
      <c r="BL41" s="4" t="str">
        <f>IF(LEN(INDEX('By serial number'!$A:$AV,MATCH(TEXT($C41,"000"),'By serial number'!$A:$A,0),MATCH(_7043_DJones_1_export_excel_2_9_[[#Headers],[CEO_Address2]],'By serial number'!$A$1:$AV$1,0)))=0,"",INDEX('By serial number'!$A:$AV,MATCH(TEXT($C41,"000"),'By serial number'!$A:$A,0),MATCH(_7043_DJones_1_export_excel_2_9_[[#Headers],[CEO_Address2]],'By serial number'!$A$1:$AV$1,0)))</f>
        <v/>
      </c>
      <c r="BM41" s="4" t="str">
        <f>IF(LEN(INDEX('By serial number'!$A:$AV,MATCH(TEXT($C41,"000"),'By serial number'!$A:$A,0),MATCH(_7043_DJones_1_export_excel_2_9_[[#Headers],[CEO_Address3]],'By serial number'!$A$1:$AV$1,0)))=0,"",INDEX('By serial number'!$A:$AV,MATCH(TEXT($C41,"000"),'By serial number'!$A:$A,0),MATCH(_7043_DJones_1_export_excel_2_9_[[#Headers],[CEO_Address3]],'By serial number'!$A$1:$AV$1,0)))</f>
        <v/>
      </c>
      <c r="BN41" s="4" t="str">
        <f>IF(LEN(INDEX('By serial number'!$A:$AV,MATCH(TEXT($C41,"000"),'By serial number'!$A:$A,0),MATCH(_7043_DJones_1_export_excel_2_9_[[#Headers],[CEO_City]],'By serial number'!$A$1:$AV$1,0)))=0,"",INDEX('By serial number'!$A:$AV,MATCH(TEXT($C41,"000"),'By serial number'!$A:$A,0),MATCH(_7043_DJones_1_export_excel_2_9_[[#Headers],[CEO_City]],'By serial number'!$A$1:$AV$1,0)))</f>
        <v/>
      </c>
      <c r="BO41" s="4" t="str">
        <f>IF(LEN(INDEX('By serial number'!$A:$AV,MATCH(TEXT($C41,"000"),'By serial number'!$A:$A,0),MATCH(_7043_DJones_1_export_excel_2_9_[[#Headers],[CEO_State]],'By serial number'!$A$1:$AV$1,0)))=0,"",INDEX('By serial number'!$A:$AV,MATCH(TEXT($C41,"000"),'By serial number'!$A:$A,0),MATCH(_7043_DJones_1_export_excel_2_9_[[#Headers],[CEO_State]],'By serial number'!$A$1:$AV$1,0)))</f>
        <v/>
      </c>
      <c r="BP41" s="4" t="str">
        <f>IF(LEN(INDEX('By serial number'!$A:$AV,MATCH(TEXT($C41,"000"),'By serial number'!$A:$A,0),MATCH(_7043_DJones_1_export_excel_2_9_[[#Headers],[CEO_Postal_Code]],'By serial number'!$A$1:$AV$1,0)))=0,"",INDEX('By serial number'!$A:$AV,MATCH(TEXT($C41,"000"),'By serial number'!$A:$A,0),MATCH(_7043_DJones_1_export_excel_2_9_[[#Headers],[CEO_Postal_Code]],'By serial number'!$A$1:$AV$1,0)))</f>
        <v/>
      </c>
      <c r="BQ41" s="4" t="str">
        <f>IF(LEN(INDEX('By serial number'!$A:$AV,MATCH(TEXT($C41,"000"),'By serial number'!$A:$A,0),MATCH(_7043_DJones_1_export_excel_2_9_[[#Headers],[CEO_Country]],'By serial number'!$A$1:$AV$1,0)))=0,"",INDEX('By serial number'!$A:$AV,MATCH(TEXT($C41,"000"),'By serial number'!$A:$A,0),MATCH(_7043_DJones_1_export_excel_2_9_[[#Headers],[CEO_Country]],'By serial number'!$A$1:$AV$1,0)))</f>
        <v/>
      </c>
      <c r="BR41" s="4" t="str">
        <f>IF(LEN(INDEX('By serial number'!$A:$AV,MATCH(TEXT($C41,"000"),'By serial number'!$A:$A,0),MATCH(_7043_DJones_1_export_excel_2_9_[[#Headers],[CEO_Phone]],'By serial number'!$A$1:$AV$1,0)))=0,"",INDEX('By serial number'!$A:$AV,MATCH(TEXT($C41,"000"),'By serial number'!$A:$A,0),MATCH(_7043_DJones_1_export_excel_2_9_[[#Headers],[CEO_Phone]],'By serial number'!$A$1:$AV$1,0)))</f>
        <v/>
      </c>
      <c r="BS41" s="4" t="str">
        <f>IF(LEN(INDEX('By serial number'!$A:$AV,MATCH(TEXT($C41,"000"),'By serial number'!$A:$A,0),MATCH(_7043_DJones_1_export_excel_2_9_[[#Headers],[CEO_Phone_Extension]],'By serial number'!$A$1:$AV$1,0)))=0,"",INDEX('By serial number'!$A:$AV,MATCH(TEXT($C41,"000"),'By serial number'!$A:$A,0),MATCH(_7043_DJones_1_export_excel_2_9_[[#Headers],[CEO_Phone_Extension]],'By serial number'!$A$1:$AV$1,0)))</f>
        <v/>
      </c>
      <c r="BT41" s="4" t="str">
        <f>IF(LEN(INDEX('By serial number'!$A:$AV,MATCH(TEXT($C41,"000"),'By serial number'!$A:$A,0),MATCH(_7043_DJones_1_export_excel_2_9_[[#Headers],[CEO_Foreign_Phone]],'By serial number'!$A$1:$AV$1,0)))=0,"",INDEX('By serial number'!$A:$AV,MATCH(TEXT($C41,"000"),'By serial number'!$A:$A,0),MATCH(_7043_DJones_1_export_excel_2_9_[[#Headers],[CEO_Foreign_Phone]],'By serial number'!$A$1:$AV$1,0)))</f>
        <v/>
      </c>
      <c r="BU41" s="4" t="str">
        <f>IFERROR(INDEX(Zerobounce!$A:$B,MATCH(_7043_DJones_1_export_excel_2_9_[[#This Row],[COMPEMAILADDRESS]],Zerobounce!$A:$A,0),2),"")</f>
        <v/>
      </c>
      <c r="BV41" s="4" t="str">
        <f>IFERROR(INDEX(Zerobounce!$A:$B,MATCH(_7043_DJones_1_export_excel_2_9_[[#This Row],[CONTACTEMAIL]],Zerobounce!$A:$A,0),2),"")</f>
        <v>catch-all</v>
      </c>
      <c r="BW41" s="11"/>
    </row>
    <row r="42" spans="1:75" x14ac:dyDescent="0.25">
      <c r="A42" s="4" t="s">
        <v>999</v>
      </c>
      <c r="B42" s="4" t="s">
        <v>1000</v>
      </c>
      <c r="C42">
        <v>225</v>
      </c>
      <c r="D42" s="4" t="s">
        <v>376</v>
      </c>
      <c r="E42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N365GA</v>
      </c>
      <c r="F42" s="4" t="s">
        <v>1001</v>
      </c>
      <c r="G42" s="4" t="s">
        <v>206</v>
      </c>
      <c r="H42" s="4" t="s">
        <v>1002</v>
      </c>
      <c r="I42" s="4" t="s">
        <v>515</v>
      </c>
      <c r="J42" s="4" t="s">
        <v>1003</v>
      </c>
      <c r="K42" s="4" t="s">
        <v>1004</v>
      </c>
      <c r="L42" s="4"/>
      <c r="M42" s="4" t="s">
        <v>1005</v>
      </c>
      <c r="N42" s="4" t="s">
        <v>206</v>
      </c>
      <c r="O42">
        <v>31407</v>
      </c>
      <c r="P42" s="4" t="s">
        <v>1002</v>
      </c>
      <c r="Q42" s="4" t="s">
        <v>1006</v>
      </c>
      <c r="R42" s="4"/>
      <c r="S42" s="4"/>
      <c r="T42" s="4" t="s">
        <v>1007</v>
      </c>
      <c r="U42" s="4"/>
      <c r="V42" s="4" t="s">
        <v>1008</v>
      </c>
      <c r="W42" s="4" t="s">
        <v>1009</v>
      </c>
      <c r="X42" s="4" t="s">
        <v>1010</v>
      </c>
      <c r="Y42" s="4" t="s">
        <v>1011</v>
      </c>
      <c r="Z42" s="4" t="s">
        <v>1007</v>
      </c>
      <c r="AA42" s="4"/>
      <c r="AB42" s="4"/>
      <c r="AC42" s="4" t="str">
        <f>IF(LEN(INDEX('By serial number'!$A:$AV,MATCH(TEXT($C42,"000"),'By serial number'!$A:$A,0),MATCH(_7043_DJones_1_export_excel_2_9_[[#Headers],["Operator"]],'By serial number'!$A$1:$AV$1,0)))=0,"",INDEX('By serial number'!$A:$AV,MATCH(TEXT($C42,"000"),'By serial number'!$A:$A,0),MATCH(_7043_DJones_1_export_excel_2_9_[[#Headers],["Operator"]],'By serial number'!$A$1:$AV$1,0)))</f>
        <v xml:space="preserve">Gulfstream Aerospace </v>
      </c>
      <c r="AD42" s="4" t="str">
        <f>IF(LEN(INDEX('By serial number'!$A:$AV,MATCH(TEXT($C42,"000"),'By serial number'!$A:$A,0),MATCH(_7043_DJones_1_export_excel_2_9_[[#Headers],[Data]],'By serial number'!$A$1:$AV$1,0)))=0,"",INDEX('By serial number'!$A:$AV,MATCH(TEXT($C42,"000"),'By serial number'!$A:$A,0),MATCH(_7043_DJones_1_export_excel_2_9_[[#Headers],[Data]],'By serial number'!$A$1:$AV$1,0)))</f>
        <v>Gulfstream Leasing LLC, Savannah GA bought 2/27/13, rrg 8/8/13</v>
      </c>
      <c r="AE42" s="4" t="str">
        <f>IF(LEN(INDEX('By serial number'!$A:$AV,MATCH(TEXT($C42,"000"),'By serial number'!$A:$A,0),MATCH(_7043_DJones_1_export_excel_2_9_[[#Headers],[NAME]],'By serial number'!$A$1:$AV$1,0)))=0,"",INDEX('By serial number'!$A:$AV,MATCH(TEXT($C42,"000"),'By serial number'!$A:$A,0),MATCH(_7043_DJones_1_export_excel_2_9_[[#Headers],[NAME]],'By serial number'!$A$1:$AV$1,0)))</f>
        <v>GULFSTREAM LEASING LLC</v>
      </c>
      <c r="AF42" s="4" t="str">
        <f>IF(LEN(INDEX('By serial number'!$A:$AV,MATCH(TEXT($C42,"000"),'By serial number'!$A:$A,0),MATCH(_7043_DJones_1_export_excel_2_9_[[#Headers],[STREET]],'By serial number'!$A$1:$AV$1,0)))=0,"",INDEX('By serial number'!$A:$AV,MATCH(TEXT($C42,"000"),'By serial number'!$A:$A,0),MATCH(_7043_DJones_1_export_excel_2_9_[[#Headers],[STREET]],'By serial number'!$A$1:$AV$1,0)))</f>
        <v>500 GULFSTREAM RD M/S B-16</v>
      </c>
      <c r="AG42" s="4" t="str">
        <f>IF(LEN(INDEX('By serial number'!$A:$AV,MATCH(TEXT($C42,"000"),'By serial number'!$A:$A,0),MATCH(_7043_DJones_1_export_excel_2_9_[[#Headers],[CITY]],'By serial number'!$A$1:$AV$1,0)))=0,"",INDEX('By serial number'!$A:$AV,MATCH(TEXT($C42,"000"),'By serial number'!$A:$A,0),MATCH(_7043_DJones_1_export_excel_2_9_[[#Headers],[CITY]],'By serial number'!$A$1:$AV$1,0)))</f>
        <v>SAVANNAH</v>
      </c>
      <c r="AH42" s="4" t="str">
        <f>IF(LEN(INDEX('By serial number'!$A:$AV,MATCH(TEXT($C42,"000"),'By serial number'!$A:$A,0),MATCH(_7043_DJones_1_export_excel_2_9_[[#Headers],[STATE]],'By serial number'!$A$1:$AV$1,0)))=0,"",INDEX('By serial number'!$A:$AV,MATCH(TEXT($C42,"000"),'By serial number'!$A:$A,0),MATCH(_7043_DJones_1_export_excel_2_9_[[#Headers],[STATE]],'By serial number'!$A$1:$AV$1,0)))</f>
        <v>GA</v>
      </c>
      <c r="AI42" s="4" t="e">
        <f>IF(LEN(INDEX('By serial number'!$A:$AV,MATCH(TEXT($C42,"000"),'By serial number'!$A:$A,0),MATCH(_7043_DJones_1_export_excel_2_9_[[#Headers],[Column1]],'By serial number'!$A$1:$AV$1,0)))=0,"",INDEX('By serial number'!$A:$AV,MATCH(TEXT($C42,"000"),'By serial number'!$A:$A,0),MATCH(_7043_DJones_1_export_excel_2_9_[[#Headers],[Column1]],'By serial number'!$A$1:$AV$1,0)))</f>
        <v>#N/A</v>
      </c>
      <c r="AJ42" s="4" t="str">
        <f>IF(LEN(INDEX('By serial number'!$A:$AV,MATCH(TEXT($C42,"000"),'By serial number'!$A:$A,0),MATCH(_7043_DJones_1_export_excel_2_9_[[#Headers],[OTHER NAMES(1)]],'By serial number'!$A$1:$AV$1,0)))=0,"",INDEX('By serial number'!$A:$AV,MATCH(TEXT($C42,"000"),'By serial number'!$A:$A,0),MATCH(_7043_DJones_1_export_excel_2_9_[[#Headers],[OTHER NAMES(1)]],'By serial number'!$A$1:$AV$1,0)))</f>
        <v/>
      </c>
      <c r="AK42" s="4" t="str">
        <f>IF(LEN(INDEX('By serial number'!$A:$AV,MATCH(TEXT($C42,"000"),'By serial number'!$A:$A,0),MATCH(_7043_DJones_1_export_excel_2_9_[[#Headers],[OTHER NAMES(2)]],'By serial number'!$A$1:$AV$1,0)))=0,"",INDEX('By serial number'!$A:$AV,MATCH(TEXT($C42,"000"),'By serial number'!$A:$A,0),MATCH(_7043_DJones_1_export_excel_2_9_[[#Headers],[OTHER NAMES(2)]],'By serial number'!$A$1:$AV$1,0)))</f>
        <v/>
      </c>
      <c r="AL42" s="4" t="str">
        <f>IF(LEN(INDEX('By serial number'!$A:$AV,MATCH(TEXT($C42,"000"),'By serial number'!$A:$A,0),MATCH(_7043_DJones_1_export_excel_2_9_[[#Headers],[Part 135 Certificate Holder Name]],'By serial number'!$A$1:$AV$1,0)))=0,"",INDEX('By serial number'!$A:$AV,MATCH(TEXT($C42,"000"),'By serial number'!$A:$A,0),MATCH(_7043_DJones_1_export_excel_2_9_[[#Headers],[Part 135 Certificate Holder Name]],'By serial number'!$A$1:$AV$1,0)))</f>
        <v/>
      </c>
      <c r="AM42" s="4" t="str">
        <f>IF(LEN(INDEX('By serial number'!$A:$AV,MATCH(TEXT($C42,"000"),'By serial number'!$A:$A,0),MATCH(_7043_DJones_1_export_excel_2_9_[[#Headers],[Part 135 Dsgn]],'By serial number'!$A$1:$AV$1,0)))=0,"",INDEX('By serial number'!$A:$AV,MATCH(TEXT($C42,"000"),'By serial number'!$A:$A,0),MATCH(_7043_DJones_1_export_excel_2_9_[[#Headers],[Part 135 Dsgn]],'By serial number'!$A$1:$AV$1,0)))</f>
        <v/>
      </c>
      <c r="AN42" s="4" t="e">
        <f>IF(LEN(INDEX('By serial number'!$A:$AV,MATCH(TEXT($C42,"000"),'By serial number'!$A:$A,0),MATCH(_7043_DJones_1_export_excel_2_9_[[#Headers],[Column2]],'By serial number'!$A$1:$AV$1,0)))=0,"",INDEX('By serial number'!$A:$AV,MATCH(TEXT($C42,"000"),'By serial number'!$A:$A,0),MATCH(_7043_DJones_1_export_excel_2_9_[[#Headers],[Column2]],'By serial number'!$A$1:$AV$1,0)))</f>
        <v>#N/A</v>
      </c>
      <c r="AO42" s="4" t="str">
        <f>IF(LEN(INDEX('By serial number'!$A:$AV,MATCH(TEXT($C42,"000"),'By serial number'!$A:$A,0),MATCH(_7043_DJones_1_export_excel_2_9_[[#Headers],[DNB Key People]],'By serial number'!$A$1:$AV$1,0)))=0,"",INDEX('By serial number'!$A:$AV,MATCH(TEXT($C42,"000"),'By serial number'!$A:$A,0),MATCH(_7043_DJones_1_export_excel_2_9_[[#Headers],[DNB Key People]],'By serial number'!$A$1:$AV$1,0)))</f>
        <v/>
      </c>
      <c r="AP42" s="4" t="str">
        <f>IF(LEN(INDEX('By serial number'!$A:$AV,MATCH(TEXT($C42,"000"),'By serial number'!$A:$A,0),MATCH(_7043_DJones_1_export_excel_2_9_[[#Headers],[POC]],'By serial number'!$A$1:$AV$1,0)))=0,"",INDEX('By serial number'!$A:$AV,MATCH(TEXT($C42,"000"),'By serial number'!$A:$A,0),MATCH(_7043_DJones_1_export_excel_2_9_[[#Headers],[POC]],'By serial number'!$A$1:$AV$1,0)))</f>
        <v/>
      </c>
      <c r="AQ42" s="4" t="str">
        <f>IF(LEN(INDEX('By serial number'!$A:$AV,MATCH(TEXT($C42,"000"),'By serial number'!$A:$A,0),MATCH(_7043_DJones_1_export_excel_2_9_[[#Headers],[Title]],'By serial number'!$A$1:$AV$1,0)))=0,"",INDEX('By serial number'!$A:$AV,MATCH(TEXT($C42,"000"),'By serial number'!$A:$A,0),MATCH(_7043_DJones_1_export_excel_2_9_[[#Headers],[Title]],'By serial number'!$A$1:$AV$1,0)))</f>
        <v/>
      </c>
      <c r="AR42" s="4" t="str">
        <f>IF(LEN(INDEX('By serial number'!$A:$AV,MATCH(TEXT($C42,"000"),'By serial number'!$A:$A,0),MATCH(_7043_DJones_1_export_excel_2_9_[[#Headers],[Address]],'By serial number'!$A$1:$AV$1,0)))=0,"",INDEX('By serial number'!$A:$AV,MATCH(TEXT($C42,"000"),'By serial number'!$A:$A,0),MATCH(_7043_DJones_1_export_excel_2_9_[[#Headers],[Address]],'By serial number'!$A$1:$AV$1,0)))</f>
        <v/>
      </c>
      <c r="AS42" s="4" t="e">
        <f>IF(LEN(INDEX('By serial number'!$A:$AV,MATCH(TEXT($C42,"000"),'By serial number'!$A:$A,0),MATCH(_7043_DJones_1_export_excel_2_9_[[#Headers],[Column3]],'By serial number'!$A$1:$AV$1,0)))=0,"",INDEX('By serial number'!$A:$AV,MATCH(TEXT($C42,"000"),'By serial number'!$A:$A,0),MATCH(_7043_DJones_1_export_excel_2_9_[[#Headers],[Column3]],'By serial number'!$A$1:$AV$1,0)))</f>
        <v>#N/A</v>
      </c>
      <c r="AT42" s="4" t="str">
        <f>IF(LEN(INDEX('By serial number'!$A:$AV,MATCH(TEXT($C42,"000"),'By serial number'!$A:$A,0),MATCH(_7043_DJones_1_export_excel_2_9_[[#Headers],[Phone]],'By serial number'!$A$1:$AV$1,0)))=0,"",INDEX('By serial number'!$A:$AV,MATCH(TEXT($C42,"000"),'By serial number'!$A:$A,0),MATCH(_7043_DJones_1_export_excel_2_9_[[#Headers],[Phone]],'By serial number'!$A$1:$AV$1,0)))</f>
        <v/>
      </c>
      <c r="AU42" s="4" t="str">
        <f>IF(LEN(INDEX('By serial number'!$A:$AV,MATCH(TEXT($C42,"000"),'By serial number'!$A:$A,0),MATCH(_7043_DJones_1_export_excel_2_9_[[#Headers],[Email]],'By serial number'!$A$1:$AV$1,0)))=0,"",INDEX('By serial number'!$A:$AV,MATCH(TEXT($C42,"000"),'By serial number'!$A:$A,0),MATCH(_7043_DJones_1_export_excel_2_9_[[#Headers],[Email]],'By serial number'!$A$1:$AV$1,0)))</f>
        <v/>
      </c>
      <c r="AV42" s="4" t="e">
        <f>IF(LEN(INDEX('By serial number'!$A:$AV,MATCH(TEXT($C42,"000"),'By serial number'!$A:$A,0),MATCH(_7043_DJones_1_export_excel_2_9_[[#Headers],[Column4]],'By serial number'!$A$1:$AV$1,0)))=0,"",INDEX('By serial number'!$A:$AV,MATCH(TEXT($C42,"000"),'By serial number'!$A:$A,0),MATCH(_7043_DJones_1_export_excel_2_9_[[#Headers],[Column4]],'By serial number'!$A$1:$AV$1,0)))</f>
        <v>#N/A</v>
      </c>
      <c r="AW42" s="4" t="str">
        <f>IF(LEN(INDEX('By serial number'!$A:$AV,MATCH(TEXT($C42,"000"),'By serial number'!$A:$A,0),MATCH(_7043_DJones_1_export_excel_2_9_[[#Headers],[NBAA Name]],'By serial number'!$A$1:$AV$1,0)))=0,"",INDEX('By serial number'!$A:$AV,MATCH(TEXT($C42,"000"),'By serial number'!$A:$A,0),MATCH(_7043_DJones_1_export_excel_2_9_[[#Headers],[NBAA Name]],'By serial number'!$A$1:$AV$1,0)))</f>
        <v/>
      </c>
      <c r="AX42" s="4" t="str">
        <f>IF(LEN(INDEX('By serial number'!$A:$AV,MATCH(TEXT($C42,"000"),'By serial number'!$A:$A,0),MATCH(_7043_DJones_1_export_excel_2_9_[[#Headers],[NBAA Addr1]],'By serial number'!$A$1:$AV$1,0)))=0,"",INDEX('By serial number'!$A:$AV,MATCH(TEXT($C42,"000"),'By serial number'!$A:$A,0),MATCH(_7043_DJones_1_export_excel_2_9_[[#Headers],[NBAA Addr1]],'By serial number'!$A$1:$AV$1,0)))</f>
        <v/>
      </c>
      <c r="AY42" s="4" t="str">
        <f>IF(LEN(INDEX('By serial number'!$A:$AV,MATCH(TEXT($C42,"000"),'By serial number'!$A:$A,0),MATCH(_7043_DJones_1_export_excel_2_9_[[#Headers],[NBAA Addr2]],'By serial number'!$A$1:$AV$1,0)))=0,"",INDEX('By serial number'!$A:$AV,MATCH(TEXT($C42,"000"),'By serial number'!$A:$A,0),MATCH(_7043_DJones_1_export_excel_2_9_[[#Headers],[NBAA Addr2]],'By serial number'!$A$1:$AV$1,0)))</f>
        <v/>
      </c>
      <c r="AZ42" s="4" t="str">
        <f>IF(LEN(INDEX('By serial number'!$A:$AV,MATCH(TEXT($C42,"000"),'By serial number'!$A:$A,0),MATCH(_7043_DJones_1_export_excel_2_9_[[#Headers],[NBAA City]],'By serial number'!$A$1:$AV$1,0)))=0,"",INDEX('By serial number'!$A:$AV,MATCH(TEXT($C42,"000"),'By serial number'!$A:$A,0),MATCH(_7043_DJones_1_export_excel_2_9_[[#Headers],[NBAA City]],'By serial number'!$A$1:$AV$1,0)))</f>
        <v/>
      </c>
      <c r="BA42" s="4" t="str">
        <f>IF(LEN(INDEX('By serial number'!$A:$AV,MATCH(TEXT($C42,"000"),'By serial number'!$A:$A,0),MATCH(_7043_DJones_1_export_excel_2_9_[[#Headers],[NBAA State]],'By serial number'!$A$1:$AV$1,0)))=0,"",INDEX('By serial number'!$A:$AV,MATCH(TEXT($C42,"000"),'By serial number'!$A:$A,0),MATCH(_7043_DJones_1_export_excel_2_9_[[#Headers],[NBAA State]],'By serial number'!$A$1:$AV$1,0)))</f>
        <v/>
      </c>
      <c r="BB42" s="4" t="str">
        <f>IF(LEN(INDEX('By serial number'!$A:$AV,MATCH(TEXT($C42,"000"),'By serial number'!$A:$A,0),MATCH(_7043_DJones_1_export_excel_2_9_[[#Headers],[NBAA Zip]],'By serial number'!$A$1:$AV$1,0)))=0,"",INDEX('By serial number'!$A:$AV,MATCH(TEXT($C42,"000"),'By serial number'!$A:$A,0),MATCH(_7043_DJones_1_export_excel_2_9_[[#Headers],[NBAA Zip]],'By serial number'!$A$1:$AV$1,0)))</f>
        <v/>
      </c>
      <c r="BC42" s="4" t="str">
        <f>IF(LEN(INDEX('By serial number'!$A:$AV,MATCH(TEXT($C42,"000"),'By serial number'!$A:$A,0),MATCH(_7043_DJones_1_export_excel_2_9_[[#Headers],[NBAA Phone]],'By serial number'!$A$1:$AV$1,0)))=0,"",INDEX('By serial number'!$A:$AV,MATCH(TEXT($C42,"000"),'By serial number'!$A:$A,0),MATCH(_7043_DJones_1_export_excel_2_9_[[#Headers],[NBAA Phone]],'By serial number'!$A$1:$AV$1,0)))</f>
        <v/>
      </c>
      <c r="BD42" s="4" t="str">
        <f>IF(LEN(INDEX('By serial number'!$A:$AV,MATCH(TEXT($C42,"000"),'By serial number'!$A:$A,0),MATCH(_7043_DJones_1_export_excel_2_9_[[#Headers],[NBAA Web]],'By serial number'!$A$1:$AV$1,0)))=0,"",INDEX('By serial number'!$A:$AV,MATCH(TEXT($C42,"000"),'By serial number'!$A:$A,0),MATCH(_7043_DJones_1_export_excel_2_9_[[#Headers],[NBAA Web]],'By serial number'!$A$1:$AV$1,0)))</f>
        <v/>
      </c>
      <c r="BE42" s="4" t="str">
        <f>IF(LEN(INDEX('By serial number'!$A:$AV,MATCH(TEXT($C42,"000"),'By serial number'!$A:$A,0),MATCH(_7043_DJones_1_export_excel_2_9_[[#Headers],[NBAA email]],'By serial number'!$A$1:$AV$1,0)))=0,"",INDEX('By serial number'!$A:$AV,MATCH(TEXT($C42,"000"),'By serial number'!$A:$A,0),MATCH(_7043_DJones_1_export_excel_2_9_[[#Headers],[NBAA email]],'By serial number'!$A$1:$AV$1,0)))</f>
        <v/>
      </c>
      <c r="BF42" s="4" t="str">
        <f>IF(LEN(INDEX('By serial number'!$A:$AV,MATCH(TEXT($C42,"000"),'By serial number'!$A:$A,0),MATCH(_7043_DJones_1_export_excel_2_9_[[#Headers],[NBAA NBAA Link]],'By serial number'!$A$1:$AV$1,0)))=0,"",INDEX('By serial number'!$A:$AV,MATCH(TEXT($C42,"000"),'By serial number'!$A:$A,0),MATCH(_7043_DJones_1_export_excel_2_9_[[#Headers],[NBAA NBAA Link]],'By serial number'!$A$1:$AV$1,0)))</f>
        <v/>
      </c>
      <c r="BG42" s="4" t="str">
        <f>IF(LEN(INDEX('By serial number'!$A:$AV,MATCH(TEXT($C42,"000"),'By serial number'!$A:$A,0),MATCH(_7043_DJones_1_export_excel_2_9_[[#Headers],[Certificate Designator]],'By serial number'!$A$1:$AV$1,0)))=0,"",INDEX('By serial number'!$A:$AV,MATCH(TEXT($C42,"000"),'By serial number'!$A:$A,0),MATCH(_7043_DJones_1_export_excel_2_9_[[#Headers],[Certificate Designator]],'By serial number'!$A$1:$AV$1,0)))</f>
        <v/>
      </c>
      <c r="BH42" s="4" t="str">
        <f>IF(LEN(INDEX('By serial number'!$A:$AV,MATCH(TEXT($C42,"000"),'By serial number'!$A:$A,0),MATCH(_7043_DJones_1_export_excel_2_9_[[#Headers],[Company Name]],'By serial number'!$A$1:$AV$1,0)))=0,"",INDEX('By serial number'!$A:$AV,MATCH(TEXT($C42,"000"),'By serial number'!$A:$A,0),MATCH(_7043_DJones_1_export_excel_2_9_[[#Headers],[Company Name]],'By serial number'!$A$1:$AV$1,0)))</f>
        <v/>
      </c>
      <c r="BI42" s="4" t="str">
        <f>IF(LEN(INDEX('By serial number'!$A:$AV,MATCH(TEXT($C42,"000"),'By serial number'!$A:$A,0),MATCH(_7043_DJones_1_export_excel_2_9_[[#Headers],[CEO_Name]],'By serial number'!$A$1:$AV$1,0)))=0,"",INDEX('By serial number'!$A:$AV,MATCH(TEXT($C42,"000"),'By serial number'!$A:$A,0),MATCH(_7043_DJones_1_export_excel_2_9_[[#Headers],[CEO_Name]],'By serial number'!$A$1:$AV$1,0)))</f>
        <v/>
      </c>
      <c r="BJ42" s="4" t="str">
        <f>IF(LEN(INDEX('By serial number'!$A:$AV,MATCH(TEXT($C42,"000"),'By serial number'!$A:$A,0),MATCH(_7043_DJones_1_export_excel_2_9_[[#Headers],[CEO_Title]],'By serial number'!$A$1:$AV$1,0)))=0,"",INDEX('By serial number'!$A:$AV,MATCH(TEXT($C42,"000"),'By serial number'!$A:$A,0),MATCH(_7043_DJones_1_export_excel_2_9_[[#Headers],[CEO_Title]],'By serial number'!$A$1:$AV$1,0)))</f>
        <v/>
      </c>
      <c r="BK42" s="4" t="str">
        <f>IF(LEN(INDEX('By serial number'!$A:$AV,MATCH(TEXT($C42,"000"),'By serial number'!$A:$A,0),MATCH(_7043_DJones_1_export_excel_2_9_[[#Headers],[CEO_Address1]],'By serial number'!$A$1:$AV$1,0)))=0,"",INDEX('By serial number'!$A:$AV,MATCH(TEXT($C42,"000"),'By serial number'!$A:$A,0),MATCH(_7043_DJones_1_export_excel_2_9_[[#Headers],[CEO_Address1]],'By serial number'!$A$1:$AV$1,0)))</f>
        <v/>
      </c>
      <c r="BL42" s="4" t="str">
        <f>IF(LEN(INDEX('By serial number'!$A:$AV,MATCH(TEXT($C42,"000"),'By serial number'!$A:$A,0),MATCH(_7043_DJones_1_export_excel_2_9_[[#Headers],[CEO_Address2]],'By serial number'!$A$1:$AV$1,0)))=0,"",INDEX('By serial number'!$A:$AV,MATCH(TEXT($C42,"000"),'By serial number'!$A:$A,0),MATCH(_7043_DJones_1_export_excel_2_9_[[#Headers],[CEO_Address2]],'By serial number'!$A$1:$AV$1,0)))</f>
        <v/>
      </c>
      <c r="BM42" s="4" t="str">
        <f>IF(LEN(INDEX('By serial number'!$A:$AV,MATCH(TEXT($C42,"000"),'By serial number'!$A:$A,0),MATCH(_7043_DJones_1_export_excel_2_9_[[#Headers],[CEO_Address3]],'By serial number'!$A$1:$AV$1,0)))=0,"",INDEX('By serial number'!$A:$AV,MATCH(TEXT($C42,"000"),'By serial number'!$A:$A,0),MATCH(_7043_DJones_1_export_excel_2_9_[[#Headers],[CEO_Address3]],'By serial number'!$A$1:$AV$1,0)))</f>
        <v/>
      </c>
      <c r="BN42" s="4" t="str">
        <f>IF(LEN(INDEX('By serial number'!$A:$AV,MATCH(TEXT($C42,"000"),'By serial number'!$A:$A,0),MATCH(_7043_DJones_1_export_excel_2_9_[[#Headers],[CEO_City]],'By serial number'!$A$1:$AV$1,0)))=0,"",INDEX('By serial number'!$A:$AV,MATCH(TEXT($C42,"000"),'By serial number'!$A:$A,0),MATCH(_7043_DJones_1_export_excel_2_9_[[#Headers],[CEO_City]],'By serial number'!$A$1:$AV$1,0)))</f>
        <v/>
      </c>
      <c r="BO42" s="4" t="str">
        <f>IF(LEN(INDEX('By serial number'!$A:$AV,MATCH(TEXT($C42,"000"),'By serial number'!$A:$A,0),MATCH(_7043_DJones_1_export_excel_2_9_[[#Headers],[CEO_State]],'By serial number'!$A$1:$AV$1,0)))=0,"",INDEX('By serial number'!$A:$AV,MATCH(TEXT($C42,"000"),'By serial number'!$A:$A,0),MATCH(_7043_DJones_1_export_excel_2_9_[[#Headers],[CEO_State]],'By serial number'!$A$1:$AV$1,0)))</f>
        <v/>
      </c>
      <c r="BP42" s="4" t="str">
        <f>IF(LEN(INDEX('By serial number'!$A:$AV,MATCH(TEXT($C42,"000"),'By serial number'!$A:$A,0),MATCH(_7043_DJones_1_export_excel_2_9_[[#Headers],[CEO_Postal_Code]],'By serial number'!$A$1:$AV$1,0)))=0,"",INDEX('By serial number'!$A:$AV,MATCH(TEXT($C42,"000"),'By serial number'!$A:$A,0),MATCH(_7043_DJones_1_export_excel_2_9_[[#Headers],[CEO_Postal_Code]],'By serial number'!$A$1:$AV$1,0)))</f>
        <v/>
      </c>
      <c r="BQ42" s="4" t="str">
        <f>IF(LEN(INDEX('By serial number'!$A:$AV,MATCH(TEXT($C42,"000"),'By serial number'!$A:$A,0),MATCH(_7043_DJones_1_export_excel_2_9_[[#Headers],[CEO_Country]],'By serial number'!$A$1:$AV$1,0)))=0,"",INDEX('By serial number'!$A:$AV,MATCH(TEXT($C42,"000"),'By serial number'!$A:$A,0),MATCH(_7043_DJones_1_export_excel_2_9_[[#Headers],[CEO_Country]],'By serial number'!$A$1:$AV$1,0)))</f>
        <v/>
      </c>
      <c r="BR42" s="4" t="str">
        <f>IF(LEN(INDEX('By serial number'!$A:$AV,MATCH(TEXT($C42,"000"),'By serial number'!$A:$A,0),MATCH(_7043_DJones_1_export_excel_2_9_[[#Headers],[CEO_Phone]],'By serial number'!$A$1:$AV$1,0)))=0,"",INDEX('By serial number'!$A:$AV,MATCH(TEXT($C42,"000"),'By serial number'!$A:$A,0),MATCH(_7043_DJones_1_export_excel_2_9_[[#Headers],[CEO_Phone]],'By serial number'!$A$1:$AV$1,0)))</f>
        <v/>
      </c>
      <c r="BS42" s="4" t="str">
        <f>IF(LEN(INDEX('By serial number'!$A:$AV,MATCH(TEXT($C42,"000"),'By serial number'!$A:$A,0),MATCH(_7043_DJones_1_export_excel_2_9_[[#Headers],[CEO_Phone_Extension]],'By serial number'!$A$1:$AV$1,0)))=0,"",INDEX('By serial number'!$A:$AV,MATCH(TEXT($C42,"000"),'By serial number'!$A:$A,0),MATCH(_7043_DJones_1_export_excel_2_9_[[#Headers],[CEO_Phone_Extension]],'By serial number'!$A$1:$AV$1,0)))</f>
        <v/>
      </c>
      <c r="BT42" s="4" t="str">
        <f>IF(LEN(INDEX('By serial number'!$A:$AV,MATCH(TEXT($C42,"000"),'By serial number'!$A:$A,0),MATCH(_7043_DJones_1_export_excel_2_9_[[#Headers],[CEO_Foreign_Phone]],'By serial number'!$A$1:$AV$1,0)))=0,"",INDEX('By serial number'!$A:$AV,MATCH(TEXT($C42,"000"),'By serial number'!$A:$A,0),MATCH(_7043_DJones_1_export_excel_2_9_[[#Headers],[CEO_Foreign_Phone]],'By serial number'!$A$1:$AV$1,0)))</f>
        <v/>
      </c>
      <c r="BU42" s="4" t="str">
        <f>IFERROR(INDEX(Zerobounce!$A:$B,MATCH(_7043_DJones_1_export_excel_2_9_[[#This Row],[COMPEMAILADDRESS]],Zerobounce!$A:$A,0),2),"")</f>
        <v/>
      </c>
      <c r="BV42" s="4" t="str">
        <f>IFERROR(INDEX(Zerobounce!$A:$B,MATCH(_7043_DJones_1_export_excel_2_9_[[#This Row],[CONTACTEMAIL]],Zerobounce!$A:$A,0),2),"")</f>
        <v>catch-all</v>
      </c>
      <c r="BW42" s="11"/>
    </row>
    <row r="43" spans="1:75" x14ac:dyDescent="0.25">
      <c r="A43" s="4" t="s">
        <v>999</v>
      </c>
      <c r="B43" s="4" t="s">
        <v>1000</v>
      </c>
      <c r="C43">
        <v>226</v>
      </c>
      <c r="D43" s="4" t="s">
        <v>379</v>
      </c>
      <c r="E43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N8821C</v>
      </c>
      <c r="F43" s="4" t="s">
        <v>1282</v>
      </c>
      <c r="G43" s="4" t="s">
        <v>349</v>
      </c>
      <c r="H43" s="4" t="s">
        <v>1002</v>
      </c>
      <c r="I43" s="4" t="s">
        <v>1086</v>
      </c>
      <c r="J43" s="4" t="s">
        <v>1283</v>
      </c>
      <c r="K43" s="4" t="s">
        <v>1284</v>
      </c>
      <c r="L43" s="4" t="s">
        <v>1285</v>
      </c>
      <c r="M43" s="4" t="s">
        <v>1286</v>
      </c>
      <c r="N43" s="4" t="s">
        <v>349</v>
      </c>
      <c r="O43">
        <v>93703</v>
      </c>
      <c r="P43" s="4" t="s">
        <v>1002</v>
      </c>
      <c r="Q43" s="4" t="s">
        <v>1033</v>
      </c>
      <c r="R43" s="4" t="s">
        <v>1287</v>
      </c>
      <c r="S43" s="4" t="s">
        <v>1288</v>
      </c>
      <c r="T43" s="4" t="s">
        <v>1289</v>
      </c>
      <c r="U43" s="4"/>
      <c r="V43" s="4" t="s">
        <v>1290</v>
      </c>
      <c r="W43" s="4" t="s">
        <v>1291</v>
      </c>
      <c r="X43" s="4" t="s">
        <v>1039</v>
      </c>
      <c r="Y43" s="4" t="s">
        <v>1292</v>
      </c>
      <c r="Z43" s="4" t="s">
        <v>1289</v>
      </c>
      <c r="AA43" s="4"/>
      <c r="AB43" s="4"/>
      <c r="AC43" s="4" t="str">
        <f>IF(LEN(INDEX('By serial number'!$A:$AV,MATCH(TEXT($C43,"000"),'By serial number'!$A:$A,0),MATCH(_7043_DJones_1_export_excel_2_9_[[#Headers],["Operator"]],'By serial number'!$A$1:$AV$1,0)))=0,"",INDEX('By serial number'!$A:$AV,MATCH(TEXT($C43,"000"),'By serial number'!$A:$A,0),MATCH(_7043_DJones_1_export_excel_2_9_[[#Headers],["Operator"]],'By serial number'!$A$1:$AV$1,0)))</f>
        <v xml:space="preserve">Paragon Executive Charter </v>
      </c>
      <c r="AD43" s="4" t="str">
        <f>IF(LEN(INDEX('By serial number'!$A:$AV,MATCH(TEXT($C43,"000"),'By serial number'!$A:$A,0),MATCH(_7043_DJones_1_export_excel_2_9_[[#Headers],[Data]],'By serial number'!$A$1:$AV$1,0)))=0,"",INDEX('By serial number'!$A:$AV,MATCH(TEXT($C43,"000"),'By serial number'!$A:$A,0),MATCH(_7043_DJones_1_export_excel_2_9_[[#Headers],[Data]],'By serial number'!$A$1:$AV$1,0)))</f>
        <v>JVWL LLC Hanford CA bought 12/19/19</v>
      </c>
      <c r="AE43" s="4" t="str">
        <f>IF(LEN(INDEX('By serial number'!$A:$AV,MATCH(TEXT($C43,"000"),'By serial number'!$A:$A,0),MATCH(_7043_DJones_1_export_excel_2_9_[[#Headers],[NAME]],'By serial number'!$A$1:$AV$1,0)))=0,"",INDEX('By serial number'!$A:$AV,MATCH(TEXT($C43,"000"),'By serial number'!$A:$A,0),MATCH(_7043_DJones_1_export_excel_2_9_[[#Headers],[NAME]],'By serial number'!$A$1:$AV$1,0)))</f>
        <v>JVWL LLC</v>
      </c>
      <c r="AF43" s="4" t="str">
        <f>IF(LEN(INDEX('By serial number'!$A:$AV,MATCH(TEXT($C43,"000"),'By serial number'!$A:$A,0),MATCH(_7043_DJones_1_export_excel_2_9_[[#Headers],[STREET]],'By serial number'!$A$1:$AV$1,0)))=0,"",INDEX('By serial number'!$A:$AV,MATCH(TEXT($C43,"000"),'By serial number'!$A:$A,0),MATCH(_7043_DJones_1_export_excel_2_9_[[#Headers],[STREET]],'By serial number'!$A$1:$AV$1,0)))</f>
        <v>9240 EXCELSIOR AVE</v>
      </c>
      <c r="AG43" s="4" t="str">
        <f>IF(LEN(INDEX('By serial number'!$A:$AV,MATCH(TEXT($C43,"000"),'By serial number'!$A:$A,0),MATCH(_7043_DJones_1_export_excel_2_9_[[#Headers],[CITY]],'By serial number'!$A$1:$AV$1,0)))=0,"",INDEX('By serial number'!$A:$AV,MATCH(TEXT($C43,"000"),'By serial number'!$A:$A,0),MATCH(_7043_DJones_1_export_excel_2_9_[[#Headers],[CITY]],'By serial number'!$A$1:$AV$1,0)))</f>
        <v>HANFORD</v>
      </c>
      <c r="AH43" s="4" t="str">
        <f>IF(LEN(INDEX('By serial number'!$A:$AV,MATCH(TEXT($C43,"000"),'By serial number'!$A:$A,0),MATCH(_7043_DJones_1_export_excel_2_9_[[#Headers],[STATE]],'By serial number'!$A$1:$AV$1,0)))=0,"",INDEX('By serial number'!$A:$AV,MATCH(TEXT($C43,"000"),'By serial number'!$A:$A,0),MATCH(_7043_DJones_1_export_excel_2_9_[[#Headers],[STATE]],'By serial number'!$A$1:$AV$1,0)))</f>
        <v>CA</v>
      </c>
      <c r="AI43" s="4" t="e">
        <f>IF(LEN(INDEX('By serial number'!$A:$AV,MATCH(TEXT($C43,"000"),'By serial number'!$A:$A,0),MATCH(_7043_DJones_1_export_excel_2_9_[[#Headers],[Column1]],'By serial number'!$A$1:$AV$1,0)))=0,"",INDEX('By serial number'!$A:$AV,MATCH(TEXT($C43,"000"),'By serial number'!$A:$A,0),MATCH(_7043_DJones_1_export_excel_2_9_[[#Headers],[Column1]],'By serial number'!$A$1:$AV$1,0)))</f>
        <v>#N/A</v>
      </c>
      <c r="AJ43" s="4" t="str">
        <f>IF(LEN(INDEX('By serial number'!$A:$AV,MATCH(TEXT($C43,"000"),'By serial number'!$A:$A,0),MATCH(_7043_DJones_1_export_excel_2_9_[[#Headers],[OTHER NAMES(1)]],'By serial number'!$A$1:$AV$1,0)))=0,"",INDEX('By serial number'!$A:$AV,MATCH(TEXT($C43,"000"),'By serial number'!$A:$A,0),MATCH(_7043_DJones_1_export_excel_2_9_[[#Headers],[OTHER NAMES(1)]],'By serial number'!$A$1:$AV$1,0)))</f>
        <v/>
      </c>
      <c r="AK43" s="4" t="str">
        <f>IF(LEN(INDEX('By serial number'!$A:$AV,MATCH(TEXT($C43,"000"),'By serial number'!$A:$A,0),MATCH(_7043_DJones_1_export_excel_2_9_[[#Headers],[OTHER NAMES(2)]],'By serial number'!$A$1:$AV$1,0)))=0,"",INDEX('By serial number'!$A:$AV,MATCH(TEXT($C43,"000"),'By serial number'!$A:$A,0),MATCH(_7043_DJones_1_export_excel_2_9_[[#Headers],[OTHER NAMES(2)]],'By serial number'!$A$1:$AV$1,0)))</f>
        <v/>
      </c>
      <c r="AL43" s="4" t="str">
        <f>IF(LEN(INDEX('By serial number'!$A:$AV,MATCH(TEXT($C43,"000"),'By serial number'!$A:$A,0),MATCH(_7043_DJones_1_export_excel_2_9_[[#Headers],[Part 135 Certificate Holder Name]],'By serial number'!$A$1:$AV$1,0)))=0,"",INDEX('By serial number'!$A:$AV,MATCH(TEXT($C43,"000"),'By serial number'!$A:$A,0),MATCH(_7043_DJones_1_export_excel_2_9_[[#Headers],[Part 135 Certificate Holder Name]],'By serial number'!$A$1:$AV$1,0)))</f>
        <v>Paragon Aviation Logistics, INC.</v>
      </c>
      <c r="AM43" s="4" t="str">
        <f>IF(LEN(INDEX('By serial number'!$A:$AV,MATCH(TEXT($C43,"000"),'By serial number'!$A:$A,0),MATCH(_7043_DJones_1_export_excel_2_9_[[#Headers],[Part 135 Dsgn]],'By serial number'!$A$1:$AV$1,0)))=0,"",INDEX('By serial number'!$A:$AV,MATCH(TEXT($C43,"000"),'By serial number'!$A:$A,0),MATCH(_7043_DJones_1_export_excel_2_9_[[#Headers],[Part 135 Dsgn]],'By serial number'!$A$1:$AV$1,0)))</f>
        <v>17MA</v>
      </c>
      <c r="AN43" s="4" t="e">
        <f>IF(LEN(INDEX('By serial number'!$A:$AV,MATCH(TEXT($C43,"000"),'By serial number'!$A:$A,0),MATCH(_7043_DJones_1_export_excel_2_9_[[#Headers],[Column2]],'By serial number'!$A$1:$AV$1,0)))=0,"",INDEX('By serial number'!$A:$AV,MATCH(TEXT($C43,"000"),'By serial number'!$A:$A,0),MATCH(_7043_DJones_1_export_excel_2_9_[[#Headers],[Column2]],'By serial number'!$A$1:$AV$1,0)))</f>
        <v>#N/A</v>
      </c>
      <c r="AO43" s="4" t="str">
        <f>IF(LEN(INDEX('By serial number'!$A:$AV,MATCH(TEXT($C43,"000"),'By serial number'!$A:$A,0),MATCH(_7043_DJones_1_export_excel_2_9_[[#Headers],[DNB Key People]],'By serial number'!$A$1:$AV$1,0)))=0,"",INDEX('By serial number'!$A:$AV,MATCH(TEXT($C43,"000"),'By serial number'!$A:$A,0),MATCH(_7043_DJones_1_export_excel_2_9_[[#Headers],[DNB Key People]],'By serial number'!$A$1:$AV$1,0)))</f>
        <v/>
      </c>
      <c r="AP43" s="4" t="str">
        <f>IF(LEN(INDEX('By serial number'!$A:$AV,MATCH(TEXT($C43,"000"),'By serial number'!$A:$A,0),MATCH(_7043_DJones_1_export_excel_2_9_[[#Headers],[POC]],'By serial number'!$A$1:$AV$1,0)))=0,"",INDEX('By serial number'!$A:$AV,MATCH(TEXT($C43,"000"),'By serial number'!$A:$A,0),MATCH(_7043_DJones_1_export_excel_2_9_[[#Headers],[POC]],'By serial number'!$A$1:$AV$1,0)))</f>
        <v/>
      </c>
      <c r="AQ43" s="4" t="str">
        <f>IF(LEN(INDEX('By serial number'!$A:$AV,MATCH(TEXT($C43,"000"),'By serial number'!$A:$A,0),MATCH(_7043_DJones_1_export_excel_2_9_[[#Headers],[Title]],'By serial number'!$A$1:$AV$1,0)))=0,"",INDEX('By serial number'!$A:$AV,MATCH(TEXT($C43,"000"),'By serial number'!$A:$A,0),MATCH(_7043_DJones_1_export_excel_2_9_[[#Headers],[Title]],'By serial number'!$A$1:$AV$1,0)))</f>
        <v/>
      </c>
      <c r="AR43" s="4" t="str">
        <f>IF(LEN(INDEX('By serial number'!$A:$AV,MATCH(TEXT($C43,"000"),'By serial number'!$A:$A,0),MATCH(_7043_DJones_1_export_excel_2_9_[[#Headers],[Address]],'By serial number'!$A$1:$AV$1,0)))=0,"",INDEX('By serial number'!$A:$AV,MATCH(TEXT($C43,"000"),'By serial number'!$A:$A,0),MATCH(_7043_DJones_1_export_excel_2_9_[[#Headers],[Address]],'By serial number'!$A$1:$AV$1,0)))</f>
        <v/>
      </c>
      <c r="AS43" s="4" t="e">
        <f>IF(LEN(INDEX('By serial number'!$A:$AV,MATCH(TEXT($C43,"000"),'By serial number'!$A:$A,0),MATCH(_7043_DJones_1_export_excel_2_9_[[#Headers],[Column3]],'By serial number'!$A$1:$AV$1,0)))=0,"",INDEX('By serial number'!$A:$AV,MATCH(TEXT($C43,"000"),'By serial number'!$A:$A,0),MATCH(_7043_DJones_1_export_excel_2_9_[[#Headers],[Column3]],'By serial number'!$A$1:$AV$1,0)))</f>
        <v>#N/A</v>
      </c>
      <c r="AT43" s="4" t="str">
        <f>IF(LEN(INDEX('By serial number'!$A:$AV,MATCH(TEXT($C43,"000"),'By serial number'!$A:$A,0),MATCH(_7043_DJones_1_export_excel_2_9_[[#Headers],[Phone]],'By serial number'!$A$1:$AV$1,0)))=0,"",INDEX('By serial number'!$A:$AV,MATCH(TEXT($C43,"000"),'By serial number'!$A:$A,0),MATCH(_7043_DJones_1_export_excel_2_9_[[#Headers],[Phone]],'By serial number'!$A$1:$AV$1,0)))</f>
        <v/>
      </c>
      <c r="AU43" s="4" t="str">
        <f>IF(LEN(INDEX('By serial number'!$A:$AV,MATCH(TEXT($C43,"000"),'By serial number'!$A:$A,0),MATCH(_7043_DJones_1_export_excel_2_9_[[#Headers],[Email]],'By serial number'!$A$1:$AV$1,0)))=0,"",INDEX('By serial number'!$A:$AV,MATCH(TEXT($C43,"000"),'By serial number'!$A:$A,0),MATCH(_7043_DJones_1_export_excel_2_9_[[#Headers],[Email]],'By serial number'!$A$1:$AV$1,0)))</f>
        <v/>
      </c>
      <c r="AV43" s="4" t="e">
        <f>IF(LEN(INDEX('By serial number'!$A:$AV,MATCH(TEXT($C43,"000"),'By serial number'!$A:$A,0),MATCH(_7043_DJones_1_export_excel_2_9_[[#Headers],[Column4]],'By serial number'!$A$1:$AV$1,0)))=0,"",INDEX('By serial number'!$A:$AV,MATCH(TEXT($C43,"000"),'By serial number'!$A:$A,0),MATCH(_7043_DJones_1_export_excel_2_9_[[#Headers],[Column4]],'By serial number'!$A$1:$AV$1,0)))</f>
        <v>#N/A</v>
      </c>
      <c r="AW43" s="4" t="str">
        <f>IF(LEN(INDEX('By serial number'!$A:$AV,MATCH(TEXT($C43,"000"),'By serial number'!$A:$A,0),MATCH(_7043_DJones_1_export_excel_2_9_[[#Headers],[NBAA Name]],'By serial number'!$A$1:$AV$1,0)))=0,"",INDEX('By serial number'!$A:$AV,MATCH(TEXT($C43,"000"),'By serial number'!$A:$A,0),MATCH(_7043_DJones_1_export_excel_2_9_[[#Headers],[NBAA Name]],'By serial number'!$A$1:$AV$1,0)))</f>
        <v xml:space="preserve">Chevron U.S.A. Inc. </v>
      </c>
      <c r="AX43" s="4" t="str">
        <f>IF(LEN(INDEX('By serial number'!$A:$AV,MATCH(TEXT($C43,"000"),'By serial number'!$A:$A,0),MATCH(_7043_DJones_1_export_excel_2_9_[[#Headers],[NBAA Addr1]],'By serial number'!$A$1:$AV$1,0)))=0,"",INDEX('By serial number'!$A:$AV,MATCH(TEXT($C43,"000"),'By serial number'!$A:$A,0),MATCH(_7043_DJones_1_export_excel_2_9_[[#Headers],[NBAA Addr1]],'By serial number'!$A$1:$AV$1,0)))</f>
        <v>1600 Smith Street</v>
      </c>
      <c r="AY43" s="4" t="str">
        <f>IF(LEN(INDEX('By serial number'!$A:$AV,MATCH(TEXT($C43,"000"),'By serial number'!$A:$A,0),MATCH(_7043_DJones_1_export_excel_2_9_[[#Headers],[NBAA Addr2]],'By serial number'!$A$1:$AV$1,0)))=0,"",INDEX('By serial number'!$A:$AV,MATCH(TEXT($C43,"000"),'By serial number'!$A:$A,0),MATCH(_7043_DJones_1_export_excel_2_9_[[#Headers],[NBAA Addr2]],'By serial number'!$A$1:$AV$1,0)))</f>
        <v/>
      </c>
      <c r="AZ43" s="4" t="str">
        <f>IF(LEN(INDEX('By serial number'!$A:$AV,MATCH(TEXT($C43,"000"),'By serial number'!$A:$A,0),MATCH(_7043_DJones_1_export_excel_2_9_[[#Headers],[NBAA City]],'By serial number'!$A$1:$AV$1,0)))=0,"",INDEX('By serial number'!$A:$AV,MATCH(TEXT($C43,"000"),'By serial number'!$A:$A,0),MATCH(_7043_DJones_1_export_excel_2_9_[[#Headers],[NBAA City]],'By serial number'!$A$1:$AV$1,0)))</f>
        <v>Houston</v>
      </c>
      <c r="BA43" s="4" t="str">
        <f>IF(LEN(INDEX('By serial number'!$A:$AV,MATCH(TEXT($C43,"000"),'By serial number'!$A:$A,0),MATCH(_7043_DJones_1_export_excel_2_9_[[#Headers],[NBAA State]],'By serial number'!$A$1:$AV$1,0)))=0,"",INDEX('By serial number'!$A:$AV,MATCH(TEXT($C43,"000"),'By serial number'!$A:$A,0),MATCH(_7043_DJones_1_export_excel_2_9_[[#Headers],[NBAA State]],'By serial number'!$A$1:$AV$1,0)))</f>
        <v>Texas</v>
      </c>
      <c r="BB43" s="4" t="str">
        <f>IF(LEN(INDEX('By serial number'!$A:$AV,MATCH(TEXT($C43,"000"),'By serial number'!$A:$A,0),MATCH(_7043_DJones_1_export_excel_2_9_[[#Headers],[NBAA Zip]],'By serial number'!$A$1:$AV$1,0)))=0,"",INDEX('By serial number'!$A:$AV,MATCH(TEXT($C43,"000"),'By serial number'!$A:$A,0),MATCH(_7043_DJones_1_export_excel_2_9_[[#Headers],[NBAA Zip]],'By serial number'!$A$1:$AV$1,0)))</f>
        <v>77002-7327</v>
      </c>
      <c r="BC43" s="4" t="str">
        <f>IF(LEN(INDEX('By serial number'!$A:$AV,MATCH(TEXT($C43,"000"),'By serial number'!$A:$A,0),MATCH(_7043_DJones_1_export_excel_2_9_[[#Headers],[NBAA Phone]],'By serial number'!$A$1:$AV$1,0)))=0,"",INDEX('By serial number'!$A:$AV,MATCH(TEXT($C43,"000"),'By serial number'!$A:$A,0),MATCH(_7043_DJones_1_export_excel_2_9_[[#Headers],[NBAA Phone]],'By serial number'!$A$1:$AV$1,0)))</f>
        <v>+1 713.754.4840</v>
      </c>
      <c r="BD43" s="4" t="str">
        <f>IF(LEN(INDEX('By serial number'!$A:$AV,MATCH(TEXT($C43,"000"),'By serial number'!$A:$A,0),MATCH(_7043_DJones_1_export_excel_2_9_[[#Headers],[NBAA Web]],'By serial number'!$A$1:$AV$1,0)))=0,"",INDEX('By serial number'!$A:$AV,MATCH(TEXT($C43,"000"),'By serial number'!$A:$A,0),MATCH(_7043_DJones_1_export_excel_2_9_[[#Headers],[NBAA Web]],'By serial number'!$A$1:$AV$1,0)))</f>
        <v>www.chevron.com</v>
      </c>
      <c r="BE43" s="4" t="str">
        <f>IF(LEN(INDEX('By serial number'!$A:$AV,MATCH(TEXT($C43,"000"),'By serial number'!$A:$A,0),MATCH(_7043_DJones_1_export_excel_2_9_[[#Headers],[NBAA email]],'By serial number'!$A$1:$AV$1,0)))=0,"",INDEX('By serial number'!$A:$AV,MATCH(TEXT($C43,"000"),'By serial number'!$A:$A,0),MATCH(_7043_DJones_1_export_excel_2_9_[[#Headers],[NBAA email]],'By serial number'!$A$1:$AV$1,0)))</f>
        <v/>
      </c>
      <c r="BF43" s="4" t="str">
        <f>IF(LEN(INDEX('By serial number'!$A:$AV,MATCH(TEXT($C43,"000"),'By serial number'!$A:$A,0),MATCH(_7043_DJones_1_export_excel_2_9_[[#Headers],[NBAA NBAA Link]],'By serial number'!$A$1:$AV$1,0)))=0,"",INDEX('By serial number'!$A:$AV,MATCH(TEXT($C43,"000"),'By serial number'!$A:$A,0),MATCH(_7043_DJones_1_export_excel_2_9_[[#Headers],[NBAA NBAA Link]],'By serial number'!$A$1:$AV$1,0)))</f>
        <v/>
      </c>
      <c r="BG43" s="4" t="str">
        <f>IF(LEN(INDEX('By serial number'!$A:$AV,MATCH(TEXT($C43,"000"),'By serial number'!$A:$A,0),MATCH(_7043_DJones_1_export_excel_2_9_[[#Headers],[Certificate Designator]],'By serial number'!$A$1:$AV$1,0)))=0,"",INDEX('By serial number'!$A:$AV,MATCH(TEXT($C43,"000"),'By serial number'!$A:$A,0),MATCH(_7043_DJones_1_export_excel_2_9_[[#Headers],[Certificate Designator]],'By serial number'!$A$1:$AV$1,0)))</f>
        <v>17MA</v>
      </c>
      <c r="BH43" s="4" t="str">
        <f>IF(LEN(INDEX('By serial number'!$A:$AV,MATCH(TEXT($C43,"000"),'By serial number'!$A:$A,0),MATCH(_7043_DJones_1_export_excel_2_9_[[#Headers],[Company Name]],'By serial number'!$A$1:$AV$1,0)))=0,"",INDEX('By serial number'!$A:$AV,MATCH(TEXT($C43,"000"),'By serial number'!$A:$A,0),MATCH(_7043_DJones_1_export_excel_2_9_[[#Headers],[Company Name]],'By serial number'!$A$1:$AV$1,0)))</f>
        <v>PARAGON AVIATION LOGISTICS INC</v>
      </c>
      <c r="BI43" s="4" t="str">
        <f>IF(LEN(INDEX('By serial number'!$A:$AV,MATCH(TEXT($C43,"000"),'By serial number'!$A:$A,0),MATCH(_7043_DJones_1_export_excel_2_9_[[#Headers],[CEO_Name]],'By serial number'!$A$1:$AV$1,0)))=0,"",INDEX('By serial number'!$A:$AV,MATCH(TEXT($C43,"000"),'By serial number'!$A:$A,0),MATCH(_7043_DJones_1_export_excel_2_9_[[#Headers],[CEO_Name]],'By serial number'!$A$1:$AV$1,0)))</f>
        <v/>
      </c>
      <c r="BJ43" s="4" t="str">
        <f>IF(LEN(INDEX('By serial number'!$A:$AV,MATCH(TEXT($C43,"000"),'By serial number'!$A:$A,0),MATCH(_7043_DJones_1_export_excel_2_9_[[#Headers],[CEO_Title]],'By serial number'!$A$1:$AV$1,0)))=0,"",INDEX('By serial number'!$A:$AV,MATCH(TEXT($C43,"000"),'By serial number'!$A:$A,0),MATCH(_7043_DJones_1_export_excel_2_9_[[#Headers],[CEO_Title]],'By serial number'!$A$1:$AV$1,0)))</f>
        <v/>
      </c>
      <c r="BK43" s="4" t="str">
        <f>IF(LEN(INDEX('By serial number'!$A:$AV,MATCH(TEXT($C43,"000"),'By serial number'!$A:$A,0),MATCH(_7043_DJones_1_export_excel_2_9_[[#Headers],[CEO_Address1]],'By serial number'!$A$1:$AV$1,0)))=0,"",INDEX('By serial number'!$A:$AV,MATCH(TEXT($C43,"000"),'By serial number'!$A:$A,0),MATCH(_7043_DJones_1_export_excel_2_9_[[#Headers],[CEO_Address1]],'By serial number'!$A$1:$AV$1,0)))</f>
        <v/>
      </c>
      <c r="BL43" s="4" t="str">
        <f>IF(LEN(INDEX('By serial number'!$A:$AV,MATCH(TEXT($C43,"000"),'By serial number'!$A:$A,0),MATCH(_7043_DJones_1_export_excel_2_9_[[#Headers],[CEO_Address2]],'By serial number'!$A$1:$AV$1,0)))=0,"",INDEX('By serial number'!$A:$AV,MATCH(TEXT($C43,"000"),'By serial number'!$A:$A,0),MATCH(_7043_DJones_1_export_excel_2_9_[[#Headers],[CEO_Address2]],'By serial number'!$A$1:$AV$1,0)))</f>
        <v/>
      </c>
      <c r="BM43" s="4" t="str">
        <f>IF(LEN(INDEX('By serial number'!$A:$AV,MATCH(TEXT($C43,"000"),'By serial number'!$A:$A,0),MATCH(_7043_DJones_1_export_excel_2_9_[[#Headers],[CEO_Address3]],'By serial number'!$A$1:$AV$1,0)))=0,"",INDEX('By serial number'!$A:$AV,MATCH(TEXT($C43,"000"),'By serial number'!$A:$A,0),MATCH(_7043_DJones_1_export_excel_2_9_[[#Headers],[CEO_Address3]],'By serial number'!$A$1:$AV$1,0)))</f>
        <v/>
      </c>
      <c r="BN43" s="4" t="str">
        <f>IF(LEN(INDEX('By serial number'!$A:$AV,MATCH(TEXT($C43,"000"),'By serial number'!$A:$A,0),MATCH(_7043_DJones_1_export_excel_2_9_[[#Headers],[CEO_City]],'By serial number'!$A$1:$AV$1,0)))=0,"",INDEX('By serial number'!$A:$AV,MATCH(TEXT($C43,"000"),'By serial number'!$A:$A,0),MATCH(_7043_DJones_1_export_excel_2_9_[[#Headers],[CEO_City]],'By serial number'!$A$1:$AV$1,0)))</f>
        <v/>
      </c>
      <c r="BO43" s="4" t="str">
        <f>IF(LEN(INDEX('By serial number'!$A:$AV,MATCH(TEXT($C43,"000"),'By serial number'!$A:$A,0),MATCH(_7043_DJones_1_export_excel_2_9_[[#Headers],[CEO_State]],'By serial number'!$A$1:$AV$1,0)))=0,"",INDEX('By serial number'!$A:$AV,MATCH(TEXT($C43,"000"),'By serial number'!$A:$A,0),MATCH(_7043_DJones_1_export_excel_2_9_[[#Headers],[CEO_State]],'By serial number'!$A$1:$AV$1,0)))</f>
        <v/>
      </c>
      <c r="BP43" s="4" t="str">
        <f>IF(LEN(INDEX('By serial number'!$A:$AV,MATCH(TEXT($C43,"000"),'By serial number'!$A:$A,0),MATCH(_7043_DJones_1_export_excel_2_9_[[#Headers],[CEO_Postal_Code]],'By serial number'!$A$1:$AV$1,0)))=0,"",INDEX('By serial number'!$A:$AV,MATCH(TEXT($C43,"000"),'By serial number'!$A:$A,0),MATCH(_7043_DJones_1_export_excel_2_9_[[#Headers],[CEO_Postal_Code]],'By serial number'!$A$1:$AV$1,0)))</f>
        <v/>
      </c>
      <c r="BQ43" s="4" t="str">
        <f>IF(LEN(INDEX('By serial number'!$A:$AV,MATCH(TEXT($C43,"000"),'By serial number'!$A:$A,0),MATCH(_7043_DJones_1_export_excel_2_9_[[#Headers],[CEO_Country]],'By serial number'!$A$1:$AV$1,0)))=0,"",INDEX('By serial number'!$A:$AV,MATCH(TEXT($C43,"000"),'By serial number'!$A:$A,0),MATCH(_7043_DJones_1_export_excel_2_9_[[#Headers],[CEO_Country]],'By serial number'!$A$1:$AV$1,0)))</f>
        <v/>
      </c>
      <c r="BR43" s="4" t="str">
        <f>IF(LEN(INDEX('By serial number'!$A:$AV,MATCH(TEXT($C43,"000"),'By serial number'!$A:$A,0),MATCH(_7043_DJones_1_export_excel_2_9_[[#Headers],[CEO_Phone]],'By serial number'!$A$1:$AV$1,0)))=0,"",INDEX('By serial number'!$A:$AV,MATCH(TEXT($C43,"000"),'By serial number'!$A:$A,0),MATCH(_7043_DJones_1_export_excel_2_9_[[#Headers],[CEO_Phone]],'By serial number'!$A$1:$AV$1,0)))</f>
        <v/>
      </c>
      <c r="BS43" s="4" t="str">
        <f>IF(LEN(INDEX('By serial number'!$A:$AV,MATCH(TEXT($C43,"000"),'By serial number'!$A:$A,0),MATCH(_7043_DJones_1_export_excel_2_9_[[#Headers],[CEO_Phone_Extension]],'By serial number'!$A$1:$AV$1,0)))=0,"",INDEX('By serial number'!$A:$AV,MATCH(TEXT($C43,"000"),'By serial number'!$A:$A,0),MATCH(_7043_DJones_1_export_excel_2_9_[[#Headers],[CEO_Phone_Extension]],'By serial number'!$A$1:$AV$1,0)))</f>
        <v/>
      </c>
      <c r="BT43" s="4" t="str">
        <f>IF(LEN(INDEX('By serial number'!$A:$AV,MATCH(TEXT($C43,"000"),'By serial number'!$A:$A,0),MATCH(_7043_DJones_1_export_excel_2_9_[[#Headers],[CEO_Foreign_Phone]],'By serial number'!$A$1:$AV$1,0)))=0,"",INDEX('By serial number'!$A:$AV,MATCH(TEXT($C43,"000"),'By serial number'!$A:$A,0),MATCH(_7043_DJones_1_export_excel_2_9_[[#Headers],[CEO_Foreign_Phone]],'By serial number'!$A$1:$AV$1,0)))</f>
        <v/>
      </c>
      <c r="BU43" s="4" t="str">
        <f>IFERROR(INDEX(Zerobounce!$A:$B,MATCH(_7043_DJones_1_export_excel_2_9_[[#This Row],[COMPEMAILADDRESS]],Zerobounce!$A:$A,0),2),"")</f>
        <v>catch-all</v>
      </c>
      <c r="BV43" s="4" t="str">
        <f>IFERROR(INDEX(Zerobounce!$A:$B,MATCH(_7043_DJones_1_export_excel_2_9_[[#This Row],[CONTACTEMAIL]],Zerobounce!$A:$A,0),2),"")</f>
        <v>valid</v>
      </c>
      <c r="BW43" s="11"/>
    </row>
    <row r="44" spans="1:75" x14ac:dyDescent="0.25">
      <c r="A44" s="4" t="s">
        <v>999</v>
      </c>
      <c r="B44" s="4" t="s">
        <v>1000</v>
      </c>
      <c r="C44">
        <v>226</v>
      </c>
      <c r="D44" s="4" t="s">
        <v>379</v>
      </c>
      <c r="E44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N8821C</v>
      </c>
      <c r="F44" s="4" t="s">
        <v>1282</v>
      </c>
      <c r="G44" s="4" t="s">
        <v>349</v>
      </c>
      <c r="H44" s="4" t="s">
        <v>1002</v>
      </c>
      <c r="I44" s="4" t="s">
        <v>515</v>
      </c>
      <c r="J44" s="4" t="s">
        <v>1293</v>
      </c>
      <c r="K44" s="4" t="s">
        <v>1294</v>
      </c>
      <c r="L44" s="4"/>
      <c r="M44" s="4" t="s">
        <v>1295</v>
      </c>
      <c r="N44" s="4" t="s">
        <v>349</v>
      </c>
      <c r="O44">
        <v>93230</v>
      </c>
      <c r="P44" s="4" t="s">
        <v>1002</v>
      </c>
      <c r="Q44" s="4" t="s">
        <v>1016</v>
      </c>
      <c r="R44" s="4" t="s">
        <v>1296</v>
      </c>
      <c r="S44" s="4"/>
      <c r="T44" s="4" t="s">
        <v>1297</v>
      </c>
      <c r="U44" s="4"/>
      <c r="V44" s="4" t="s">
        <v>1298</v>
      </c>
      <c r="W44" s="4" t="s">
        <v>1299</v>
      </c>
      <c r="X44" s="4" t="s">
        <v>1010</v>
      </c>
      <c r="Y44" s="4" t="s">
        <v>1300</v>
      </c>
      <c r="Z44" s="4" t="s">
        <v>1297</v>
      </c>
      <c r="AA44" s="4"/>
      <c r="AB44" s="4"/>
      <c r="AC44" s="4" t="str">
        <f>IF(LEN(INDEX('By serial number'!$A:$AV,MATCH(TEXT($C44,"000"),'By serial number'!$A:$A,0),MATCH(_7043_DJones_1_export_excel_2_9_[[#Headers],["Operator"]],'By serial number'!$A$1:$AV$1,0)))=0,"",INDEX('By serial number'!$A:$AV,MATCH(TEXT($C44,"000"),'By serial number'!$A:$A,0),MATCH(_7043_DJones_1_export_excel_2_9_[[#Headers],["Operator"]],'By serial number'!$A$1:$AV$1,0)))</f>
        <v xml:space="preserve">Paragon Executive Charter </v>
      </c>
      <c r="AD44" s="4" t="str">
        <f>IF(LEN(INDEX('By serial number'!$A:$AV,MATCH(TEXT($C44,"000"),'By serial number'!$A:$A,0),MATCH(_7043_DJones_1_export_excel_2_9_[[#Headers],[Data]],'By serial number'!$A$1:$AV$1,0)))=0,"",INDEX('By serial number'!$A:$AV,MATCH(TEXT($C44,"000"),'By serial number'!$A:$A,0),MATCH(_7043_DJones_1_export_excel_2_9_[[#Headers],[Data]],'By serial number'!$A$1:$AV$1,0)))</f>
        <v>JVWL LLC Hanford CA bought 12/19/19</v>
      </c>
      <c r="AE44" s="4" t="str">
        <f>IF(LEN(INDEX('By serial number'!$A:$AV,MATCH(TEXT($C44,"000"),'By serial number'!$A:$A,0),MATCH(_7043_DJones_1_export_excel_2_9_[[#Headers],[NAME]],'By serial number'!$A$1:$AV$1,0)))=0,"",INDEX('By serial number'!$A:$AV,MATCH(TEXT($C44,"000"),'By serial number'!$A:$A,0),MATCH(_7043_DJones_1_export_excel_2_9_[[#Headers],[NAME]],'By serial number'!$A$1:$AV$1,0)))</f>
        <v>JVWL LLC</v>
      </c>
      <c r="AF44" s="4" t="str">
        <f>IF(LEN(INDEX('By serial number'!$A:$AV,MATCH(TEXT($C44,"000"),'By serial number'!$A:$A,0),MATCH(_7043_DJones_1_export_excel_2_9_[[#Headers],[STREET]],'By serial number'!$A$1:$AV$1,0)))=0,"",INDEX('By serial number'!$A:$AV,MATCH(TEXT($C44,"000"),'By serial number'!$A:$A,0),MATCH(_7043_DJones_1_export_excel_2_9_[[#Headers],[STREET]],'By serial number'!$A$1:$AV$1,0)))</f>
        <v>9240 EXCELSIOR AVE</v>
      </c>
      <c r="AG44" s="4" t="str">
        <f>IF(LEN(INDEX('By serial number'!$A:$AV,MATCH(TEXT($C44,"000"),'By serial number'!$A:$A,0),MATCH(_7043_DJones_1_export_excel_2_9_[[#Headers],[CITY]],'By serial number'!$A$1:$AV$1,0)))=0,"",INDEX('By serial number'!$A:$AV,MATCH(TEXT($C44,"000"),'By serial number'!$A:$A,0),MATCH(_7043_DJones_1_export_excel_2_9_[[#Headers],[CITY]],'By serial number'!$A$1:$AV$1,0)))</f>
        <v>HANFORD</v>
      </c>
      <c r="AH44" s="4" t="str">
        <f>IF(LEN(INDEX('By serial number'!$A:$AV,MATCH(TEXT($C44,"000"),'By serial number'!$A:$A,0),MATCH(_7043_DJones_1_export_excel_2_9_[[#Headers],[STATE]],'By serial number'!$A$1:$AV$1,0)))=0,"",INDEX('By serial number'!$A:$AV,MATCH(TEXT($C44,"000"),'By serial number'!$A:$A,0),MATCH(_7043_DJones_1_export_excel_2_9_[[#Headers],[STATE]],'By serial number'!$A$1:$AV$1,0)))</f>
        <v>CA</v>
      </c>
      <c r="AI44" s="4" t="e">
        <f>IF(LEN(INDEX('By serial number'!$A:$AV,MATCH(TEXT($C44,"000"),'By serial number'!$A:$A,0),MATCH(_7043_DJones_1_export_excel_2_9_[[#Headers],[Column1]],'By serial number'!$A$1:$AV$1,0)))=0,"",INDEX('By serial number'!$A:$AV,MATCH(TEXT($C44,"000"),'By serial number'!$A:$A,0),MATCH(_7043_DJones_1_export_excel_2_9_[[#Headers],[Column1]],'By serial number'!$A$1:$AV$1,0)))</f>
        <v>#N/A</v>
      </c>
      <c r="AJ44" s="4" t="str">
        <f>IF(LEN(INDEX('By serial number'!$A:$AV,MATCH(TEXT($C44,"000"),'By serial number'!$A:$A,0),MATCH(_7043_DJones_1_export_excel_2_9_[[#Headers],[OTHER NAMES(1)]],'By serial number'!$A$1:$AV$1,0)))=0,"",INDEX('By serial number'!$A:$AV,MATCH(TEXT($C44,"000"),'By serial number'!$A:$A,0),MATCH(_7043_DJones_1_export_excel_2_9_[[#Headers],[OTHER NAMES(1)]],'By serial number'!$A$1:$AV$1,0)))</f>
        <v/>
      </c>
      <c r="AK44" s="4" t="str">
        <f>IF(LEN(INDEX('By serial number'!$A:$AV,MATCH(TEXT($C44,"000"),'By serial number'!$A:$A,0),MATCH(_7043_DJones_1_export_excel_2_9_[[#Headers],[OTHER NAMES(2)]],'By serial number'!$A$1:$AV$1,0)))=0,"",INDEX('By serial number'!$A:$AV,MATCH(TEXT($C44,"000"),'By serial number'!$A:$A,0),MATCH(_7043_DJones_1_export_excel_2_9_[[#Headers],[OTHER NAMES(2)]],'By serial number'!$A$1:$AV$1,0)))</f>
        <v/>
      </c>
      <c r="AL44" s="4" t="str">
        <f>IF(LEN(INDEX('By serial number'!$A:$AV,MATCH(TEXT($C44,"000"),'By serial number'!$A:$A,0),MATCH(_7043_DJones_1_export_excel_2_9_[[#Headers],[Part 135 Certificate Holder Name]],'By serial number'!$A$1:$AV$1,0)))=0,"",INDEX('By serial number'!$A:$AV,MATCH(TEXT($C44,"000"),'By serial number'!$A:$A,0),MATCH(_7043_DJones_1_export_excel_2_9_[[#Headers],[Part 135 Certificate Holder Name]],'By serial number'!$A$1:$AV$1,0)))</f>
        <v>Paragon Aviation Logistics, INC.</v>
      </c>
      <c r="AM44" s="4" t="str">
        <f>IF(LEN(INDEX('By serial number'!$A:$AV,MATCH(TEXT($C44,"000"),'By serial number'!$A:$A,0),MATCH(_7043_DJones_1_export_excel_2_9_[[#Headers],[Part 135 Dsgn]],'By serial number'!$A$1:$AV$1,0)))=0,"",INDEX('By serial number'!$A:$AV,MATCH(TEXT($C44,"000"),'By serial number'!$A:$A,0),MATCH(_7043_DJones_1_export_excel_2_9_[[#Headers],[Part 135 Dsgn]],'By serial number'!$A$1:$AV$1,0)))</f>
        <v>17MA</v>
      </c>
      <c r="AN44" s="4" t="e">
        <f>IF(LEN(INDEX('By serial number'!$A:$AV,MATCH(TEXT($C44,"000"),'By serial number'!$A:$A,0),MATCH(_7043_DJones_1_export_excel_2_9_[[#Headers],[Column2]],'By serial number'!$A$1:$AV$1,0)))=0,"",INDEX('By serial number'!$A:$AV,MATCH(TEXT($C44,"000"),'By serial number'!$A:$A,0),MATCH(_7043_DJones_1_export_excel_2_9_[[#Headers],[Column2]],'By serial number'!$A$1:$AV$1,0)))</f>
        <v>#N/A</v>
      </c>
      <c r="AO44" s="4" t="str">
        <f>IF(LEN(INDEX('By serial number'!$A:$AV,MATCH(TEXT($C44,"000"),'By serial number'!$A:$A,0),MATCH(_7043_DJones_1_export_excel_2_9_[[#Headers],[DNB Key People]],'By serial number'!$A$1:$AV$1,0)))=0,"",INDEX('By serial number'!$A:$AV,MATCH(TEXT($C44,"000"),'By serial number'!$A:$A,0),MATCH(_7043_DJones_1_export_excel_2_9_[[#Headers],[DNB Key People]],'By serial number'!$A$1:$AV$1,0)))</f>
        <v/>
      </c>
      <c r="AP44" s="4" t="str">
        <f>IF(LEN(INDEX('By serial number'!$A:$AV,MATCH(TEXT($C44,"000"),'By serial number'!$A:$A,0),MATCH(_7043_DJones_1_export_excel_2_9_[[#Headers],[POC]],'By serial number'!$A$1:$AV$1,0)))=0,"",INDEX('By serial number'!$A:$AV,MATCH(TEXT($C44,"000"),'By serial number'!$A:$A,0),MATCH(_7043_DJones_1_export_excel_2_9_[[#Headers],[POC]],'By serial number'!$A$1:$AV$1,0)))</f>
        <v/>
      </c>
      <c r="AQ44" s="4" t="str">
        <f>IF(LEN(INDEX('By serial number'!$A:$AV,MATCH(TEXT($C44,"000"),'By serial number'!$A:$A,0),MATCH(_7043_DJones_1_export_excel_2_9_[[#Headers],[Title]],'By serial number'!$A$1:$AV$1,0)))=0,"",INDEX('By serial number'!$A:$AV,MATCH(TEXT($C44,"000"),'By serial number'!$A:$A,0),MATCH(_7043_DJones_1_export_excel_2_9_[[#Headers],[Title]],'By serial number'!$A$1:$AV$1,0)))</f>
        <v/>
      </c>
      <c r="AR44" s="4" t="str">
        <f>IF(LEN(INDEX('By serial number'!$A:$AV,MATCH(TEXT($C44,"000"),'By serial number'!$A:$A,0),MATCH(_7043_DJones_1_export_excel_2_9_[[#Headers],[Address]],'By serial number'!$A$1:$AV$1,0)))=0,"",INDEX('By serial number'!$A:$AV,MATCH(TEXT($C44,"000"),'By serial number'!$A:$A,0),MATCH(_7043_DJones_1_export_excel_2_9_[[#Headers],[Address]],'By serial number'!$A$1:$AV$1,0)))</f>
        <v/>
      </c>
      <c r="AS44" s="4" t="e">
        <f>IF(LEN(INDEX('By serial number'!$A:$AV,MATCH(TEXT($C44,"000"),'By serial number'!$A:$A,0),MATCH(_7043_DJones_1_export_excel_2_9_[[#Headers],[Column3]],'By serial number'!$A$1:$AV$1,0)))=0,"",INDEX('By serial number'!$A:$AV,MATCH(TEXT($C44,"000"),'By serial number'!$A:$A,0),MATCH(_7043_DJones_1_export_excel_2_9_[[#Headers],[Column3]],'By serial number'!$A$1:$AV$1,0)))</f>
        <v>#N/A</v>
      </c>
      <c r="AT44" s="4" t="str">
        <f>IF(LEN(INDEX('By serial number'!$A:$AV,MATCH(TEXT($C44,"000"),'By serial number'!$A:$A,0),MATCH(_7043_DJones_1_export_excel_2_9_[[#Headers],[Phone]],'By serial number'!$A$1:$AV$1,0)))=0,"",INDEX('By serial number'!$A:$AV,MATCH(TEXT($C44,"000"),'By serial number'!$A:$A,0),MATCH(_7043_DJones_1_export_excel_2_9_[[#Headers],[Phone]],'By serial number'!$A$1:$AV$1,0)))</f>
        <v/>
      </c>
      <c r="AU44" s="4" t="str">
        <f>IF(LEN(INDEX('By serial number'!$A:$AV,MATCH(TEXT($C44,"000"),'By serial number'!$A:$A,0),MATCH(_7043_DJones_1_export_excel_2_9_[[#Headers],[Email]],'By serial number'!$A$1:$AV$1,0)))=0,"",INDEX('By serial number'!$A:$AV,MATCH(TEXT($C44,"000"),'By serial number'!$A:$A,0),MATCH(_7043_DJones_1_export_excel_2_9_[[#Headers],[Email]],'By serial number'!$A$1:$AV$1,0)))</f>
        <v/>
      </c>
      <c r="AV44" s="4" t="e">
        <f>IF(LEN(INDEX('By serial number'!$A:$AV,MATCH(TEXT($C44,"000"),'By serial number'!$A:$A,0),MATCH(_7043_DJones_1_export_excel_2_9_[[#Headers],[Column4]],'By serial number'!$A$1:$AV$1,0)))=0,"",INDEX('By serial number'!$A:$AV,MATCH(TEXT($C44,"000"),'By serial number'!$A:$A,0),MATCH(_7043_DJones_1_export_excel_2_9_[[#Headers],[Column4]],'By serial number'!$A$1:$AV$1,0)))</f>
        <v>#N/A</v>
      </c>
      <c r="AW44" s="4" t="str">
        <f>IF(LEN(INDEX('By serial number'!$A:$AV,MATCH(TEXT($C44,"000"),'By serial number'!$A:$A,0),MATCH(_7043_DJones_1_export_excel_2_9_[[#Headers],[NBAA Name]],'By serial number'!$A$1:$AV$1,0)))=0,"",INDEX('By serial number'!$A:$AV,MATCH(TEXT($C44,"000"),'By serial number'!$A:$A,0),MATCH(_7043_DJones_1_export_excel_2_9_[[#Headers],[NBAA Name]],'By serial number'!$A$1:$AV$1,0)))</f>
        <v xml:space="preserve">Chevron U.S.A. Inc. </v>
      </c>
      <c r="AX44" s="4" t="str">
        <f>IF(LEN(INDEX('By serial number'!$A:$AV,MATCH(TEXT($C44,"000"),'By serial number'!$A:$A,0),MATCH(_7043_DJones_1_export_excel_2_9_[[#Headers],[NBAA Addr1]],'By serial number'!$A$1:$AV$1,0)))=0,"",INDEX('By serial number'!$A:$AV,MATCH(TEXT($C44,"000"),'By serial number'!$A:$A,0),MATCH(_7043_DJones_1_export_excel_2_9_[[#Headers],[NBAA Addr1]],'By serial number'!$A$1:$AV$1,0)))</f>
        <v>1600 Smith Street</v>
      </c>
      <c r="AY44" s="4" t="str">
        <f>IF(LEN(INDEX('By serial number'!$A:$AV,MATCH(TEXT($C44,"000"),'By serial number'!$A:$A,0),MATCH(_7043_DJones_1_export_excel_2_9_[[#Headers],[NBAA Addr2]],'By serial number'!$A$1:$AV$1,0)))=0,"",INDEX('By serial number'!$A:$AV,MATCH(TEXT($C44,"000"),'By serial number'!$A:$A,0),MATCH(_7043_DJones_1_export_excel_2_9_[[#Headers],[NBAA Addr2]],'By serial number'!$A$1:$AV$1,0)))</f>
        <v/>
      </c>
      <c r="AZ44" s="4" t="str">
        <f>IF(LEN(INDEX('By serial number'!$A:$AV,MATCH(TEXT($C44,"000"),'By serial number'!$A:$A,0),MATCH(_7043_DJones_1_export_excel_2_9_[[#Headers],[NBAA City]],'By serial number'!$A$1:$AV$1,0)))=0,"",INDEX('By serial number'!$A:$AV,MATCH(TEXT($C44,"000"),'By serial number'!$A:$A,0),MATCH(_7043_DJones_1_export_excel_2_9_[[#Headers],[NBAA City]],'By serial number'!$A$1:$AV$1,0)))</f>
        <v>Houston</v>
      </c>
      <c r="BA44" s="4" t="str">
        <f>IF(LEN(INDEX('By serial number'!$A:$AV,MATCH(TEXT($C44,"000"),'By serial number'!$A:$A,0),MATCH(_7043_DJones_1_export_excel_2_9_[[#Headers],[NBAA State]],'By serial number'!$A$1:$AV$1,0)))=0,"",INDEX('By serial number'!$A:$AV,MATCH(TEXT($C44,"000"),'By serial number'!$A:$A,0),MATCH(_7043_DJones_1_export_excel_2_9_[[#Headers],[NBAA State]],'By serial number'!$A$1:$AV$1,0)))</f>
        <v>Texas</v>
      </c>
      <c r="BB44" s="4" t="str">
        <f>IF(LEN(INDEX('By serial number'!$A:$AV,MATCH(TEXT($C44,"000"),'By serial number'!$A:$A,0),MATCH(_7043_DJones_1_export_excel_2_9_[[#Headers],[NBAA Zip]],'By serial number'!$A$1:$AV$1,0)))=0,"",INDEX('By serial number'!$A:$AV,MATCH(TEXT($C44,"000"),'By serial number'!$A:$A,0),MATCH(_7043_DJones_1_export_excel_2_9_[[#Headers],[NBAA Zip]],'By serial number'!$A$1:$AV$1,0)))</f>
        <v>77002-7327</v>
      </c>
      <c r="BC44" s="4" t="str">
        <f>IF(LEN(INDEX('By serial number'!$A:$AV,MATCH(TEXT($C44,"000"),'By serial number'!$A:$A,0),MATCH(_7043_DJones_1_export_excel_2_9_[[#Headers],[NBAA Phone]],'By serial number'!$A$1:$AV$1,0)))=0,"",INDEX('By serial number'!$A:$AV,MATCH(TEXT($C44,"000"),'By serial number'!$A:$A,0),MATCH(_7043_DJones_1_export_excel_2_9_[[#Headers],[NBAA Phone]],'By serial number'!$A$1:$AV$1,0)))</f>
        <v>+1 713.754.4840</v>
      </c>
      <c r="BD44" s="4" t="str">
        <f>IF(LEN(INDEX('By serial number'!$A:$AV,MATCH(TEXT($C44,"000"),'By serial number'!$A:$A,0),MATCH(_7043_DJones_1_export_excel_2_9_[[#Headers],[NBAA Web]],'By serial number'!$A$1:$AV$1,0)))=0,"",INDEX('By serial number'!$A:$AV,MATCH(TEXT($C44,"000"),'By serial number'!$A:$A,0),MATCH(_7043_DJones_1_export_excel_2_9_[[#Headers],[NBAA Web]],'By serial number'!$A$1:$AV$1,0)))</f>
        <v>www.chevron.com</v>
      </c>
      <c r="BE44" s="4" t="str">
        <f>IF(LEN(INDEX('By serial number'!$A:$AV,MATCH(TEXT($C44,"000"),'By serial number'!$A:$A,0),MATCH(_7043_DJones_1_export_excel_2_9_[[#Headers],[NBAA email]],'By serial number'!$A$1:$AV$1,0)))=0,"",INDEX('By serial number'!$A:$AV,MATCH(TEXT($C44,"000"),'By serial number'!$A:$A,0),MATCH(_7043_DJones_1_export_excel_2_9_[[#Headers],[NBAA email]],'By serial number'!$A$1:$AV$1,0)))</f>
        <v/>
      </c>
      <c r="BF44" s="4" t="str">
        <f>IF(LEN(INDEX('By serial number'!$A:$AV,MATCH(TEXT($C44,"000"),'By serial number'!$A:$A,0),MATCH(_7043_DJones_1_export_excel_2_9_[[#Headers],[NBAA NBAA Link]],'By serial number'!$A$1:$AV$1,0)))=0,"",INDEX('By serial number'!$A:$AV,MATCH(TEXT($C44,"000"),'By serial number'!$A:$A,0),MATCH(_7043_DJones_1_export_excel_2_9_[[#Headers],[NBAA NBAA Link]],'By serial number'!$A$1:$AV$1,0)))</f>
        <v/>
      </c>
      <c r="BG44" s="4" t="str">
        <f>IF(LEN(INDEX('By serial number'!$A:$AV,MATCH(TEXT($C44,"000"),'By serial number'!$A:$A,0),MATCH(_7043_DJones_1_export_excel_2_9_[[#Headers],[Certificate Designator]],'By serial number'!$A$1:$AV$1,0)))=0,"",INDEX('By serial number'!$A:$AV,MATCH(TEXT($C44,"000"),'By serial number'!$A:$A,0),MATCH(_7043_DJones_1_export_excel_2_9_[[#Headers],[Certificate Designator]],'By serial number'!$A$1:$AV$1,0)))</f>
        <v>17MA</v>
      </c>
      <c r="BH44" s="4" t="str">
        <f>IF(LEN(INDEX('By serial number'!$A:$AV,MATCH(TEXT($C44,"000"),'By serial number'!$A:$A,0),MATCH(_7043_DJones_1_export_excel_2_9_[[#Headers],[Company Name]],'By serial number'!$A$1:$AV$1,0)))=0,"",INDEX('By serial number'!$A:$AV,MATCH(TEXT($C44,"000"),'By serial number'!$A:$A,0),MATCH(_7043_DJones_1_export_excel_2_9_[[#Headers],[Company Name]],'By serial number'!$A$1:$AV$1,0)))</f>
        <v>PARAGON AVIATION LOGISTICS INC</v>
      </c>
      <c r="BI44" s="4" t="str">
        <f>IF(LEN(INDEX('By serial number'!$A:$AV,MATCH(TEXT($C44,"000"),'By serial number'!$A:$A,0),MATCH(_7043_DJones_1_export_excel_2_9_[[#Headers],[CEO_Name]],'By serial number'!$A$1:$AV$1,0)))=0,"",INDEX('By serial number'!$A:$AV,MATCH(TEXT($C44,"000"),'By serial number'!$A:$A,0),MATCH(_7043_DJones_1_export_excel_2_9_[[#Headers],[CEO_Name]],'By serial number'!$A$1:$AV$1,0)))</f>
        <v/>
      </c>
      <c r="BJ44" s="4" t="str">
        <f>IF(LEN(INDEX('By serial number'!$A:$AV,MATCH(TEXT($C44,"000"),'By serial number'!$A:$A,0),MATCH(_7043_DJones_1_export_excel_2_9_[[#Headers],[CEO_Title]],'By serial number'!$A$1:$AV$1,0)))=0,"",INDEX('By serial number'!$A:$AV,MATCH(TEXT($C44,"000"),'By serial number'!$A:$A,0),MATCH(_7043_DJones_1_export_excel_2_9_[[#Headers],[CEO_Title]],'By serial number'!$A$1:$AV$1,0)))</f>
        <v/>
      </c>
      <c r="BK44" s="4" t="str">
        <f>IF(LEN(INDEX('By serial number'!$A:$AV,MATCH(TEXT($C44,"000"),'By serial number'!$A:$A,0),MATCH(_7043_DJones_1_export_excel_2_9_[[#Headers],[CEO_Address1]],'By serial number'!$A$1:$AV$1,0)))=0,"",INDEX('By serial number'!$A:$AV,MATCH(TEXT($C44,"000"),'By serial number'!$A:$A,0),MATCH(_7043_DJones_1_export_excel_2_9_[[#Headers],[CEO_Address1]],'By serial number'!$A$1:$AV$1,0)))</f>
        <v/>
      </c>
      <c r="BL44" s="4" t="str">
        <f>IF(LEN(INDEX('By serial number'!$A:$AV,MATCH(TEXT($C44,"000"),'By serial number'!$A:$A,0),MATCH(_7043_DJones_1_export_excel_2_9_[[#Headers],[CEO_Address2]],'By serial number'!$A$1:$AV$1,0)))=0,"",INDEX('By serial number'!$A:$AV,MATCH(TEXT($C44,"000"),'By serial number'!$A:$A,0),MATCH(_7043_DJones_1_export_excel_2_9_[[#Headers],[CEO_Address2]],'By serial number'!$A$1:$AV$1,0)))</f>
        <v/>
      </c>
      <c r="BM44" s="4" t="str">
        <f>IF(LEN(INDEX('By serial number'!$A:$AV,MATCH(TEXT($C44,"000"),'By serial number'!$A:$A,0),MATCH(_7043_DJones_1_export_excel_2_9_[[#Headers],[CEO_Address3]],'By serial number'!$A$1:$AV$1,0)))=0,"",INDEX('By serial number'!$A:$AV,MATCH(TEXT($C44,"000"),'By serial number'!$A:$A,0),MATCH(_7043_DJones_1_export_excel_2_9_[[#Headers],[CEO_Address3]],'By serial number'!$A$1:$AV$1,0)))</f>
        <v/>
      </c>
      <c r="BN44" s="4" t="str">
        <f>IF(LEN(INDEX('By serial number'!$A:$AV,MATCH(TEXT($C44,"000"),'By serial number'!$A:$A,0),MATCH(_7043_DJones_1_export_excel_2_9_[[#Headers],[CEO_City]],'By serial number'!$A$1:$AV$1,0)))=0,"",INDEX('By serial number'!$A:$AV,MATCH(TEXT($C44,"000"),'By serial number'!$A:$A,0),MATCH(_7043_DJones_1_export_excel_2_9_[[#Headers],[CEO_City]],'By serial number'!$A$1:$AV$1,0)))</f>
        <v/>
      </c>
      <c r="BO44" s="4" t="str">
        <f>IF(LEN(INDEX('By serial number'!$A:$AV,MATCH(TEXT($C44,"000"),'By serial number'!$A:$A,0),MATCH(_7043_DJones_1_export_excel_2_9_[[#Headers],[CEO_State]],'By serial number'!$A$1:$AV$1,0)))=0,"",INDEX('By serial number'!$A:$AV,MATCH(TEXT($C44,"000"),'By serial number'!$A:$A,0),MATCH(_7043_DJones_1_export_excel_2_9_[[#Headers],[CEO_State]],'By serial number'!$A$1:$AV$1,0)))</f>
        <v/>
      </c>
      <c r="BP44" s="4" t="str">
        <f>IF(LEN(INDEX('By serial number'!$A:$AV,MATCH(TEXT($C44,"000"),'By serial number'!$A:$A,0),MATCH(_7043_DJones_1_export_excel_2_9_[[#Headers],[CEO_Postal_Code]],'By serial number'!$A$1:$AV$1,0)))=0,"",INDEX('By serial number'!$A:$AV,MATCH(TEXT($C44,"000"),'By serial number'!$A:$A,0),MATCH(_7043_DJones_1_export_excel_2_9_[[#Headers],[CEO_Postal_Code]],'By serial number'!$A$1:$AV$1,0)))</f>
        <v/>
      </c>
      <c r="BQ44" s="4" t="str">
        <f>IF(LEN(INDEX('By serial number'!$A:$AV,MATCH(TEXT($C44,"000"),'By serial number'!$A:$A,0),MATCH(_7043_DJones_1_export_excel_2_9_[[#Headers],[CEO_Country]],'By serial number'!$A$1:$AV$1,0)))=0,"",INDEX('By serial number'!$A:$AV,MATCH(TEXT($C44,"000"),'By serial number'!$A:$A,0),MATCH(_7043_DJones_1_export_excel_2_9_[[#Headers],[CEO_Country]],'By serial number'!$A$1:$AV$1,0)))</f>
        <v/>
      </c>
      <c r="BR44" s="4" t="str">
        <f>IF(LEN(INDEX('By serial number'!$A:$AV,MATCH(TEXT($C44,"000"),'By serial number'!$A:$A,0),MATCH(_7043_DJones_1_export_excel_2_9_[[#Headers],[CEO_Phone]],'By serial number'!$A$1:$AV$1,0)))=0,"",INDEX('By serial number'!$A:$AV,MATCH(TEXT($C44,"000"),'By serial number'!$A:$A,0),MATCH(_7043_DJones_1_export_excel_2_9_[[#Headers],[CEO_Phone]],'By serial number'!$A$1:$AV$1,0)))</f>
        <v/>
      </c>
      <c r="BS44" s="4" t="str">
        <f>IF(LEN(INDEX('By serial number'!$A:$AV,MATCH(TEXT($C44,"000"),'By serial number'!$A:$A,0),MATCH(_7043_DJones_1_export_excel_2_9_[[#Headers],[CEO_Phone_Extension]],'By serial number'!$A$1:$AV$1,0)))=0,"",INDEX('By serial number'!$A:$AV,MATCH(TEXT($C44,"000"),'By serial number'!$A:$A,0),MATCH(_7043_DJones_1_export_excel_2_9_[[#Headers],[CEO_Phone_Extension]],'By serial number'!$A$1:$AV$1,0)))</f>
        <v/>
      </c>
      <c r="BT44" s="4" t="str">
        <f>IF(LEN(INDEX('By serial number'!$A:$AV,MATCH(TEXT($C44,"000"),'By serial number'!$A:$A,0),MATCH(_7043_DJones_1_export_excel_2_9_[[#Headers],[CEO_Foreign_Phone]],'By serial number'!$A$1:$AV$1,0)))=0,"",INDEX('By serial number'!$A:$AV,MATCH(TEXT($C44,"000"),'By serial number'!$A:$A,0),MATCH(_7043_DJones_1_export_excel_2_9_[[#Headers],[CEO_Foreign_Phone]],'By serial number'!$A$1:$AV$1,0)))</f>
        <v/>
      </c>
      <c r="BU44" s="4" t="str">
        <f>IFERROR(INDEX(Zerobounce!$A:$B,MATCH(_7043_DJones_1_export_excel_2_9_[[#This Row],[COMPEMAILADDRESS]],Zerobounce!$A:$A,0),2),"")</f>
        <v>catch-all</v>
      </c>
      <c r="BV44" s="4" t="str">
        <f>IFERROR(INDEX(Zerobounce!$A:$B,MATCH(_7043_DJones_1_export_excel_2_9_[[#This Row],[CONTACTEMAIL]],Zerobounce!$A:$A,0),2),"")</f>
        <v>catch-all</v>
      </c>
      <c r="BW44" s="11"/>
    </row>
    <row r="45" spans="1:75" x14ac:dyDescent="0.25">
      <c r="A45" s="4" t="s">
        <v>999</v>
      </c>
      <c r="B45" s="4" t="s">
        <v>1000</v>
      </c>
      <c r="C45">
        <v>227</v>
      </c>
      <c r="D45" s="4" t="s">
        <v>394</v>
      </c>
      <c r="E45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N100SR</v>
      </c>
      <c r="F45" s="4" t="s">
        <v>1301</v>
      </c>
      <c r="G45" s="4" t="s">
        <v>313</v>
      </c>
      <c r="H45" s="4" t="s">
        <v>1002</v>
      </c>
      <c r="I45" s="4" t="s">
        <v>1302</v>
      </c>
      <c r="J45" s="4" t="s">
        <v>1303</v>
      </c>
      <c r="K45" s="4" t="s">
        <v>1304</v>
      </c>
      <c r="L45" s="4"/>
      <c r="M45" s="4" t="s">
        <v>1305</v>
      </c>
      <c r="N45" s="4" t="s">
        <v>313</v>
      </c>
      <c r="O45">
        <v>60511</v>
      </c>
      <c r="P45" s="4" t="s">
        <v>1002</v>
      </c>
      <c r="Q45" s="4" t="s">
        <v>1016</v>
      </c>
      <c r="R45" s="4"/>
      <c r="S45" s="4"/>
      <c r="T45" s="4"/>
      <c r="U45" s="4"/>
      <c r="V45" s="4" t="s">
        <v>1059</v>
      </c>
      <c r="W45" s="4" t="s">
        <v>1306</v>
      </c>
      <c r="X45" s="4" t="s">
        <v>1176</v>
      </c>
      <c r="Y45" s="4"/>
      <c r="Z45" s="4" t="s">
        <v>1307</v>
      </c>
      <c r="AA45" s="4" t="s">
        <v>1307</v>
      </c>
      <c r="AB45" s="4"/>
      <c r="AC45" s="4" t="str">
        <f>IF(LEN(INDEX('By serial number'!$A:$AV,MATCH(TEXT($C45,"000"),'By serial number'!$A:$A,0),MATCH(_7043_DJones_1_export_excel_2_9_[[#Headers],["Operator"]],'By serial number'!$A$1:$AV$1,0)))=0,"",INDEX('By serial number'!$A:$AV,MATCH(TEXT($C45,"000"),'By serial number'!$A:$A,0),MATCH(_7043_DJones_1_export_excel_2_9_[[#Headers],["Operator"]],'By serial number'!$A$1:$AV$1,0)))</f>
        <v/>
      </c>
      <c r="AD45" s="4" t="str">
        <f>IF(LEN(INDEX('By serial number'!$A:$AV,MATCH(TEXT($C45,"000"),'By serial number'!$A:$A,0),MATCH(_7043_DJones_1_export_excel_2_9_[[#Headers],[Data]],'By serial number'!$A$1:$AV$1,0)))=0,"",INDEX('By serial number'!$A:$AV,MATCH(TEXT($C45,"000"),'By serial number'!$A:$A,0),MATCH(_7043_DJones_1_export_excel_2_9_[[#Headers],[Data]],'By serial number'!$A$1:$AV$1,0)))</f>
        <v>Steven M Rayman (Trustee) Big Rock I bought 5/3/13, rrg 1/18/14 for XSport Fitness</v>
      </c>
      <c r="AE45" s="4" t="str">
        <f>IF(LEN(INDEX('By serial number'!$A:$AV,MATCH(TEXT($C45,"000"),'By serial number'!$A:$A,0),MATCH(_7043_DJones_1_export_excel_2_9_[[#Headers],[NAME]],'By serial number'!$A$1:$AV$1,0)))=0,"",INDEX('By serial number'!$A:$AV,MATCH(TEXT($C45,"000"),'By serial number'!$A:$A,0),MATCH(_7043_DJones_1_export_excel_2_9_[[#Headers],[NAME]],'By serial number'!$A$1:$AV$1,0)))</f>
        <v>RAYMAN STEVEN M TRUSTEE</v>
      </c>
      <c r="AF45" s="4" t="str">
        <f>IF(LEN(INDEX('By serial number'!$A:$AV,MATCH(TEXT($C45,"000"),'By serial number'!$A:$A,0),MATCH(_7043_DJones_1_export_excel_2_9_[[#Headers],[STREET]],'By serial number'!$A$1:$AV$1,0)))=0,"",INDEX('By serial number'!$A:$AV,MATCH(TEXT($C45,"000"),'By serial number'!$A:$A,0),MATCH(_7043_DJones_1_export_excel_2_9_[[#Headers],[STREET]],'By serial number'!$A$1:$AV$1,0)))</f>
        <v>47W210 RT 30</v>
      </c>
      <c r="AG45" s="4" t="str">
        <f>IF(LEN(INDEX('By serial number'!$A:$AV,MATCH(TEXT($C45,"000"),'By serial number'!$A:$A,0),MATCH(_7043_DJones_1_export_excel_2_9_[[#Headers],[CITY]],'By serial number'!$A$1:$AV$1,0)))=0,"",INDEX('By serial number'!$A:$AV,MATCH(TEXT($C45,"000"),'By serial number'!$A:$A,0),MATCH(_7043_DJones_1_export_excel_2_9_[[#Headers],[CITY]],'By serial number'!$A$1:$AV$1,0)))</f>
        <v>BIG ROCK</v>
      </c>
      <c r="AH45" s="4" t="str">
        <f>IF(LEN(INDEX('By serial number'!$A:$AV,MATCH(TEXT($C45,"000"),'By serial number'!$A:$A,0),MATCH(_7043_DJones_1_export_excel_2_9_[[#Headers],[STATE]],'By serial number'!$A$1:$AV$1,0)))=0,"",INDEX('By serial number'!$A:$AV,MATCH(TEXT($C45,"000"),'By serial number'!$A:$A,0),MATCH(_7043_DJones_1_export_excel_2_9_[[#Headers],[STATE]],'By serial number'!$A$1:$AV$1,0)))</f>
        <v>IL</v>
      </c>
      <c r="AI45" s="4" t="e">
        <f>IF(LEN(INDEX('By serial number'!$A:$AV,MATCH(TEXT($C45,"000"),'By serial number'!$A:$A,0),MATCH(_7043_DJones_1_export_excel_2_9_[[#Headers],[Column1]],'By serial number'!$A$1:$AV$1,0)))=0,"",INDEX('By serial number'!$A:$AV,MATCH(TEXT($C45,"000"),'By serial number'!$A:$A,0),MATCH(_7043_DJones_1_export_excel_2_9_[[#Headers],[Column1]],'By serial number'!$A$1:$AV$1,0)))</f>
        <v>#N/A</v>
      </c>
      <c r="AJ45" s="4" t="str">
        <f>IF(LEN(INDEX('By serial number'!$A:$AV,MATCH(TEXT($C45,"000"),'By serial number'!$A:$A,0),MATCH(_7043_DJones_1_export_excel_2_9_[[#Headers],[OTHER NAMES(1)]],'By serial number'!$A$1:$AV$1,0)))=0,"",INDEX('By serial number'!$A:$AV,MATCH(TEXT($C45,"000"),'By serial number'!$A:$A,0),MATCH(_7043_DJones_1_export_excel_2_9_[[#Headers],[OTHER NAMES(1)]],'By serial number'!$A$1:$AV$1,0)))</f>
        <v/>
      </c>
      <c r="AK45" s="4" t="str">
        <f>IF(LEN(INDEX('By serial number'!$A:$AV,MATCH(TEXT($C45,"000"),'By serial number'!$A:$A,0),MATCH(_7043_DJones_1_export_excel_2_9_[[#Headers],[OTHER NAMES(2)]],'By serial number'!$A$1:$AV$1,0)))=0,"",INDEX('By serial number'!$A:$AV,MATCH(TEXT($C45,"000"),'By serial number'!$A:$A,0),MATCH(_7043_DJones_1_export_excel_2_9_[[#Headers],[OTHER NAMES(2)]],'By serial number'!$A$1:$AV$1,0)))</f>
        <v/>
      </c>
      <c r="AL45" s="4" t="str">
        <f>IF(LEN(INDEX('By serial number'!$A:$AV,MATCH(TEXT($C45,"000"),'By serial number'!$A:$A,0),MATCH(_7043_DJones_1_export_excel_2_9_[[#Headers],[Part 135 Certificate Holder Name]],'By serial number'!$A$1:$AV$1,0)))=0,"",INDEX('By serial number'!$A:$AV,MATCH(TEXT($C45,"000"),'By serial number'!$A:$A,0),MATCH(_7043_DJones_1_export_excel_2_9_[[#Headers],[Part 135 Certificate Holder Name]],'By serial number'!$A$1:$AV$1,0)))</f>
        <v/>
      </c>
      <c r="AM45" s="4" t="str">
        <f>IF(LEN(INDEX('By serial number'!$A:$AV,MATCH(TEXT($C45,"000"),'By serial number'!$A:$A,0),MATCH(_7043_DJones_1_export_excel_2_9_[[#Headers],[Part 135 Dsgn]],'By serial number'!$A$1:$AV$1,0)))=0,"",INDEX('By serial number'!$A:$AV,MATCH(TEXT($C45,"000"),'By serial number'!$A:$A,0),MATCH(_7043_DJones_1_export_excel_2_9_[[#Headers],[Part 135 Dsgn]],'By serial number'!$A$1:$AV$1,0)))</f>
        <v/>
      </c>
      <c r="AN45" s="4" t="e">
        <f>IF(LEN(INDEX('By serial number'!$A:$AV,MATCH(TEXT($C45,"000"),'By serial number'!$A:$A,0),MATCH(_7043_DJones_1_export_excel_2_9_[[#Headers],[Column2]],'By serial number'!$A$1:$AV$1,0)))=0,"",INDEX('By serial number'!$A:$AV,MATCH(TEXT($C45,"000"),'By serial number'!$A:$A,0),MATCH(_7043_DJones_1_export_excel_2_9_[[#Headers],[Column2]],'By serial number'!$A$1:$AV$1,0)))</f>
        <v>#N/A</v>
      </c>
      <c r="AO45" s="4" t="str">
        <f>IF(LEN(INDEX('By serial number'!$A:$AV,MATCH(TEXT($C45,"000"),'By serial number'!$A:$A,0),MATCH(_7043_DJones_1_export_excel_2_9_[[#Headers],[DNB Key People]],'By serial number'!$A$1:$AV$1,0)))=0,"",INDEX('By serial number'!$A:$AV,MATCH(TEXT($C45,"000"),'By serial number'!$A:$A,0),MATCH(_7043_DJones_1_export_excel_2_9_[[#Headers],[DNB Key People]],'By serial number'!$A$1:$AV$1,0)))</f>
        <v/>
      </c>
      <c r="AP45" s="4" t="str">
        <f>IF(LEN(INDEX('By serial number'!$A:$AV,MATCH(TEXT($C45,"000"),'By serial number'!$A:$A,0),MATCH(_7043_DJones_1_export_excel_2_9_[[#Headers],[POC]],'By serial number'!$A$1:$AV$1,0)))=0,"",INDEX('By serial number'!$A:$AV,MATCH(TEXT($C45,"000"),'By serial number'!$A:$A,0),MATCH(_7043_DJones_1_export_excel_2_9_[[#Headers],[POC]],'By serial number'!$A$1:$AV$1,0)))</f>
        <v/>
      </c>
      <c r="AQ45" s="4" t="str">
        <f>IF(LEN(INDEX('By serial number'!$A:$AV,MATCH(TEXT($C45,"000"),'By serial number'!$A:$A,0),MATCH(_7043_DJones_1_export_excel_2_9_[[#Headers],[Title]],'By serial number'!$A$1:$AV$1,0)))=0,"",INDEX('By serial number'!$A:$AV,MATCH(TEXT($C45,"000"),'By serial number'!$A:$A,0),MATCH(_7043_DJones_1_export_excel_2_9_[[#Headers],[Title]],'By serial number'!$A$1:$AV$1,0)))</f>
        <v/>
      </c>
      <c r="AR45" s="4" t="str">
        <f>IF(LEN(INDEX('By serial number'!$A:$AV,MATCH(TEXT($C45,"000"),'By serial number'!$A:$A,0),MATCH(_7043_DJones_1_export_excel_2_9_[[#Headers],[Address]],'By serial number'!$A$1:$AV$1,0)))=0,"",INDEX('By serial number'!$A:$AV,MATCH(TEXT($C45,"000"),'By serial number'!$A:$A,0),MATCH(_7043_DJones_1_export_excel_2_9_[[#Headers],[Address]],'By serial number'!$A$1:$AV$1,0)))</f>
        <v/>
      </c>
      <c r="AS45" s="4" t="e">
        <f>IF(LEN(INDEX('By serial number'!$A:$AV,MATCH(TEXT($C45,"000"),'By serial number'!$A:$A,0),MATCH(_7043_DJones_1_export_excel_2_9_[[#Headers],[Column3]],'By serial number'!$A$1:$AV$1,0)))=0,"",INDEX('By serial number'!$A:$AV,MATCH(TEXT($C45,"000"),'By serial number'!$A:$A,0),MATCH(_7043_DJones_1_export_excel_2_9_[[#Headers],[Column3]],'By serial number'!$A$1:$AV$1,0)))</f>
        <v>#N/A</v>
      </c>
      <c r="AT45" s="4" t="str">
        <f>IF(LEN(INDEX('By serial number'!$A:$AV,MATCH(TEXT($C45,"000"),'By serial number'!$A:$A,0),MATCH(_7043_DJones_1_export_excel_2_9_[[#Headers],[Phone]],'By serial number'!$A$1:$AV$1,0)))=0,"",INDEX('By serial number'!$A:$AV,MATCH(TEXT($C45,"000"),'By serial number'!$A:$A,0),MATCH(_7043_DJones_1_export_excel_2_9_[[#Headers],[Phone]],'By serial number'!$A$1:$AV$1,0)))</f>
        <v/>
      </c>
      <c r="AU45" s="4" t="str">
        <f>IF(LEN(INDEX('By serial number'!$A:$AV,MATCH(TEXT($C45,"000"),'By serial number'!$A:$A,0),MATCH(_7043_DJones_1_export_excel_2_9_[[#Headers],[Email]],'By serial number'!$A$1:$AV$1,0)))=0,"",INDEX('By serial number'!$A:$AV,MATCH(TEXT($C45,"000"),'By serial number'!$A:$A,0),MATCH(_7043_DJones_1_export_excel_2_9_[[#Headers],[Email]],'By serial number'!$A$1:$AV$1,0)))</f>
        <v/>
      </c>
      <c r="AV45" s="4" t="e">
        <f>IF(LEN(INDEX('By serial number'!$A:$AV,MATCH(TEXT($C45,"000"),'By serial number'!$A:$A,0),MATCH(_7043_DJones_1_export_excel_2_9_[[#Headers],[Column4]],'By serial number'!$A$1:$AV$1,0)))=0,"",INDEX('By serial number'!$A:$AV,MATCH(TEXT($C45,"000"),'By serial number'!$A:$A,0),MATCH(_7043_DJones_1_export_excel_2_9_[[#Headers],[Column4]],'By serial number'!$A$1:$AV$1,0)))</f>
        <v>#N/A</v>
      </c>
      <c r="AW45" s="4" t="str">
        <f>IF(LEN(INDEX('By serial number'!$A:$AV,MATCH(TEXT($C45,"000"),'By serial number'!$A:$A,0),MATCH(_7043_DJones_1_export_excel_2_9_[[#Headers],[NBAA Name]],'By serial number'!$A$1:$AV$1,0)))=0,"",INDEX('By serial number'!$A:$AV,MATCH(TEXT($C45,"000"),'By serial number'!$A:$A,0),MATCH(_7043_DJones_1_export_excel_2_9_[[#Headers],[NBAA Name]],'By serial number'!$A$1:$AV$1,0)))</f>
        <v/>
      </c>
      <c r="AX45" s="4" t="str">
        <f>IF(LEN(INDEX('By serial number'!$A:$AV,MATCH(TEXT($C45,"000"),'By serial number'!$A:$A,0),MATCH(_7043_DJones_1_export_excel_2_9_[[#Headers],[NBAA Addr1]],'By serial number'!$A$1:$AV$1,0)))=0,"",INDEX('By serial number'!$A:$AV,MATCH(TEXT($C45,"000"),'By serial number'!$A:$A,0),MATCH(_7043_DJones_1_export_excel_2_9_[[#Headers],[NBAA Addr1]],'By serial number'!$A$1:$AV$1,0)))</f>
        <v/>
      </c>
      <c r="AY45" s="4" t="str">
        <f>IF(LEN(INDEX('By serial number'!$A:$AV,MATCH(TEXT($C45,"000"),'By serial number'!$A:$A,0),MATCH(_7043_DJones_1_export_excel_2_9_[[#Headers],[NBAA Addr2]],'By serial number'!$A$1:$AV$1,0)))=0,"",INDEX('By serial number'!$A:$AV,MATCH(TEXT($C45,"000"),'By serial number'!$A:$A,0),MATCH(_7043_DJones_1_export_excel_2_9_[[#Headers],[NBAA Addr2]],'By serial number'!$A$1:$AV$1,0)))</f>
        <v/>
      </c>
      <c r="AZ45" s="4" t="str">
        <f>IF(LEN(INDEX('By serial number'!$A:$AV,MATCH(TEXT($C45,"000"),'By serial number'!$A:$A,0),MATCH(_7043_DJones_1_export_excel_2_9_[[#Headers],[NBAA City]],'By serial number'!$A$1:$AV$1,0)))=0,"",INDEX('By serial number'!$A:$AV,MATCH(TEXT($C45,"000"),'By serial number'!$A:$A,0),MATCH(_7043_DJones_1_export_excel_2_9_[[#Headers],[NBAA City]],'By serial number'!$A$1:$AV$1,0)))</f>
        <v/>
      </c>
      <c r="BA45" s="4" t="str">
        <f>IF(LEN(INDEX('By serial number'!$A:$AV,MATCH(TEXT($C45,"000"),'By serial number'!$A:$A,0),MATCH(_7043_DJones_1_export_excel_2_9_[[#Headers],[NBAA State]],'By serial number'!$A$1:$AV$1,0)))=0,"",INDEX('By serial number'!$A:$AV,MATCH(TEXT($C45,"000"),'By serial number'!$A:$A,0),MATCH(_7043_DJones_1_export_excel_2_9_[[#Headers],[NBAA State]],'By serial number'!$A$1:$AV$1,0)))</f>
        <v/>
      </c>
      <c r="BB45" s="4" t="str">
        <f>IF(LEN(INDEX('By serial number'!$A:$AV,MATCH(TEXT($C45,"000"),'By serial number'!$A:$A,0),MATCH(_7043_DJones_1_export_excel_2_9_[[#Headers],[NBAA Zip]],'By serial number'!$A$1:$AV$1,0)))=0,"",INDEX('By serial number'!$A:$AV,MATCH(TEXT($C45,"000"),'By serial number'!$A:$A,0),MATCH(_7043_DJones_1_export_excel_2_9_[[#Headers],[NBAA Zip]],'By serial number'!$A$1:$AV$1,0)))</f>
        <v/>
      </c>
      <c r="BC45" s="4" t="str">
        <f>IF(LEN(INDEX('By serial number'!$A:$AV,MATCH(TEXT($C45,"000"),'By serial number'!$A:$A,0),MATCH(_7043_DJones_1_export_excel_2_9_[[#Headers],[NBAA Phone]],'By serial number'!$A$1:$AV$1,0)))=0,"",INDEX('By serial number'!$A:$AV,MATCH(TEXT($C45,"000"),'By serial number'!$A:$A,0),MATCH(_7043_DJones_1_export_excel_2_9_[[#Headers],[NBAA Phone]],'By serial number'!$A$1:$AV$1,0)))</f>
        <v/>
      </c>
      <c r="BD45" s="4" t="str">
        <f>IF(LEN(INDEX('By serial number'!$A:$AV,MATCH(TEXT($C45,"000"),'By serial number'!$A:$A,0),MATCH(_7043_DJones_1_export_excel_2_9_[[#Headers],[NBAA Web]],'By serial number'!$A$1:$AV$1,0)))=0,"",INDEX('By serial number'!$A:$AV,MATCH(TEXT($C45,"000"),'By serial number'!$A:$A,0),MATCH(_7043_DJones_1_export_excel_2_9_[[#Headers],[NBAA Web]],'By serial number'!$A$1:$AV$1,0)))</f>
        <v/>
      </c>
      <c r="BE45" s="4" t="str">
        <f>IF(LEN(INDEX('By serial number'!$A:$AV,MATCH(TEXT($C45,"000"),'By serial number'!$A:$A,0),MATCH(_7043_DJones_1_export_excel_2_9_[[#Headers],[NBAA email]],'By serial number'!$A$1:$AV$1,0)))=0,"",INDEX('By serial number'!$A:$AV,MATCH(TEXT($C45,"000"),'By serial number'!$A:$A,0),MATCH(_7043_DJones_1_export_excel_2_9_[[#Headers],[NBAA email]],'By serial number'!$A$1:$AV$1,0)))</f>
        <v/>
      </c>
      <c r="BF45" s="4" t="str">
        <f>IF(LEN(INDEX('By serial number'!$A:$AV,MATCH(TEXT($C45,"000"),'By serial number'!$A:$A,0),MATCH(_7043_DJones_1_export_excel_2_9_[[#Headers],[NBAA NBAA Link]],'By serial number'!$A$1:$AV$1,0)))=0,"",INDEX('By serial number'!$A:$AV,MATCH(TEXT($C45,"000"),'By serial number'!$A:$A,0),MATCH(_7043_DJones_1_export_excel_2_9_[[#Headers],[NBAA NBAA Link]],'By serial number'!$A$1:$AV$1,0)))</f>
        <v/>
      </c>
      <c r="BG45" s="4" t="str">
        <f>IF(LEN(INDEX('By serial number'!$A:$AV,MATCH(TEXT($C45,"000"),'By serial number'!$A:$A,0),MATCH(_7043_DJones_1_export_excel_2_9_[[#Headers],[Certificate Designator]],'By serial number'!$A$1:$AV$1,0)))=0,"",INDEX('By serial number'!$A:$AV,MATCH(TEXT($C45,"000"),'By serial number'!$A:$A,0),MATCH(_7043_DJones_1_export_excel_2_9_[[#Headers],[Certificate Designator]],'By serial number'!$A$1:$AV$1,0)))</f>
        <v/>
      </c>
      <c r="BH45" s="4" t="str">
        <f>IF(LEN(INDEX('By serial number'!$A:$AV,MATCH(TEXT($C45,"000"),'By serial number'!$A:$A,0),MATCH(_7043_DJones_1_export_excel_2_9_[[#Headers],[Company Name]],'By serial number'!$A$1:$AV$1,0)))=0,"",INDEX('By serial number'!$A:$AV,MATCH(TEXT($C45,"000"),'By serial number'!$A:$A,0),MATCH(_7043_DJones_1_export_excel_2_9_[[#Headers],[Company Name]],'By serial number'!$A$1:$AV$1,0)))</f>
        <v/>
      </c>
      <c r="BI45" s="4" t="str">
        <f>IF(LEN(INDEX('By serial number'!$A:$AV,MATCH(TEXT($C45,"000"),'By serial number'!$A:$A,0),MATCH(_7043_DJones_1_export_excel_2_9_[[#Headers],[CEO_Name]],'By serial number'!$A$1:$AV$1,0)))=0,"",INDEX('By serial number'!$A:$AV,MATCH(TEXT($C45,"000"),'By serial number'!$A:$A,0),MATCH(_7043_DJones_1_export_excel_2_9_[[#Headers],[CEO_Name]],'By serial number'!$A$1:$AV$1,0)))</f>
        <v/>
      </c>
      <c r="BJ45" s="4" t="str">
        <f>IF(LEN(INDEX('By serial number'!$A:$AV,MATCH(TEXT($C45,"000"),'By serial number'!$A:$A,0),MATCH(_7043_DJones_1_export_excel_2_9_[[#Headers],[CEO_Title]],'By serial number'!$A$1:$AV$1,0)))=0,"",INDEX('By serial number'!$A:$AV,MATCH(TEXT($C45,"000"),'By serial number'!$A:$A,0),MATCH(_7043_DJones_1_export_excel_2_9_[[#Headers],[CEO_Title]],'By serial number'!$A$1:$AV$1,0)))</f>
        <v/>
      </c>
      <c r="BK45" s="4" t="str">
        <f>IF(LEN(INDEX('By serial number'!$A:$AV,MATCH(TEXT($C45,"000"),'By serial number'!$A:$A,0),MATCH(_7043_DJones_1_export_excel_2_9_[[#Headers],[CEO_Address1]],'By serial number'!$A$1:$AV$1,0)))=0,"",INDEX('By serial number'!$A:$AV,MATCH(TEXT($C45,"000"),'By serial number'!$A:$A,0),MATCH(_7043_DJones_1_export_excel_2_9_[[#Headers],[CEO_Address1]],'By serial number'!$A$1:$AV$1,0)))</f>
        <v/>
      </c>
      <c r="BL45" s="4" t="str">
        <f>IF(LEN(INDEX('By serial number'!$A:$AV,MATCH(TEXT($C45,"000"),'By serial number'!$A:$A,0),MATCH(_7043_DJones_1_export_excel_2_9_[[#Headers],[CEO_Address2]],'By serial number'!$A$1:$AV$1,0)))=0,"",INDEX('By serial number'!$A:$AV,MATCH(TEXT($C45,"000"),'By serial number'!$A:$A,0),MATCH(_7043_DJones_1_export_excel_2_9_[[#Headers],[CEO_Address2]],'By serial number'!$A$1:$AV$1,0)))</f>
        <v/>
      </c>
      <c r="BM45" s="4" t="str">
        <f>IF(LEN(INDEX('By serial number'!$A:$AV,MATCH(TEXT($C45,"000"),'By serial number'!$A:$A,0),MATCH(_7043_DJones_1_export_excel_2_9_[[#Headers],[CEO_Address3]],'By serial number'!$A$1:$AV$1,0)))=0,"",INDEX('By serial number'!$A:$AV,MATCH(TEXT($C45,"000"),'By serial number'!$A:$A,0),MATCH(_7043_DJones_1_export_excel_2_9_[[#Headers],[CEO_Address3]],'By serial number'!$A$1:$AV$1,0)))</f>
        <v/>
      </c>
      <c r="BN45" s="4" t="str">
        <f>IF(LEN(INDEX('By serial number'!$A:$AV,MATCH(TEXT($C45,"000"),'By serial number'!$A:$A,0),MATCH(_7043_DJones_1_export_excel_2_9_[[#Headers],[CEO_City]],'By serial number'!$A$1:$AV$1,0)))=0,"",INDEX('By serial number'!$A:$AV,MATCH(TEXT($C45,"000"),'By serial number'!$A:$A,0),MATCH(_7043_DJones_1_export_excel_2_9_[[#Headers],[CEO_City]],'By serial number'!$A$1:$AV$1,0)))</f>
        <v/>
      </c>
      <c r="BO45" s="4" t="str">
        <f>IF(LEN(INDEX('By serial number'!$A:$AV,MATCH(TEXT($C45,"000"),'By serial number'!$A:$A,0),MATCH(_7043_DJones_1_export_excel_2_9_[[#Headers],[CEO_State]],'By serial number'!$A$1:$AV$1,0)))=0,"",INDEX('By serial number'!$A:$AV,MATCH(TEXT($C45,"000"),'By serial number'!$A:$A,0),MATCH(_7043_DJones_1_export_excel_2_9_[[#Headers],[CEO_State]],'By serial number'!$A$1:$AV$1,0)))</f>
        <v/>
      </c>
      <c r="BP45" s="4" t="str">
        <f>IF(LEN(INDEX('By serial number'!$A:$AV,MATCH(TEXT($C45,"000"),'By serial number'!$A:$A,0),MATCH(_7043_DJones_1_export_excel_2_9_[[#Headers],[CEO_Postal_Code]],'By serial number'!$A$1:$AV$1,0)))=0,"",INDEX('By serial number'!$A:$AV,MATCH(TEXT($C45,"000"),'By serial number'!$A:$A,0),MATCH(_7043_DJones_1_export_excel_2_9_[[#Headers],[CEO_Postal_Code]],'By serial number'!$A$1:$AV$1,0)))</f>
        <v/>
      </c>
      <c r="BQ45" s="4" t="str">
        <f>IF(LEN(INDEX('By serial number'!$A:$AV,MATCH(TEXT($C45,"000"),'By serial number'!$A:$A,0),MATCH(_7043_DJones_1_export_excel_2_9_[[#Headers],[CEO_Country]],'By serial number'!$A$1:$AV$1,0)))=0,"",INDEX('By serial number'!$A:$AV,MATCH(TEXT($C45,"000"),'By serial number'!$A:$A,0),MATCH(_7043_DJones_1_export_excel_2_9_[[#Headers],[CEO_Country]],'By serial number'!$A$1:$AV$1,0)))</f>
        <v/>
      </c>
      <c r="BR45" s="4" t="str">
        <f>IF(LEN(INDEX('By serial number'!$A:$AV,MATCH(TEXT($C45,"000"),'By serial number'!$A:$A,0),MATCH(_7043_DJones_1_export_excel_2_9_[[#Headers],[CEO_Phone]],'By serial number'!$A$1:$AV$1,0)))=0,"",INDEX('By serial number'!$A:$AV,MATCH(TEXT($C45,"000"),'By serial number'!$A:$A,0),MATCH(_7043_DJones_1_export_excel_2_9_[[#Headers],[CEO_Phone]],'By serial number'!$A$1:$AV$1,0)))</f>
        <v/>
      </c>
      <c r="BS45" s="4" t="str">
        <f>IF(LEN(INDEX('By serial number'!$A:$AV,MATCH(TEXT($C45,"000"),'By serial number'!$A:$A,0),MATCH(_7043_DJones_1_export_excel_2_9_[[#Headers],[CEO_Phone_Extension]],'By serial number'!$A$1:$AV$1,0)))=0,"",INDEX('By serial number'!$A:$AV,MATCH(TEXT($C45,"000"),'By serial number'!$A:$A,0),MATCH(_7043_DJones_1_export_excel_2_9_[[#Headers],[CEO_Phone_Extension]],'By serial number'!$A$1:$AV$1,0)))</f>
        <v/>
      </c>
      <c r="BT45" s="4" t="str">
        <f>IF(LEN(INDEX('By serial number'!$A:$AV,MATCH(TEXT($C45,"000"),'By serial number'!$A:$A,0),MATCH(_7043_DJones_1_export_excel_2_9_[[#Headers],[CEO_Foreign_Phone]],'By serial number'!$A$1:$AV$1,0)))=0,"",INDEX('By serial number'!$A:$AV,MATCH(TEXT($C45,"000"),'By serial number'!$A:$A,0),MATCH(_7043_DJones_1_export_excel_2_9_[[#Headers],[CEO_Foreign_Phone]],'By serial number'!$A$1:$AV$1,0)))</f>
        <v/>
      </c>
      <c r="BU45" s="4" t="str">
        <f>IFERROR(INDEX(Zerobounce!$A:$B,MATCH(_7043_DJones_1_export_excel_2_9_[[#This Row],[COMPEMAILADDRESS]],Zerobounce!$A:$A,0),2),"")</f>
        <v/>
      </c>
      <c r="BV45" s="4" t="str">
        <f>IFERROR(INDEX(Zerobounce!$A:$B,MATCH(_7043_DJones_1_export_excel_2_9_[[#This Row],[CONTACTEMAIL]],Zerobounce!$A:$A,0),2),"")</f>
        <v/>
      </c>
      <c r="BW45" s="11"/>
    </row>
    <row r="46" spans="1:75" x14ac:dyDescent="0.25">
      <c r="A46" s="4" t="s">
        <v>999</v>
      </c>
      <c r="B46" s="4" t="s">
        <v>1000</v>
      </c>
      <c r="C46">
        <v>227</v>
      </c>
      <c r="D46" s="4" t="s">
        <v>394</v>
      </c>
      <c r="E46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N100SR</v>
      </c>
      <c r="F46" s="4" t="s">
        <v>1301</v>
      </c>
      <c r="G46" s="4" t="s">
        <v>313</v>
      </c>
      <c r="H46" s="4" t="s">
        <v>1002</v>
      </c>
      <c r="I46" s="4" t="s">
        <v>515</v>
      </c>
      <c r="J46" s="4" t="s">
        <v>1308</v>
      </c>
      <c r="K46" s="4" t="s">
        <v>1309</v>
      </c>
      <c r="L46" s="4"/>
      <c r="M46" s="4" t="s">
        <v>1305</v>
      </c>
      <c r="N46" s="4" t="s">
        <v>313</v>
      </c>
      <c r="O46">
        <v>60511</v>
      </c>
      <c r="P46" s="4" t="s">
        <v>1002</v>
      </c>
      <c r="Q46" s="4" t="s">
        <v>1016</v>
      </c>
      <c r="R46" s="4"/>
      <c r="S46" s="4"/>
      <c r="T46" s="4" t="s">
        <v>1307</v>
      </c>
      <c r="U46" s="4"/>
      <c r="V46" s="4" t="s">
        <v>1310</v>
      </c>
      <c r="W46" s="4" t="s">
        <v>1311</v>
      </c>
      <c r="X46" s="4" t="s">
        <v>1312</v>
      </c>
      <c r="Y46" s="4"/>
      <c r="Z46" s="4" t="s">
        <v>1307</v>
      </c>
      <c r="AA46" s="4"/>
      <c r="AB46" s="4"/>
      <c r="AC46" s="4" t="str">
        <f>IF(LEN(INDEX('By serial number'!$A:$AV,MATCH(TEXT($C46,"000"),'By serial number'!$A:$A,0),MATCH(_7043_DJones_1_export_excel_2_9_[[#Headers],["Operator"]],'By serial number'!$A$1:$AV$1,0)))=0,"",INDEX('By serial number'!$A:$AV,MATCH(TEXT($C46,"000"),'By serial number'!$A:$A,0),MATCH(_7043_DJones_1_export_excel_2_9_[[#Headers],["Operator"]],'By serial number'!$A$1:$AV$1,0)))</f>
        <v/>
      </c>
      <c r="AD46" s="4" t="str">
        <f>IF(LEN(INDEX('By serial number'!$A:$AV,MATCH(TEXT($C46,"000"),'By serial number'!$A:$A,0),MATCH(_7043_DJones_1_export_excel_2_9_[[#Headers],[Data]],'By serial number'!$A$1:$AV$1,0)))=0,"",INDEX('By serial number'!$A:$AV,MATCH(TEXT($C46,"000"),'By serial number'!$A:$A,0),MATCH(_7043_DJones_1_export_excel_2_9_[[#Headers],[Data]],'By serial number'!$A$1:$AV$1,0)))</f>
        <v>Steven M Rayman (Trustee) Big Rock I bought 5/3/13, rrg 1/18/14 for XSport Fitness</v>
      </c>
      <c r="AE46" s="4" t="str">
        <f>IF(LEN(INDEX('By serial number'!$A:$AV,MATCH(TEXT($C46,"000"),'By serial number'!$A:$A,0),MATCH(_7043_DJones_1_export_excel_2_9_[[#Headers],[NAME]],'By serial number'!$A$1:$AV$1,0)))=0,"",INDEX('By serial number'!$A:$AV,MATCH(TEXT($C46,"000"),'By serial number'!$A:$A,0),MATCH(_7043_DJones_1_export_excel_2_9_[[#Headers],[NAME]],'By serial number'!$A$1:$AV$1,0)))</f>
        <v>RAYMAN STEVEN M TRUSTEE</v>
      </c>
      <c r="AF46" s="4" t="str">
        <f>IF(LEN(INDEX('By serial number'!$A:$AV,MATCH(TEXT($C46,"000"),'By serial number'!$A:$A,0),MATCH(_7043_DJones_1_export_excel_2_9_[[#Headers],[STREET]],'By serial number'!$A$1:$AV$1,0)))=0,"",INDEX('By serial number'!$A:$AV,MATCH(TEXT($C46,"000"),'By serial number'!$A:$A,0),MATCH(_7043_DJones_1_export_excel_2_9_[[#Headers],[STREET]],'By serial number'!$A$1:$AV$1,0)))</f>
        <v>47W210 RT 30</v>
      </c>
      <c r="AG46" s="4" t="str">
        <f>IF(LEN(INDEX('By serial number'!$A:$AV,MATCH(TEXT($C46,"000"),'By serial number'!$A:$A,0),MATCH(_7043_DJones_1_export_excel_2_9_[[#Headers],[CITY]],'By serial number'!$A$1:$AV$1,0)))=0,"",INDEX('By serial number'!$A:$AV,MATCH(TEXT($C46,"000"),'By serial number'!$A:$A,0),MATCH(_7043_DJones_1_export_excel_2_9_[[#Headers],[CITY]],'By serial number'!$A$1:$AV$1,0)))</f>
        <v>BIG ROCK</v>
      </c>
      <c r="AH46" s="4" t="str">
        <f>IF(LEN(INDEX('By serial number'!$A:$AV,MATCH(TEXT($C46,"000"),'By serial number'!$A:$A,0),MATCH(_7043_DJones_1_export_excel_2_9_[[#Headers],[STATE]],'By serial number'!$A$1:$AV$1,0)))=0,"",INDEX('By serial number'!$A:$AV,MATCH(TEXT($C46,"000"),'By serial number'!$A:$A,0),MATCH(_7043_DJones_1_export_excel_2_9_[[#Headers],[STATE]],'By serial number'!$A$1:$AV$1,0)))</f>
        <v>IL</v>
      </c>
      <c r="AI46" s="4" t="e">
        <f>IF(LEN(INDEX('By serial number'!$A:$AV,MATCH(TEXT($C46,"000"),'By serial number'!$A:$A,0),MATCH(_7043_DJones_1_export_excel_2_9_[[#Headers],[Column1]],'By serial number'!$A$1:$AV$1,0)))=0,"",INDEX('By serial number'!$A:$AV,MATCH(TEXT($C46,"000"),'By serial number'!$A:$A,0),MATCH(_7043_DJones_1_export_excel_2_9_[[#Headers],[Column1]],'By serial number'!$A$1:$AV$1,0)))</f>
        <v>#N/A</v>
      </c>
      <c r="AJ46" s="4" t="str">
        <f>IF(LEN(INDEX('By serial number'!$A:$AV,MATCH(TEXT($C46,"000"),'By serial number'!$A:$A,0),MATCH(_7043_DJones_1_export_excel_2_9_[[#Headers],[OTHER NAMES(1)]],'By serial number'!$A$1:$AV$1,0)))=0,"",INDEX('By serial number'!$A:$AV,MATCH(TEXT($C46,"000"),'By serial number'!$A:$A,0),MATCH(_7043_DJones_1_export_excel_2_9_[[#Headers],[OTHER NAMES(1)]],'By serial number'!$A$1:$AV$1,0)))</f>
        <v/>
      </c>
      <c r="AK46" s="4" t="str">
        <f>IF(LEN(INDEX('By serial number'!$A:$AV,MATCH(TEXT($C46,"000"),'By serial number'!$A:$A,0),MATCH(_7043_DJones_1_export_excel_2_9_[[#Headers],[OTHER NAMES(2)]],'By serial number'!$A$1:$AV$1,0)))=0,"",INDEX('By serial number'!$A:$AV,MATCH(TEXT($C46,"000"),'By serial number'!$A:$A,0),MATCH(_7043_DJones_1_export_excel_2_9_[[#Headers],[OTHER NAMES(2)]],'By serial number'!$A$1:$AV$1,0)))</f>
        <v/>
      </c>
      <c r="AL46" s="4" t="str">
        <f>IF(LEN(INDEX('By serial number'!$A:$AV,MATCH(TEXT($C46,"000"),'By serial number'!$A:$A,0),MATCH(_7043_DJones_1_export_excel_2_9_[[#Headers],[Part 135 Certificate Holder Name]],'By serial number'!$A$1:$AV$1,0)))=0,"",INDEX('By serial number'!$A:$AV,MATCH(TEXT($C46,"000"),'By serial number'!$A:$A,0),MATCH(_7043_DJones_1_export_excel_2_9_[[#Headers],[Part 135 Certificate Holder Name]],'By serial number'!$A$1:$AV$1,0)))</f>
        <v/>
      </c>
      <c r="AM46" s="4" t="str">
        <f>IF(LEN(INDEX('By serial number'!$A:$AV,MATCH(TEXT($C46,"000"),'By serial number'!$A:$A,0),MATCH(_7043_DJones_1_export_excel_2_9_[[#Headers],[Part 135 Dsgn]],'By serial number'!$A$1:$AV$1,0)))=0,"",INDEX('By serial number'!$A:$AV,MATCH(TEXT($C46,"000"),'By serial number'!$A:$A,0),MATCH(_7043_DJones_1_export_excel_2_9_[[#Headers],[Part 135 Dsgn]],'By serial number'!$A$1:$AV$1,0)))</f>
        <v/>
      </c>
      <c r="AN46" s="4" t="e">
        <f>IF(LEN(INDEX('By serial number'!$A:$AV,MATCH(TEXT($C46,"000"),'By serial number'!$A:$A,0),MATCH(_7043_DJones_1_export_excel_2_9_[[#Headers],[Column2]],'By serial number'!$A$1:$AV$1,0)))=0,"",INDEX('By serial number'!$A:$AV,MATCH(TEXT($C46,"000"),'By serial number'!$A:$A,0),MATCH(_7043_DJones_1_export_excel_2_9_[[#Headers],[Column2]],'By serial number'!$A$1:$AV$1,0)))</f>
        <v>#N/A</v>
      </c>
      <c r="AO46" s="4" t="str">
        <f>IF(LEN(INDEX('By serial number'!$A:$AV,MATCH(TEXT($C46,"000"),'By serial number'!$A:$A,0),MATCH(_7043_DJones_1_export_excel_2_9_[[#Headers],[DNB Key People]],'By serial number'!$A$1:$AV$1,0)))=0,"",INDEX('By serial number'!$A:$AV,MATCH(TEXT($C46,"000"),'By serial number'!$A:$A,0),MATCH(_7043_DJones_1_export_excel_2_9_[[#Headers],[DNB Key People]],'By serial number'!$A$1:$AV$1,0)))</f>
        <v/>
      </c>
      <c r="AP46" s="4" t="str">
        <f>IF(LEN(INDEX('By serial number'!$A:$AV,MATCH(TEXT($C46,"000"),'By serial number'!$A:$A,0),MATCH(_7043_DJones_1_export_excel_2_9_[[#Headers],[POC]],'By serial number'!$A$1:$AV$1,0)))=0,"",INDEX('By serial number'!$A:$AV,MATCH(TEXT($C46,"000"),'By serial number'!$A:$A,0),MATCH(_7043_DJones_1_export_excel_2_9_[[#Headers],[POC]],'By serial number'!$A$1:$AV$1,0)))</f>
        <v/>
      </c>
      <c r="AQ46" s="4" t="str">
        <f>IF(LEN(INDEX('By serial number'!$A:$AV,MATCH(TEXT($C46,"000"),'By serial number'!$A:$A,0),MATCH(_7043_DJones_1_export_excel_2_9_[[#Headers],[Title]],'By serial number'!$A$1:$AV$1,0)))=0,"",INDEX('By serial number'!$A:$AV,MATCH(TEXT($C46,"000"),'By serial number'!$A:$A,0),MATCH(_7043_DJones_1_export_excel_2_9_[[#Headers],[Title]],'By serial number'!$A$1:$AV$1,0)))</f>
        <v/>
      </c>
      <c r="AR46" s="4" t="str">
        <f>IF(LEN(INDEX('By serial number'!$A:$AV,MATCH(TEXT($C46,"000"),'By serial number'!$A:$A,0),MATCH(_7043_DJones_1_export_excel_2_9_[[#Headers],[Address]],'By serial number'!$A$1:$AV$1,0)))=0,"",INDEX('By serial number'!$A:$AV,MATCH(TEXT($C46,"000"),'By serial number'!$A:$A,0),MATCH(_7043_DJones_1_export_excel_2_9_[[#Headers],[Address]],'By serial number'!$A$1:$AV$1,0)))</f>
        <v/>
      </c>
      <c r="AS46" s="4" t="e">
        <f>IF(LEN(INDEX('By serial number'!$A:$AV,MATCH(TEXT($C46,"000"),'By serial number'!$A:$A,0),MATCH(_7043_DJones_1_export_excel_2_9_[[#Headers],[Column3]],'By serial number'!$A$1:$AV$1,0)))=0,"",INDEX('By serial number'!$A:$AV,MATCH(TEXT($C46,"000"),'By serial number'!$A:$A,0),MATCH(_7043_DJones_1_export_excel_2_9_[[#Headers],[Column3]],'By serial number'!$A$1:$AV$1,0)))</f>
        <v>#N/A</v>
      </c>
      <c r="AT46" s="4" t="str">
        <f>IF(LEN(INDEX('By serial number'!$A:$AV,MATCH(TEXT($C46,"000"),'By serial number'!$A:$A,0),MATCH(_7043_DJones_1_export_excel_2_9_[[#Headers],[Phone]],'By serial number'!$A$1:$AV$1,0)))=0,"",INDEX('By serial number'!$A:$AV,MATCH(TEXT($C46,"000"),'By serial number'!$A:$A,0),MATCH(_7043_DJones_1_export_excel_2_9_[[#Headers],[Phone]],'By serial number'!$A$1:$AV$1,0)))</f>
        <v/>
      </c>
      <c r="AU46" s="4" t="str">
        <f>IF(LEN(INDEX('By serial number'!$A:$AV,MATCH(TEXT($C46,"000"),'By serial number'!$A:$A,0),MATCH(_7043_DJones_1_export_excel_2_9_[[#Headers],[Email]],'By serial number'!$A$1:$AV$1,0)))=0,"",INDEX('By serial number'!$A:$AV,MATCH(TEXT($C46,"000"),'By serial number'!$A:$A,0),MATCH(_7043_DJones_1_export_excel_2_9_[[#Headers],[Email]],'By serial number'!$A$1:$AV$1,0)))</f>
        <v/>
      </c>
      <c r="AV46" s="4" t="e">
        <f>IF(LEN(INDEX('By serial number'!$A:$AV,MATCH(TEXT($C46,"000"),'By serial number'!$A:$A,0),MATCH(_7043_DJones_1_export_excel_2_9_[[#Headers],[Column4]],'By serial number'!$A$1:$AV$1,0)))=0,"",INDEX('By serial number'!$A:$AV,MATCH(TEXT($C46,"000"),'By serial number'!$A:$A,0),MATCH(_7043_DJones_1_export_excel_2_9_[[#Headers],[Column4]],'By serial number'!$A$1:$AV$1,0)))</f>
        <v>#N/A</v>
      </c>
      <c r="AW46" s="4" t="str">
        <f>IF(LEN(INDEX('By serial number'!$A:$AV,MATCH(TEXT($C46,"000"),'By serial number'!$A:$A,0),MATCH(_7043_DJones_1_export_excel_2_9_[[#Headers],[NBAA Name]],'By serial number'!$A$1:$AV$1,0)))=0,"",INDEX('By serial number'!$A:$AV,MATCH(TEXT($C46,"000"),'By serial number'!$A:$A,0),MATCH(_7043_DJones_1_export_excel_2_9_[[#Headers],[NBAA Name]],'By serial number'!$A$1:$AV$1,0)))</f>
        <v/>
      </c>
      <c r="AX46" s="4" t="str">
        <f>IF(LEN(INDEX('By serial number'!$A:$AV,MATCH(TEXT($C46,"000"),'By serial number'!$A:$A,0),MATCH(_7043_DJones_1_export_excel_2_9_[[#Headers],[NBAA Addr1]],'By serial number'!$A$1:$AV$1,0)))=0,"",INDEX('By serial number'!$A:$AV,MATCH(TEXT($C46,"000"),'By serial number'!$A:$A,0),MATCH(_7043_DJones_1_export_excel_2_9_[[#Headers],[NBAA Addr1]],'By serial number'!$A$1:$AV$1,0)))</f>
        <v/>
      </c>
      <c r="AY46" s="4" t="str">
        <f>IF(LEN(INDEX('By serial number'!$A:$AV,MATCH(TEXT($C46,"000"),'By serial number'!$A:$A,0),MATCH(_7043_DJones_1_export_excel_2_9_[[#Headers],[NBAA Addr2]],'By serial number'!$A$1:$AV$1,0)))=0,"",INDEX('By serial number'!$A:$AV,MATCH(TEXT($C46,"000"),'By serial number'!$A:$A,0),MATCH(_7043_DJones_1_export_excel_2_9_[[#Headers],[NBAA Addr2]],'By serial number'!$A$1:$AV$1,0)))</f>
        <v/>
      </c>
      <c r="AZ46" s="4" t="str">
        <f>IF(LEN(INDEX('By serial number'!$A:$AV,MATCH(TEXT($C46,"000"),'By serial number'!$A:$A,0),MATCH(_7043_DJones_1_export_excel_2_9_[[#Headers],[NBAA City]],'By serial number'!$A$1:$AV$1,0)))=0,"",INDEX('By serial number'!$A:$AV,MATCH(TEXT($C46,"000"),'By serial number'!$A:$A,0),MATCH(_7043_DJones_1_export_excel_2_9_[[#Headers],[NBAA City]],'By serial number'!$A$1:$AV$1,0)))</f>
        <v/>
      </c>
      <c r="BA46" s="4" t="str">
        <f>IF(LEN(INDEX('By serial number'!$A:$AV,MATCH(TEXT($C46,"000"),'By serial number'!$A:$A,0),MATCH(_7043_DJones_1_export_excel_2_9_[[#Headers],[NBAA State]],'By serial number'!$A$1:$AV$1,0)))=0,"",INDEX('By serial number'!$A:$AV,MATCH(TEXT($C46,"000"),'By serial number'!$A:$A,0),MATCH(_7043_DJones_1_export_excel_2_9_[[#Headers],[NBAA State]],'By serial number'!$A$1:$AV$1,0)))</f>
        <v/>
      </c>
      <c r="BB46" s="4" t="str">
        <f>IF(LEN(INDEX('By serial number'!$A:$AV,MATCH(TEXT($C46,"000"),'By serial number'!$A:$A,0),MATCH(_7043_DJones_1_export_excel_2_9_[[#Headers],[NBAA Zip]],'By serial number'!$A$1:$AV$1,0)))=0,"",INDEX('By serial number'!$A:$AV,MATCH(TEXT($C46,"000"),'By serial number'!$A:$A,0),MATCH(_7043_DJones_1_export_excel_2_9_[[#Headers],[NBAA Zip]],'By serial number'!$A$1:$AV$1,0)))</f>
        <v/>
      </c>
      <c r="BC46" s="4" t="str">
        <f>IF(LEN(INDEX('By serial number'!$A:$AV,MATCH(TEXT($C46,"000"),'By serial number'!$A:$A,0),MATCH(_7043_DJones_1_export_excel_2_9_[[#Headers],[NBAA Phone]],'By serial number'!$A$1:$AV$1,0)))=0,"",INDEX('By serial number'!$A:$AV,MATCH(TEXT($C46,"000"),'By serial number'!$A:$A,0),MATCH(_7043_DJones_1_export_excel_2_9_[[#Headers],[NBAA Phone]],'By serial number'!$A$1:$AV$1,0)))</f>
        <v/>
      </c>
      <c r="BD46" s="4" t="str">
        <f>IF(LEN(INDEX('By serial number'!$A:$AV,MATCH(TEXT($C46,"000"),'By serial number'!$A:$A,0),MATCH(_7043_DJones_1_export_excel_2_9_[[#Headers],[NBAA Web]],'By serial number'!$A$1:$AV$1,0)))=0,"",INDEX('By serial number'!$A:$AV,MATCH(TEXT($C46,"000"),'By serial number'!$A:$A,0),MATCH(_7043_DJones_1_export_excel_2_9_[[#Headers],[NBAA Web]],'By serial number'!$A$1:$AV$1,0)))</f>
        <v/>
      </c>
      <c r="BE46" s="4" t="str">
        <f>IF(LEN(INDEX('By serial number'!$A:$AV,MATCH(TEXT($C46,"000"),'By serial number'!$A:$A,0),MATCH(_7043_DJones_1_export_excel_2_9_[[#Headers],[NBAA email]],'By serial number'!$A$1:$AV$1,0)))=0,"",INDEX('By serial number'!$A:$AV,MATCH(TEXT($C46,"000"),'By serial number'!$A:$A,0),MATCH(_7043_DJones_1_export_excel_2_9_[[#Headers],[NBAA email]],'By serial number'!$A$1:$AV$1,0)))</f>
        <v/>
      </c>
      <c r="BF46" s="4" t="str">
        <f>IF(LEN(INDEX('By serial number'!$A:$AV,MATCH(TEXT($C46,"000"),'By serial number'!$A:$A,0),MATCH(_7043_DJones_1_export_excel_2_9_[[#Headers],[NBAA NBAA Link]],'By serial number'!$A$1:$AV$1,0)))=0,"",INDEX('By serial number'!$A:$AV,MATCH(TEXT($C46,"000"),'By serial number'!$A:$A,0),MATCH(_7043_DJones_1_export_excel_2_9_[[#Headers],[NBAA NBAA Link]],'By serial number'!$A$1:$AV$1,0)))</f>
        <v/>
      </c>
      <c r="BG46" s="4" t="str">
        <f>IF(LEN(INDEX('By serial number'!$A:$AV,MATCH(TEXT($C46,"000"),'By serial number'!$A:$A,0),MATCH(_7043_DJones_1_export_excel_2_9_[[#Headers],[Certificate Designator]],'By serial number'!$A$1:$AV$1,0)))=0,"",INDEX('By serial number'!$A:$AV,MATCH(TEXT($C46,"000"),'By serial number'!$A:$A,0),MATCH(_7043_DJones_1_export_excel_2_9_[[#Headers],[Certificate Designator]],'By serial number'!$A$1:$AV$1,0)))</f>
        <v/>
      </c>
      <c r="BH46" s="4" t="str">
        <f>IF(LEN(INDEX('By serial number'!$A:$AV,MATCH(TEXT($C46,"000"),'By serial number'!$A:$A,0),MATCH(_7043_DJones_1_export_excel_2_9_[[#Headers],[Company Name]],'By serial number'!$A$1:$AV$1,0)))=0,"",INDEX('By serial number'!$A:$AV,MATCH(TEXT($C46,"000"),'By serial number'!$A:$A,0),MATCH(_7043_DJones_1_export_excel_2_9_[[#Headers],[Company Name]],'By serial number'!$A$1:$AV$1,0)))</f>
        <v/>
      </c>
      <c r="BI46" s="4" t="str">
        <f>IF(LEN(INDEX('By serial number'!$A:$AV,MATCH(TEXT($C46,"000"),'By serial number'!$A:$A,0),MATCH(_7043_DJones_1_export_excel_2_9_[[#Headers],[CEO_Name]],'By serial number'!$A$1:$AV$1,0)))=0,"",INDEX('By serial number'!$A:$AV,MATCH(TEXT($C46,"000"),'By serial number'!$A:$A,0),MATCH(_7043_DJones_1_export_excel_2_9_[[#Headers],[CEO_Name]],'By serial number'!$A$1:$AV$1,0)))</f>
        <v/>
      </c>
      <c r="BJ46" s="4" t="str">
        <f>IF(LEN(INDEX('By serial number'!$A:$AV,MATCH(TEXT($C46,"000"),'By serial number'!$A:$A,0),MATCH(_7043_DJones_1_export_excel_2_9_[[#Headers],[CEO_Title]],'By serial number'!$A$1:$AV$1,0)))=0,"",INDEX('By serial number'!$A:$AV,MATCH(TEXT($C46,"000"),'By serial number'!$A:$A,0),MATCH(_7043_DJones_1_export_excel_2_9_[[#Headers],[CEO_Title]],'By serial number'!$A$1:$AV$1,0)))</f>
        <v/>
      </c>
      <c r="BK46" s="4" t="str">
        <f>IF(LEN(INDEX('By serial number'!$A:$AV,MATCH(TEXT($C46,"000"),'By serial number'!$A:$A,0),MATCH(_7043_DJones_1_export_excel_2_9_[[#Headers],[CEO_Address1]],'By serial number'!$A$1:$AV$1,0)))=0,"",INDEX('By serial number'!$A:$AV,MATCH(TEXT($C46,"000"),'By serial number'!$A:$A,0),MATCH(_7043_DJones_1_export_excel_2_9_[[#Headers],[CEO_Address1]],'By serial number'!$A$1:$AV$1,0)))</f>
        <v/>
      </c>
      <c r="BL46" s="4" t="str">
        <f>IF(LEN(INDEX('By serial number'!$A:$AV,MATCH(TEXT($C46,"000"),'By serial number'!$A:$A,0),MATCH(_7043_DJones_1_export_excel_2_9_[[#Headers],[CEO_Address2]],'By serial number'!$A$1:$AV$1,0)))=0,"",INDEX('By serial number'!$A:$AV,MATCH(TEXT($C46,"000"),'By serial number'!$A:$A,0),MATCH(_7043_DJones_1_export_excel_2_9_[[#Headers],[CEO_Address2]],'By serial number'!$A$1:$AV$1,0)))</f>
        <v/>
      </c>
      <c r="BM46" s="4" t="str">
        <f>IF(LEN(INDEX('By serial number'!$A:$AV,MATCH(TEXT($C46,"000"),'By serial number'!$A:$A,0),MATCH(_7043_DJones_1_export_excel_2_9_[[#Headers],[CEO_Address3]],'By serial number'!$A$1:$AV$1,0)))=0,"",INDEX('By serial number'!$A:$AV,MATCH(TEXT($C46,"000"),'By serial number'!$A:$A,0),MATCH(_7043_DJones_1_export_excel_2_9_[[#Headers],[CEO_Address3]],'By serial number'!$A$1:$AV$1,0)))</f>
        <v/>
      </c>
      <c r="BN46" s="4" t="str">
        <f>IF(LEN(INDEX('By serial number'!$A:$AV,MATCH(TEXT($C46,"000"),'By serial number'!$A:$A,0),MATCH(_7043_DJones_1_export_excel_2_9_[[#Headers],[CEO_City]],'By serial number'!$A$1:$AV$1,0)))=0,"",INDEX('By serial number'!$A:$AV,MATCH(TEXT($C46,"000"),'By serial number'!$A:$A,0),MATCH(_7043_DJones_1_export_excel_2_9_[[#Headers],[CEO_City]],'By serial number'!$A$1:$AV$1,0)))</f>
        <v/>
      </c>
      <c r="BO46" s="4" t="str">
        <f>IF(LEN(INDEX('By serial number'!$A:$AV,MATCH(TEXT($C46,"000"),'By serial number'!$A:$A,0),MATCH(_7043_DJones_1_export_excel_2_9_[[#Headers],[CEO_State]],'By serial number'!$A$1:$AV$1,0)))=0,"",INDEX('By serial number'!$A:$AV,MATCH(TEXT($C46,"000"),'By serial number'!$A:$A,0),MATCH(_7043_DJones_1_export_excel_2_9_[[#Headers],[CEO_State]],'By serial number'!$A$1:$AV$1,0)))</f>
        <v/>
      </c>
      <c r="BP46" s="4" t="str">
        <f>IF(LEN(INDEX('By serial number'!$A:$AV,MATCH(TEXT($C46,"000"),'By serial number'!$A:$A,0),MATCH(_7043_DJones_1_export_excel_2_9_[[#Headers],[CEO_Postal_Code]],'By serial number'!$A$1:$AV$1,0)))=0,"",INDEX('By serial number'!$A:$AV,MATCH(TEXT($C46,"000"),'By serial number'!$A:$A,0),MATCH(_7043_DJones_1_export_excel_2_9_[[#Headers],[CEO_Postal_Code]],'By serial number'!$A$1:$AV$1,0)))</f>
        <v/>
      </c>
      <c r="BQ46" s="4" t="str">
        <f>IF(LEN(INDEX('By serial number'!$A:$AV,MATCH(TEXT($C46,"000"),'By serial number'!$A:$A,0),MATCH(_7043_DJones_1_export_excel_2_9_[[#Headers],[CEO_Country]],'By serial number'!$A$1:$AV$1,0)))=0,"",INDEX('By serial number'!$A:$AV,MATCH(TEXT($C46,"000"),'By serial number'!$A:$A,0),MATCH(_7043_DJones_1_export_excel_2_9_[[#Headers],[CEO_Country]],'By serial number'!$A$1:$AV$1,0)))</f>
        <v/>
      </c>
      <c r="BR46" s="4" t="str">
        <f>IF(LEN(INDEX('By serial number'!$A:$AV,MATCH(TEXT($C46,"000"),'By serial number'!$A:$A,0),MATCH(_7043_DJones_1_export_excel_2_9_[[#Headers],[CEO_Phone]],'By serial number'!$A$1:$AV$1,0)))=0,"",INDEX('By serial number'!$A:$AV,MATCH(TEXT($C46,"000"),'By serial number'!$A:$A,0),MATCH(_7043_DJones_1_export_excel_2_9_[[#Headers],[CEO_Phone]],'By serial number'!$A$1:$AV$1,0)))</f>
        <v/>
      </c>
      <c r="BS46" s="4" t="str">
        <f>IF(LEN(INDEX('By serial number'!$A:$AV,MATCH(TEXT($C46,"000"),'By serial number'!$A:$A,0),MATCH(_7043_DJones_1_export_excel_2_9_[[#Headers],[CEO_Phone_Extension]],'By serial number'!$A$1:$AV$1,0)))=0,"",INDEX('By serial number'!$A:$AV,MATCH(TEXT($C46,"000"),'By serial number'!$A:$A,0),MATCH(_7043_DJones_1_export_excel_2_9_[[#Headers],[CEO_Phone_Extension]],'By serial number'!$A$1:$AV$1,0)))</f>
        <v/>
      </c>
      <c r="BT46" s="4" t="str">
        <f>IF(LEN(INDEX('By serial number'!$A:$AV,MATCH(TEXT($C46,"000"),'By serial number'!$A:$A,0),MATCH(_7043_DJones_1_export_excel_2_9_[[#Headers],[CEO_Foreign_Phone]],'By serial number'!$A$1:$AV$1,0)))=0,"",INDEX('By serial number'!$A:$AV,MATCH(TEXT($C46,"000"),'By serial number'!$A:$A,0),MATCH(_7043_DJones_1_export_excel_2_9_[[#Headers],[CEO_Foreign_Phone]],'By serial number'!$A$1:$AV$1,0)))</f>
        <v/>
      </c>
      <c r="BU46" s="4" t="str">
        <f>IFERROR(INDEX(Zerobounce!$A:$B,MATCH(_7043_DJones_1_export_excel_2_9_[[#This Row],[COMPEMAILADDRESS]],Zerobounce!$A:$A,0),2),"")</f>
        <v/>
      </c>
      <c r="BV46" s="4" t="str">
        <f>IFERROR(INDEX(Zerobounce!$A:$B,MATCH(_7043_DJones_1_export_excel_2_9_[[#This Row],[CONTACTEMAIL]],Zerobounce!$A:$A,0),2),"")</f>
        <v/>
      </c>
      <c r="BW46" s="11"/>
    </row>
    <row r="47" spans="1:75" x14ac:dyDescent="0.25">
      <c r="A47" s="4" t="s">
        <v>999</v>
      </c>
      <c r="B47" s="4" t="s">
        <v>1000</v>
      </c>
      <c r="C47">
        <v>228</v>
      </c>
      <c r="D47" s="4" t="s">
        <v>399</v>
      </c>
      <c r="E47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N100GX</v>
      </c>
      <c r="F47" s="4" t="s">
        <v>1313</v>
      </c>
      <c r="G47" s="4"/>
      <c r="H47" s="4" t="s">
        <v>611</v>
      </c>
      <c r="I47" s="4" t="s">
        <v>1086</v>
      </c>
      <c r="J47" s="4" t="s">
        <v>404</v>
      </c>
      <c r="K47" s="4" t="s">
        <v>1314</v>
      </c>
      <c r="L47" s="4" t="s">
        <v>1315</v>
      </c>
      <c r="M47" s="4" t="s">
        <v>288</v>
      </c>
      <c r="N47" s="4" t="s">
        <v>248</v>
      </c>
      <c r="O47">
        <v>84116</v>
      </c>
      <c r="P47" s="4" t="s">
        <v>1002</v>
      </c>
      <c r="Q47" s="4" t="s">
        <v>1316</v>
      </c>
      <c r="R47" s="4" t="s">
        <v>1317</v>
      </c>
      <c r="S47" s="4" t="s">
        <v>292</v>
      </c>
      <c r="T47" s="4" t="s">
        <v>1318</v>
      </c>
      <c r="U47" s="4"/>
      <c r="V47" s="4" t="s">
        <v>1319</v>
      </c>
      <c r="W47" s="4" t="s">
        <v>1320</v>
      </c>
      <c r="X47" s="4" t="s">
        <v>1321</v>
      </c>
      <c r="Y47" s="4" t="s">
        <v>1322</v>
      </c>
      <c r="Z47" s="4" t="s">
        <v>1323</v>
      </c>
      <c r="AA47" s="4" t="s">
        <v>1324</v>
      </c>
      <c r="AB47" s="4" t="s">
        <v>1323</v>
      </c>
      <c r="AC47" s="4" t="str">
        <f>IF(LEN(INDEX('By serial number'!$A:$AV,MATCH(TEXT($C47,"000"),'By serial number'!$A:$A,0),MATCH(_7043_DJones_1_export_excel_2_9_[[#Headers],["Operator"]],'By serial number'!$A$1:$AV$1,0)))=0,"",INDEX('By serial number'!$A:$AV,MATCH(TEXT($C47,"000"),'By serial number'!$A:$A,0),MATCH(_7043_DJones_1_export_excel_2_9_[[#Headers],["Operator"]],'By serial number'!$A$1:$AV$1,0)))</f>
        <v xml:space="preserve">Keystone Aviation </v>
      </c>
      <c r="AD47" s="4" t="str">
        <f>IF(LEN(INDEX('By serial number'!$A:$AV,MATCH(TEXT($C47,"000"),'By serial number'!$A:$A,0),MATCH(_7043_DJones_1_export_excel_2_9_[[#Headers],[Data]],'By serial number'!$A$1:$AV$1,0)))=0,"",INDEX('By serial number'!$A:$AV,MATCH(TEXT($C47,"000"),'By serial number'!$A:$A,0),MATCH(_7043_DJones_1_export_excel_2_9_[[#Headers],[Data]],'By serial number'!$A$1:$AV$1,0)))</f>
        <v>Brulecreek Aviation Park City UT bought 11/1/18</v>
      </c>
      <c r="AE47" s="4" t="str">
        <f>IF(LEN(INDEX('By serial number'!$A:$AV,MATCH(TEXT($C47,"000"),'By serial number'!$A:$A,0),MATCH(_7043_DJones_1_export_excel_2_9_[[#Headers],[NAME]],'By serial number'!$A$1:$AV$1,0)))=0,"",INDEX('By serial number'!$A:$AV,MATCH(TEXT($C47,"000"),'By serial number'!$A:$A,0),MATCH(_7043_DJones_1_export_excel_2_9_[[#Headers],[NAME]],'By serial number'!$A$1:$AV$1,0)))</f>
        <v>BRULECREEK AVIATION LLC</v>
      </c>
      <c r="AF47" s="4" t="str">
        <f>IF(LEN(INDEX('By serial number'!$A:$AV,MATCH(TEXT($C47,"000"),'By serial number'!$A:$A,0),MATCH(_7043_DJones_1_export_excel_2_9_[[#Headers],[STREET]],'By serial number'!$A$1:$AV$1,0)))=0,"",INDEX('By serial number'!$A:$AV,MATCH(TEXT($C47,"000"),'By serial number'!$A:$A,0),MATCH(_7043_DJones_1_export_excel_2_9_[[#Headers],[STREET]],'By serial number'!$A$1:$AV$1,0)))</f>
        <v>7 EAGLE VIEW CT</v>
      </c>
      <c r="AG47" s="4" t="str">
        <f>IF(LEN(INDEX('By serial number'!$A:$AV,MATCH(TEXT($C47,"000"),'By serial number'!$A:$A,0),MATCH(_7043_DJones_1_export_excel_2_9_[[#Headers],[CITY]],'By serial number'!$A$1:$AV$1,0)))=0,"",INDEX('By serial number'!$A:$AV,MATCH(TEXT($C47,"000"),'By serial number'!$A:$A,0),MATCH(_7043_DJones_1_export_excel_2_9_[[#Headers],[CITY]],'By serial number'!$A$1:$AV$1,0)))</f>
        <v>PARK CITY</v>
      </c>
      <c r="AH47" s="4" t="str">
        <f>IF(LEN(INDEX('By serial number'!$A:$AV,MATCH(TEXT($C47,"000"),'By serial number'!$A:$A,0),MATCH(_7043_DJones_1_export_excel_2_9_[[#Headers],[STATE]],'By serial number'!$A$1:$AV$1,0)))=0,"",INDEX('By serial number'!$A:$AV,MATCH(TEXT($C47,"000"),'By serial number'!$A:$A,0),MATCH(_7043_DJones_1_export_excel_2_9_[[#Headers],[STATE]],'By serial number'!$A$1:$AV$1,0)))</f>
        <v>UT</v>
      </c>
      <c r="AI47" s="4" t="e">
        <f>IF(LEN(INDEX('By serial number'!$A:$AV,MATCH(TEXT($C47,"000"),'By serial number'!$A:$A,0),MATCH(_7043_DJones_1_export_excel_2_9_[[#Headers],[Column1]],'By serial number'!$A$1:$AV$1,0)))=0,"",INDEX('By serial number'!$A:$AV,MATCH(TEXT($C47,"000"),'By serial number'!$A:$A,0),MATCH(_7043_DJones_1_export_excel_2_9_[[#Headers],[Column1]],'By serial number'!$A$1:$AV$1,0)))</f>
        <v>#N/A</v>
      </c>
      <c r="AJ47" s="4" t="str">
        <f>IF(LEN(INDEX('By serial number'!$A:$AV,MATCH(TEXT($C47,"000"),'By serial number'!$A:$A,0),MATCH(_7043_DJones_1_export_excel_2_9_[[#Headers],[OTHER NAMES(1)]],'By serial number'!$A$1:$AV$1,0)))=0,"",INDEX('By serial number'!$A:$AV,MATCH(TEXT($C47,"000"),'By serial number'!$A:$A,0),MATCH(_7043_DJones_1_export_excel_2_9_[[#Headers],[OTHER NAMES(1)]],'By serial number'!$A$1:$AV$1,0)))</f>
        <v/>
      </c>
      <c r="AK47" s="4" t="str">
        <f>IF(LEN(INDEX('By serial number'!$A:$AV,MATCH(TEXT($C47,"000"),'By serial number'!$A:$A,0),MATCH(_7043_DJones_1_export_excel_2_9_[[#Headers],[OTHER NAMES(2)]],'By serial number'!$A$1:$AV$1,0)))=0,"",INDEX('By serial number'!$A:$AV,MATCH(TEXT($C47,"000"),'By serial number'!$A:$A,0),MATCH(_7043_DJones_1_export_excel_2_9_[[#Headers],[OTHER NAMES(2)]],'By serial number'!$A$1:$AV$1,0)))</f>
        <v/>
      </c>
      <c r="AL47" s="4" t="str">
        <f>IF(LEN(INDEX('By serial number'!$A:$AV,MATCH(TEXT($C47,"000"),'By serial number'!$A:$A,0),MATCH(_7043_DJones_1_export_excel_2_9_[[#Headers],[Part 135 Certificate Holder Name]],'By serial number'!$A$1:$AV$1,0)))=0,"",INDEX('By serial number'!$A:$AV,MATCH(TEXT($C47,"000"),'By serial number'!$A:$A,0),MATCH(_7043_DJones_1_export_excel_2_9_[[#Headers],[Part 135 Certificate Holder Name]],'By serial number'!$A$1:$AV$1,0)))</f>
        <v>Keystone Aviation, LLC</v>
      </c>
      <c r="AM47" s="4" t="str">
        <f>IF(LEN(INDEX('By serial number'!$A:$AV,MATCH(TEXT($C47,"000"),'By serial number'!$A:$A,0),MATCH(_7043_DJones_1_export_excel_2_9_[[#Headers],[Part 135 Dsgn]],'By serial number'!$A$1:$AV$1,0)))=0,"",INDEX('By serial number'!$A:$AV,MATCH(TEXT($C47,"000"),'By serial number'!$A:$A,0),MATCH(_7043_DJones_1_export_excel_2_9_[[#Headers],[Part 135 Dsgn]],'By serial number'!$A$1:$AV$1,0)))</f>
        <v>B8MA</v>
      </c>
      <c r="AN47" s="4" t="e">
        <f>IF(LEN(INDEX('By serial number'!$A:$AV,MATCH(TEXT($C47,"000"),'By serial number'!$A:$A,0),MATCH(_7043_DJones_1_export_excel_2_9_[[#Headers],[Column2]],'By serial number'!$A$1:$AV$1,0)))=0,"",INDEX('By serial number'!$A:$AV,MATCH(TEXT($C47,"000"),'By serial number'!$A:$A,0),MATCH(_7043_DJones_1_export_excel_2_9_[[#Headers],[Column2]],'By serial number'!$A$1:$AV$1,0)))</f>
        <v>#N/A</v>
      </c>
      <c r="AO47" s="4" t="str">
        <f>IF(LEN(INDEX('By serial number'!$A:$AV,MATCH(TEXT($C47,"000"),'By serial number'!$A:$A,0),MATCH(_7043_DJones_1_export_excel_2_9_[[#Headers],[DNB Key People]],'By serial number'!$A$1:$AV$1,0)))=0,"",INDEX('By serial number'!$A:$AV,MATCH(TEXT($C47,"000"),'By serial number'!$A:$A,0),MATCH(_7043_DJones_1_export_excel_2_9_[[#Headers],[DNB Key People]],'By serial number'!$A$1:$AV$1,0)))</f>
        <v/>
      </c>
      <c r="AP47" s="4" t="str">
        <f>IF(LEN(INDEX('By serial number'!$A:$AV,MATCH(TEXT($C47,"000"),'By serial number'!$A:$A,0),MATCH(_7043_DJones_1_export_excel_2_9_[[#Headers],[POC]],'By serial number'!$A$1:$AV$1,0)))=0,"",INDEX('By serial number'!$A:$AV,MATCH(TEXT($C47,"000"),'By serial number'!$A:$A,0),MATCH(_7043_DJones_1_export_excel_2_9_[[#Headers],[POC]],'By serial number'!$A$1:$AV$1,0)))</f>
        <v/>
      </c>
      <c r="AQ47" s="4" t="str">
        <f>IF(LEN(INDEX('By serial number'!$A:$AV,MATCH(TEXT($C47,"000"),'By serial number'!$A:$A,0),MATCH(_7043_DJones_1_export_excel_2_9_[[#Headers],[Title]],'By serial number'!$A$1:$AV$1,0)))=0,"",INDEX('By serial number'!$A:$AV,MATCH(TEXT($C47,"000"),'By serial number'!$A:$A,0),MATCH(_7043_DJones_1_export_excel_2_9_[[#Headers],[Title]],'By serial number'!$A$1:$AV$1,0)))</f>
        <v/>
      </c>
      <c r="AR47" s="4" t="str">
        <f>IF(LEN(INDEX('By serial number'!$A:$AV,MATCH(TEXT($C47,"000"),'By serial number'!$A:$A,0),MATCH(_7043_DJones_1_export_excel_2_9_[[#Headers],[Address]],'By serial number'!$A$1:$AV$1,0)))=0,"",INDEX('By serial number'!$A:$AV,MATCH(TEXT($C47,"000"),'By serial number'!$A:$A,0),MATCH(_7043_DJones_1_export_excel_2_9_[[#Headers],[Address]],'By serial number'!$A$1:$AV$1,0)))</f>
        <v/>
      </c>
      <c r="AS47" s="4" t="e">
        <f>IF(LEN(INDEX('By serial number'!$A:$AV,MATCH(TEXT($C47,"000"),'By serial number'!$A:$A,0),MATCH(_7043_DJones_1_export_excel_2_9_[[#Headers],[Column3]],'By serial number'!$A$1:$AV$1,0)))=0,"",INDEX('By serial number'!$A:$AV,MATCH(TEXT($C47,"000"),'By serial number'!$A:$A,0),MATCH(_7043_DJones_1_export_excel_2_9_[[#Headers],[Column3]],'By serial number'!$A$1:$AV$1,0)))</f>
        <v>#N/A</v>
      </c>
      <c r="AT47" s="4" t="str">
        <f>IF(LEN(INDEX('By serial number'!$A:$AV,MATCH(TEXT($C47,"000"),'By serial number'!$A:$A,0),MATCH(_7043_DJones_1_export_excel_2_9_[[#Headers],[Phone]],'By serial number'!$A$1:$AV$1,0)))=0,"",INDEX('By serial number'!$A:$AV,MATCH(TEXT($C47,"000"),'By serial number'!$A:$A,0),MATCH(_7043_DJones_1_export_excel_2_9_[[#Headers],[Phone]],'By serial number'!$A$1:$AV$1,0)))</f>
        <v/>
      </c>
      <c r="AU47" s="4" t="str">
        <f>IF(LEN(INDEX('By serial number'!$A:$AV,MATCH(TEXT($C47,"000"),'By serial number'!$A:$A,0),MATCH(_7043_DJones_1_export_excel_2_9_[[#Headers],[Email]],'By serial number'!$A$1:$AV$1,0)))=0,"",INDEX('By serial number'!$A:$AV,MATCH(TEXT($C47,"000"),'By serial number'!$A:$A,0),MATCH(_7043_DJones_1_export_excel_2_9_[[#Headers],[Email]],'By serial number'!$A$1:$AV$1,0)))</f>
        <v/>
      </c>
      <c r="AV47" s="4" t="e">
        <f>IF(LEN(INDEX('By serial number'!$A:$AV,MATCH(TEXT($C47,"000"),'By serial number'!$A:$A,0),MATCH(_7043_DJones_1_export_excel_2_9_[[#Headers],[Column4]],'By serial number'!$A$1:$AV$1,0)))=0,"",INDEX('By serial number'!$A:$AV,MATCH(TEXT($C47,"000"),'By serial number'!$A:$A,0),MATCH(_7043_DJones_1_export_excel_2_9_[[#Headers],[Column4]],'By serial number'!$A$1:$AV$1,0)))</f>
        <v>#N/A</v>
      </c>
      <c r="AW47" s="4" t="str">
        <f>IF(LEN(INDEX('By serial number'!$A:$AV,MATCH(TEXT($C47,"000"),'By serial number'!$A:$A,0),MATCH(_7043_DJones_1_export_excel_2_9_[[#Headers],[NBAA Name]],'By serial number'!$A$1:$AV$1,0)))=0,"",INDEX('By serial number'!$A:$AV,MATCH(TEXT($C47,"000"),'By serial number'!$A:$A,0),MATCH(_7043_DJones_1_export_excel_2_9_[[#Headers],[NBAA Name]],'By serial number'!$A$1:$AV$1,0)))</f>
        <v xml:space="preserve">Keystone Aviation </v>
      </c>
      <c r="AX47" s="4" t="str">
        <f>IF(LEN(INDEX('By serial number'!$A:$AV,MATCH(TEXT($C47,"000"),'By serial number'!$A:$A,0),MATCH(_7043_DJones_1_export_excel_2_9_[[#Headers],[NBAA Addr1]],'By serial number'!$A$1:$AV$1,0)))=0,"",INDEX('By serial number'!$A:$AV,MATCH(TEXT($C47,"000"),'By serial number'!$A:$A,0),MATCH(_7043_DJones_1_export_excel_2_9_[[#Headers],[NBAA Addr1]],'By serial number'!$A$1:$AV$1,0)))</f>
        <v>303 N 2370 W</v>
      </c>
      <c r="AY47" s="4" t="str">
        <f>IF(LEN(INDEX('By serial number'!$A:$AV,MATCH(TEXT($C47,"000"),'By serial number'!$A:$A,0),MATCH(_7043_DJones_1_export_excel_2_9_[[#Headers],[NBAA Addr2]],'By serial number'!$A$1:$AV$1,0)))=0,"",INDEX('By serial number'!$A:$AV,MATCH(TEXT($C47,"000"),'By serial number'!$A:$A,0),MATCH(_7043_DJones_1_export_excel_2_9_[[#Headers],[NBAA Addr2]],'By serial number'!$A$1:$AV$1,0)))</f>
        <v/>
      </c>
      <c r="AZ47" s="4" t="str">
        <f>IF(LEN(INDEX('By serial number'!$A:$AV,MATCH(TEXT($C47,"000"),'By serial number'!$A:$A,0),MATCH(_7043_DJones_1_export_excel_2_9_[[#Headers],[NBAA City]],'By serial number'!$A$1:$AV$1,0)))=0,"",INDEX('By serial number'!$A:$AV,MATCH(TEXT($C47,"000"),'By serial number'!$A:$A,0),MATCH(_7043_DJones_1_export_excel_2_9_[[#Headers],[NBAA City]],'By serial number'!$A$1:$AV$1,0)))</f>
        <v>Salt Lake City</v>
      </c>
      <c r="BA47" s="4" t="str">
        <f>IF(LEN(INDEX('By serial number'!$A:$AV,MATCH(TEXT($C47,"000"),'By serial number'!$A:$A,0),MATCH(_7043_DJones_1_export_excel_2_9_[[#Headers],[NBAA State]],'By serial number'!$A$1:$AV$1,0)))=0,"",INDEX('By serial number'!$A:$AV,MATCH(TEXT($C47,"000"),'By serial number'!$A:$A,0),MATCH(_7043_DJones_1_export_excel_2_9_[[#Headers],[NBAA State]],'By serial number'!$A$1:$AV$1,0)))</f>
        <v>Utah</v>
      </c>
      <c r="BB47" s="4" t="str">
        <f>IF(LEN(INDEX('By serial number'!$A:$AV,MATCH(TEXT($C47,"000"),'By serial number'!$A:$A,0),MATCH(_7043_DJones_1_export_excel_2_9_[[#Headers],[NBAA Zip]],'By serial number'!$A$1:$AV$1,0)))=0,"",INDEX('By serial number'!$A:$AV,MATCH(TEXT($C47,"000"),'By serial number'!$A:$A,0),MATCH(_7043_DJones_1_export_excel_2_9_[[#Headers],[NBAA Zip]],'By serial number'!$A$1:$AV$1,0)))</f>
        <v>84116</v>
      </c>
      <c r="BC47" s="4" t="str">
        <f>IF(LEN(INDEX('By serial number'!$A:$AV,MATCH(TEXT($C47,"000"),'By serial number'!$A:$A,0),MATCH(_7043_DJones_1_export_excel_2_9_[[#Headers],[NBAA Phone]],'By serial number'!$A$1:$AV$1,0)))=0,"",INDEX('By serial number'!$A:$AV,MATCH(TEXT($C47,"000"),'By serial number'!$A:$A,0),MATCH(_7043_DJones_1_export_excel_2_9_[[#Headers],[NBAA Phone]],'By serial number'!$A$1:$AV$1,0)))</f>
        <v>+1 801.359.2085</v>
      </c>
      <c r="BD47" s="4" t="str">
        <f>IF(LEN(INDEX('By serial number'!$A:$AV,MATCH(TEXT($C47,"000"),'By serial number'!$A:$A,0),MATCH(_7043_DJones_1_export_excel_2_9_[[#Headers],[NBAA Web]],'By serial number'!$A$1:$AV$1,0)))=0,"",INDEX('By serial number'!$A:$AV,MATCH(TEXT($C47,"000"),'By serial number'!$A:$A,0),MATCH(_7043_DJones_1_export_excel_2_9_[[#Headers],[NBAA Web]],'By serial number'!$A$1:$AV$1,0)))</f>
        <v>www.keystoneaviation.com</v>
      </c>
      <c r="BE47" s="4" t="str">
        <f>IF(LEN(INDEX('By serial number'!$A:$AV,MATCH(TEXT($C47,"000"),'By serial number'!$A:$A,0),MATCH(_7043_DJones_1_export_excel_2_9_[[#Headers],[NBAA email]],'By serial number'!$A$1:$AV$1,0)))=0,"",INDEX('By serial number'!$A:$AV,MATCH(TEXT($C47,"000"),'By serial number'!$A:$A,0),MATCH(_7043_DJones_1_export_excel_2_9_[[#Headers],[NBAA email]],'By serial number'!$A$1:$AV$1,0)))</f>
        <v>ops@keystoneaviation.com</v>
      </c>
      <c r="BF47" s="4" t="str">
        <f>IF(LEN(INDEX('By serial number'!$A:$AV,MATCH(TEXT($C47,"000"),'By serial number'!$A:$A,0),MATCH(_7043_DJones_1_export_excel_2_9_[[#Headers],[NBAA NBAA Link]],'By serial number'!$A$1:$AV$1,0)))=0,"",INDEX('By serial number'!$A:$AV,MATCH(TEXT($C47,"000"),'By serial number'!$A:$A,0),MATCH(_7043_DJones_1_export_excel_2_9_[[#Headers],[NBAA NBAA Link]],'By serial number'!$A$1:$AV$1,0)))</f>
        <v/>
      </c>
      <c r="BG47" s="4" t="str">
        <f>IF(LEN(INDEX('By serial number'!$A:$AV,MATCH(TEXT($C47,"000"),'By serial number'!$A:$A,0),MATCH(_7043_DJones_1_export_excel_2_9_[[#Headers],[Certificate Designator]],'By serial number'!$A$1:$AV$1,0)))=0,"",INDEX('By serial number'!$A:$AV,MATCH(TEXT($C47,"000"),'By serial number'!$A:$A,0),MATCH(_7043_DJones_1_export_excel_2_9_[[#Headers],[Certificate Designator]],'By serial number'!$A$1:$AV$1,0)))</f>
        <v>B8MA</v>
      </c>
      <c r="BH47" s="4" t="str">
        <f>IF(LEN(INDEX('By serial number'!$A:$AV,MATCH(TEXT($C47,"000"),'By serial number'!$A:$A,0),MATCH(_7043_DJones_1_export_excel_2_9_[[#Headers],[Company Name]],'By serial number'!$A$1:$AV$1,0)))=0,"",INDEX('By serial number'!$A:$AV,MATCH(TEXT($C47,"000"),'By serial number'!$A:$A,0),MATCH(_7043_DJones_1_export_excel_2_9_[[#Headers],[Company Name]],'By serial number'!$A$1:$AV$1,0)))</f>
        <v>KEYSTONE AVIATION LLC</v>
      </c>
      <c r="BI47" s="4" t="str">
        <f>IF(LEN(INDEX('By serial number'!$A:$AV,MATCH(TEXT($C47,"000"),'By serial number'!$A:$A,0),MATCH(_7043_DJones_1_export_excel_2_9_[[#Headers],[CEO_Name]],'By serial number'!$A$1:$AV$1,0)))=0,"",INDEX('By serial number'!$A:$AV,MATCH(TEXT($C47,"000"),'By serial number'!$A:$A,0),MATCH(_7043_DJones_1_export_excel_2_9_[[#Headers],[CEO_Name]],'By serial number'!$A$1:$AV$1,0)))</f>
        <v>Fish, Aaron</v>
      </c>
      <c r="BJ47" s="4" t="str">
        <f>IF(LEN(INDEX('By serial number'!$A:$AV,MATCH(TEXT($C47,"000"),'By serial number'!$A:$A,0),MATCH(_7043_DJones_1_export_excel_2_9_[[#Headers],[CEO_Title]],'By serial number'!$A$1:$AV$1,0)))=0,"",INDEX('By serial number'!$A:$AV,MATCH(TEXT($C47,"000"),'By serial number'!$A:$A,0),MATCH(_7043_DJones_1_export_excel_2_9_[[#Headers],[CEO_Title]],'By serial number'!$A$1:$AV$1,0)))</f>
        <v>ACTING, CHIEF EXECUTIVE OFFICER</v>
      </c>
      <c r="BK47" s="4" t="str">
        <f>IF(LEN(INDEX('By serial number'!$A:$AV,MATCH(TEXT($C47,"000"),'By serial number'!$A:$A,0),MATCH(_7043_DJones_1_export_excel_2_9_[[#Headers],[CEO_Address1]],'By serial number'!$A$1:$AV$1,0)))=0,"",INDEX('By serial number'!$A:$AV,MATCH(TEXT($C47,"000"),'By serial number'!$A:$A,0),MATCH(_7043_DJones_1_export_excel_2_9_[[#Headers],[CEO_Address1]],'By serial number'!$A$1:$AV$1,0)))</f>
        <v>303 NORTH 2370 WEST</v>
      </c>
      <c r="BL47" s="4" t="str">
        <f>IF(LEN(INDEX('By serial number'!$A:$AV,MATCH(TEXT($C47,"000"),'By serial number'!$A:$A,0),MATCH(_7043_DJones_1_export_excel_2_9_[[#Headers],[CEO_Address2]],'By serial number'!$A$1:$AV$1,0)))=0,"",INDEX('By serial number'!$A:$AV,MATCH(TEXT($C47,"000"),'By serial number'!$A:$A,0),MATCH(_7043_DJones_1_export_excel_2_9_[[#Headers],[CEO_Address2]],'By serial number'!$A$1:$AV$1,0)))</f>
        <v/>
      </c>
      <c r="BM47" s="4" t="str">
        <f>IF(LEN(INDEX('By serial number'!$A:$AV,MATCH(TEXT($C47,"000"),'By serial number'!$A:$A,0),MATCH(_7043_DJones_1_export_excel_2_9_[[#Headers],[CEO_Address3]],'By serial number'!$A$1:$AV$1,0)))=0,"",INDEX('By serial number'!$A:$AV,MATCH(TEXT($C47,"000"),'By serial number'!$A:$A,0),MATCH(_7043_DJones_1_export_excel_2_9_[[#Headers],[CEO_Address3]],'By serial number'!$A$1:$AV$1,0)))</f>
        <v/>
      </c>
      <c r="BN47" s="4" t="str">
        <f>IF(LEN(INDEX('By serial number'!$A:$AV,MATCH(TEXT($C47,"000"),'By serial number'!$A:$A,0),MATCH(_7043_DJones_1_export_excel_2_9_[[#Headers],[CEO_City]],'By serial number'!$A$1:$AV$1,0)))=0,"",INDEX('By serial number'!$A:$AV,MATCH(TEXT($C47,"000"),'By serial number'!$A:$A,0),MATCH(_7043_DJones_1_export_excel_2_9_[[#Headers],[CEO_City]],'By serial number'!$A$1:$AV$1,0)))</f>
        <v>SALT LAKE CITY</v>
      </c>
      <c r="BO47" s="4" t="str">
        <f>IF(LEN(INDEX('By serial number'!$A:$AV,MATCH(TEXT($C47,"000"),'By serial number'!$A:$A,0),MATCH(_7043_DJones_1_export_excel_2_9_[[#Headers],[CEO_State]],'By serial number'!$A$1:$AV$1,0)))=0,"",INDEX('By serial number'!$A:$AV,MATCH(TEXT($C47,"000"),'By serial number'!$A:$A,0),MATCH(_7043_DJones_1_export_excel_2_9_[[#Headers],[CEO_State]],'By serial number'!$A$1:$AV$1,0)))</f>
        <v>UT</v>
      </c>
      <c r="BP47" s="4" t="str">
        <f>IF(LEN(INDEX('By serial number'!$A:$AV,MATCH(TEXT($C47,"000"),'By serial number'!$A:$A,0),MATCH(_7043_DJones_1_export_excel_2_9_[[#Headers],[CEO_Postal_Code]],'By serial number'!$A$1:$AV$1,0)))=0,"",INDEX('By serial number'!$A:$AV,MATCH(TEXT($C47,"000"),'By serial number'!$A:$A,0),MATCH(_7043_DJones_1_export_excel_2_9_[[#Headers],[CEO_Postal_Code]],'By serial number'!$A$1:$AV$1,0)))</f>
        <v>84116</v>
      </c>
      <c r="BQ47" s="4" t="str">
        <f>IF(LEN(INDEX('By serial number'!$A:$AV,MATCH(TEXT($C47,"000"),'By serial number'!$A:$A,0),MATCH(_7043_DJones_1_export_excel_2_9_[[#Headers],[CEO_Country]],'By serial number'!$A$1:$AV$1,0)))=0,"",INDEX('By serial number'!$A:$AV,MATCH(TEXT($C47,"000"),'By serial number'!$A:$A,0),MATCH(_7043_DJones_1_export_excel_2_9_[[#Headers],[CEO_Country]],'By serial number'!$A$1:$AV$1,0)))</f>
        <v>US</v>
      </c>
      <c r="BR47" s="4" t="str">
        <f>IF(LEN(INDEX('By serial number'!$A:$AV,MATCH(TEXT($C47,"000"),'By serial number'!$A:$A,0),MATCH(_7043_DJones_1_export_excel_2_9_[[#Headers],[CEO_Phone]],'By serial number'!$A$1:$AV$1,0)))=0,"",INDEX('By serial number'!$A:$AV,MATCH(TEXT($C47,"000"),'By serial number'!$A:$A,0),MATCH(_7043_DJones_1_export_excel_2_9_[[#Headers],[CEO_Phone]],'By serial number'!$A$1:$AV$1,0)))</f>
        <v>8019106810</v>
      </c>
      <c r="BS47" s="4" t="str">
        <f>IF(LEN(INDEX('By serial number'!$A:$AV,MATCH(TEXT($C47,"000"),'By serial number'!$A:$A,0),MATCH(_7043_DJones_1_export_excel_2_9_[[#Headers],[CEO_Phone_Extension]],'By serial number'!$A$1:$AV$1,0)))=0,"",INDEX('By serial number'!$A:$AV,MATCH(TEXT($C47,"000"),'By serial number'!$A:$A,0),MATCH(_7043_DJones_1_export_excel_2_9_[[#Headers],[CEO_Phone_Extension]],'By serial number'!$A$1:$AV$1,0)))</f>
        <v/>
      </c>
      <c r="BT47" s="4" t="str">
        <f>IF(LEN(INDEX('By serial number'!$A:$AV,MATCH(TEXT($C47,"000"),'By serial number'!$A:$A,0),MATCH(_7043_DJones_1_export_excel_2_9_[[#Headers],[CEO_Foreign_Phone]],'By serial number'!$A$1:$AV$1,0)))=0,"",INDEX('By serial number'!$A:$AV,MATCH(TEXT($C47,"000"),'By serial number'!$A:$A,0),MATCH(_7043_DJones_1_export_excel_2_9_[[#Headers],[CEO_Foreign_Phone]],'By serial number'!$A$1:$AV$1,0)))</f>
        <v/>
      </c>
      <c r="BU47" s="4" t="str">
        <f>IFERROR(INDEX(Zerobounce!$A:$B,MATCH(_7043_DJones_1_export_excel_2_9_[[#This Row],[COMPEMAILADDRESS]],Zerobounce!$A:$A,0),2),"")</f>
        <v>do_not_mail</v>
      </c>
      <c r="BV47" s="4" t="str">
        <f>IFERROR(INDEX(Zerobounce!$A:$B,MATCH(_7043_DJones_1_export_excel_2_9_[[#This Row],[CONTACTEMAIL]],Zerobounce!$A:$A,0),2),"")</f>
        <v>valid</v>
      </c>
      <c r="BW47" s="11"/>
    </row>
    <row r="48" spans="1:75" x14ac:dyDescent="0.25">
      <c r="A48" s="4" t="s">
        <v>999</v>
      </c>
      <c r="B48" s="4" t="s">
        <v>1000</v>
      </c>
      <c r="C48">
        <v>228</v>
      </c>
      <c r="D48" s="4" t="s">
        <v>399</v>
      </c>
      <c r="E48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N100GX</v>
      </c>
      <c r="F48" s="4" t="s">
        <v>1313</v>
      </c>
      <c r="G48" s="4"/>
      <c r="H48" s="4" t="s">
        <v>611</v>
      </c>
      <c r="I48" s="4" t="s">
        <v>515</v>
      </c>
      <c r="J48" s="4" t="s">
        <v>1325</v>
      </c>
      <c r="K48" s="4" t="s">
        <v>1326</v>
      </c>
      <c r="L48" s="4"/>
      <c r="M48" s="4" t="s">
        <v>1327</v>
      </c>
      <c r="N48" s="4" t="s">
        <v>248</v>
      </c>
      <c r="O48">
        <v>84060</v>
      </c>
      <c r="P48" s="4" t="s">
        <v>1002</v>
      </c>
      <c r="Q48" s="4" t="s">
        <v>1016</v>
      </c>
      <c r="R48" s="4"/>
      <c r="S48" s="4"/>
      <c r="T48" s="4" t="s">
        <v>1328</v>
      </c>
      <c r="U48" s="4"/>
      <c r="V48" s="4" t="s">
        <v>1329</v>
      </c>
      <c r="W48" s="4" t="s">
        <v>1330</v>
      </c>
      <c r="X48" s="4" t="s">
        <v>1020</v>
      </c>
      <c r="Y48" s="4"/>
      <c r="Z48" s="4" t="s">
        <v>1328</v>
      </c>
      <c r="AA48" s="4"/>
      <c r="AB48" s="4"/>
      <c r="AC48" s="4" t="str">
        <f>IF(LEN(INDEX('By serial number'!$A:$AV,MATCH(TEXT($C48,"000"),'By serial number'!$A:$A,0),MATCH(_7043_DJones_1_export_excel_2_9_[[#Headers],["Operator"]],'By serial number'!$A$1:$AV$1,0)))=0,"",INDEX('By serial number'!$A:$AV,MATCH(TEXT($C48,"000"),'By serial number'!$A:$A,0),MATCH(_7043_DJones_1_export_excel_2_9_[[#Headers],["Operator"]],'By serial number'!$A$1:$AV$1,0)))</f>
        <v xml:space="preserve">Keystone Aviation </v>
      </c>
      <c r="AD48" s="4" t="str">
        <f>IF(LEN(INDEX('By serial number'!$A:$AV,MATCH(TEXT($C48,"000"),'By serial number'!$A:$A,0),MATCH(_7043_DJones_1_export_excel_2_9_[[#Headers],[Data]],'By serial number'!$A$1:$AV$1,0)))=0,"",INDEX('By serial number'!$A:$AV,MATCH(TEXT($C48,"000"),'By serial number'!$A:$A,0),MATCH(_7043_DJones_1_export_excel_2_9_[[#Headers],[Data]],'By serial number'!$A$1:$AV$1,0)))</f>
        <v>Brulecreek Aviation Park City UT bought 11/1/18</v>
      </c>
      <c r="AE48" s="4" t="str">
        <f>IF(LEN(INDEX('By serial number'!$A:$AV,MATCH(TEXT($C48,"000"),'By serial number'!$A:$A,0),MATCH(_7043_DJones_1_export_excel_2_9_[[#Headers],[NAME]],'By serial number'!$A$1:$AV$1,0)))=0,"",INDEX('By serial number'!$A:$AV,MATCH(TEXT($C48,"000"),'By serial number'!$A:$A,0),MATCH(_7043_DJones_1_export_excel_2_9_[[#Headers],[NAME]],'By serial number'!$A$1:$AV$1,0)))</f>
        <v>BRULECREEK AVIATION LLC</v>
      </c>
      <c r="AF48" s="4" t="str">
        <f>IF(LEN(INDEX('By serial number'!$A:$AV,MATCH(TEXT($C48,"000"),'By serial number'!$A:$A,0),MATCH(_7043_DJones_1_export_excel_2_9_[[#Headers],[STREET]],'By serial number'!$A$1:$AV$1,0)))=0,"",INDEX('By serial number'!$A:$AV,MATCH(TEXT($C48,"000"),'By serial number'!$A:$A,0),MATCH(_7043_DJones_1_export_excel_2_9_[[#Headers],[STREET]],'By serial number'!$A$1:$AV$1,0)))</f>
        <v>7 EAGLE VIEW CT</v>
      </c>
      <c r="AG48" s="4" t="str">
        <f>IF(LEN(INDEX('By serial number'!$A:$AV,MATCH(TEXT($C48,"000"),'By serial number'!$A:$A,0),MATCH(_7043_DJones_1_export_excel_2_9_[[#Headers],[CITY]],'By serial number'!$A$1:$AV$1,0)))=0,"",INDEX('By serial number'!$A:$AV,MATCH(TEXT($C48,"000"),'By serial number'!$A:$A,0),MATCH(_7043_DJones_1_export_excel_2_9_[[#Headers],[CITY]],'By serial number'!$A$1:$AV$1,0)))</f>
        <v>PARK CITY</v>
      </c>
      <c r="AH48" s="4" t="str">
        <f>IF(LEN(INDEX('By serial number'!$A:$AV,MATCH(TEXT($C48,"000"),'By serial number'!$A:$A,0),MATCH(_7043_DJones_1_export_excel_2_9_[[#Headers],[STATE]],'By serial number'!$A$1:$AV$1,0)))=0,"",INDEX('By serial number'!$A:$AV,MATCH(TEXT($C48,"000"),'By serial number'!$A:$A,0),MATCH(_7043_DJones_1_export_excel_2_9_[[#Headers],[STATE]],'By serial number'!$A$1:$AV$1,0)))</f>
        <v>UT</v>
      </c>
      <c r="AI48" s="4" t="e">
        <f>IF(LEN(INDEX('By serial number'!$A:$AV,MATCH(TEXT($C48,"000"),'By serial number'!$A:$A,0),MATCH(_7043_DJones_1_export_excel_2_9_[[#Headers],[Column1]],'By serial number'!$A$1:$AV$1,0)))=0,"",INDEX('By serial number'!$A:$AV,MATCH(TEXT($C48,"000"),'By serial number'!$A:$A,0),MATCH(_7043_DJones_1_export_excel_2_9_[[#Headers],[Column1]],'By serial number'!$A$1:$AV$1,0)))</f>
        <v>#N/A</v>
      </c>
      <c r="AJ48" s="4" t="str">
        <f>IF(LEN(INDEX('By serial number'!$A:$AV,MATCH(TEXT($C48,"000"),'By serial number'!$A:$A,0),MATCH(_7043_DJones_1_export_excel_2_9_[[#Headers],[OTHER NAMES(1)]],'By serial number'!$A$1:$AV$1,0)))=0,"",INDEX('By serial number'!$A:$AV,MATCH(TEXT($C48,"000"),'By serial number'!$A:$A,0),MATCH(_7043_DJones_1_export_excel_2_9_[[#Headers],[OTHER NAMES(1)]],'By serial number'!$A$1:$AV$1,0)))</f>
        <v/>
      </c>
      <c r="AK48" s="4" t="str">
        <f>IF(LEN(INDEX('By serial number'!$A:$AV,MATCH(TEXT($C48,"000"),'By serial number'!$A:$A,0),MATCH(_7043_DJones_1_export_excel_2_9_[[#Headers],[OTHER NAMES(2)]],'By serial number'!$A$1:$AV$1,0)))=0,"",INDEX('By serial number'!$A:$AV,MATCH(TEXT($C48,"000"),'By serial number'!$A:$A,0),MATCH(_7043_DJones_1_export_excel_2_9_[[#Headers],[OTHER NAMES(2)]],'By serial number'!$A$1:$AV$1,0)))</f>
        <v/>
      </c>
      <c r="AL48" s="4" t="str">
        <f>IF(LEN(INDEX('By serial number'!$A:$AV,MATCH(TEXT($C48,"000"),'By serial number'!$A:$A,0),MATCH(_7043_DJones_1_export_excel_2_9_[[#Headers],[Part 135 Certificate Holder Name]],'By serial number'!$A$1:$AV$1,0)))=0,"",INDEX('By serial number'!$A:$AV,MATCH(TEXT($C48,"000"),'By serial number'!$A:$A,0),MATCH(_7043_DJones_1_export_excel_2_9_[[#Headers],[Part 135 Certificate Holder Name]],'By serial number'!$A$1:$AV$1,0)))</f>
        <v>Keystone Aviation, LLC</v>
      </c>
      <c r="AM48" s="4" t="str">
        <f>IF(LEN(INDEX('By serial number'!$A:$AV,MATCH(TEXT($C48,"000"),'By serial number'!$A:$A,0),MATCH(_7043_DJones_1_export_excel_2_9_[[#Headers],[Part 135 Dsgn]],'By serial number'!$A$1:$AV$1,0)))=0,"",INDEX('By serial number'!$A:$AV,MATCH(TEXT($C48,"000"),'By serial number'!$A:$A,0),MATCH(_7043_DJones_1_export_excel_2_9_[[#Headers],[Part 135 Dsgn]],'By serial number'!$A$1:$AV$1,0)))</f>
        <v>B8MA</v>
      </c>
      <c r="AN48" s="4" t="e">
        <f>IF(LEN(INDEX('By serial number'!$A:$AV,MATCH(TEXT($C48,"000"),'By serial number'!$A:$A,0),MATCH(_7043_DJones_1_export_excel_2_9_[[#Headers],[Column2]],'By serial number'!$A$1:$AV$1,0)))=0,"",INDEX('By serial number'!$A:$AV,MATCH(TEXT($C48,"000"),'By serial number'!$A:$A,0),MATCH(_7043_DJones_1_export_excel_2_9_[[#Headers],[Column2]],'By serial number'!$A$1:$AV$1,0)))</f>
        <v>#N/A</v>
      </c>
      <c r="AO48" s="4" t="str">
        <f>IF(LEN(INDEX('By serial number'!$A:$AV,MATCH(TEXT($C48,"000"),'By serial number'!$A:$A,0),MATCH(_7043_DJones_1_export_excel_2_9_[[#Headers],[DNB Key People]],'By serial number'!$A$1:$AV$1,0)))=0,"",INDEX('By serial number'!$A:$AV,MATCH(TEXT($C48,"000"),'By serial number'!$A:$A,0),MATCH(_7043_DJones_1_export_excel_2_9_[[#Headers],[DNB Key People]],'By serial number'!$A$1:$AV$1,0)))</f>
        <v/>
      </c>
      <c r="AP48" s="4" t="str">
        <f>IF(LEN(INDEX('By serial number'!$A:$AV,MATCH(TEXT($C48,"000"),'By serial number'!$A:$A,0),MATCH(_7043_DJones_1_export_excel_2_9_[[#Headers],[POC]],'By serial number'!$A$1:$AV$1,0)))=0,"",INDEX('By serial number'!$A:$AV,MATCH(TEXT($C48,"000"),'By serial number'!$A:$A,0),MATCH(_7043_DJones_1_export_excel_2_9_[[#Headers],[POC]],'By serial number'!$A$1:$AV$1,0)))</f>
        <v/>
      </c>
      <c r="AQ48" s="4" t="str">
        <f>IF(LEN(INDEX('By serial number'!$A:$AV,MATCH(TEXT($C48,"000"),'By serial number'!$A:$A,0),MATCH(_7043_DJones_1_export_excel_2_9_[[#Headers],[Title]],'By serial number'!$A$1:$AV$1,0)))=0,"",INDEX('By serial number'!$A:$AV,MATCH(TEXT($C48,"000"),'By serial number'!$A:$A,0),MATCH(_7043_DJones_1_export_excel_2_9_[[#Headers],[Title]],'By serial number'!$A$1:$AV$1,0)))</f>
        <v/>
      </c>
      <c r="AR48" s="4" t="str">
        <f>IF(LEN(INDEX('By serial number'!$A:$AV,MATCH(TEXT($C48,"000"),'By serial number'!$A:$A,0),MATCH(_7043_DJones_1_export_excel_2_9_[[#Headers],[Address]],'By serial number'!$A$1:$AV$1,0)))=0,"",INDEX('By serial number'!$A:$AV,MATCH(TEXT($C48,"000"),'By serial number'!$A:$A,0),MATCH(_7043_DJones_1_export_excel_2_9_[[#Headers],[Address]],'By serial number'!$A$1:$AV$1,0)))</f>
        <v/>
      </c>
      <c r="AS48" s="4" t="e">
        <f>IF(LEN(INDEX('By serial number'!$A:$AV,MATCH(TEXT($C48,"000"),'By serial number'!$A:$A,0),MATCH(_7043_DJones_1_export_excel_2_9_[[#Headers],[Column3]],'By serial number'!$A$1:$AV$1,0)))=0,"",INDEX('By serial number'!$A:$AV,MATCH(TEXT($C48,"000"),'By serial number'!$A:$A,0),MATCH(_7043_DJones_1_export_excel_2_9_[[#Headers],[Column3]],'By serial number'!$A$1:$AV$1,0)))</f>
        <v>#N/A</v>
      </c>
      <c r="AT48" s="4" t="str">
        <f>IF(LEN(INDEX('By serial number'!$A:$AV,MATCH(TEXT($C48,"000"),'By serial number'!$A:$A,0),MATCH(_7043_DJones_1_export_excel_2_9_[[#Headers],[Phone]],'By serial number'!$A$1:$AV$1,0)))=0,"",INDEX('By serial number'!$A:$AV,MATCH(TEXT($C48,"000"),'By serial number'!$A:$A,0),MATCH(_7043_DJones_1_export_excel_2_9_[[#Headers],[Phone]],'By serial number'!$A$1:$AV$1,0)))</f>
        <v/>
      </c>
      <c r="AU48" s="4" t="str">
        <f>IF(LEN(INDEX('By serial number'!$A:$AV,MATCH(TEXT($C48,"000"),'By serial number'!$A:$A,0),MATCH(_7043_DJones_1_export_excel_2_9_[[#Headers],[Email]],'By serial number'!$A$1:$AV$1,0)))=0,"",INDEX('By serial number'!$A:$AV,MATCH(TEXT($C48,"000"),'By serial number'!$A:$A,0),MATCH(_7043_DJones_1_export_excel_2_9_[[#Headers],[Email]],'By serial number'!$A$1:$AV$1,0)))</f>
        <v/>
      </c>
      <c r="AV48" s="4" t="e">
        <f>IF(LEN(INDEX('By serial number'!$A:$AV,MATCH(TEXT($C48,"000"),'By serial number'!$A:$A,0),MATCH(_7043_DJones_1_export_excel_2_9_[[#Headers],[Column4]],'By serial number'!$A$1:$AV$1,0)))=0,"",INDEX('By serial number'!$A:$AV,MATCH(TEXT($C48,"000"),'By serial number'!$A:$A,0),MATCH(_7043_DJones_1_export_excel_2_9_[[#Headers],[Column4]],'By serial number'!$A$1:$AV$1,0)))</f>
        <v>#N/A</v>
      </c>
      <c r="AW48" s="4" t="str">
        <f>IF(LEN(INDEX('By serial number'!$A:$AV,MATCH(TEXT($C48,"000"),'By serial number'!$A:$A,0),MATCH(_7043_DJones_1_export_excel_2_9_[[#Headers],[NBAA Name]],'By serial number'!$A$1:$AV$1,0)))=0,"",INDEX('By serial number'!$A:$AV,MATCH(TEXT($C48,"000"),'By serial number'!$A:$A,0),MATCH(_7043_DJones_1_export_excel_2_9_[[#Headers],[NBAA Name]],'By serial number'!$A$1:$AV$1,0)))</f>
        <v xml:space="preserve">Keystone Aviation </v>
      </c>
      <c r="AX48" s="4" t="str">
        <f>IF(LEN(INDEX('By serial number'!$A:$AV,MATCH(TEXT($C48,"000"),'By serial number'!$A:$A,0),MATCH(_7043_DJones_1_export_excel_2_9_[[#Headers],[NBAA Addr1]],'By serial number'!$A$1:$AV$1,0)))=0,"",INDEX('By serial number'!$A:$AV,MATCH(TEXT($C48,"000"),'By serial number'!$A:$A,0),MATCH(_7043_DJones_1_export_excel_2_9_[[#Headers],[NBAA Addr1]],'By serial number'!$A$1:$AV$1,0)))</f>
        <v>303 N 2370 W</v>
      </c>
      <c r="AY48" s="4" t="str">
        <f>IF(LEN(INDEX('By serial number'!$A:$AV,MATCH(TEXT($C48,"000"),'By serial number'!$A:$A,0),MATCH(_7043_DJones_1_export_excel_2_9_[[#Headers],[NBAA Addr2]],'By serial number'!$A$1:$AV$1,0)))=0,"",INDEX('By serial number'!$A:$AV,MATCH(TEXT($C48,"000"),'By serial number'!$A:$A,0),MATCH(_7043_DJones_1_export_excel_2_9_[[#Headers],[NBAA Addr2]],'By serial number'!$A$1:$AV$1,0)))</f>
        <v/>
      </c>
      <c r="AZ48" s="4" t="str">
        <f>IF(LEN(INDEX('By serial number'!$A:$AV,MATCH(TEXT($C48,"000"),'By serial number'!$A:$A,0),MATCH(_7043_DJones_1_export_excel_2_9_[[#Headers],[NBAA City]],'By serial number'!$A$1:$AV$1,0)))=0,"",INDEX('By serial number'!$A:$AV,MATCH(TEXT($C48,"000"),'By serial number'!$A:$A,0),MATCH(_7043_DJones_1_export_excel_2_9_[[#Headers],[NBAA City]],'By serial number'!$A$1:$AV$1,0)))</f>
        <v>Salt Lake City</v>
      </c>
      <c r="BA48" s="4" t="str">
        <f>IF(LEN(INDEX('By serial number'!$A:$AV,MATCH(TEXT($C48,"000"),'By serial number'!$A:$A,0),MATCH(_7043_DJones_1_export_excel_2_9_[[#Headers],[NBAA State]],'By serial number'!$A$1:$AV$1,0)))=0,"",INDEX('By serial number'!$A:$AV,MATCH(TEXT($C48,"000"),'By serial number'!$A:$A,0),MATCH(_7043_DJones_1_export_excel_2_9_[[#Headers],[NBAA State]],'By serial number'!$A$1:$AV$1,0)))</f>
        <v>Utah</v>
      </c>
      <c r="BB48" s="4" t="str">
        <f>IF(LEN(INDEX('By serial number'!$A:$AV,MATCH(TEXT($C48,"000"),'By serial number'!$A:$A,0),MATCH(_7043_DJones_1_export_excel_2_9_[[#Headers],[NBAA Zip]],'By serial number'!$A$1:$AV$1,0)))=0,"",INDEX('By serial number'!$A:$AV,MATCH(TEXT($C48,"000"),'By serial number'!$A:$A,0),MATCH(_7043_DJones_1_export_excel_2_9_[[#Headers],[NBAA Zip]],'By serial number'!$A$1:$AV$1,0)))</f>
        <v>84116</v>
      </c>
      <c r="BC48" s="4" t="str">
        <f>IF(LEN(INDEX('By serial number'!$A:$AV,MATCH(TEXT($C48,"000"),'By serial number'!$A:$A,0),MATCH(_7043_DJones_1_export_excel_2_9_[[#Headers],[NBAA Phone]],'By serial number'!$A$1:$AV$1,0)))=0,"",INDEX('By serial number'!$A:$AV,MATCH(TEXT($C48,"000"),'By serial number'!$A:$A,0),MATCH(_7043_DJones_1_export_excel_2_9_[[#Headers],[NBAA Phone]],'By serial number'!$A$1:$AV$1,0)))</f>
        <v>+1 801.359.2085</v>
      </c>
      <c r="BD48" s="4" t="str">
        <f>IF(LEN(INDEX('By serial number'!$A:$AV,MATCH(TEXT($C48,"000"),'By serial number'!$A:$A,0),MATCH(_7043_DJones_1_export_excel_2_9_[[#Headers],[NBAA Web]],'By serial number'!$A$1:$AV$1,0)))=0,"",INDEX('By serial number'!$A:$AV,MATCH(TEXT($C48,"000"),'By serial number'!$A:$A,0),MATCH(_7043_DJones_1_export_excel_2_9_[[#Headers],[NBAA Web]],'By serial number'!$A$1:$AV$1,0)))</f>
        <v>www.keystoneaviation.com</v>
      </c>
      <c r="BE48" s="4" t="str">
        <f>IF(LEN(INDEX('By serial number'!$A:$AV,MATCH(TEXT($C48,"000"),'By serial number'!$A:$A,0),MATCH(_7043_DJones_1_export_excel_2_9_[[#Headers],[NBAA email]],'By serial number'!$A$1:$AV$1,0)))=0,"",INDEX('By serial number'!$A:$AV,MATCH(TEXT($C48,"000"),'By serial number'!$A:$A,0),MATCH(_7043_DJones_1_export_excel_2_9_[[#Headers],[NBAA email]],'By serial number'!$A$1:$AV$1,0)))</f>
        <v>ops@keystoneaviation.com</v>
      </c>
      <c r="BF48" s="4" t="str">
        <f>IF(LEN(INDEX('By serial number'!$A:$AV,MATCH(TEXT($C48,"000"),'By serial number'!$A:$A,0),MATCH(_7043_DJones_1_export_excel_2_9_[[#Headers],[NBAA NBAA Link]],'By serial number'!$A$1:$AV$1,0)))=0,"",INDEX('By serial number'!$A:$AV,MATCH(TEXT($C48,"000"),'By serial number'!$A:$A,0),MATCH(_7043_DJones_1_export_excel_2_9_[[#Headers],[NBAA NBAA Link]],'By serial number'!$A$1:$AV$1,0)))</f>
        <v/>
      </c>
      <c r="BG48" s="4" t="str">
        <f>IF(LEN(INDEX('By serial number'!$A:$AV,MATCH(TEXT($C48,"000"),'By serial number'!$A:$A,0),MATCH(_7043_DJones_1_export_excel_2_9_[[#Headers],[Certificate Designator]],'By serial number'!$A$1:$AV$1,0)))=0,"",INDEX('By serial number'!$A:$AV,MATCH(TEXT($C48,"000"),'By serial number'!$A:$A,0),MATCH(_7043_DJones_1_export_excel_2_9_[[#Headers],[Certificate Designator]],'By serial number'!$A$1:$AV$1,0)))</f>
        <v>B8MA</v>
      </c>
      <c r="BH48" s="4" t="str">
        <f>IF(LEN(INDEX('By serial number'!$A:$AV,MATCH(TEXT($C48,"000"),'By serial number'!$A:$A,0),MATCH(_7043_DJones_1_export_excel_2_9_[[#Headers],[Company Name]],'By serial number'!$A$1:$AV$1,0)))=0,"",INDEX('By serial number'!$A:$AV,MATCH(TEXT($C48,"000"),'By serial number'!$A:$A,0),MATCH(_7043_DJones_1_export_excel_2_9_[[#Headers],[Company Name]],'By serial number'!$A$1:$AV$1,0)))</f>
        <v>KEYSTONE AVIATION LLC</v>
      </c>
      <c r="BI48" s="4" t="str">
        <f>IF(LEN(INDEX('By serial number'!$A:$AV,MATCH(TEXT($C48,"000"),'By serial number'!$A:$A,0),MATCH(_7043_DJones_1_export_excel_2_9_[[#Headers],[CEO_Name]],'By serial number'!$A$1:$AV$1,0)))=0,"",INDEX('By serial number'!$A:$AV,MATCH(TEXT($C48,"000"),'By serial number'!$A:$A,0),MATCH(_7043_DJones_1_export_excel_2_9_[[#Headers],[CEO_Name]],'By serial number'!$A$1:$AV$1,0)))</f>
        <v>Fish, Aaron</v>
      </c>
      <c r="BJ48" s="4" t="str">
        <f>IF(LEN(INDEX('By serial number'!$A:$AV,MATCH(TEXT($C48,"000"),'By serial number'!$A:$A,0),MATCH(_7043_DJones_1_export_excel_2_9_[[#Headers],[CEO_Title]],'By serial number'!$A$1:$AV$1,0)))=0,"",INDEX('By serial number'!$A:$AV,MATCH(TEXT($C48,"000"),'By serial number'!$A:$A,0),MATCH(_7043_DJones_1_export_excel_2_9_[[#Headers],[CEO_Title]],'By serial number'!$A$1:$AV$1,0)))</f>
        <v>ACTING, CHIEF EXECUTIVE OFFICER</v>
      </c>
      <c r="BK48" s="4" t="str">
        <f>IF(LEN(INDEX('By serial number'!$A:$AV,MATCH(TEXT($C48,"000"),'By serial number'!$A:$A,0),MATCH(_7043_DJones_1_export_excel_2_9_[[#Headers],[CEO_Address1]],'By serial number'!$A$1:$AV$1,0)))=0,"",INDEX('By serial number'!$A:$AV,MATCH(TEXT($C48,"000"),'By serial number'!$A:$A,0),MATCH(_7043_DJones_1_export_excel_2_9_[[#Headers],[CEO_Address1]],'By serial number'!$A$1:$AV$1,0)))</f>
        <v>303 NORTH 2370 WEST</v>
      </c>
      <c r="BL48" s="4" t="str">
        <f>IF(LEN(INDEX('By serial number'!$A:$AV,MATCH(TEXT($C48,"000"),'By serial number'!$A:$A,0),MATCH(_7043_DJones_1_export_excel_2_9_[[#Headers],[CEO_Address2]],'By serial number'!$A$1:$AV$1,0)))=0,"",INDEX('By serial number'!$A:$AV,MATCH(TEXT($C48,"000"),'By serial number'!$A:$A,0),MATCH(_7043_DJones_1_export_excel_2_9_[[#Headers],[CEO_Address2]],'By serial number'!$A$1:$AV$1,0)))</f>
        <v/>
      </c>
      <c r="BM48" s="4" t="str">
        <f>IF(LEN(INDEX('By serial number'!$A:$AV,MATCH(TEXT($C48,"000"),'By serial number'!$A:$A,0),MATCH(_7043_DJones_1_export_excel_2_9_[[#Headers],[CEO_Address3]],'By serial number'!$A$1:$AV$1,0)))=0,"",INDEX('By serial number'!$A:$AV,MATCH(TEXT($C48,"000"),'By serial number'!$A:$A,0),MATCH(_7043_DJones_1_export_excel_2_9_[[#Headers],[CEO_Address3]],'By serial number'!$A$1:$AV$1,0)))</f>
        <v/>
      </c>
      <c r="BN48" s="4" t="str">
        <f>IF(LEN(INDEX('By serial number'!$A:$AV,MATCH(TEXT($C48,"000"),'By serial number'!$A:$A,0),MATCH(_7043_DJones_1_export_excel_2_9_[[#Headers],[CEO_City]],'By serial number'!$A$1:$AV$1,0)))=0,"",INDEX('By serial number'!$A:$AV,MATCH(TEXT($C48,"000"),'By serial number'!$A:$A,0),MATCH(_7043_DJones_1_export_excel_2_9_[[#Headers],[CEO_City]],'By serial number'!$A$1:$AV$1,0)))</f>
        <v>SALT LAKE CITY</v>
      </c>
      <c r="BO48" s="4" t="str">
        <f>IF(LEN(INDEX('By serial number'!$A:$AV,MATCH(TEXT($C48,"000"),'By serial number'!$A:$A,0),MATCH(_7043_DJones_1_export_excel_2_9_[[#Headers],[CEO_State]],'By serial number'!$A$1:$AV$1,0)))=0,"",INDEX('By serial number'!$A:$AV,MATCH(TEXT($C48,"000"),'By serial number'!$A:$A,0),MATCH(_7043_DJones_1_export_excel_2_9_[[#Headers],[CEO_State]],'By serial number'!$A$1:$AV$1,0)))</f>
        <v>UT</v>
      </c>
      <c r="BP48" s="4" t="str">
        <f>IF(LEN(INDEX('By serial number'!$A:$AV,MATCH(TEXT($C48,"000"),'By serial number'!$A:$A,0),MATCH(_7043_DJones_1_export_excel_2_9_[[#Headers],[CEO_Postal_Code]],'By serial number'!$A$1:$AV$1,0)))=0,"",INDEX('By serial number'!$A:$AV,MATCH(TEXT($C48,"000"),'By serial number'!$A:$A,0),MATCH(_7043_DJones_1_export_excel_2_9_[[#Headers],[CEO_Postal_Code]],'By serial number'!$A$1:$AV$1,0)))</f>
        <v>84116</v>
      </c>
      <c r="BQ48" s="4" t="str">
        <f>IF(LEN(INDEX('By serial number'!$A:$AV,MATCH(TEXT($C48,"000"),'By serial number'!$A:$A,0),MATCH(_7043_DJones_1_export_excel_2_9_[[#Headers],[CEO_Country]],'By serial number'!$A$1:$AV$1,0)))=0,"",INDEX('By serial number'!$A:$AV,MATCH(TEXT($C48,"000"),'By serial number'!$A:$A,0),MATCH(_7043_DJones_1_export_excel_2_9_[[#Headers],[CEO_Country]],'By serial number'!$A$1:$AV$1,0)))</f>
        <v>US</v>
      </c>
      <c r="BR48" s="4" t="str">
        <f>IF(LEN(INDEX('By serial number'!$A:$AV,MATCH(TEXT($C48,"000"),'By serial number'!$A:$A,0),MATCH(_7043_DJones_1_export_excel_2_9_[[#Headers],[CEO_Phone]],'By serial number'!$A$1:$AV$1,0)))=0,"",INDEX('By serial number'!$A:$AV,MATCH(TEXT($C48,"000"),'By serial number'!$A:$A,0),MATCH(_7043_DJones_1_export_excel_2_9_[[#Headers],[CEO_Phone]],'By serial number'!$A$1:$AV$1,0)))</f>
        <v>8019106810</v>
      </c>
      <c r="BS48" s="4" t="str">
        <f>IF(LEN(INDEX('By serial number'!$A:$AV,MATCH(TEXT($C48,"000"),'By serial number'!$A:$A,0),MATCH(_7043_DJones_1_export_excel_2_9_[[#Headers],[CEO_Phone_Extension]],'By serial number'!$A$1:$AV$1,0)))=0,"",INDEX('By serial number'!$A:$AV,MATCH(TEXT($C48,"000"),'By serial number'!$A:$A,0),MATCH(_7043_DJones_1_export_excel_2_9_[[#Headers],[CEO_Phone_Extension]],'By serial number'!$A$1:$AV$1,0)))</f>
        <v/>
      </c>
      <c r="BT48" s="4" t="str">
        <f>IF(LEN(INDEX('By serial number'!$A:$AV,MATCH(TEXT($C48,"000"),'By serial number'!$A:$A,0),MATCH(_7043_DJones_1_export_excel_2_9_[[#Headers],[CEO_Foreign_Phone]],'By serial number'!$A$1:$AV$1,0)))=0,"",INDEX('By serial number'!$A:$AV,MATCH(TEXT($C48,"000"),'By serial number'!$A:$A,0),MATCH(_7043_DJones_1_export_excel_2_9_[[#Headers],[CEO_Foreign_Phone]],'By serial number'!$A$1:$AV$1,0)))</f>
        <v/>
      </c>
      <c r="BU48" s="4" t="str">
        <f>IFERROR(INDEX(Zerobounce!$A:$B,MATCH(_7043_DJones_1_export_excel_2_9_[[#This Row],[COMPEMAILADDRESS]],Zerobounce!$A:$A,0),2),"")</f>
        <v/>
      </c>
      <c r="BV48" s="4" t="str">
        <f>IFERROR(INDEX(Zerobounce!$A:$B,MATCH(_7043_DJones_1_export_excel_2_9_[[#This Row],[CONTACTEMAIL]],Zerobounce!$A:$A,0),2),"")</f>
        <v/>
      </c>
      <c r="BW48" s="11"/>
    </row>
    <row r="49" spans="1:75" x14ac:dyDescent="0.25">
      <c r="A49" s="4" t="s">
        <v>999</v>
      </c>
      <c r="B49" s="4" t="s">
        <v>1000</v>
      </c>
      <c r="C49">
        <v>229</v>
      </c>
      <c r="D49" s="4" t="s">
        <v>410</v>
      </c>
      <c r="E49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N518KH</v>
      </c>
      <c r="F49" s="4" t="s">
        <v>1331</v>
      </c>
      <c r="G49" s="4" t="s">
        <v>248</v>
      </c>
      <c r="H49" s="4" t="s">
        <v>1002</v>
      </c>
      <c r="I49" s="4" t="s">
        <v>515</v>
      </c>
      <c r="J49" s="4" t="s">
        <v>1332</v>
      </c>
      <c r="K49" s="4" t="s">
        <v>1333</v>
      </c>
      <c r="L49" s="4"/>
      <c r="M49" s="4" t="s">
        <v>1334</v>
      </c>
      <c r="N49" s="4" t="s">
        <v>415</v>
      </c>
      <c r="O49">
        <v>59808</v>
      </c>
      <c r="P49" s="4" t="s">
        <v>1002</v>
      </c>
      <c r="Q49" s="4" t="s">
        <v>1016</v>
      </c>
      <c r="R49" s="4"/>
      <c r="S49" s="4"/>
      <c r="T49" s="4" t="s">
        <v>1335</v>
      </c>
      <c r="U49" s="4"/>
      <c r="V49" s="4" t="s">
        <v>1336</v>
      </c>
      <c r="W49" s="4" t="s">
        <v>1337</v>
      </c>
      <c r="X49" s="4" t="s">
        <v>1010</v>
      </c>
      <c r="Y49" s="4"/>
      <c r="Z49" s="4" t="s">
        <v>1335</v>
      </c>
      <c r="AA49" s="4" t="s">
        <v>1335</v>
      </c>
      <c r="AB49" s="4"/>
      <c r="AC49" s="4" t="str">
        <f>IF(LEN(INDEX('By serial number'!$A:$AV,MATCH(TEXT($C49,"000"),'By serial number'!$A:$A,0),MATCH(_7043_DJones_1_export_excel_2_9_[[#Headers],["Operator"]],'By serial number'!$A$1:$AV$1,0)))=0,"",INDEX('By serial number'!$A:$AV,MATCH(TEXT($C49,"000"),'By serial number'!$A:$A,0),MATCH(_7043_DJones_1_export_excel_2_9_[[#Headers],["Operator"]],'By serial number'!$A$1:$AV$1,0)))</f>
        <v/>
      </c>
      <c r="AD49" s="4" t="str">
        <f>IF(LEN(INDEX('By serial number'!$A:$AV,MATCH(TEXT($C49,"000"),'By serial number'!$A:$A,0),MATCH(_7043_DJones_1_export_excel_2_9_[[#Headers],[Data]],'By serial number'!$A$1:$AV$1,0)))=0,"",INDEX('By serial number'!$A:$AV,MATCH(TEXT($C49,"000"),'By serial number'!$A:$A,0),MATCH(_7043_DJones_1_export_excel_2_9_[[#Headers],[Data]],'By serial number'!$A$1:$AV$1,0)))</f>
        <v>Golden Eagle Management LLC, Missoula MT bought 4/10/20</v>
      </c>
      <c r="AE49" s="4" t="str">
        <f>IF(LEN(INDEX('By serial number'!$A:$AV,MATCH(TEXT($C49,"000"),'By serial number'!$A:$A,0),MATCH(_7043_DJones_1_export_excel_2_9_[[#Headers],[NAME]],'By serial number'!$A$1:$AV$1,0)))=0,"",INDEX('By serial number'!$A:$AV,MATCH(TEXT($C49,"000"),'By serial number'!$A:$A,0),MATCH(_7043_DJones_1_export_excel_2_9_[[#Headers],[NAME]],'By serial number'!$A$1:$AV$1,0)))</f>
        <v>GOLDEN EAGLE MANAGEMENT LLC</v>
      </c>
      <c r="AF49" s="4" t="str">
        <f>IF(LEN(INDEX('By serial number'!$A:$AV,MATCH(TEXT($C49,"000"),'By serial number'!$A:$A,0),MATCH(_7043_DJones_1_export_excel_2_9_[[#Headers],[STREET]],'By serial number'!$A$1:$AV$1,0)))=0,"",INDEX('By serial number'!$A:$AV,MATCH(TEXT($C49,"000"),'By serial number'!$A:$A,0),MATCH(_7043_DJones_1_export_excel_2_9_[[#Headers],[STREET]],'By serial number'!$A$1:$AV$1,0)))</f>
        <v>3011 AMERICAN WAY</v>
      </c>
      <c r="AG49" s="4" t="str">
        <f>IF(LEN(INDEX('By serial number'!$A:$AV,MATCH(TEXT($C49,"000"),'By serial number'!$A:$A,0),MATCH(_7043_DJones_1_export_excel_2_9_[[#Headers],[CITY]],'By serial number'!$A$1:$AV$1,0)))=0,"",INDEX('By serial number'!$A:$AV,MATCH(TEXT($C49,"000"),'By serial number'!$A:$A,0),MATCH(_7043_DJones_1_export_excel_2_9_[[#Headers],[CITY]],'By serial number'!$A$1:$AV$1,0)))</f>
        <v>MISSOULA</v>
      </c>
      <c r="AH49" s="4" t="str">
        <f>IF(LEN(INDEX('By serial number'!$A:$AV,MATCH(TEXT($C49,"000"),'By serial number'!$A:$A,0),MATCH(_7043_DJones_1_export_excel_2_9_[[#Headers],[STATE]],'By serial number'!$A$1:$AV$1,0)))=0,"",INDEX('By serial number'!$A:$AV,MATCH(TEXT($C49,"000"),'By serial number'!$A:$A,0),MATCH(_7043_DJones_1_export_excel_2_9_[[#Headers],[STATE]],'By serial number'!$A$1:$AV$1,0)))</f>
        <v>MT</v>
      </c>
      <c r="AI49" s="4" t="e">
        <f>IF(LEN(INDEX('By serial number'!$A:$AV,MATCH(TEXT($C49,"000"),'By serial number'!$A:$A,0),MATCH(_7043_DJones_1_export_excel_2_9_[[#Headers],[Column1]],'By serial number'!$A$1:$AV$1,0)))=0,"",INDEX('By serial number'!$A:$AV,MATCH(TEXT($C49,"000"),'By serial number'!$A:$A,0),MATCH(_7043_DJones_1_export_excel_2_9_[[#Headers],[Column1]],'By serial number'!$A$1:$AV$1,0)))</f>
        <v>#N/A</v>
      </c>
      <c r="AJ49" s="4" t="str">
        <f>IF(LEN(INDEX('By serial number'!$A:$AV,MATCH(TEXT($C49,"000"),'By serial number'!$A:$A,0),MATCH(_7043_DJones_1_export_excel_2_9_[[#Headers],[OTHER NAMES(1)]],'By serial number'!$A$1:$AV$1,0)))=0,"",INDEX('By serial number'!$A:$AV,MATCH(TEXT($C49,"000"),'By serial number'!$A:$A,0),MATCH(_7043_DJones_1_export_excel_2_9_[[#Headers],[OTHER NAMES(1)]],'By serial number'!$A$1:$AV$1,0)))</f>
        <v/>
      </c>
      <c r="AK49" s="4" t="str">
        <f>IF(LEN(INDEX('By serial number'!$A:$AV,MATCH(TEXT($C49,"000"),'By serial number'!$A:$A,0),MATCH(_7043_DJones_1_export_excel_2_9_[[#Headers],[OTHER NAMES(2)]],'By serial number'!$A$1:$AV$1,0)))=0,"",INDEX('By serial number'!$A:$AV,MATCH(TEXT($C49,"000"),'By serial number'!$A:$A,0),MATCH(_7043_DJones_1_export_excel_2_9_[[#Headers],[OTHER NAMES(2)]],'By serial number'!$A$1:$AV$1,0)))</f>
        <v/>
      </c>
      <c r="AL49" s="4" t="str">
        <f>IF(LEN(INDEX('By serial number'!$A:$AV,MATCH(TEXT($C49,"000"),'By serial number'!$A:$A,0),MATCH(_7043_DJones_1_export_excel_2_9_[[#Headers],[Part 135 Certificate Holder Name]],'By serial number'!$A$1:$AV$1,0)))=0,"",INDEX('By serial number'!$A:$AV,MATCH(TEXT($C49,"000"),'By serial number'!$A:$A,0),MATCH(_7043_DJones_1_export_excel_2_9_[[#Headers],[Part 135 Certificate Holder Name]],'By serial number'!$A$1:$AV$1,0)))</f>
        <v/>
      </c>
      <c r="AM49" s="4" t="str">
        <f>IF(LEN(INDEX('By serial number'!$A:$AV,MATCH(TEXT($C49,"000"),'By serial number'!$A:$A,0),MATCH(_7043_DJones_1_export_excel_2_9_[[#Headers],[Part 135 Dsgn]],'By serial number'!$A$1:$AV$1,0)))=0,"",INDEX('By serial number'!$A:$AV,MATCH(TEXT($C49,"000"),'By serial number'!$A:$A,0),MATCH(_7043_DJones_1_export_excel_2_9_[[#Headers],[Part 135 Dsgn]],'By serial number'!$A$1:$AV$1,0)))</f>
        <v/>
      </c>
      <c r="AN49" s="4" t="e">
        <f>IF(LEN(INDEX('By serial number'!$A:$AV,MATCH(TEXT($C49,"000"),'By serial number'!$A:$A,0),MATCH(_7043_DJones_1_export_excel_2_9_[[#Headers],[Column2]],'By serial number'!$A$1:$AV$1,0)))=0,"",INDEX('By serial number'!$A:$AV,MATCH(TEXT($C49,"000"),'By serial number'!$A:$A,0),MATCH(_7043_DJones_1_export_excel_2_9_[[#Headers],[Column2]],'By serial number'!$A$1:$AV$1,0)))</f>
        <v>#N/A</v>
      </c>
      <c r="AO49" s="4" t="str">
        <f>IF(LEN(INDEX('By serial number'!$A:$AV,MATCH(TEXT($C49,"000"),'By serial number'!$A:$A,0),MATCH(_7043_DJones_1_export_excel_2_9_[[#Headers],[DNB Key People]],'By serial number'!$A$1:$AV$1,0)))=0,"",INDEX('By serial number'!$A:$AV,MATCH(TEXT($C49,"000"),'By serial number'!$A:$A,0),MATCH(_7043_DJones_1_export_excel_2_9_[[#Headers],[DNB Key People]],'By serial number'!$A$1:$AV$1,0)))</f>
        <v/>
      </c>
      <c r="AP49" s="4" t="str">
        <f>IF(LEN(INDEX('By serial number'!$A:$AV,MATCH(TEXT($C49,"000"),'By serial number'!$A:$A,0),MATCH(_7043_DJones_1_export_excel_2_9_[[#Headers],[POC]],'By serial number'!$A$1:$AV$1,0)))=0,"",INDEX('By serial number'!$A:$AV,MATCH(TEXT($C49,"000"),'By serial number'!$A:$A,0),MATCH(_7043_DJones_1_export_excel_2_9_[[#Headers],[POC]],'By serial number'!$A$1:$AV$1,0)))</f>
        <v/>
      </c>
      <c r="AQ49" s="4" t="str">
        <f>IF(LEN(INDEX('By serial number'!$A:$AV,MATCH(TEXT($C49,"000"),'By serial number'!$A:$A,0),MATCH(_7043_DJones_1_export_excel_2_9_[[#Headers],[Title]],'By serial number'!$A$1:$AV$1,0)))=0,"",INDEX('By serial number'!$A:$AV,MATCH(TEXT($C49,"000"),'By serial number'!$A:$A,0),MATCH(_7043_DJones_1_export_excel_2_9_[[#Headers],[Title]],'By serial number'!$A$1:$AV$1,0)))</f>
        <v/>
      </c>
      <c r="AR49" s="4" t="str">
        <f>IF(LEN(INDEX('By serial number'!$A:$AV,MATCH(TEXT($C49,"000"),'By serial number'!$A:$A,0),MATCH(_7043_DJones_1_export_excel_2_9_[[#Headers],[Address]],'By serial number'!$A$1:$AV$1,0)))=0,"",INDEX('By serial number'!$A:$AV,MATCH(TEXT($C49,"000"),'By serial number'!$A:$A,0),MATCH(_7043_DJones_1_export_excel_2_9_[[#Headers],[Address]],'By serial number'!$A$1:$AV$1,0)))</f>
        <v/>
      </c>
      <c r="AS49" s="4" t="e">
        <f>IF(LEN(INDEX('By serial number'!$A:$AV,MATCH(TEXT($C49,"000"),'By serial number'!$A:$A,0),MATCH(_7043_DJones_1_export_excel_2_9_[[#Headers],[Column3]],'By serial number'!$A$1:$AV$1,0)))=0,"",INDEX('By serial number'!$A:$AV,MATCH(TEXT($C49,"000"),'By serial number'!$A:$A,0),MATCH(_7043_DJones_1_export_excel_2_9_[[#Headers],[Column3]],'By serial number'!$A$1:$AV$1,0)))</f>
        <v>#N/A</v>
      </c>
      <c r="AT49" s="4" t="str">
        <f>IF(LEN(INDEX('By serial number'!$A:$AV,MATCH(TEXT($C49,"000"),'By serial number'!$A:$A,0),MATCH(_7043_DJones_1_export_excel_2_9_[[#Headers],[Phone]],'By serial number'!$A$1:$AV$1,0)))=0,"",INDEX('By serial number'!$A:$AV,MATCH(TEXT($C49,"000"),'By serial number'!$A:$A,0),MATCH(_7043_DJones_1_export_excel_2_9_[[#Headers],[Phone]],'By serial number'!$A$1:$AV$1,0)))</f>
        <v/>
      </c>
      <c r="AU49" s="4" t="str">
        <f>IF(LEN(INDEX('By serial number'!$A:$AV,MATCH(TEXT($C49,"000"),'By serial number'!$A:$A,0),MATCH(_7043_DJones_1_export_excel_2_9_[[#Headers],[Email]],'By serial number'!$A$1:$AV$1,0)))=0,"",INDEX('By serial number'!$A:$AV,MATCH(TEXT($C49,"000"),'By serial number'!$A:$A,0),MATCH(_7043_DJones_1_export_excel_2_9_[[#Headers],[Email]],'By serial number'!$A$1:$AV$1,0)))</f>
        <v/>
      </c>
      <c r="AV49" s="4" t="e">
        <f>IF(LEN(INDEX('By serial number'!$A:$AV,MATCH(TEXT($C49,"000"),'By serial number'!$A:$A,0),MATCH(_7043_DJones_1_export_excel_2_9_[[#Headers],[Column4]],'By serial number'!$A$1:$AV$1,0)))=0,"",INDEX('By serial number'!$A:$AV,MATCH(TEXT($C49,"000"),'By serial number'!$A:$A,0),MATCH(_7043_DJones_1_export_excel_2_9_[[#Headers],[Column4]],'By serial number'!$A$1:$AV$1,0)))</f>
        <v>#N/A</v>
      </c>
      <c r="AW49" s="4" t="str">
        <f>IF(LEN(INDEX('By serial number'!$A:$AV,MATCH(TEXT($C49,"000"),'By serial number'!$A:$A,0),MATCH(_7043_DJones_1_export_excel_2_9_[[#Headers],[NBAA Name]],'By serial number'!$A$1:$AV$1,0)))=0,"",INDEX('By serial number'!$A:$AV,MATCH(TEXT($C49,"000"),'By serial number'!$A:$A,0),MATCH(_7043_DJones_1_export_excel_2_9_[[#Headers],[NBAA Name]],'By serial number'!$A$1:$AV$1,0)))</f>
        <v/>
      </c>
      <c r="AX49" s="4" t="str">
        <f>IF(LEN(INDEX('By serial number'!$A:$AV,MATCH(TEXT($C49,"000"),'By serial number'!$A:$A,0),MATCH(_7043_DJones_1_export_excel_2_9_[[#Headers],[NBAA Addr1]],'By serial number'!$A$1:$AV$1,0)))=0,"",INDEX('By serial number'!$A:$AV,MATCH(TEXT($C49,"000"),'By serial number'!$A:$A,0),MATCH(_7043_DJones_1_export_excel_2_9_[[#Headers],[NBAA Addr1]],'By serial number'!$A$1:$AV$1,0)))</f>
        <v/>
      </c>
      <c r="AY49" s="4" t="str">
        <f>IF(LEN(INDEX('By serial number'!$A:$AV,MATCH(TEXT($C49,"000"),'By serial number'!$A:$A,0),MATCH(_7043_DJones_1_export_excel_2_9_[[#Headers],[NBAA Addr2]],'By serial number'!$A$1:$AV$1,0)))=0,"",INDEX('By serial number'!$A:$AV,MATCH(TEXT($C49,"000"),'By serial number'!$A:$A,0),MATCH(_7043_DJones_1_export_excel_2_9_[[#Headers],[NBAA Addr2]],'By serial number'!$A$1:$AV$1,0)))</f>
        <v/>
      </c>
      <c r="AZ49" s="4" t="str">
        <f>IF(LEN(INDEX('By serial number'!$A:$AV,MATCH(TEXT($C49,"000"),'By serial number'!$A:$A,0),MATCH(_7043_DJones_1_export_excel_2_9_[[#Headers],[NBAA City]],'By serial number'!$A$1:$AV$1,0)))=0,"",INDEX('By serial number'!$A:$AV,MATCH(TEXT($C49,"000"),'By serial number'!$A:$A,0),MATCH(_7043_DJones_1_export_excel_2_9_[[#Headers],[NBAA City]],'By serial number'!$A$1:$AV$1,0)))</f>
        <v/>
      </c>
      <c r="BA49" s="4" t="str">
        <f>IF(LEN(INDEX('By serial number'!$A:$AV,MATCH(TEXT($C49,"000"),'By serial number'!$A:$A,0),MATCH(_7043_DJones_1_export_excel_2_9_[[#Headers],[NBAA State]],'By serial number'!$A$1:$AV$1,0)))=0,"",INDEX('By serial number'!$A:$AV,MATCH(TEXT($C49,"000"),'By serial number'!$A:$A,0),MATCH(_7043_DJones_1_export_excel_2_9_[[#Headers],[NBAA State]],'By serial number'!$A$1:$AV$1,0)))</f>
        <v/>
      </c>
      <c r="BB49" s="4" t="str">
        <f>IF(LEN(INDEX('By serial number'!$A:$AV,MATCH(TEXT($C49,"000"),'By serial number'!$A:$A,0),MATCH(_7043_DJones_1_export_excel_2_9_[[#Headers],[NBAA Zip]],'By serial number'!$A$1:$AV$1,0)))=0,"",INDEX('By serial number'!$A:$AV,MATCH(TEXT($C49,"000"),'By serial number'!$A:$A,0),MATCH(_7043_DJones_1_export_excel_2_9_[[#Headers],[NBAA Zip]],'By serial number'!$A$1:$AV$1,0)))</f>
        <v/>
      </c>
      <c r="BC49" s="4" t="str">
        <f>IF(LEN(INDEX('By serial number'!$A:$AV,MATCH(TEXT($C49,"000"),'By serial number'!$A:$A,0),MATCH(_7043_DJones_1_export_excel_2_9_[[#Headers],[NBAA Phone]],'By serial number'!$A$1:$AV$1,0)))=0,"",INDEX('By serial number'!$A:$AV,MATCH(TEXT($C49,"000"),'By serial number'!$A:$A,0),MATCH(_7043_DJones_1_export_excel_2_9_[[#Headers],[NBAA Phone]],'By serial number'!$A$1:$AV$1,0)))</f>
        <v/>
      </c>
      <c r="BD49" s="4" t="str">
        <f>IF(LEN(INDEX('By serial number'!$A:$AV,MATCH(TEXT($C49,"000"),'By serial number'!$A:$A,0),MATCH(_7043_DJones_1_export_excel_2_9_[[#Headers],[NBAA Web]],'By serial number'!$A$1:$AV$1,0)))=0,"",INDEX('By serial number'!$A:$AV,MATCH(TEXT($C49,"000"),'By serial number'!$A:$A,0),MATCH(_7043_DJones_1_export_excel_2_9_[[#Headers],[NBAA Web]],'By serial number'!$A$1:$AV$1,0)))</f>
        <v/>
      </c>
      <c r="BE49" s="4" t="str">
        <f>IF(LEN(INDEX('By serial number'!$A:$AV,MATCH(TEXT($C49,"000"),'By serial number'!$A:$A,0),MATCH(_7043_DJones_1_export_excel_2_9_[[#Headers],[NBAA email]],'By serial number'!$A$1:$AV$1,0)))=0,"",INDEX('By serial number'!$A:$AV,MATCH(TEXT($C49,"000"),'By serial number'!$A:$A,0),MATCH(_7043_DJones_1_export_excel_2_9_[[#Headers],[NBAA email]],'By serial number'!$A$1:$AV$1,0)))</f>
        <v/>
      </c>
      <c r="BF49" s="4" t="str">
        <f>IF(LEN(INDEX('By serial number'!$A:$AV,MATCH(TEXT($C49,"000"),'By serial number'!$A:$A,0),MATCH(_7043_DJones_1_export_excel_2_9_[[#Headers],[NBAA NBAA Link]],'By serial number'!$A$1:$AV$1,0)))=0,"",INDEX('By serial number'!$A:$AV,MATCH(TEXT($C49,"000"),'By serial number'!$A:$A,0),MATCH(_7043_DJones_1_export_excel_2_9_[[#Headers],[NBAA NBAA Link]],'By serial number'!$A$1:$AV$1,0)))</f>
        <v/>
      </c>
      <c r="BG49" s="4" t="str">
        <f>IF(LEN(INDEX('By serial number'!$A:$AV,MATCH(TEXT($C49,"000"),'By serial number'!$A:$A,0),MATCH(_7043_DJones_1_export_excel_2_9_[[#Headers],[Certificate Designator]],'By serial number'!$A$1:$AV$1,0)))=0,"",INDEX('By serial number'!$A:$AV,MATCH(TEXT($C49,"000"),'By serial number'!$A:$A,0),MATCH(_7043_DJones_1_export_excel_2_9_[[#Headers],[Certificate Designator]],'By serial number'!$A$1:$AV$1,0)))</f>
        <v/>
      </c>
      <c r="BH49" s="4" t="str">
        <f>IF(LEN(INDEX('By serial number'!$A:$AV,MATCH(TEXT($C49,"000"),'By serial number'!$A:$A,0),MATCH(_7043_DJones_1_export_excel_2_9_[[#Headers],[Company Name]],'By serial number'!$A$1:$AV$1,0)))=0,"",INDEX('By serial number'!$A:$AV,MATCH(TEXT($C49,"000"),'By serial number'!$A:$A,0),MATCH(_7043_DJones_1_export_excel_2_9_[[#Headers],[Company Name]],'By serial number'!$A$1:$AV$1,0)))</f>
        <v/>
      </c>
      <c r="BI49" s="4" t="str">
        <f>IF(LEN(INDEX('By serial number'!$A:$AV,MATCH(TEXT($C49,"000"),'By serial number'!$A:$A,0),MATCH(_7043_DJones_1_export_excel_2_9_[[#Headers],[CEO_Name]],'By serial number'!$A$1:$AV$1,0)))=0,"",INDEX('By serial number'!$A:$AV,MATCH(TEXT($C49,"000"),'By serial number'!$A:$A,0),MATCH(_7043_DJones_1_export_excel_2_9_[[#Headers],[CEO_Name]],'By serial number'!$A$1:$AV$1,0)))</f>
        <v/>
      </c>
      <c r="BJ49" s="4" t="str">
        <f>IF(LEN(INDEX('By serial number'!$A:$AV,MATCH(TEXT($C49,"000"),'By serial number'!$A:$A,0),MATCH(_7043_DJones_1_export_excel_2_9_[[#Headers],[CEO_Title]],'By serial number'!$A$1:$AV$1,0)))=0,"",INDEX('By serial number'!$A:$AV,MATCH(TEXT($C49,"000"),'By serial number'!$A:$A,0),MATCH(_7043_DJones_1_export_excel_2_9_[[#Headers],[CEO_Title]],'By serial number'!$A$1:$AV$1,0)))</f>
        <v/>
      </c>
      <c r="BK49" s="4" t="str">
        <f>IF(LEN(INDEX('By serial number'!$A:$AV,MATCH(TEXT($C49,"000"),'By serial number'!$A:$A,0),MATCH(_7043_DJones_1_export_excel_2_9_[[#Headers],[CEO_Address1]],'By serial number'!$A$1:$AV$1,0)))=0,"",INDEX('By serial number'!$A:$AV,MATCH(TEXT($C49,"000"),'By serial number'!$A:$A,0),MATCH(_7043_DJones_1_export_excel_2_9_[[#Headers],[CEO_Address1]],'By serial number'!$A$1:$AV$1,0)))</f>
        <v/>
      </c>
      <c r="BL49" s="4" t="str">
        <f>IF(LEN(INDEX('By serial number'!$A:$AV,MATCH(TEXT($C49,"000"),'By serial number'!$A:$A,0),MATCH(_7043_DJones_1_export_excel_2_9_[[#Headers],[CEO_Address2]],'By serial number'!$A$1:$AV$1,0)))=0,"",INDEX('By serial number'!$A:$AV,MATCH(TEXT($C49,"000"),'By serial number'!$A:$A,0),MATCH(_7043_DJones_1_export_excel_2_9_[[#Headers],[CEO_Address2]],'By serial number'!$A$1:$AV$1,0)))</f>
        <v/>
      </c>
      <c r="BM49" s="4" t="str">
        <f>IF(LEN(INDEX('By serial number'!$A:$AV,MATCH(TEXT($C49,"000"),'By serial number'!$A:$A,0),MATCH(_7043_DJones_1_export_excel_2_9_[[#Headers],[CEO_Address3]],'By serial number'!$A$1:$AV$1,0)))=0,"",INDEX('By serial number'!$A:$AV,MATCH(TEXT($C49,"000"),'By serial number'!$A:$A,0),MATCH(_7043_DJones_1_export_excel_2_9_[[#Headers],[CEO_Address3]],'By serial number'!$A$1:$AV$1,0)))</f>
        <v/>
      </c>
      <c r="BN49" s="4" t="str">
        <f>IF(LEN(INDEX('By serial number'!$A:$AV,MATCH(TEXT($C49,"000"),'By serial number'!$A:$A,0),MATCH(_7043_DJones_1_export_excel_2_9_[[#Headers],[CEO_City]],'By serial number'!$A$1:$AV$1,0)))=0,"",INDEX('By serial number'!$A:$AV,MATCH(TEXT($C49,"000"),'By serial number'!$A:$A,0),MATCH(_7043_DJones_1_export_excel_2_9_[[#Headers],[CEO_City]],'By serial number'!$A$1:$AV$1,0)))</f>
        <v/>
      </c>
      <c r="BO49" s="4" t="str">
        <f>IF(LEN(INDEX('By serial number'!$A:$AV,MATCH(TEXT($C49,"000"),'By serial number'!$A:$A,0),MATCH(_7043_DJones_1_export_excel_2_9_[[#Headers],[CEO_State]],'By serial number'!$A$1:$AV$1,0)))=0,"",INDEX('By serial number'!$A:$AV,MATCH(TEXT($C49,"000"),'By serial number'!$A:$A,0),MATCH(_7043_DJones_1_export_excel_2_9_[[#Headers],[CEO_State]],'By serial number'!$A$1:$AV$1,0)))</f>
        <v/>
      </c>
      <c r="BP49" s="4" t="str">
        <f>IF(LEN(INDEX('By serial number'!$A:$AV,MATCH(TEXT($C49,"000"),'By serial number'!$A:$A,0),MATCH(_7043_DJones_1_export_excel_2_9_[[#Headers],[CEO_Postal_Code]],'By serial number'!$A$1:$AV$1,0)))=0,"",INDEX('By serial number'!$A:$AV,MATCH(TEXT($C49,"000"),'By serial number'!$A:$A,0),MATCH(_7043_DJones_1_export_excel_2_9_[[#Headers],[CEO_Postal_Code]],'By serial number'!$A$1:$AV$1,0)))</f>
        <v/>
      </c>
      <c r="BQ49" s="4" t="str">
        <f>IF(LEN(INDEX('By serial number'!$A:$AV,MATCH(TEXT($C49,"000"),'By serial number'!$A:$A,0),MATCH(_7043_DJones_1_export_excel_2_9_[[#Headers],[CEO_Country]],'By serial number'!$A$1:$AV$1,0)))=0,"",INDEX('By serial number'!$A:$AV,MATCH(TEXT($C49,"000"),'By serial number'!$A:$A,0),MATCH(_7043_DJones_1_export_excel_2_9_[[#Headers],[CEO_Country]],'By serial number'!$A$1:$AV$1,0)))</f>
        <v/>
      </c>
      <c r="BR49" s="4" t="str">
        <f>IF(LEN(INDEX('By serial number'!$A:$AV,MATCH(TEXT($C49,"000"),'By serial number'!$A:$A,0),MATCH(_7043_DJones_1_export_excel_2_9_[[#Headers],[CEO_Phone]],'By serial number'!$A$1:$AV$1,0)))=0,"",INDEX('By serial number'!$A:$AV,MATCH(TEXT($C49,"000"),'By serial number'!$A:$A,0),MATCH(_7043_DJones_1_export_excel_2_9_[[#Headers],[CEO_Phone]],'By serial number'!$A$1:$AV$1,0)))</f>
        <v/>
      </c>
      <c r="BS49" s="4" t="str">
        <f>IF(LEN(INDEX('By serial number'!$A:$AV,MATCH(TEXT($C49,"000"),'By serial number'!$A:$A,0),MATCH(_7043_DJones_1_export_excel_2_9_[[#Headers],[CEO_Phone_Extension]],'By serial number'!$A$1:$AV$1,0)))=0,"",INDEX('By serial number'!$A:$AV,MATCH(TEXT($C49,"000"),'By serial number'!$A:$A,0),MATCH(_7043_DJones_1_export_excel_2_9_[[#Headers],[CEO_Phone_Extension]],'By serial number'!$A$1:$AV$1,0)))</f>
        <v/>
      </c>
      <c r="BT49" s="4" t="str">
        <f>IF(LEN(INDEX('By serial number'!$A:$AV,MATCH(TEXT($C49,"000"),'By serial number'!$A:$A,0),MATCH(_7043_DJones_1_export_excel_2_9_[[#Headers],[CEO_Foreign_Phone]],'By serial number'!$A$1:$AV$1,0)))=0,"",INDEX('By serial number'!$A:$AV,MATCH(TEXT($C49,"000"),'By serial number'!$A:$A,0),MATCH(_7043_DJones_1_export_excel_2_9_[[#Headers],[CEO_Foreign_Phone]],'By serial number'!$A$1:$AV$1,0)))</f>
        <v/>
      </c>
      <c r="BU49" s="4" t="str">
        <f>IFERROR(INDEX(Zerobounce!$A:$B,MATCH(_7043_DJones_1_export_excel_2_9_[[#This Row],[COMPEMAILADDRESS]],Zerobounce!$A:$A,0),2),"")</f>
        <v/>
      </c>
      <c r="BV49" s="4" t="str">
        <f>IFERROR(INDEX(Zerobounce!$A:$B,MATCH(_7043_DJones_1_export_excel_2_9_[[#This Row],[CONTACTEMAIL]],Zerobounce!$A:$A,0),2),"")</f>
        <v/>
      </c>
      <c r="BW49" s="11"/>
    </row>
    <row r="50" spans="1:75" x14ac:dyDescent="0.25">
      <c r="A50" s="4" t="s">
        <v>999</v>
      </c>
      <c r="B50" s="4" t="s">
        <v>1000</v>
      </c>
      <c r="C50">
        <v>230</v>
      </c>
      <c r="D50" s="4" t="s">
        <v>416</v>
      </c>
      <c r="E50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N722SW</v>
      </c>
      <c r="F50" s="4" t="s">
        <v>1275</v>
      </c>
      <c r="G50" s="4" t="s">
        <v>375</v>
      </c>
      <c r="H50" s="4" t="s">
        <v>1002</v>
      </c>
      <c r="I50" s="4" t="s">
        <v>515</v>
      </c>
      <c r="J50" s="4" t="s">
        <v>1338</v>
      </c>
      <c r="K50" s="4" t="s">
        <v>1339</v>
      </c>
      <c r="L50" s="4"/>
      <c r="M50" s="4" t="s">
        <v>1340</v>
      </c>
      <c r="N50" s="4" t="s">
        <v>375</v>
      </c>
      <c r="O50">
        <v>32541</v>
      </c>
      <c r="P50" s="4" t="s">
        <v>1002</v>
      </c>
      <c r="Q50" s="4" t="s">
        <v>1016</v>
      </c>
      <c r="R50" s="4"/>
      <c r="S50" s="4"/>
      <c r="T50" s="4" t="s">
        <v>1341</v>
      </c>
      <c r="U50" s="4"/>
      <c r="V50" s="4" t="s">
        <v>1059</v>
      </c>
      <c r="W50" s="4" t="s">
        <v>1342</v>
      </c>
      <c r="X50" s="4" t="s">
        <v>1020</v>
      </c>
      <c r="Y50" s="4"/>
      <c r="Z50" s="4" t="s">
        <v>1341</v>
      </c>
      <c r="AA50" s="4" t="s">
        <v>1341</v>
      </c>
      <c r="AB50" s="4"/>
      <c r="AC50" s="4" t="str">
        <f>IF(LEN(INDEX('By serial number'!$A:$AV,MATCH(TEXT($C50,"000"),'By serial number'!$A:$A,0),MATCH(_7043_DJones_1_export_excel_2_9_[[#Headers],["Operator"]],'By serial number'!$A$1:$AV$1,0)))=0,"",INDEX('By serial number'!$A:$AV,MATCH(TEXT($C50,"000"),'By serial number'!$A:$A,0),MATCH(_7043_DJones_1_export_excel_2_9_[[#Headers],["Operator"]],'By serial number'!$A$1:$AV$1,0)))</f>
        <v/>
      </c>
      <c r="AD50" s="4" t="str">
        <f>IF(LEN(INDEX('By serial number'!$A:$AV,MATCH(TEXT($C50,"000"),'By serial number'!$A:$A,0),MATCH(_7043_DJones_1_export_excel_2_9_[[#Headers],[Data]],'By serial number'!$A$1:$AV$1,0)))=0,"",INDEX('By serial number'!$A:$AV,MATCH(TEXT($C50,"000"),'By serial number'!$A:$A,0),MATCH(_7043_DJones_1_export_excel_2_9_[[#Headers],[Data]],'By serial number'!$A$1:$AV$1,0)))</f>
        <v>Gator One Air LLC, Dustin FL bought 12/21/20</v>
      </c>
      <c r="AE50" s="4" t="str">
        <f>IF(LEN(INDEX('By serial number'!$A:$AV,MATCH(TEXT($C50,"000"),'By serial number'!$A:$A,0),MATCH(_7043_DJones_1_export_excel_2_9_[[#Headers],[NAME]],'By serial number'!$A$1:$AV$1,0)))=0,"",INDEX('By serial number'!$A:$AV,MATCH(TEXT($C50,"000"),'By serial number'!$A:$A,0),MATCH(_7043_DJones_1_export_excel_2_9_[[#Headers],[NAME]],'By serial number'!$A$1:$AV$1,0)))</f>
        <v>GATOR ONE AIR LLC</v>
      </c>
      <c r="AF50" s="4" t="str">
        <f>IF(LEN(INDEX('By serial number'!$A:$AV,MATCH(TEXT($C50,"000"),'By serial number'!$A:$A,0),MATCH(_7043_DJones_1_export_excel_2_9_[[#Headers],[STREET]],'By serial number'!$A$1:$AV$1,0)))=0,"",INDEX('By serial number'!$A:$AV,MATCH(TEXT($C50,"000"),'By serial number'!$A:$A,0),MATCH(_7043_DJones_1_export_excel_2_9_[[#Headers],[STREET]],'By serial number'!$A$1:$AV$1,0)))</f>
        <v>4481 LEGENDARY DR UNIT 200</v>
      </c>
      <c r="AG50" s="4" t="str">
        <f>IF(LEN(INDEX('By serial number'!$A:$AV,MATCH(TEXT($C50,"000"),'By serial number'!$A:$A,0),MATCH(_7043_DJones_1_export_excel_2_9_[[#Headers],[CITY]],'By serial number'!$A$1:$AV$1,0)))=0,"",INDEX('By serial number'!$A:$AV,MATCH(TEXT($C50,"000"),'By serial number'!$A:$A,0),MATCH(_7043_DJones_1_export_excel_2_9_[[#Headers],[CITY]],'By serial number'!$A$1:$AV$1,0)))</f>
        <v>DESTIN</v>
      </c>
      <c r="AH50" s="4" t="str">
        <f>IF(LEN(INDEX('By serial number'!$A:$AV,MATCH(TEXT($C50,"000"),'By serial number'!$A:$A,0),MATCH(_7043_DJones_1_export_excel_2_9_[[#Headers],[STATE]],'By serial number'!$A$1:$AV$1,0)))=0,"",INDEX('By serial number'!$A:$AV,MATCH(TEXT($C50,"000"),'By serial number'!$A:$A,0),MATCH(_7043_DJones_1_export_excel_2_9_[[#Headers],[STATE]],'By serial number'!$A$1:$AV$1,0)))</f>
        <v>FL</v>
      </c>
      <c r="AI50" s="4" t="e">
        <f>IF(LEN(INDEX('By serial number'!$A:$AV,MATCH(TEXT($C50,"000"),'By serial number'!$A:$A,0),MATCH(_7043_DJones_1_export_excel_2_9_[[#Headers],[Column1]],'By serial number'!$A$1:$AV$1,0)))=0,"",INDEX('By serial number'!$A:$AV,MATCH(TEXT($C50,"000"),'By serial number'!$A:$A,0),MATCH(_7043_DJones_1_export_excel_2_9_[[#Headers],[Column1]],'By serial number'!$A$1:$AV$1,0)))</f>
        <v>#N/A</v>
      </c>
      <c r="AJ50" s="4" t="str">
        <f>IF(LEN(INDEX('By serial number'!$A:$AV,MATCH(TEXT($C50,"000"),'By serial number'!$A:$A,0),MATCH(_7043_DJones_1_export_excel_2_9_[[#Headers],[OTHER NAMES(1)]],'By serial number'!$A$1:$AV$1,0)))=0,"",INDEX('By serial number'!$A:$AV,MATCH(TEXT($C50,"000"),'By serial number'!$A:$A,0),MATCH(_7043_DJones_1_export_excel_2_9_[[#Headers],[OTHER NAMES(1)]],'By serial number'!$A$1:$AV$1,0)))</f>
        <v/>
      </c>
      <c r="AK50" s="4" t="str">
        <f>IF(LEN(INDEX('By serial number'!$A:$AV,MATCH(TEXT($C50,"000"),'By serial number'!$A:$A,0),MATCH(_7043_DJones_1_export_excel_2_9_[[#Headers],[OTHER NAMES(2)]],'By serial number'!$A$1:$AV$1,0)))=0,"",INDEX('By serial number'!$A:$AV,MATCH(TEXT($C50,"000"),'By serial number'!$A:$A,0),MATCH(_7043_DJones_1_export_excel_2_9_[[#Headers],[OTHER NAMES(2)]],'By serial number'!$A$1:$AV$1,0)))</f>
        <v/>
      </c>
      <c r="AL50" s="4" t="str">
        <f>IF(LEN(INDEX('By serial number'!$A:$AV,MATCH(TEXT($C50,"000"),'By serial number'!$A:$A,0),MATCH(_7043_DJones_1_export_excel_2_9_[[#Headers],[Part 135 Certificate Holder Name]],'By serial number'!$A$1:$AV$1,0)))=0,"",INDEX('By serial number'!$A:$AV,MATCH(TEXT($C50,"000"),'By serial number'!$A:$A,0),MATCH(_7043_DJones_1_export_excel_2_9_[[#Headers],[Part 135 Certificate Holder Name]],'By serial number'!$A$1:$AV$1,0)))</f>
        <v/>
      </c>
      <c r="AM50" s="4" t="str">
        <f>IF(LEN(INDEX('By serial number'!$A:$AV,MATCH(TEXT($C50,"000"),'By serial number'!$A:$A,0),MATCH(_7043_DJones_1_export_excel_2_9_[[#Headers],[Part 135 Dsgn]],'By serial number'!$A$1:$AV$1,0)))=0,"",INDEX('By serial number'!$A:$AV,MATCH(TEXT($C50,"000"),'By serial number'!$A:$A,0),MATCH(_7043_DJones_1_export_excel_2_9_[[#Headers],[Part 135 Dsgn]],'By serial number'!$A$1:$AV$1,0)))</f>
        <v/>
      </c>
      <c r="AN50" s="4" t="e">
        <f>IF(LEN(INDEX('By serial number'!$A:$AV,MATCH(TEXT($C50,"000"),'By serial number'!$A:$A,0),MATCH(_7043_DJones_1_export_excel_2_9_[[#Headers],[Column2]],'By serial number'!$A$1:$AV$1,0)))=0,"",INDEX('By serial number'!$A:$AV,MATCH(TEXT($C50,"000"),'By serial number'!$A:$A,0),MATCH(_7043_DJones_1_export_excel_2_9_[[#Headers],[Column2]],'By serial number'!$A$1:$AV$1,0)))</f>
        <v>#N/A</v>
      </c>
      <c r="AO50" s="4" t="str">
        <f>IF(LEN(INDEX('By serial number'!$A:$AV,MATCH(TEXT($C50,"000"),'By serial number'!$A:$A,0),MATCH(_7043_DJones_1_export_excel_2_9_[[#Headers],[DNB Key People]],'By serial number'!$A$1:$AV$1,0)))=0,"",INDEX('By serial number'!$A:$AV,MATCH(TEXT($C50,"000"),'By serial number'!$A:$A,0),MATCH(_7043_DJones_1_export_excel_2_9_[[#Headers],[DNB Key People]],'By serial number'!$A$1:$AV$1,0)))</f>
        <v/>
      </c>
      <c r="AP50" s="4" t="str">
        <f>IF(LEN(INDEX('By serial number'!$A:$AV,MATCH(TEXT($C50,"000"),'By serial number'!$A:$A,0),MATCH(_7043_DJones_1_export_excel_2_9_[[#Headers],[POC]],'By serial number'!$A$1:$AV$1,0)))=0,"",INDEX('By serial number'!$A:$AV,MATCH(TEXT($C50,"000"),'By serial number'!$A:$A,0),MATCH(_7043_DJones_1_export_excel_2_9_[[#Headers],[POC]],'By serial number'!$A$1:$AV$1,0)))</f>
        <v/>
      </c>
      <c r="AQ50" s="4" t="str">
        <f>IF(LEN(INDEX('By serial number'!$A:$AV,MATCH(TEXT($C50,"000"),'By serial number'!$A:$A,0),MATCH(_7043_DJones_1_export_excel_2_9_[[#Headers],[Title]],'By serial number'!$A$1:$AV$1,0)))=0,"",INDEX('By serial number'!$A:$AV,MATCH(TEXT($C50,"000"),'By serial number'!$A:$A,0),MATCH(_7043_DJones_1_export_excel_2_9_[[#Headers],[Title]],'By serial number'!$A$1:$AV$1,0)))</f>
        <v/>
      </c>
      <c r="AR50" s="4" t="str">
        <f>IF(LEN(INDEX('By serial number'!$A:$AV,MATCH(TEXT($C50,"000"),'By serial number'!$A:$A,0),MATCH(_7043_DJones_1_export_excel_2_9_[[#Headers],[Address]],'By serial number'!$A$1:$AV$1,0)))=0,"",INDEX('By serial number'!$A:$AV,MATCH(TEXT($C50,"000"),'By serial number'!$A:$A,0),MATCH(_7043_DJones_1_export_excel_2_9_[[#Headers],[Address]],'By serial number'!$A$1:$AV$1,0)))</f>
        <v/>
      </c>
      <c r="AS50" s="4" t="e">
        <f>IF(LEN(INDEX('By serial number'!$A:$AV,MATCH(TEXT($C50,"000"),'By serial number'!$A:$A,0),MATCH(_7043_DJones_1_export_excel_2_9_[[#Headers],[Column3]],'By serial number'!$A$1:$AV$1,0)))=0,"",INDEX('By serial number'!$A:$AV,MATCH(TEXT($C50,"000"),'By serial number'!$A:$A,0),MATCH(_7043_DJones_1_export_excel_2_9_[[#Headers],[Column3]],'By serial number'!$A$1:$AV$1,0)))</f>
        <v>#N/A</v>
      </c>
      <c r="AT50" s="4" t="str">
        <f>IF(LEN(INDEX('By serial number'!$A:$AV,MATCH(TEXT($C50,"000"),'By serial number'!$A:$A,0),MATCH(_7043_DJones_1_export_excel_2_9_[[#Headers],[Phone]],'By serial number'!$A$1:$AV$1,0)))=0,"",INDEX('By serial number'!$A:$AV,MATCH(TEXT($C50,"000"),'By serial number'!$A:$A,0),MATCH(_7043_DJones_1_export_excel_2_9_[[#Headers],[Phone]],'By serial number'!$A$1:$AV$1,0)))</f>
        <v/>
      </c>
      <c r="AU50" s="4" t="str">
        <f>IF(LEN(INDEX('By serial number'!$A:$AV,MATCH(TEXT($C50,"000"),'By serial number'!$A:$A,0),MATCH(_7043_DJones_1_export_excel_2_9_[[#Headers],[Email]],'By serial number'!$A$1:$AV$1,0)))=0,"",INDEX('By serial number'!$A:$AV,MATCH(TEXT($C50,"000"),'By serial number'!$A:$A,0),MATCH(_7043_DJones_1_export_excel_2_9_[[#Headers],[Email]],'By serial number'!$A$1:$AV$1,0)))</f>
        <v/>
      </c>
      <c r="AV50" s="4" t="e">
        <f>IF(LEN(INDEX('By serial number'!$A:$AV,MATCH(TEXT($C50,"000"),'By serial number'!$A:$A,0),MATCH(_7043_DJones_1_export_excel_2_9_[[#Headers],[Column4]],'By serial number'!$A$1:$AV$1,0)))=0,"",INDEX('By serial number'!$A:$AV,MATCH(TEXT($C50,"000"),'By serial number'!$A:$A,0),MATCH(_7043_DJones_1_export_excel_2_9_[[#Headers],[Column4]],'By serial number'!$A$1:$AV$1,0)))</f>
        <v>#N/A</v>
      </c>
      <c r="AW50" s="4" t="str">
        <f>IF(LEN(INDEX('By serial number'!$A:$AV,MATCH(TEXT($C50,"000"),'By serial number'!$A:$A,0),MATCH(_7043_DJones_1_export_excel_2_9_[[#Headers],[NBAA Name]],'By serial number'!$A$1:$AV$1,0)))=0,"",INDEX('By serial number'!$A:$AV,MATCH(TEXT($C50,"000"),'By serial number'!$A:$A,0),MATCH(_7043_DJones_1_export_excel_2_9_[[#Headers],[NBAA Name]],'By serial number'!$A$1:$AV$1,0)))</f>
        <v xml:space="preserve">Stedman West Interests </v>
      </c>
      <c r="AX50" s="4" t="str">
        <f>IF(LEN(INDEX('By serial number'!$A:$AV,MATCH(TEXT($C50,"000"),'By serial number'!$A:$A,0),MATCH(_7043_DJones_1_export_excel_2_9_[[#Headers],[NBAA Addr1]],'By serial number'!$A$1:$AV$1,0)))=0,"",INDEX('By serial number'!$A:$AV,MATCH(TEXT($C50,"000"),'By serial number'!$A:$A,0),MATCH(_7043_DJones_1_export_excel_2_9_[[#Headers],[NBAA Addr1]],'By serial number'!$A$1:$AV$1,0)))</f>
        <v>9000 Randolph St.</v>
      </c>
      <c r="AY50" s="4" t="str">
        <f>IF(LEN(INDEX('By serial number'!$A:$AV,MATCH(TEXT($C50,"000"),'By serial number'!$A:$A,0),MATCH(_7043_DJones_1_export_excel_2_9_[[#Headers],[NBAA Addr2]],'By serial number'!$A$1:$AV$1,0)))=0,"",INDEX('By serial number'!$A:$AV,MATCH(TEXT($C50,"000"),'By serial number'!$A:$A,0),MATCH(_7043_DJones_1_export_excel_2_9_[[#Headers],[NBAA Addr2]],'By serial number'!$A$1:$AV$1,0)))</f>
        <v/>
      </c>
      <c r="AZ50" s="4" t="str">
        <f>IF(LEN(INDEX('By serial number'!$A:$AV,MATCH(TEXT($C50,"000"),'By serial number'!$A:$A,0),MATCH(_7043_DJones_1_export_excel_2_9_[[#Headers],[NBAA City]],'By serial number'!$A$1:$AV$1,0)))=0,"",INDEX('By serial number'!$A:$AV,MATCH(TEXT($C50,"000"),'By serial number'!$A:$A,0),MATCH(_7043_DJones_1_export_excel_2_9_[[#Headers],[NBAA City]],'By serial number'!$A$1:$AV$1,0)))</f>
        <v>Houston</v>
      </c>
      <c r="BA50" s="4" t="str">
        <f>IF(LEN(INDEX('By serial number'!$A:$AV,MATCH(TEXT($C50,"000"),'By serial number'!$A:$A,0),MATCH(_7043_DJones_1_export_excel_2_9_[[#Headers],[NBAA State]],'By serial number'!$A$1:$AV$1,0)))=0,"",INDEX('By serial number'!$A:$AV,MATCH(TEXT($C50,"000"),'By serial number'!$A:$A,0),MATCH(_7043_DJones_1_export_excel_2_9_[[#Headers],[NBAA State]],'By serial number'!$A$1:$AV$1,0)))</f>
        <v>Texas</v>
      </c>
      <c r="BB50" s="4" t="str">
        <f>IF(LEN(INDEX('By serial number'!$A:$AV,MATCH(TEXT($C50,"000"),'By serial number'!$A:$A,0),MATCH(_7043_DJones_1_export_excel_2_9_[[#Headers],[NBAA Zip]],'By serial number'!$A$1:$AV$1,0)))=0,"",INDEX('By serial number'!$A:$AV,MATCH(TEXT($C50,"000"),'By serial number'!$A:$A,0),MATCH(_7043_DJones_1_export_excel_2_9_[[#Headers],[NBAA Zip]],'By serial number'!$A$1:$AV$1,0)))</f>
        <v>77061</v>
      </c>
      <c r="BC50" s="4" t="str">
        <f>IF(LEN(INDEX('By serial number'!$A:$AV,MATCH(TEXT($C50,"000"),'By serial number'!$A:$A,0),MATCH(_7043_DJones_1_export_excel_2_9_[[#Headers],[NBAA Phone]],'By serial number'!$A$1:$AV$1,0)))=0,"",INDEX('By serial number'!$A:$AV,MATCH(TEXT($C50,"000"),'By serial number'!$A:$A,0),MATCH(_7043_DJones_1_export_excel_2_9_[[#Headers],[NBAA Phone]],'By serial number'!$A$1:$AV$1,0)))</f>
        <v>+1 832.335.8725</v>
      </c>
      <c r="BD50" s="4" t="str">
        <f>IF(LEN(INDEX('By serial number'!$A:$AV,MATCH(TEXT($C50,"000"),'By serial number'!$A:$A,0),MATCH(_7043_DJones_1_export_excel_2_9_[[#Headers],[NBAA Web]],'By serial number'!$A$1:$AV$1,0)))=0,"",INDEX('By serial number'!$A:$AV,MATCH(TEXT($C50,"000"),'By serial number'!$A:$A,0),MATCH(_7043_DJones_1_export_excel_2_9_[[#Headers],[NBAA Web]],'By serial number'!$A$1:$AV$1,0)))</f>
        <v/>
      </c>
      <c r="BE50" s="4" t="str">
        <f>IF(LEN(INDEX('By serial number'!$A:$AV,MATCH(TEXT($C50,"000"),'By serial number'!$A:$A,0),MATCH(_7043_DJones_1_export_excel_2_9_[[#Headers],[NBAA email]],'By serial number'!$A$1:$AV$1,0)))=0,"",INDEX('By serial number'!$A:$AV,MATCH(TEXT($C50,"000"),'By serial number'!$A:$A,0),MATCH(_7043_DJones_1_export_excel_2_9_[[#Headers],[NBAA email]],'By serial number'!$A$1:$AV$1,0)))</f>
        <v/>
      </c>
      <c r="BF50" s="4" t="str">
        <f>IF(LEN(INDEX('By serial number'!$A:$AV,MATCH(TEXT($C50,"000"),'By serial number'!$A:$A,0),MATCH(_7043_DJones_1_export_excel_2_9_[[#Headers],[NBAA NBAA Link]],'By serial number'!$A$1:$AV$1,0)))=0,"",INDEX('By serial number'!$A:$AV,MATCH(TEXT($C50,"000"),'By serial number'!$A:$A,0),MATCH(_7043_DJones_1_export_excel_2_9_[[#Headers],[NBAA NBAA Link]],'By serial number'!$A$1:$AV$1,0)))</f>
        <v/>
      </c>
      <c r="BG50" s="4" t="str">
        <f>IF(LEN(INDEX('By serial number'!$A:$AV,MATCH(TEXT($C50,"000"),'By serial number'!$A:$A,0),MATCH(_7043_DJones_1_export_excel_2_9_[[#Headers],[Certificate Designator]],'By serial number'!$A$1:$AV$1,0)))=0,"",INDEX('By serial number'!$A:$AV,MATCH(TEXT($C50,"000"),'By serial number'!$A:$A,0),MATCH(_7043_DJones_1_export_excel_2_9_[[#Headers],[Certificate Designator]],'By serial number'!$A$1:$AV$1,0)))</f>
        <v/>
      </c>
      <c r="BH50" s="4" t="str">
        <f>IF(LEN(INDEX('By serial number'!$A:$AV,MATCH(TEXT($C50,"000"),'By serial number'!$A:$A,0),MATCH(_7043_DJones_1_export_excel_2_9_[[#Headers],[Company Name]],'By serial number'!$A$1:$AV$1,0)))=0,"",INDEX('By serial number'!$A:$AV,MATCH(TEXT($C50,"000"),'By serial number'!$A:$A,0),MATCH(_7043_DJones_1_export_excel_2_9_[[#Headers],[Company Name]],'By serial number'!$A$1:$AV$1,0)))</f>
        <v/>
      </c>
      <c r="BI50" s="4" t="str">
        <f>IF(LEN(INDEX('By serial number'!$A:$AV,MATCH(TEXT($C50,"000"),'By serial number'!$A:$A,0),MATCH(_7043_DJones_1_export_excel_2_9_[[#Headers],[CEO_Name]],'By serial number'!$A$1:$AV$1,0)))=0,"",INDEX('By serial number'!$A:$AV,MATCH(TEXT($C50,"000"),'By serial number'!$A:$A,0),MATCH(_7043_DJones_1_export_excel_2_9_[[#Headers],[CEO_Name]],'By serial number'!$A$1:$AV$1,0)))</f>
        <v/>
      </c>
      <c r="BJ50" s="4" t="str">
        <f>IF(LEN(INDEX('By serial number'!$A:$AV,MATCH(TEXT($C50,"000"),'By serial number'!$A:$A,0),MATCH(_7043_DJones_1_export_excel_2_9_[[#Headers],[CEO_Title]],'By serial number'!$A$1:$AV$1,0)))=0,"",INDEX('By serial number'!$A:$AV,MATCH(TEXT($C50,"000"),'By serial number'!$A:$A,0),MATCH(_7043_DJones_1_export_excel_2_9_[[#Headers],[CEO_Title]],'By serial number'!$A$1:$AV$1,0)))</f>
        <v/>
      </c>
      <c r="BK50" s="4" t="str">
        <f>IF(LEN(INDEX('By serial number'!$A:$AV,MATCH(TEXT($C50,"000"),'By serial number'!$A:$A,0),MATCH(_7043_DJones_1_export_excel_2_9_[[#Headers],[CEO_Address1]],'By serial number'!$A$1:$AV$1,0)))=0,"",INDEX('By serial number'!$A:$AV,MATCH(TEXT($C50,"000"),'By serial number'!$A:$A,0),MATCH(_7043_DJones_1_export_excel_2_9_[[#Headers],[CEO_Address1]],'By serial number'!$A$1:$AV$1,0)))</f>
        <v/>
      </c>
      <c r="BL50" s="4" t="str">
        <f>IF(LEN(INDEX('By serial number'!$A:$AV,MATCH(TEXT($C50,"000"),'By serial number'!$A:$A,0),MATCH(_7043_DJones_1_export_excel_2_9_[[#Headers],[CEO_Address2]],'By serial number'!$A$1:$AV$1,0)))=0,"",INDEX('By serial number'!$A:$AV,MATCH(TEXT($C50,"000"),'By serial number'!$A:$A,0),MATCH(_7043_DJones_1_export_excel_2_9_[[#Headers],[CEO_Address2]],'By serial number'!$A$1:$AV$1,0)))</f>
        <v/>
      </c>
      <c r="BM50" s="4" t="str">
        <f>IF(LEN(INDEX('By serial number'!$A:$AV,MATCH(TEXT($C50,"000"),'By serial number'!$A:$A,0),MATCH(_7043_DJones_1_export_excel_2_9_[[#Headers],[CEO_Address3]],'By serial number'!$A$1:$AV$1,0)))=0,"",INDEX('By serial number'!$A:$AV,MATCH(TEXT($C50,"000"),'By serial number'!$A:$A,0),MATCH(_7043_DJones_1_export_excel_2_9_[[#Headers],[CEO_Address3]],'By serial number'!$A$1:$AV$1,0)))</f>
        <v/>
      </c>
      <c r="BN50" s="4" t="str">
        <f>IF(LEN(INDEX('By serial number'!$A:$AV,MATCH(TEXT($C50,"000"),'By serial number'!$A:$A,0),MATCH(_7043_DJones_1_export_excel_2_9_[[#Headers],[CEO_City]],'By serial number'!$A$1:$AV$1,0)))=0,"",INDEX('By serial number'!$A:$AV,MATCH(TEXT($C50,"000"),'By serial number'!$A:$A,0),MATCH(_7043_DJones_1_export_excel_2_9_[[#Headers],[CEO_City]],'By serial number'!$A$1:$AV$1,0)))</f>
        <v/>
      </c>
      <c r="BO50" s="4" t="str">
        <f>IF(LEN(INDEX('By serial number'!$A:$AV,MATCH(TEXT($C50,"000"),'By serial number'!$A:$A,0),MATCH(_7043_DJones_1_export_excel_2_9_[[#Headers],[CEO_State]],'By serial number'!$A$1:$AV$1,0)))=0,"",INDEX('By serial number'!$A:$AV,MATCH(TEXT($C50,"000"),'By serial number'!$A:$A,0),MATCH(_7043_DJones_1_export_excel_2_9_[[#Headers],[CEO_State]],'By serial number'!$A$1:$AV$1,0)))</f>
        <v/>
      </c>
      <c r="BP50" s="4" t="str">
        <f>IF(LEN(INDEX('By serial number'!$A:$AV,MATCH(TEXT($C50,"000"),'By serial number'!$A:$A,0),MATCH(_7043_DJones_1_export_excel_2_9_[[#Headers],[CEO_Postal_Code]],'By serial number'!$A$1:$AV$1,0)))=0,"",INDEX('By serial number'!$A:$AV,MATCH(TEXT($C50,"000"),'By serial number'!$A:$A,0),MATCH(_7043_DJones_1_export_excel_2_9_[[#Headers],[CEO_Postal_Code]],'By serial number'!$A$1:$AV$1,0)))</f>
        <v/>
      </c>
      <c r="BQ50" s="4" t="str">
        <f>IF(LEN(INDEX('By serial number'!$A:$AV,MATCH(TEXT($C50,"000"),'By serial number'!$A:$A,0),MATCH(_7043_DJones_1_export_excel_2_9_[[#Headers],[CEO_Country]],'By serial number'!$A$1:$AV$1,0)))=0,"",INDEX('By serial number'!$A:$AV,MATCH(TEXT($C50,"000"),'By serial number'!$A:$A,0),MATCH(_7043_DJones_1_export_excel_2_9_[[#Headers],[CEO_Country]],'By serial number'!$A$1:$AV$1,0)))</f>
        <v/>
      </c>
      <c r="BR50" s="4" t="str">
        <f>IF(LEN(INDEX('By serial number'!$A:$AV,MATCH(TEXT($C50,"000"),'By serial number'!$A:$A,0),MATCH(_7043_DJones_1_export_excel_2_9_[[#Headers],[CEO_Phone]],'By serial number'!$A$1:$AV$1,0)))=0,"",INDEX('By serial number'!$A:$AV,MATCH(TEXT($C50,"000"),'By serial number'!$A:$A,0),MATCH(_7043_DJones_1_export_excel_2_9_[[#Headers],[CEO_Phone]],'By serial number'!$A$1:$AV$1,0)))</f>
        <v/>
      </c>
      <c r="BS50" s="4" t="str">
        <f>IF(LEN(INDEX('By serial number'!$A:$AV,MATCH(TEXT($C50,"000"),'By serial number'!$A:$A,0),MATCH(_7043_DJones_1_export_excel_2_9_[[#Headers],[CEO_Phone_Extension]],'By serial number'!$A$1:$AV$1,0)))=0,"",INDEX('By serial number'!$A:$AV,MATCH(TEXT($C50,"000"),'By serial number'!$A:$A,0),MATCH(_7043_DJones_1_export_excel_2_9_[[#Headers],[CEO_Phone_Extension]],'By serial number'!$A$1:$AV$1,0)))</f>
        <v/>
      </c>
      <c r="BT50" s="4" t="str">
        <f>IF(LEN(INDEX('By serial number'!$A:$AV,MATCH(TEXT($C50,"000"),'By serial number'!$A:$A,0),MATCH(_7043_DJones_1_export_excel_2_9_[[#Headers],[CEO_Foreign_Phone]],'By serial number'!$A$1:$AV$1,0)))=0,"",INDEX('By serial number'!$A:$AV,MATCH(TEXT($C50,"000"),'By serial number'!$A:$A,0),MATCH(_7043_DJones_1_export_excel_2_9_[[#Headers],[CEO_Foreign_Phone]],'By serial number'!$A$1:$AV$1,0)))</f>
        <v/>
      </c>
      <c r="BU50" s="4" t="str">
        <f>IFERROR(INDEX(Zerobounce!$A:$B,MATCH(_7043_DJones_1_export_excel_2_9_[[#This Row],[COMPEMAILADDRESS]],Zerobounce!$A:$A,0),2),"")</f>
        <v/>
      </c>
      <c r="BV50" s="4" t="str">
        <f>IFERROR(INDEX(Zerobounce!$A:$B,MATCH(_7043_DJones_1_export_excel_2_9_[[#This Row],[CONTACTEMAIL]],Zerobounce!$A:$A,0),2),"")</f>
        <v/>
      </c>
      <c r="BW50" s="11"/>
    </row>
    <row r="51" spans="1:75" x14ac:dyDescent="0.25">
      <c r="A51" s="4" t="s">
        <v>999</v>
      </c>
      <c r="B51" s="4" t="s">
        <v>1000</v>
      </c>
      <c r="C51">
        <v>231</v>
      </c>
      <c r="D51" s="4" t="s">
        <v>425</v>
      </c>
      <c r="E51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N787BN</v>
      </c>
      <c r="F51" s="4" t="s">
        <v>1343</v>
      </c>
      <c r="G51" s="4" t="s">
        <v>349</v>
      </c>
      <c r="H51" s="4" t="s">
        <v>1002</v>
      </c>
      <c r="I51" s="4" t="s">
        <v>1086</v>
      </c>
      <c r="J51" s="4" t="s">
        <v>431</v>
      </c>
      <c r="K51" s="4" t="s">
        <v>432</v>
      </c>
      <c r="L51" s="4" t="s">
        <v>1344</v>
      </c>
      <c r="M51" s="4" t="s">
        <v>433</v>
      </c>
      <c r="N51" s="4" t="s">
        <v>349</v>
      </c>
      <c r="O51">
        <v>91406</v>
      </c>
      <c r="P51" s="4" t="s">
        <v>1002</v>
      </c>
      <c r="Q51" s="4" t="s">
        <v>1217</v>
      </c>
      <c r="R51" s="4" t="s">
        <v>1345</v>
      </c>
      <c r="S51" s="4" t="s">
        <v>437</v>
      </c>
      <c r="T51" s="4" t="s">
        <v>1346</v>
      </c>
      <c r="U51" s="4"/>
      <c r="V51" s="4" t="s">
        <v>1347</v>
      </c>
      <c r="W51" s="4" t="s">
        <v>1348</v>
      </c>
      <c r="X51" s="4" t="s">
        <v>1349</v>
      </c>
      <c r="Y51" s="4" t="s">
        <v>1350</v>
      </c>
      <c r="Z51" s="4" t="s">
        <v>1346</v>
      </c>
      <c r="AA51" s="4"/>
      <c r="AB51" s="4"/>
      <c r="AC51" s="4" t="str">
        <f>IF(LEN(INDEX('By serial number'!$A:$AV,MATCH(TEXT($C51,"000"),'By serial number'!$A:$A,0),MATCH(_7043_DJones_1_export_excel_2_9_[[#Headers],["Operator"]],'By serial number'!$A$1:$AV$1,0)))=0,"",INDEX('By serial number'!$A:$AV,MATCH(TEXT($C51,"000"),'By serial number'!$A:$A,0),MATCH(_7043_DJones_1_export_excel_2_9_[[#Headers],["Operator"]],'By serial number'!$A$1:$AV$1,0)))</f>
        <v xml:space="preserve">Clay Lacy Aviation </v>
      </c>
      <c r="AD51" s="4" t="str">
        <f>IF(LEN(INDEX('By serial number'!$A:$AV,MATCH(TEXT($C51,"000"),'By serial number'!$A:$A,0),MATCH(_7043_DJones_1_export_excel_2_9_[[#Headers],[Data]],'By serial number'!$A$1:$AV$1,0)))=0,"",INDEX('By serial number'!$A:$AV,MATCH(TEXT($C51,"000"),'By serial number'!$A:$A,0),MATCH(_7043_DJones_1_export_excel_2_9_[[#Headers],[Data]],'By serial number'!$A$1:$AV$1,0)))</f>
        <v>Omninet Capital Llc Beverly Hills CA bought 9/15/08 rrg 2/10/09 for Omninet Capital</v>
      </c>
      <c r="AE51" s="4" t="str">
        <f>IF(LEN(INDEX('By serial number'!$A:$AV,MATCH(TEXT($C51,"000"),'By serial number'!$A:$A,0),MATCH(_7043_DJones_1_export_excel_2_9_[[#Headers],[NAME]],'By serial number'!$A$1:$AV$1,0)))=0,"",INDEX('By serial number'!$A:$AV,MATCH(TEXT($C51,"000"),'By serial number'!$A:$A,0),MATCH(_7043_DJones_1_export_excel_2_9_[[#Headers],[NAME]],'By serial number'!$A$1:$AV$1,0)))</f>
        <v>OMNINET CAPITAL LLC</v>
      </c>
      <c r="AF51" s="4" t="str">
        <f>IF(LEN(INDEX('By serial number'!$A:$AV,MATCH(TEXT($C51,"000"),'By serial number'!$A:$A,0),MATCH(_7043_DJones_1_export_excel_2_9_[[#Headers],[STREET]],'By serial number'!$A$1:$AV$1,0)))=0,"",INDEX('By serial number'!$A:$AV,MATCH(TEXT($C51,"000"),'By serial number'!$A:$A,0),MATCH(_7043_DJones_1_export_excel_2_9_[[#Headers],[STREET]],'By serial number'!$A$1:$AV$1,0)))</f>
        <v>9420 WILSHIRE BLVD STE 400</v>
      </c>
      <c r="AG51" s="4" t="str">
        <f>IF(LEN(INDEX('By serial number'!$A:$AV,MATCH(TEXT($C51,"000"),'By serial number'!$A:$A,0),MATCH(_7043_DJones_1_export_excel_2_9_[[#Headers],[CITY]],'By serial number'!$A$1:$AV$1,0)))=0,"",INDEX('By serial number'!$A:$AV,MATCH(TEXT($C51,"000"),'By serial number'!$A:$A,0),MATCH(_7043_DJones_1_export_excel_2_9_[[#Headers],[CITY]],'By serial number'!$A$1:$AV$1,0)))</f>
        <v>BEVERLY HILLS</v>
      </c>
      <c r="AH51" s="4" t="str">
        <f>IF(LEN(INDEX('By serial number'!$A:$AV,MATCH(TEXT($C51,"000"),'By serial number'!$A:$A,0),MATCH(_7043_DJones_1_export_excel_2_9_[[#Headers],[STATE]],'By serial number'!$A$1:$AV$1,0)))=0,"",INDEX('By serial number'!$A:$AV,MATCH(TEXT($C51,"000"),'By serial number'!$A:$A,0),MATCH(_7043_DJones_1_export_excel_2_9_[[#Headers],[STATE]],'By serial number'!$A$1:$AV$1,0)))</f>
        <v>CA</v>
      </c>
      <c r="AI51" s="4" t="e">
        <f>IF(LEN(INDEX('By serial number'!$A:$AV,MATCH(TEXT($C51,"000"),'By serial number'!$A:$A,0),MATCH(_7043_DJones_1_export_excel_2_9_[[#Headers],[Column1]],'By serial number'!$A$1:$AV$1,0)))=0,"",INDEX('By serial number'!$A:$AV,MATCH(TEXT($C51,"000"),'By serial number'!$A:$A,0),MATCH(_7043_DJones_1_export_excel_2_9_[[#Headers],[Column1]],'By serial number'!$A$1:$AV$1,0)))</f>
        <v>#N/A</v>
      </c>
      <c r="AJ51" s="4" t="str">
        <f>IF(LEN(INDEX('By serial number'!$A:$AV,MATCH(TEXT($C51,"000"),'By serial number'!$A:$A,0),MATCH(_7043_DJones_1_export_excel_2_9_[[#Headers],[OTHER NAMES(1)]],'By serial number'!$A$1:$AV$1,0)))=0,"",INDEX('By serial number'!$A:$AV,MATCH(TEXT($C51,"000"),'By serial number'!$A:$A,0),MATCH(_7043_DJones_1_export_excel_2_9_[[#Headers],[OTHER NAMES(1)]],'By serial number'!$A$1:$AV$1,0)))</f>
        <v/>
      </c>
      <c r="AK51" s="4" t="str">
        <f>IF(LEN(INDEX('By serial number'!$A:$AV,MATCH(TEXT($C51,"000"),'By serial number'!$A:$A,0),MATCH(_7043_DJones_1_export_excel_2_9_[[#Headers],[OTHER NAMES(2)]],'By serial number'!$A$1:$AV$1,0)))=0,"",INDEX('By serial number'!$A:$AV,MATCH(TEXT($C51,"000"),'By serial number'!$A:$A,0),MATCH(_7043_DJones_1_export_excel_2_9_[[#Headers],[OTHER NAMES(2)]],'By serial number'!$A$1:$AV$1,0)))</f>
        <v/>
      </c>
      <c r="AL51" s="4" t="str">
        <f>IF(LEN(INDEX('By serial number'!$A:$AV,MATCH(TEXT($C51,"000"),'By serial number'!$A:$A,0),MATCH(_7043_DJones_1_export_excel_2_9_[[#Headers],[Part 135 Certificate Holder Name]],'By serial number'!$A$1:$AV$1,0)))=0,"",INDEX('By serial number'!$A:$AV,MATCH(TEXT($C51,"000"),'By serial number'!$A:$A,0),MATCH(_7043_DJones_1_export_excel_2_9_[[#Headers],[Part 135 Certificate Holder Name]],'By serial number'!$A$1:$AV$1,0)))</f>
        <v>Clay Lacy Aviation, Inc.</v>
      </c>
      <c r="AM51" s="4" t="str">
        <f>IF(LEN(INDEX('By serial number'!$A:$AV,MATCH(TEXT($C51,"000"),'By serial number'!$A:$A,0),MATCH(_7043_DJones_1_export_excel_2_9_[[#Headers],[Part 135 Dsgn]],'By serial number'!$A$1:$AV$1,0)))=0,"",INDEX('By serial number'!$A:$AV,MATCH(TEXT($C51,"000"),'By serial number'!$A:$A,0),MATCH(_7043_DJones_1_export_excel_2_9_[[#Headers],[Part 135 Dsgn]],'By serial number'!$A$1:$AV$1,0)))</f>
        <v>BKEA</v>
      </c>
      <c r="AN51" s="4" t="e">
        <f>IF(LEN(INDEX('By serial number'!$A:$AV,MATCH(TEXT($C51,"000"),'By serial number'!$A:$A,0),MATCH(_7043_DJones_1_export_excel_2_9_[[#Headers],[Column2]],'By serial number'!$A$1:$AV$1,0)))=0,"",INDEX('By serial number'!$A:$AV,MATCH(TEXT($C51,"000"),'By serial number'!$A:$A,0),MATCH(_7043_DJones_1_export_excel_2_9_[[#Headers],[Column2]],'By serial number'!$A$1:$AV$1,0)))</f>
        <v>#N/A</v>
      </c>
      <c r="AO51" s="4" t="str">
        <f>IF(LEN(INDEX('By serial number'!$A:$AV,MATCH(TEXT($C51,"000"),'By serial number'!$A:$A,0),MATCH(_7043_DJones_1_export_excel_2_9_[[#Headers],[DNB Key People]],'By serial number'!$A$1:$AV$1,0)))=0,"",INDEX('By serial number'!$A:$AV,MATCH(TEXT($C51,"000"),'By serial number'!$A:$A,0),MATCH(_7043_DJones_1_export_excel_2_9_[[#Headers],[DNB Key People]],'By serial number'!$A$1:$AV$1,0)))</f>
        <v/>
      </c>
      <c r="AP51" s="4" t="str">
        <f>IF(LEN(INDEX('By serial number'!$A:$AV,MATCH(TEXT($C51,"000"),'By serial number'!$A:$A,0),MATCH(_7043_DJones_1_export_excel_2_9_[[#Headers],[POC]],'By serial number'!$A$1:$AV$1,0)))=0,"",INDEX('By serial number'!$A:$AV,MATCH(TEXT($C51,"000"),'By serial number'!$A:$A,0),MATCH(_7043_DJones_1_export_excel_2_9_[[#Headers],[POC]],'By serial number'!$A$1:$AV$1,0)))</f>
        <v/>
      </c>
      <c r="AQ51" s="4" t="str">
        <f>IF(LEN(INDEX('By serial number'!$A:$AV,MATCH(TEXT($C51,"000"),'By serial number'!$A:$A,0),MATCH(_7043_DJones_1_export_excel_2_9_[[#Headers],[Title]],'By serial number'!$A$1:$AV$1,0)))=0,"",INDEX('By serial number'!$A:$AV,MATCH(TEXT($C51,"000"),'By serial number'!$A:$A,0),MATCH(_7043_DJones_1_export_excel_2_9_[[#Headers],[Title]],'By serial number'!$A$1:$AV$1,0)))</f>
        <v/>
      </c>
      <c r="AR51" s="4" t="str">
        <f>IF(LEN(INDEX('By serial number'!$A:$AV,MATCH(TEXT($C51,"000"),'By serial number'!$A:$A,0),MATCH(_7043_DJones_1_export_excel_2_9_[[#Headers],[Address]],'By serial number'!$A$1:$AV$1,0)))=0,"",INDEX('By serial number'!$A:$AV,MATCH(TEXT($C51,"000"),'By serial number'!$A:$A,0),MATCH(_7043_DJones_1_export_excel_2_9_[[#Headers],[Address]],'By serial number'!$A$1:$AV$1,0)))</f>
        <v/>
      </c>
      <c r="AS51" s="4" t="e">
        <f>IF(LEN(INDEX('By serial number'!$A:$AV,MATCH(TEXT($C51,"000"),'By serial number'!$A:$A,0),MATCH(_7043_DJones_1_export_excel_2_9_[[#Headers],[Column3]],'By serial number'!$A$1:$AV$1,0)))=0,"",INDEX('By serial number'!$A:$AV,MATCH(TEXT($C51,"000"),'By serial number'!$A:$A,0),MATCH(_7043_DJones_1_export_excel_2_9_[[#Headers],[Column3]],'By serial number'!$A$1:$AV$1,0)))</f>
        <v>#N/A</v>
      </c>
      <c r="AT51" s="4" t="str">
        <f>IF(LEN(INDEX('By serial number'!$A:$AV,MATCH(TEXT($C51,"000"),'By serial number'!$A:$A,0),MATCH(_7043_DJones_1_export_excel_2_9_[[#Headers],[Phone]],'By serial number'!$A$1:$AV$1,0)))=0,"",INDEX('By serial number'!$A:$AV,MATCH(TEXT($C51,"000"),'By serial number'!$A:$A,0),MATCH(_7043_DJones_1_export_excel_2_9_[[#Headers],[Phone]],'By serial number'!$A$1:$AV$1,0)))</f>
        <v/>
      </c>
      <c r="AU51" s="4" t="str">
        <f>IF(LEN(INDEX('By serial number'!$A:$AV,MATCH(TEXT($C51,"000"),'By serial number'!$A:$A,0),MATCH(_7043_DJones_1_export_excel_2_9_[[#Headers],[Email]],'By serial number'!$A$1:$AV$1,0)))=0,"",INDEX('By serial number'!$A:$AV,MATCH(TEXT($C51,"000"),'By serial number'!$A:$A,0),MATCH(_7043_DJones_1_export_excel_2_9_[[#Headers],[Email]],'By serial number'!$A$1:$AV$1,0)))</f>
        <v/>
      </c>
      <c r="AV51" s="4" t="e">
        <f>IF(LEN(INDEX('By serial number'!$A:$AV,MATCH(TEXT($C51,"000"),'By serial number'!$A:$A,0),MATCH(_7043_DJones_1_export_excel_2_9_[[#Headers],[Column4]],'By serial number'!$A$1:$AV$1,0)))=0,"",INDEX('By serial number'!$A:$AV,MATCH(TEXT($C51,"000"),'By serial number'!$A:$A,0),MATCH(_7043_DJones_1_export_excel_2_9_[[#Headers],[Column4]],'By serial number'!$A$1:$AV$1,0)))</f>
        <v>#N/A</v>
      </c>
      <c r="AW51" s="4" t="str">
        <f>IF(LEN(INDEX('By serial number'!$A:$AV,MATCH(TEXT($C51,"000"),'By serial number'!$A:$A,0),MATCH(_7043_DJones_1_export_excel_2_9_[[#Headers],[NBAA Name]],'By serial number'!$A$1:$AV$1,0)))=0,"",INDEX('By serial number'!$A:$AV,MATCH(TEXT($C51,"000"),'By serial number'!$A:$A,0),MATCH(_7043_DJones_1_export_excel_2_9_[[#Headers],[NBAA Name]],'By serial number'!$A$1:$AV$1,0)))</f>
        <v xml:space="preserve">Clay Lacy Aviation </v>
      </c>
      <c r="AX51" s="4" t="str">
        <f>IF(LEN(INDEX('By serial number'!$A:$AV,MATCH(TEXT($C51,"000"),'By serial number'!$A:$A,0),MATCH(_7043_DJones_1_export_excel_2_9_[[#Headers],[NBAA Addr1]],'By serial number'!$A$1:$AV$1,0)))=0,"",INDEX('By serial number'!$A:$AV,MATCH(TEXT($C51,"000"),'By serial number'!$A:$A,0),MATCH(_7043_DJones_1_export_excel_2_9_[[#Headers],[NBAA Addr1]],'By serial number'!$A$1:$AV$1,0)))</f>
        <v>7435 Valjean Avenue</v>
      </c>
      <c r="AY51" s="4" t="str">
        <f>IF(LEN(INDEX('By serial number'!$A:$AV,MATCH(TEXT($C51,"000"),'By serial number'!$A:$A,0),MATCH(_7043_DJones_1_export_excel_2_9_[[#Headers],[NBAA Addr2]],'By serial number'!$A$1:$AV$1,0)))=0,"",INDEX('By serial number'!$A:$AV,MATCH(TEXT($C51,"000"),'By serial number'!$A:$A,0),MATCH(_7043_DJones_1_export_excel_2_9_[[#Headers],[NBAA Addr2]],'By serial number'!$A$1:$AV$1,0)))</f>
        <v/>
      </c>
      <c r="AZ51" s="4" t="str">
        <f>IF(LEN(INDEX('By serial number'!$A:$AV,MATCH(TEXT($C51,"000"),'By serial number'!$A:$A,0),MATCH(_7043_DJones_1_export_excel_2_9_[[#Headers],[NBAA City]],'By serial number'!$A$1:$AV$1,0)))=0,"",INDEX('By serial number'!$A:$AV,MATCH(TEXT($C51,"000"),'By serial number'!$A:$A,0),MATCH(_7043_DJones_1_export_excel_2_9_[[#Headers],[NBAA City]],'By serial number'!$A$1:$AV$1,0)))</f>
        <v>Van Nuys</v>
      </c>
      <c r="BA51" s="4" t="str">
        <f>IF(LEN(INDEX('By serial number'!$A:$AV,MATCH(TEXT($C51,"000"),'By serial number'!$A:$A,0),MATCH(_7043_DJones_1_export_excel_2_9_[[#Headers],[NBAA State]],'By serial number'!$A$1:$AV$1,0)))=0,"",INDEX('By serial number'!$A:$AV,MATCH(TEXT($C51,"000"),'By serial number'!$A:$A,0),MATCH(_7043_DJones_1_export_excel_2_9_[[#Headers],[NBAA State]],'By serial number'!$A$1:$AV$1,0)))</f>
        <v>California</v>
      </c>
      <c r="BB51" s="4" t="str">
        <f>IF(LEN(INDEX('By serial number'!$A:$AV,MATCH(TEXT($C51,"000"),'By serial number'!$A:$A,0),MATCH(_7043_DJones_1_export_excel_2_9_[[#Headers],[NBAA Zip]],'By serial number'!$A$1:$AV$1,0)))=0,"",INDEX('By serial number'!$A:$AV,MATCH(TEXT($C51,"000"),'By serial number'!$A:$A,0),MATCH(_7043_DJones_1_export_excel_2_9_[[#Headers],[NBAA Zip]],'By serial number'!$A$1:$AV$1,0)))</f>
        <v>91406-2901</v>
      </c>
      <c r="BC51" s="4" t="str">
        <f>IF(LEN(INDEX('By serial number'!$A:$AV,MATCH(TEXT($C51,"000"),'By serial number'!$A:$A,0),MATCH(_7043_DJones_1_export_excel_2_9_[[#Headers],[NBAA Phone]],'By serial number'!$A$1:$AV$1,0)))=0,"",INDEX('By serial number'!$A:$AV,MATCH(TEXT($C51,"000"),'By serial number'!$A:$A,0),MATCH(_7043_DJones_1_export_excel_2_9_[[#Headers],[NBAA Phone]],'By serial number'!$A$1:$AV$1,0)))</f>
        <v>+1 818.989.2900</v>
      </c>
      <c r="BD51" s="4" t="str">
        <f>IF(LEN(INDEX('By serial number'!$A:$AV,MATCH(TEXT($C51,"000"),'By serial number'!$A:$A,0),MATCH(_7043_DJones_1_export_excel_2_9_[[#Headers],[NBAA Web]],'By serial number'!$A$1:$AV$1,0)))=0,"",INDEX('By serial number'!$A:$AV,MATCH(TEXT($C51,"000"),'By serial number'!$A:$A,0),MATCH(_7043_DJones_1_export_excel_2_9_[[#Headers],[NBAA Web]],'By serial number'!$A$1:$AV$1,0)))</f>
        <v>www.claylacy.com</v>
      </c>
      <c r="BE51" s="4" t="str">
        <f>IF(LEN(INDEX('By serial number'!$A:$AV,MATCH(TEXT($C51,"000"),'By serial number'!$A:$A,0),MATCH(_7043_DJones_1_export_excel_2_9_[[#Headers],[NBAA email]],'By serial number'!$A$1:$AV$1,0)))=0,"",INDEX('By serial number'!$A:$AV,MATCH(TEXT($C51,"000"),'By serial number'!$A:$A,0),MATCH(_7043_DJones_1_export_excel_2_9_[[#Headers],[NBAA email]],'By serial number'!$A$1:$AV$1,0)))</f>
        <v/>
      </c>
      <c r="BF51" s="4" t="str">
        <f>IF(LEN(INDEX('By serial number'!$A:$AV,MATCH(TEXT($C51,"000"),'By serial number'!$A:$A,0),MATCH(_7043_DJones_1_export_excel_2_9_[[#Headers],[NBAA NBAA Link]],'By serial number'!$A$1:$AV$1,0)))=0,"",INDEX('By serial number'!$A:$AV,MATCH(TEXT($C51,"000"),'By serial number'!$A:$A,0),MATCH(_7043_DJones_1_export_excel_2_9_[[#Headers],[NBAA NBAA Link]],'By serial number'!$A$1:$AV$1,0)))</f>
        <v/>
      </c>
      <c r="BG51" s="4" t="str">
        <f>IF(LEN(INDEX('By serial number'!$A:$AV,MATCH(TEXT($C51,"000"),'By serial number'!$A:$A,0),MATCH(_7043_DJones_1_export_excel_2_9_[[#Headers],[Certificate Designator]],'By serial number'!$A$1:$AV$1,0)))=0,"",INDEX('By serial number'!$A:$AV,MATCH(TEXT($C51,"000"),'By serial number'!$A:$A,0),MATCH(_7043_DJones_1_export_excel_2_9_[[#Headers],[Certificate Designator]],'By serial number'!$A$1:$AV$1,0)))</f>
        <v>BKEA</v>
      </c>
      <c r="BH51" s="4" t="str">
        <f>IF(LEN(INDEX('By serial number'!$A:$AV,MATCH(TEXT($C51,"000"),'By serial number'!$A:$A,0),MATCH(_7043_DJones_1_export_excel_2_9_[[#Headers],[Company Name]],'By serial number'!$A$1:$AV$1,0)))=0,"",INDEX('By serial number'!$A:$AV,MATCH(TEXT($C51,"000"),'By serial number'!$A:$A,0),MATCH(_7043_DJones_1_export_excel_2_9_[[#Headers],[Company Name]],'By serial number'!$A$1:$AV$1,0)))</f>
        <v>CLAY LACY AVIATION INC</v>
      </c>
      <c r="BI51" s="4" t="str">
        <f>IF(LEN(INDEX('By serial number'!$A:$AV,MATCH(TEXT($C51,"000"),'By serial number'!$A:$A,0),MATCH(_7043_DJones_1_export_excel_2_9_[[#Headers],[CEO_Name]],'By serial number'!$A$1:$AV$1,0)))=0,"",INDEX('By serial number'!$A:$AV,MATCH(TEXT($C51,"000"),'By serial number'!$A:$A,0),MATCH(_7043_DJones_1_export_excel_2_9_[[#Headers],[CEO_Name]],'By serial number'!$A$1:$AV$1,0)))</f>
        <v>KIRKDOFFER, BRIAN</v>
      </c>
      <c r="BJ51" s="4" t="str">
        <f>IF(LEN(INDEX('By serial number'!$A:$AV,MATCH(TEXT($C51,"000"),'By serial number'!$A:$A,0),MATCH(_7043_DJones_1_export_excel_2_9_[[#Headers],[CEO_Title]],'By serial number'!$A$1:$AV$1,0)))=0,"",INDEX('By serial number'!$A:$AV,MATCH(TEXT($C51,"000"),'By serial number'!$A:$A,0),MATCH(_7043_DJones_1_export_excel_2_9_[[#Headers],[CEO_Title]],'By serial number'!$A$1:$AV$1,0)))</f>
        <v>PRESIDENT</v>
      </c>
      <c r="BK51" s="4" t="str">
        <f>IF(LEN(INDEX('By serial number'!$A:$AV,MATCH(TEXT($C51,"000"),'By serial number'!$A:$A,0),MATCH(_7043_DJones_1_export_excel_2_9_[[#Headers],[CEO_Address1]],'By serial number'!$A$1:$AV$1,0)))=0,"",INDEX('By serial number'!$A:$AV,MATCH(TEXT($C51,"000"),'By serial number'!$A:$A,0),MATCH(_7043_DJones_1_export_excel_2_9_[[#Headers],[CEO_Address1]],'By serial number'!$A$1:$AV$1,0)))</f>
        <v>7435 VALJEAN AVE</v>
      </c>
      <c r="BL51" s="4" t="str">
        <f>IF(LEN(INDEX('By serial number'!$A:$AV,MATCH(TEXT($C51,"000"),'By serial number'!$A:$A,0),MATCH(_7043_DJones_1_export_excel_2_9_[[#Headers],[CEO_Address2]],'By serial number'!$A$1:$AV$1,0)))=0,"",INDEX('By serial number'!$A:$AV,MATCH(TEXT($C51,"000"),'By serial number'!$A:$A,0),MATCH(_7043_DJones_1_export_excel_2_9_[[#Headers],[CEO_Address2]],'By serial number'!$A$1:$AV$1,0)))</f>
        <v/>
      </c>
      <c r="BM51" s="4" t="str">
        <f>IF(LEN(INDEX('By serial number'!$A:$AV,MATCH(TEXT($C51,"000"),'By serial number'!$A:$A,0),MATCH(_7043_DJones_1_export_excel_2_9_[[#Headers],[CEO_Address3]],'By serial number'!$A$1:$AV$1,0)))=0,"",INDEX('By serial number'!$A:$AV,MATCH(TEXT($C51,"000"),'By serial number'!$A:$A,0),MATCH(_7043_DJones_1_export_excel_2_9_[[#Headers],[CEO_Address3]],'By serial number'!$A$1:$AV$1,0)))</f>
        <v/>
      </c>
      <c r="BN51" s="4" t="str">
        <f>IF(LEN(INDEX('By serial number'!$A:$AV,MATCH(TEXT($C51,"000"),'By serial number'!$A:$A,0),MATCH(_7043_DJones_1_export_excel_2_9_[[#Headers],[CEO_City]],'By serial number'!$A$1:$AV$1,0)))=0,"",INDEX('By serial number'!$A:$AV,MATCH(TEXT($C51,"000"),'By serial number'!$A:$A,0),MATCH(_7043_DJones_1_export_excel_2_9_[[#Headers],[CEO_City]],'By serial number'!$A$1:$AV$1,0)))</f>
        <v>VAN NUYS</v>
      </c>
      <c r="BO51" s="4" t="str">
        <f>IF(LEN(INDEX('By serial number'!$A:$AV,MATCH(TEXT($C51,"000"),'By serial number'!$A:$A,0),MATCH(_7043_DJones_1_export_excel_2_9_[[#Headers],[CEO_State]],'By serial number'!$A$1:$AV$1,0)))=0,"",INDEX('By serial number'!$A:$AV,MATCH(TEXT($C51,"000"),'By serial number'!$A:$A,0),MATCH(_7043_DJones_1_export_excel_2_9_[[#Headers],[CEO_State]],'By serial number'!$A$1:$AV$1,0)))</f>
        <v>CA</v>
      </c>
      <c r="BP51" s="4" t="str">
        <f>IF(LEN(INDEX('By serial number'!$A:$AV,MATCH(TEXT($C51,"000"),'By serial number'!$A:$A,0),MATCH(_7043_DJones_1_export_excel_2_9_[[#Headers],[CEO_Postal_Code]],'By serial number'!$A$1:$AV$1,0)))=0,"",INDEX('By serial number'!$A:$AV,MATCH(TEXT($C51,"000"),'By serial number'!$A:$A,0),MATCH(_7043_DJones_1_export_excel_2_9_[[#Headers],[CEO_Postal_Code]],'By serial number'!$A$1:$AV$1,0)))</f>
        <v>91406</v>
      </c>
      <c r="BQ51" s="4" t="str">
        <f>IF(LEN(INDEX('By serial number'!$A:$AV,MATCH(TEXT($C51,"000"),'By serial number'!$A:$A,0),MATCH(_7043_DJones_1_export_excel_2_9_[[#Headers],[CEO_Country]],'By serial number'!$A$1:$AV$1,0)))=0,"",INDEX('By serial number'!$A:$AV,MATCH(TEXT($C51,"000"),'By serial number'!$A:$A,0),MATCH(_7043_DJones_1_export_excel_2_9_[[#Headers],[CEO_Country]],'By serial number'!$A$1:$AV$1,0)))</f>
        <v>US</v>
      </c>
      <c r="BR51" s="4" t="str">
        <f>IF(LEN(INDEX('By serial number'!$A:$AV,MATCH(TEXT($C51,"000"),'By serial number'!$A:$A,0),MATCH(_7043_DJones_1_export_excel_2_9_[[#Headers],[CEO_Phone]],'By serial number'!$A$1:$AV$1,0)))=0,"",INDEX('By serial number'!$A:$AV,MATCH(TEXT($C51,"000"),'By serial number'!$A:$A,0),MATCH(_7043_DJones_1_export_excel_2_9_[[#Headers],[CEO_Phone]],'By serial number'!$A$1:$AV$1,0)))</f>
        <v>8189892900</v>
      </c>
      <c r="BS51" s="4" t="str">
        <f>IF(LEN(INDEX('By serial number'!$A:$AV,MATCH(TEXT($C51,"000"),'By serial number'!$A:$A,0),MATCH(_7043_DJones_1_export_excel_2_9_[[#Headers],[CEO_Phone_Extension]],'By serial number'!$A$1:$AV$1,0)))=0,"",INDEX('By serial number'!$A:$AV,MATCH(TEXT($C51,"000"),'By serial number'!$A:$A,0),MATCH(_7043_DJones_1_export_excel_2_9_[[#Headers],[CEO_Phone_Extension]],'By serial number'!$A$1:$AV$1,0)))</f>
        <v/>
      </c>
      <c r="BT51" s="4" t="str">
        <f>IF(LEN(INDEX('By serial number'!$A:$AV,MATCH(TEXT($C51,"000"),'By serial number'!$A:$A,0),MATCH(_7043_DJones_1_export_excel_2_9_[[#Headers],[CEO_Foreign_Phone]],'By serial number'!$A$1:$AV$1,0)))=0,"",INDEX('By serial number'!$A:$AV,MATCH(TEXT($C51,"000"),'By serial number'!$A:$A,0),MATCH(_7043_DJones_1_export_excel_2_9_[[#Headers],[CEO_Foreign_Phone]],'By serial number'!$A$1:$AV$1,0)))</f>
        <v/>
      </c>
      <c r="BU51" s="4" t="str">
        <f>IFERROR(INDEX(Zerobounce!$A:$B,MATCH(_7043_DJones_1_export_excel_2_9_[[#This Row],[COMPEMAILADDRESS]],Zerobounce!$A:$A,0),2),"")</f>
        <v>catch-all</v>
      </c>
      <c r="BV51" s="4" t="str">
        <f>IFERROR(INDEX(Zerobounce!$A:$B,MATCH(_7043_DJones_1_export_excel_2_9_[[#This Row],[CONTACTEMAIL]],Zerobounce!$A:$A,0),2),"")</f>
        <v>do_not_mail</v>
      </c>
      <c r="BW51" s="11"/>
    </row>
    <row r="52" spans="1:75" x14ac:dyDescent="0.25">
      <c r="A52" s="4" t="s">
        <v>999</v>
      </c>
      <c r="B52" s="4" t="s">
        <v>1000</v>
      </c>
      <c r="C52">
        <v>231</v>
      </c>
      <c r="D52" s="4" t="s">
        <v>425</v>
      </c>
      <c r="E52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N787BN</v>
      </c>
      <c r="F52" s="4" t="s">
        <v>1343</v>
      </c>
      <c r="G52" s="4" t="s">
        <v>349</v>
      </c>
      <c r="H52" s="4" t="s">
        <v>1002</v>
      </c>
      <c r="I52" s="4" t="s">
        <v>515</v>
      </c>
      <c r="J52" s="4" t="s">
        <v>1351</v>
      </c>
      <c r="K52" s="4" t="s">
        <v>1352</v>
      </c>
      <c r="L52" s="4"/>
      <c r="M52" s="4" t="s">
        <v>1353</v>
      </c>
      <c r="N52" s="4" t="s">
        <v>349</v>
      </c>
      <c r="O52">
        <v>90212</v>
      </c>
      <c r="P52" s="4" t="s">
        <v>1002</v>
      </c>
      <c r="Q52" s="4" t="s">
        <v>1016</v>
      </c>
      <c r="R52" s="4" t="s">
        <v>1354</v>
      </c>
      <c r="S52" s="4" t="s">
        <v>1355</v>
      </c>
      <c r="T52" s="4" t="s">
        <v>1356</v>
      </c>
      <c r="U52" s="4"/>
      <c r="V52" s="4" t="s">
        <v>1357</v>
      </c>
      <c r="W52" s="4" t="s">
        <v>1358</v>
      </c>
      <c r="X52" s="4" t="s">
        <v>1020</v>
      </c>
      <c r="Y52" s="4" t="s">
        <v>1359</v>
      </c>
      <c r="Z52" s="4" t="s">
        <v>1356</v>
      </c>
      <c r="AA52" s="4"/>
      <c r="AB52" s="4"/>
      <c r="AC52" s="4" t="str">
        <f>IF(LEN(INDEX('By serial number'!$A:$AV,MATCH(TEXT($C52,"000"),'By serial number'!$A:$A,0),MATCH(_7043_DJones_1_export_excel_2_9_[[#Headers],["Operator"]],'By serial number'!$A$1:$AV$1,0)))=0,"",INDEX('By serial number'!$A:$AV,MATCH(TEXT($C52,"000"),'By serial number'!$A:$A,0),MATCH(_7043_DJones_1_export_excel_2_9_[[#Headers],["Operator"]],'By serial number'!$A$1:$AV$1,0)))</f>
        <v xml:space="preserve">Clay Lacy Aviation </v>
      </c>
      <c r="AD52" s="4" t="str">
        <f>IF(LEN(INDEX('By serial number'!$A:$AV,MATCH(TEXT($C52,"000"),'By serial number'!$A:$A,0),MATCH(_7043_DJones_1_export_excel_2_9_[[#Headers],[Data]],'By serial number'!$A$1:$AV$1,0)))=0,"",INDEX('By serial number'!$A:$AV,MATCH(TEXT($C52,"000"),'By serial number'!$A:$A,0),MATCH(_7043_DJones_1_export_excel_2_9_[[#Headers],[Data]],'By serial number'!$A$1:$AV$1,0)))</f>
        <v>Omninet Capital Llc Beverly Hills CA bought 9/15/08 rrg 2/10/09 for Omninet Capital</v>
      </c>
      <c r="AE52" s="4" t="str">
        <f>IF(LEN(INDEX('By serial number'!$A:$AV,MATCH(TEXT($C52,"000"),'By serial number'!$A:$A,0),MATCH(_7043_DJones_1_export_excel_2_9_[[#Headers],[NAME]],'By serial number'!$A$1:$AV$1,0)))=0,"",INDEX('By serial number'!$A:$AV,MATCH(TEXT($C52,"000"),'By serial number'!$A:$A,0),MATCH(_7043_DJones_1_export_excel_2_9_[[#Headers],[NAME]],'By serial number'!$A$1:$AV$1,0)))</f>
        <v>OMNINET CAPITAL LLC</v>
      </c>
      <c r="AF52" s="4" t="str">
        <f>IF(LEN(INDEX('By serial number'!$A:$AV,MATCH(TEXT($C52,"000"),'By serial number'!$A:$A,0),MATCH(_7043_DJones_1_export_excel_2_9_[[#Headers],[STREET]],'By serial number'!$A$1:$AV$1,0)))=0,"",INDEX('By serial number'!$A:$AV,MATCH(TEXT($C52,"000"),'By serial number'!$A:$A,0),MATCH(_7043_DJones_1_export_excel_2_9_[[#Headers],[STREET]],'By serial number'!$A$1:$AV$1,0)))</f>
        <v>9420 WILSHIRE BLVD STE 400</v>
      </c>
      <c r="AG52" s="4" t="str">
        <f>IF(LEN(INDEX('By serial number'!$A:$AV,MATCH(TEXT($C52,"000"),'By serial number'!$A:$A,0),MATCH(_7043_DJones_1_export_excel_2_9_[[#Headers],[CITY]],'By serial number'!$A$1:$AV$1,0)))=0,"",INDEX('By serial number'!$A:$AV,MATCH(TEXT($C52,"000"),'By serial number'!$A:$A,0),MATCH(_7043_DJones_1_export_excel_2_9_[[#Headers],[CITY]],'By serial number'!$A$1:$AV$1,0)))</f>
        <v>BEVERLY HILLS</v>
      </c>
      <c r="AH52" s="4" t="str">
        <f>IF(LEN(INDEX('By serial number'!$A:$AV,MATCH(TEXT($C52,"000"),'By serial number'!$A:$A,0),MATCH(_7043_DJones_1_export_excel_2_9_[[#Headers],[STATE]],'By serial number'!$A$1:$AV$1,0)))=0,"",INDEX('By serial number'!$A:$AV,MATCH(TEXT($C52,"000"),'By serial number'!$A:$A,0),MATCH(_7043_DJones_1_export_excel_2_9_[[#Headers],[STATE]],'By serial number'!$A$1:$AV$1,0)))</f>
        <v>CA</v>
      </c>
      <c r="AI52" s="4" t="e">
        <f>IF(LEN(INDEX('By serial number'!$A:$AV,MATCH(TEXT($C52,"000"),'By serial number'!$A:$A,0),MATCH(_7043_DJones_1_export_excel_2_9_[[#Headers],[Column1]],'By serial number'!$A$1:$AV$1,0)))=0,"",INDEX('By serial number'!$A:$AV,MATCH(TEXT($C52,"000"),'By serial number'!$A:$A,0),MATCH(_7043_DJones_1_export_excel_2_9_[[#Headers],[Column1]],'By serial number'!$A$1:$AV$1,0)))</f>
        <v>#N/A</v>
      </c>
      <c r="AJ52" s="4" t="str">
        <f>IF(LEN(INDEX('By serial number'!$A:$AV,MATCH(TEXT($C52,"000"),'By serial number'!$A:$A,0),MATCH(_7043_DJones_1_export_excel_2_9_[[#Headers],[OTHER NAMES(1)]],'By serial number'!$A$1:$AV$1,0)))=0,"",INDEX('By serial number'!$A:$AV,MATCH(TEXT($C52,"000"),'By serial number'!$A:$A,0),MATCH(_7043_DJones_1_export_excel_2_9_[[#Headers],[OTHER NAMES(1)]],'By serial number'!$A$1:$AV$1,0)))</f>
        <v/>
      </c>
      <c r="AK52" s="4" t="str">
        <f>IF(LEN(INDEX('By serial number'!$A:$AV,MATCH(TEXT($C52,"000"),'By serial number'!$A:$A,0),MATCH(_7043_DJones_1_export_excel_2_9_[[#Headers],[OTHER NAMES(2)]],'By serial number'!$A$1:$AV$1,0)))=0,"",INDEX('By serial number'!$A:$AV,MATCH(TEXT($C52,"000"),'By serial number'!$A:$A,0),MATCH(_7043_DJones_1_export_excel_2_9_[[#Headers],[OTHER NAMES(2)]],'By serial number'!$A$1:$AV$1,0)))</f>
        <v/>
      </c>
      <c r="AL52" s="4" t="str">
        <f>IF(LEN(INDEX('By serial number'!$A:$AV,MATCH(TEXT($C52,"000"),'By serial number'!$A:$A,0),MATCH(_7043_DJones_1_export_excel_2_9_[[#Headers],[Part 135 Certificate Holder Name]],'By serial number'!$A$1:$AV$1,0)))=0,"",INDEX('By serial number'!$A:$AV,MATCH(TEXT($C52,"000"),'By serial number'!$A:$A,0),MATCH(_7043_DJones_1_export_excel_2_9_[[#Headers],[Part 135 Certificate Holder Name]],'By serial number'!$A$1:$AV$1,0)))</f>
        <v>Clay Lacy Aviation, Inc.</v>
      </c>
      <c r="AM52" s="4" t="str">
        <f>IF(LEN(INDEX('By serial number'!$A:$AV,MATCH(TEXT($C52,"000"),'By serial number'!$A:$A,0),MATCH(_7043_DJones_1_export_excel_2_9_[[#Headers],[Part 135 Dsgn]],'By serial number'!$A$1:$AV$1,0)))=0,"",INDEX('By serial number'!$A:$AV,MATCH(TEXT($C52,"000"),'By serial number'!$A:$A,0),MATCH(_7043_DJones_1_export_excel_2_9_[[#Headers],[Part 135 Dsgn]],'By serial number'!$A$1:$AV$1,0)))</f>
        <v>BKEA</v>
      </c>
      <c r="AN52" s="4" t="e">
        <f>IF(LEN(INDEX('By serial number'!$A:$AV,MATCH(TEXT($C52,"000"),'By serial number'!$A:$A,0),MATCH(_7043_DJones_1_export_excel_2_9_[[#Headers],[Column2]],'By serial number'!$A$1:$AV$1,0)))=0,"",INDEX('By serial number'!$A:$AV,MATCH(TEXT($C52,"000"),'By serial number'!$A:$A,0),MATCH(_7043_DJones_1_export_excel_2_9_[[#Headers],[Column2]],'By serial number'!$A$1:$AV$1,0)))</f>
        <v>#N/A</v>
      </c>
      <c r="AO52" s="4" t="str">
        <f>IF(LEN(INDEX('By serial number'!$A:$AV,MATCH(TEXT($C52,"000"),'By serial number'!$A:$A,0),MATCH(_7043_DJones_1_export_excel_2_9_[[#Headers],[DNB Key People]],'By serial number'!$A$1:$AV$1,0)))=0,"",INDEX('By serial number'!$A:$AV,MATCH(TEXT($C52,"000"),'By serial number'!$A:$A,0),MATCH(_7043_DJones_1_export_excel_2_9_[[#Headers],[DNB Key People]],'By serial number'!$A$1:$AV$1,0)))</f>
        <v/>
      </c>
      <c r="AP52" s="4" t="str">
        <f>IF(LEN(INDEX('By serial number'!$A:$AV,MATCH(TEXT($C52,"000"),'By serial number'!$A:$A,0),MATCH(_7043_DJones_1_export_excel_2_9_[[#Headers],[POC]],'By serial number'!$A$1:$AV$1,0)))=0,"",INDEX('By serial number'!$A:$AV,MATCH(TEXT($C52,"000"),'By serial number'!$A:$A,0),MATCH(_7043_DJones_1_export_excel_2_9_[[#Headers],[POC]],'By serial number'!$A$1:$AV$1,0)))</f>
        <v/>
      </c>
      <c r="AQ52" s="4" t="str">
        <f>IF(LEN(INDEX('By serial number'!$A:$AV,MATCH(TEXT($C52,"000"),'By serial number'!$A:$A,0),MATCH(_7043_DJones_1_export_excel_2_9_[[#Headers],[Title]],'By serial number'!$A$1:$AV$1,0)))=0,"",INDEX('By serial number'!$A:$AV,MATCH(TEXT($C52,"000"),'By serial number'!$A:$A,0),MATCH(_7043_DJones_1_export_excel_2_9_[[#Headers],[Title]],'By serial number'!$A$1:$AV$1,0)))</f>
        <v/>
      </c>
      <c r="AR52" s="4" t="str">
        <f>IF(LEN(INDEX('By serial number'!$A:$AV,MATCH(TEXT($C52,"000"),'By serial number'!$A:$A,0),MATCH(_7043_DJones_1_export_excel_2_9_[[#Headers],[Address]],'By serial number'!$A$1:$AV$1,0)))=0,"",INDEX('By serial number'!$A:$AV,MATCH(TEXT($C52,"000"),'By serial number'!$A:$A,0),MATCH(_7043_DJones_1_export_excel_2_9_[[#Headers],[Address]],'By serial number'!$A$1:$AV$1,0)))</f>
        <v/>
      </c>
      <c r="AS52" s="4" t="e">
        <f>IF(LEN(INDEX('By serial number'!$A:$AV,MATCH(TEXT($C52,"000"),'By serial number'!$A:$A,0),MATCH(_7043_DJones_1_export_excel_2_9_[[#Headers],[Column3]],'By serial number'!$A$1:$AV$1,0)))=0,"",INDEX('By serial number'!$A:$AV,MATCH(TEXT($C52,"000"),'By serial number'!$A:$A,0),MATCH(_7043_DJones_1_export_excel_2_9_[[#Headers],[Column3]],'By serial number'!$A$1:$AV$1,0)))</f>
        <v>#N/A</v>
      </c>
      <c r="AT52" s="4" t="str">
        <f>IF(LEN(INDEX('By serial number'!$A:$AV,MATCH(TEXT($C52,"000"),'By serial number'!$A:$A,0),MATCH(_7043_DJones_1_export_excel_2_9_[[#Headers],[Phone]],'By serial number'!$A$1:$AV$1,0)))=0,"",INDEX('By serial number'!$A:$AV,MATCH(TEXT($C52,"000"),'By serial number'!$A:$A,0),MATCH(_7043_DJones_1_export_excel_2_9_[[#Headers],[Phone]],'By serial number'!$A$1:$AV$1,0)))</f>
        <v/>
      </c>
      <c r="AU52" s="4" t="str">
        <f>IF(LEN(INDEX('By serial number'!$A:$AV,MATCH(TEXT($C52,"000"),'By serial number'!$A:$A,0),MATCH(_7043_DJones_1_export_excel_2_9_[[#Headers],[Email]],'By serial number'!$A$1:$AV$1,0)))=0,"",INDEX('By serial number'!$A:$AV,MATCH(TEXT($C52,"000"),'By serial number'!$A:$A,0),MATCH(_7043_DJones_1_export_excel_2_9_[[#Headers],[Email]],'By serial number'!$A$1:$AV$1,0)))</f>
        <v/>
      </c>
      <c r="AV52" s="4" t="e">
        <f>IF(LEN(INDEX('By serial number'!$A:$AV,MATCH(TEXT($C52,"000"),'By serial number'!$A:$A,0),MATCH(_7043_DJones_1_export_excel_2_9_[[#Headers],[Column4]],'By serial number'!$A$1:$AV$1,0)))=0,"",INDEX('By serial number'!$A:$AV,MATCH(TEXT($C52,"000"),'By serial number'!$A:$A,0),MATCH(_7043_DJones_1_export_excel_2_9_[[#Headers],[Column4]],'By serial number'!$A$1:$AV$1,0)))</f>
        <v>#N/A</v>
      </c>
      <c r="AW52" s="4" t="str">
        <f>IF(LEN(INDEX('By serial number'!$A:$AV,MATCH(TEXT($C52,"000"),'By serial number'!$A:$A,0),MATCH(_7043_DJones_1_export_excel_2_9_[[#Headers],[NBAA Name]],'By serial number'!$A$1:$AV$1,0)))=0,"",INDEX('By serial number'!$A:$AV,MATCH(TEXT($C52,"000"),'By serial number'!$A:$A,0),MATCH(_7043_DJones_1_export_excel_2_9_[[#Headers],[NBAA Name]],'By serial number'!$A$1:$AV$1,0)))</f>
        <v xml:space="preserve">Clay Lacy Aviation </v>
      </c>
      <c r="AX52" s="4" t="str">
        <f>IF(LEN(INDEX('By serial number'!$A:$AV,MATCH(TEXT($C52,"000"),'By serial number'!$A:$A,0),MATCH(_7043_DJones_1_export_excel_2_9_[[#Headers],[NBAA Addr1]],'By serial number'!$A$1:$AV$1,0)))=0,"",INDEX('By serial number'!$A:$AV,MATCH(TEXT($C52,"000"),'By serial number'!$A:$A,0),MATCH(_7043_DJones_1_export_excel_2_9_[[#Headers],[NBAA Addr1]],'By serial number'!$A$1:$AV$1,0)))</f>
        <v>7435 Valjean Avenue</v>
      </c>
      <c r="AY52" s="4" t="str">
        <f>IF(LEN(INDEX('By serial number'!$A:$AV,MATCH(TEXT($C52,"000"),'By serial number'!$A:$A,0),MATCH(_7043_DJones_1_export_excel_2_9_[[#Headers],[NBAA Addr2]],'By serial number'!$A$1:$AV$1,0)))=0,"",INDEX('By serial number'!$A:$AV,MATCH(TEXT($C52,"000"),'By serial number'!$A:$A,0),MATCH(_7043_DJones_1_export_excel_2_9_[[#Headers],[NBAA Addr2]],'By serial number'!$A$1:$AV$1,0)))</f>
        <v/>
      </c>
      <c r="AZ52" s="4" t="str">
        <f>IF(LEN(INDEX('By serial number'!$A:$AV,MATCH(TEXT($C52,"000"),'By serial number'!$A:$A,0),MATCH(_7043_DJones_1_export_excel_2_9_[[#Headers],[NBAA City]],'By serial number'!$A$1:$AV$1,0)))=0,"",INDEX('By serial number'!$A:$AV,MATCH(TEXT($C52,"000"),'By serial number'!$A:$A,0),MATCH(_7043_DJones_1_export_excel_2_9_[[#Headers],[NBAA City]],'By serial number'!$A$1:$AV$1,0)))</f>
        <v>Van Nuys</v>
      </c>
      <c r="BA52" s="4" t="str">
        <f>IF(LEN(INDEX('By serial number'!$A:$AV,MATCH(TEXT($C52,"000"),'By serial number'!$A:$A,0),MATCH(_7043_DJones_1_export_excel_2_9_[[#Headers],[NBAA State]],'By serial number'!$A$1:$AV$1,0)))=0,"",INDEX('By serial number'!$A:$AV,MATCH(TEXT($C52,"000"),'By serial number'!$A:$A,0),MATCH(_7043_DJones_1_export_excel_2_9_[[#Headers],[NBAA State]],'By serial number'!$A$1:$AV$1,0)))</f>
        <v>California</v>
      </c>
      <c r="BB52" s="4" t="str">
        <f>IF(LEN(INDEX('By serial number'!$A:$AV,MATCH(TEXT($C52,"000"),'By serial number'!$A:$A,0),MATCH(_7043_DJones_1_export_excel_2_9_[[#Headers],[NBAA Zip]],'By serial number'!$A$1:$AV$1,0)))=0,"",INDEX('By serial number'!$A:$AV,MATCH(TEXT($C52,"000"),'By serial number'!$A:$A,0),MATCH(_7043_DJones_1_export_excel_2_9_[[#Headers],[NBAA Zip]],'By serial number'!$A$1:$AV$1,0)))</f>
        <v>91406-2901</v>
      </c>
      <c r="BC52" s="4" t="str">
        <f>IF(LEN(INDEX('By serial number'!$A:$AV,MATCH(TEXT($C52,"000"),'By serial number'!$A:$A,0),MATCH(_7043_DJones_1_export_excel_2_9_[[#Headers],[NBAA Phone]],'By serial number'!$A$1:$AV$1,0)))=0,"",INDEX('By serial number'!$A:$AV,MATCH(TEXT($C52,"000"),'By serial number'!$A:$A,0),MATCH(_7043_DJones_1_export_excel_2_9_[[#Headers],[NBAA Phone]],'By serial number'!$A$1:$AV$1,0)))</f>
        <v>+1 818.989.2900</v>
      </c>
      <c r="BD52" s="4" t="str">
        <f>IF(LEN(INDEX('By serial number'!$A:$AV,MATCH(TEXT($C52,"000"),'By serial number'!$A:$A,0),MATCH(_7043_DJones_1_export_excel_2_9_[[#Headers],[NBAA Web]],'By serial number'!$A$1:$AV$1,0)))=0,"",INDEX('By serial number'!$A:$AV,MATCH(TEXT($C52,"000"),'By serial number'!$A:$A,0),MATCH(_7043_DJones_1_export_excel_2_9_[[#Headers],[NBAA Web]],'By serial number'!$A$1:$AV$1,0)))</f>
        <v>www.claylacy.com</v>
      </c>
      <c r="BE52" s="4" t="str">
        <f>IF(LEN(INDEX('By serial number'!$A:$AV,MATCH(TEXT($C52,"000"),'By serial number'!$A:$A,0),MATCH(_7043_DJones_1_export_excel_2_9_[[#Headers],[NBAA email]],'By serial number'!$A$1:$AV$1,0)))=0,"",INDEX('By serial number'!$A:$AV,MATCH(TEXT($C52,"000"),'By serial number'!$A:$A,0),MATCH(_7043_DJones_1_export_excel_2_9_[[#Headers],[NBAA email]],'By serial number'!$A$1:$AV$1,0)))</f>
        <v/>
      </c>
      <c r="BF52" s="4" t="str">
        <f>IF(LEN(INDEX('By serial number'!$A:$AV,MATCH(TEXT($C52,"000"),'By serial number'!$A:$A,0),MATCH(_7043_DJones_1_export_excel_2_9_[[#Headers],[NBAA NBAA Link]],'By serial number'!$A$1:$AV$1,0)))=0,"",INDEX('By serial number'!$A:$AV,MATCH(TEXT($C52,"000"),'By serial number'!$A:$A,0),MATCH(_7043_DJones_1_export_excel_2_9_[[#Headers],[NBAA NBAA Link]],'By serial number'!$A$1:$AV$1,0)))</f>
        <v/>
      </c>
      <c r="BG52" s="4" t="str">
        <f>IF(LEN(INDEX('By serial number'!$A:$AV,MATCH(TEXT($C52,"000"),'By serial number'!$A:$A,0),MATCH(_7043_DJones_1_export_excel_2_9_[[#Headers],[Certificate Designator]],'By serial number'!$A$1:$AV$1,0)))=0,"",INDEX('By serial number'!$A:$AV,MATCH(TEXT($C52,"000"),'By serial number'!$A:$A,0),MATCH(_7043_DJones_1_export_excel_2_9_[[#Headers],[Certificate Designator]],'By serial number'!$A$1:$AV$1,0)))</f>
        <v>BKEA</v>
      </c>
      <c r="BH52" s="4" t="str">
        <f>IF(LEN(INDEX('By serial number'!$A:$AV,MATCH(TEXT($C52,"000"),'By serial number'!$A:$A,0),MATCH(_7043_DJones_1_export_excel_2_9_[[#Headers],[Company Name]],'By serial number'!$A$1:$AV$1,0)))=0,"",INDEX('By serial number'!$A:$AV,MATCH(TEXT($C52,"000"),'By serial number'!$A:$A,0),MATCH(_7043_DJones_1_export_excel_2_9_[[#Headers],[Company Name]],'By serial number'!$A$1:$AV$1,0)))</f>
        <v>CLAY LACY AVIATION INC</v>
      </c>
      <c r="BI52" s="4" t="str">
        <f>IF(LEN(INDEX('By serial number'!$A:$AV,MATCH(TEXT($C52,"000"),'By serial number'!$A:$A,0),MATCH(_7043_DJones_1_export_excel_2_9_[[#Headers],[CEO_Name]],'By serial number'!$A$1:$AV$1,0)))=0,"",INDEX('By serial number'!$A:$AV,MATCH(TEXT($C52,"000"),'By serial number'!$A:$A,0),MATCH(_7043_DJones_1_export_excel_2_9_[[#Headers],[CEO_Name]],'By serial number'!$A$1:$AV$1,0)))</f>
        <v>KIRKDOFFER, BRIAN</v>
      </c>
      <c r="BJ52" s="4" t="str">
        <f>IF(LEN(INDEX('By serial number'!$A:$AV,MATCH(TEXT($C52,"000"),'By serial number'!$A:$A,0),MATCH(_7043_DJones_1_export_excel_2_9_[[#Headers],[CEO_Title]],'By serial number'!$A$1:$AV$1,0)))=0,"",INDEX('By serial number'!$A:$AV,MATCH(TEXT($C52,"000"),'By serial number'!$A:$A,0),MATCH(_7043_DJones_1_export_excel_2_9_[[#Headers],[CEO_Title]],'By serial number'!$A$1:$AV$1,0)))</f>
        <v>PRESIDENT</v>
      </c>
      <c r="BK52" s="4" t="str">
        <f>IF(LEN(INDEX('By serial number'!$A:$AV,MATCH(TEXT($C52,"000"),'By serial number'!$A:$A,0),MATCH(_7043_DJones_1_export_excel_2_9_[[#Headers],[CEO_Address1]],'By serial number'!$A$1:$AV$1,0)))=0,"",INDEX('By serial number'!$A:$AV,MATCH(TEXT($C52,"000"),'By serial number'!$A:$A,0),MATCH(_7043_DJones_1_export_excel_2_9_[[#Headers],[CEO_Address1]],'By serial number'!$A$1:$AV$1,0)))</f>
        <v>7435 VALJEAN AVE</v>
      </c>
      <c r="BL52" s="4" t="str">
        <f>IF(LEN(INDEX('By serial number'!$A:$AV,MATCH(TEXT($C52,"000"),'By serial number'!$A:$A,0),MATCH(_7043_DJones_1_export_excel_2_9_[[#Headers],[CEO_Address2]],'By serial number'!$A$1:$AV$1,0)))=0,"",INDEX('By serial number'!$A:$AV,MATCH(TEXT($C52,"000"),'By serial number'!$A:$A,0),MATCH(_7043_DJones_1_export_excel_2_9_[[#Headers],[CEO_Address2]],'By serial number'!$A$1:$AV$1,0)))</f>
        <v/>
      </c>
      <c r="BM52" s="4" t="str">
        <f>IF(LEN(INDEX('By serial number'!$A:$AV,MATCH(TEXT($C52,"000"),'By serial number'!$A:$A,0),MATCH(_7043_DJones_1_export_excel_2_9_[[#Headers],[CEO_Address3]],'By serial number'!$A$1:$AV$1,0)))=0,"",INDEX('By serial number'!$A:$AV,MATCH(TEXT($C52,"000"),'By serial number'!$A:$A,0),MATCH(_7043_DJones_1_export_excel_2_9_[[#Headers],[CEO_Address3]],'By serial number'!$A$1:$AV$1,0)))</f>
        <v/>
      </c>
      <c r="BN52" s="4" t="str">
        <f>IF(LEN(INDEX('By serial number'!$A:$AV,MATCH(TEXT($C52,"000"),'By serial number'!$A:$A,0),MATCH(_7043_DJones_1_export_excel_2_9_[[#Headers],[CEO_City]],'By serial number'!$A$1:$AV$1,0)))=0,"",INDEX('By serial number'!$A:$AV,MATCH(TEXT($C52,"000"),'By serial number'!$A:$A,0),MATCH(_7043_DJones_1_export_excel_2_9_[[#Headers],[CEO_City]],'By serial number'!$A$1:$AV$1,0)))</f>
        <v>VAN NUYS</v>
      </c>
      <c r="BO52" s="4" t="str">
        <f>IF(LEN(INDEX('By serial number'!$A:$AV,MATCH(TEXT($C52,"000"),'By serial number'!$A:$A,0),MATCH(_7043_DJones_1_export_excel_2_9_[[#Headers],[CEO_State]],'By serial number'!$A$1:$AV$1,0)))=0,"",INDEX('By serial number'!$A:$AV,MATCH(TEXT($C52,"000"),'By serial number'!$A:$A,0),MATCH(_7043_DJones_1_export_excel_2_9_[[#Headers],[CEO_State]],'By serial number'!$A$1:$AV$1,0)))</f>
        <v>CA</v>
      </c>
      <c r="BP52" s="4" t="str">
        <f>IF(LEN(INDEX('By serial number'!$A:$AV,MATCH(TEXT($C52,"000"),'By serial number'!$A:$A,0),MATCH(_7043_DJones_1_export_excel_2_9_[[#Headers],[CEO_Postal_Code]],'By serial number'!$A$1:$AV$1,0)))=0,"",INDEX('By serial number'!$A:$AV,MATCH(TEXT($C52,"000"),'By serial number'!$A:$A,0),MATCH(_7043_DJones_1_export_excel_2_9_[[#Headers],[CEO_Postal_Code]],'By serial number'!$A$1:$AV$1,0)))</f>
        <v>91406</v>
      </c>
      <c r="BQ52" s="4" t="str">
        <f>IF(LEN(INDEX('By serial number'!$A:$AV,MATCH(TEXT($C52,"000"),'By serial number'!$A:$A,0),MATCH(_7043_DJones_1_export_excel_2_9_[[#Headers],[CEO_Country]],'By serial number'!$A$1:$AV$1,0)))=0,"",INDEX('By serial number'!$A:$AV,MATCH(TEXT($C52,"000"),'By serial number'!$A:$A,0),MATCH(_7043_DJones_1_export_excel_2_9_[[#Headers],[CEO_Country]],'By serial number'!$A$1:$AV$1,0)))</f>
        <v>US</v>
      </c>
      <c r="BR52" s="4" t="str">
        <f>IF(LEN(INDEX('By serial number'!$A:$AV,MATCH(TEXT($C52,"000"),'By serial number'!$A:$A,0),MATCH(_7043_DJones_1_export_excel_2_9_[[#Headers],[CEO_Phone]],'By serial number'!$A$1:$AV$1,0)))=0,"",INDEX('By serial number'!$A:$AV,MATCH(TEXT($C52,"000"),'By serial number'!$A:$A,0),MATCH(_7043_DJones_1_export_excel_2_9_[[#Headers],[CEO_Phone]],'By serial number'!$A$1:$AV$1,0)))</f>
        <v>8189892900</v>
      </c>
      <c r="BS52" s="4" t="str">
        <f>IF(LEN(INDEX('By serial number'!$A:$AV,MATCH(TEXT($C52,"000"),'By serial number'!$A:$A,0),MATCH(_7043_DJones_1_export_excel_2_9_[[#Headers],[CEO_Phone_Extension]],'By serial number'!$A$1:$AV$1,0)))=0,"",INDEX('By serial number'!$A:$AV,MATCH(TEXT($C52,"000"),'By serial number'!$A:$A,0),MATCH(_7043_DJones_1_export_excel_2_9_[[#Headers],[CEO_Phone_Extension]],'By serial number'!$A$1:$AV$1,0)))</f>
        <v/>
      </c>
      <c r="BT52" s="4" t="str">
        <f>IF(LEN(INDEX('By serial number'!$A:$AV,MATCH(TEXT($C52,"000"),'By serial number'!$A:$A,0),MATCH(_7043_DJones_1_export_excel_2_9_[[#Headers],[CEO_Foreign_Phone]],'By serial number'!$A$1:$AV$1,0)))=0,"",INDEX('By serial number'!$A:$AV,MATCH(TEXT($C52,"000"),'By serial number'!$A:$A,0),MATCH(_7043_DJones_1_export_excel_2_9_[[#Headers],[CEO_Foreign_Phone]],'By serial number'!$A$1:$AV$1,0)))</f>
        <v/>
      </c>
      <c r="BU52" s="4" t="str">
        <f>IFERROR(INDEX(Zerobounce!$A:$B,MATCH(_7043_DJones_1_export_excel_2_9_[[#This Row],[COMPEMAILADDRESS]],Zerobounce!$A:$A,0),2),"")</f>
        <v>do_not_mail</v>
      </c>
      <c r="BV52" s="4" t="str">
        <f>IFERROR(INDEX(Zerobounce!$A:$B,MATCH(_7043_DJones_1_export_excel_2_9_[[#This Row],[CONTACTEMAIL]],Zerobounce!$A:$A,0),2),"")</f>
        <v>catch-all</v>
      </c>
      <c r="BW52" s="11"/>
    </row>
    <row r="53" spans="1:75" x14ac:dyDescent="0.25">
      <c r="A53" s="4" t="s">
        <v>999</v>
      </c>
      <c r="B53" s="4" t="s">
        <v>1000</v>
      </c>
      <c r="C53">
        <v>232</v>
      </c>
      <c r="D53" s="4" t="s">
        <v>445</v>
      </c>
      <c r="E53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N928ST</v>
      </c>
      <c r="F53" s="4" t="s">
        <v>1360</v>
      </c>
      <c r="G53" s="4" t="s">
        <v>248</v>
      </c>
      <c r="H53" s="4" t="s">
        <v>1002</v>
      </c>
      <c r="I53" s="4" t="s">
        <v>1086</v>
      </c>
      <c r="J53" s="4" t="s">
        <v>404</v>
      </c>
      <c r="K53" s="4" t="s">
        <v>1314</v>
      </c>
      <c r="L53" s="4" t="s">
        <v>1315</v>
      </c>
      <c r="M53" s="4" t="s">
        <v>288</v>
      </c>
      <c r="N53" s="4" t="s">
        <v>248</v>
      </c>
      <c r="O53">
        <v>84116</v>
      </c>
      <c r="P53" s="4" t="s">
        <v>1002</v>
      </c>
      <c r="Q53" s="4" t="s">
        <v>1316</v>
      </c>
      <c r="R53" s="4" t="s">
        <v>1317</v>
      </c>
      <c r="S53" s="4" t="s">
        <v>292</v>
      </c>
      <c r="T53" s="4" t="s">
        <v>1318</v>
      </c>
      <c r="U53" s="4"/>
      <c r="V53" s="4" t="s">
        <v>1319</v>
      </c>
      <c r="W53" s="4" t="s">
        <v>1320</v>
      </c>
      <c r="X53" s="4" t="s">
        <v>1321</v>
      </c>
      <c r="Y53" s="4" t="s">
        <v>1322</v>
      </c>
      <c r="Z53" s="4" t="s">
        <v>1323</v>
      </c>
      <c r="AA53" s="4" t="s">
        <v>1324</v>
      </c>
      <c r="AB53" s="4" t="s">
        <v>1323</v>
      </c>
      <c r="AC53" s="4" t="str">
        <f>IF(LEN(INDEX('By serial number'!$A:$AV,MATCH(TEXT($C53,"000"),'By serial number'!$A:$A,0),MATCH(_7043_DJones_1_export_excel_2_9_[[#Headers],["Operator"]],'By serial number'!$A$1:$AV$1,0)))=0,"",INDEX('By serial number'!$A:$AV,MATCH(TEXT($C53,"000"),'By serial number'!$A:$A,0),MATCH(_7043_DJones_1_export_excel_2_9_[[#Headers],["Operator"]],'By serial number'!$A$1:$AV$1,0)))</f>
        <v xml:space="preserve">Keystone Aviation </v>
      </c>
      <c r="AD53" s="4" t="str">
        <f>IF(LEN(INDEX('By serial number'!$A:$AV,MATCH(TEXT($C53,"000"),'By serial number'!$A:$A,0),MATCH(_7043_DJones_1_export_excel_2_9_[[#Headers],[Data]],'By serial number'!$A$1:$AV$1,0)))=0,"",INDEX('By serial number'!$A:$AV,MATCH(TEXT($C53,"000"),'By serial number'!$A:$A,0),MATCH(_7043_DJones_1_export_excel_2_9_[[#Headers],[Data]],'By serial number'!$A$1:$AV$1,0)))</f>
        <v>Flying Bar B LLC Provo UT delivered 10/26/07</v>
      </c>
      <c r="AE53" s="4" t="str">
        <f>IF(LEN(INDEX('By serial number'!$A:$AV,MATCH(TEXT($C53,"000"),'By serial number'!$A:$A,0),MATCH(_7043_DJones_1_export_excel_2_9_[[#Headers],[NAME]],'By serial number'!$A$1:$AV$1,0)))=0,"",INDEX('By serial number'!$A:$AV,MATCH(TEXT($C53,"000"),'By serial number'!$A:$A,0),MATCH(_7043_DJones_1_export_excel_2_9_[[#Headers],[NAME]],'By serial number'!$A$1:$AV$1,0)))</f>
        <v>FLYING BAR B LLC</v>
      </c>
      <c r="AF53" s="4" t="str">
        <f>IF(LEN(INDEX('By serial number'!$A:$AV,MATCH(TEXT($C53,"000"),'By serial number'!$A:$A,0),MATCH(_7043_DJones_1_export_excel_2_9_[[#Headers],[STREET]],'By serial number'!$A$1:$AV$1,0)))=0,"",INDEX('By serial number'!$A:$AV,MATCH(TEXT($C53,"000"),'By serial number'!$A:$A,0),MATCH(_7043_DJones_1_export_excel_2_9_[[#Headers],[STREET]],'By serial number'!$A$1:$AV$1,0)))</f>
        <v>3500 E DEER HOLLOW DR</v>
      </c>
      <c r="AG53" s="4" t="str">
        <f>IF(LEN(INDEX('By serial number'!$A:$AV,MATCH(TEXT($C53,"000"),'By serial number'!$A:$A,0),MATCH(_7043_DJones_1_export_excel_2_9_[[#Headers],[CITY]],'By serial number'!$A$1:$AV$1,0)))=0,"",INDEX('By serial number'!$A:$AV,MATCH(TEXT($C53,"000"),'By serial number'!$A:$A,0),MATCH(_7043_DJones_1_export_excel_2_9_[[#Headers],[CITY]],'By serial number'!$A$1:$AV$1,0)))</f>
        <v>SANDY</v>
      </c>
      <c r="AH53" s="4" t="str">
        <f>IF(LEN(INDEX('By serial number'!$A:$AV,MATCH(TEXT($C53,"000"),'By serial number'!$A:$A,0),MATCH(_7043_DJones_1_export_excel_2_9_[[#Headers],[STATE]],'By serial number'!$A$1:$AV$1,0)))=0,"",INDEX('By serial number'!$A:$AV,MATCH(TEXT($C53,"000"),'By serial number'!$A:$A,0),MATCH(_7043_DJones_1_export_excel_2_9_[[#Headers],[STATE]],'By serial number'!$A$1:$AV$1,0)))</f>
        <v>UT</v>
      </c>
      <c r="AI53" s="4" t="e">
        <f>IF(LEN(INDEX('By serial number'!$A:$AV,MATCH(TEXT($C53,"000"),'By serial number'!$A:$A,0),MATCH(_7043_DJones_1_export_excel_2_9_[[#Headers],[Column1]],'By serial number'!$A$1:$AV$1,0)))=0,"",INDEX('By serial number'!$A:$AV,MATCH(TEXT($C53,"000"),'By serial number'!$A:$A,0),MATCH(_7043_DJones_1_export_excel_2_9_[[#Headers],[Column1]],'By serial number'!$A$1:$AV$1,0)))</f>
        <v>#N/A</v>
      </c>
      <c r="AJ53" s="4" t="str">
        <f>IF(LEN(INDEX('By serial number'!$A:$AV,MATCH(TEXT($C53,"000"),'By serial number'!$A:$A,0),MATCH(_7043_DJones_1_export_excel_2_9_[[#Headers],[OTHER NAMES(1)]],'By serial number'!$A$1:$AV$1,0)))=0,"",INDEX('By serial number'!$A:$AV,MATCH(TEXT($C53,"000"),'By serial number'!$A:$A,0),MATCH(_7043_DJones_1_export_excel_2_9_[[#Headers],[OTHER NAMES(1)]],'By serial number'!$A$1:$AV$1,0)))</f>
        <v/>
      </c>
      <c r="AK53" s="4" t="str">
        <f>IF(LEN(INDEX('By serial number'!$A:$AV,MATCH(TEXT($C53,"000"),'By serial number'!$A:$A,0),MATCH(_7043_DJones_1_export_excel_2_9_[[#Headers],[OTHER NAMES(2)]],'By serial number'!$A$1:$AV$1,0)))=0,"",INDEX('By serial number'!$A:$AV,MATCH(TEXT($C53,"000"),'By serial number'!$A:$A,0),MATCH(_7043_DJones_1_export_excel_2_9_[[#Headers],[OTHER NAMES(2)]],'By serial number'!$A$1:$AV$1,0)))</f>
        <v/>
      </c>
      <c r="AL53" s="4" t="str">
        <f>IF(LEN(INDEX('By serial number'!$A:$AV,MATCH(TEXT($C53,"000"),'By serial number'!$A:$A,0),MATCH(_7043_DJones_1_export_excel_2_9_[[#Headers],[Part 135 Certificate Holder Name]],'By serial number'!$A$1:$AV$1,0)))=0,"",INDEX('By serial number'!$A:$AV,MATCH(TEXT($C53,"000"),'By serial number'!$A:$A,0),MATCH(_7043_DJones_1_export_excel_2_9_[[#Headers],[Part 135 Certificate Holder Name]],'By serial number'!$A$1:$AV$1,0)))</f>
        <v>Keystone Aviation, LLC</v>
      </c>
      <c r="AM53" s="4" t="str">
        <f>IF(LEN(INDEX('By serial number'!$A:$AV,MATCH(TEXT($C53,"000"),'By serial number'!$A:$A,0),MATCH(_7043_DJones_1_export_excel_2_9_[[#Headers],[Part 135 Dsgn]],'By serial number'!$A$1:$AV$1,0)))=0,"",INDEX('By serial number'!$A:$AV,MATCH(TEXT($C53,"000"),'By serial number'!$A:$A,0),MATCH(_7043_DJones_1_export_excel_2_9_[[#Headers],[Part 135 Dsgn]],'By serial number'!$A$1:$AV$1,0)))</f>
        <v>B8MA</v>
      </c>
      <c r="AN53" s="4" t="e">
        <f>IF(LEN(INDEX('By serial number'!$A:$AV,MATCH(TEXT($C53,"000"),'By serial number'!$A:$A,0),MATCH(_7043_DJones_1_export_excel_2_9_[[#Headers],[Column2]],'By serial number'!$A$1:$AV$1,0)))=0,"",INDEX('By serial number'!$A:$AV,MATCH(TEXT($C53,"000"),'By serial number'!$A:$A,0),MATCH(_7043_DJones_1_export_excel_2_9_[[#Headers],[Column2]],'By serial number'!$A$1:$AV$1,0)))</f>
        <v>#N/A</v>
      </c>
      <c r="AO53" s="4" t="str">
        <f>IF(LEN(INDEX('By serial number'!$A:$AV,MATCH(TEXT($C53,"000"),'By serial number'!$A:$A,0),MATCH(_7043_DJones_1_export_excel_2_9_[[#Headers],[DNB Key People]],'By serial number'!$A$1:$AV$1,0)))=0,"",INDEX('By serial number'!$A:$AV,MATCH(TEXT($C53,"000"),'By serial number'!$A:$A,0),MATCH(_7043_DJones_1_export_excel_2_9_[[#Headers],[DNB Key People]],'By serial number'!$A$1:$AV$1,0)))</f>
        <v/>
      </c>
      <c r="AP53" s="4" t="str">
        <f>IF(LEN(INDEX('By serial number'!$A:$AV,MATCH(TEXT($C53,"000"),'By serial number'!$A:$A,0),MATCH(_7043_DJones_1_export_excel_2_9_[[#Headers],[POC]],'By serial number'!$A$1:$AV$1,0)))=0,"",INDEX('By serial number'!$A:$AV,MATCH(TEXT($C53,"000"),'By serial number'!$A:$A,0),MATCH(_7043_DJones_1_export_excel_2_9_[[#Headers],[POC]],'By serial number'!$A$1:$AV$1,0)))</f>
        <v/>
      </c>
      <c r="AQ53" s="4" t="str">
        <f>IF(LEN(INDEX('By serial number'!$A:$AV,MATCH(TEXT($C53,"000"),'By serial number'!$A:$A,0),MATCH(_7043_DJones_1_export_excel_2_9_[[#Headers],[Title]],'By serial number'!$A$1:$AV$1,0)))=0,"",INDEX('By serial number'!$A:$AV,MATCH(TEXT($C53,"000"),'By serial number'!$A:$A,0),MATCH(_7043_DJones_1_export_excel_2_9_[[#Headers],[Title]],'By serial number'!$A$1:$AV$1,0)))</f>
        <v/>
      </c>
      <c r="AR53" s="4" t="str">
        <f>IF(LEN(INDEX('By serial number'!$A:$AV,MATCH(TEXT($C53,"000"),'By serial number'!$A:$A,0),MATCH(_7043_DJones_1_export_excel_2_9_[[#Headers],[Address]],'By serial number'!$A$1:$AV$1,0)))=0,"",INDEX('By serial number'!$A:$AV,MATCH(TEXT($C53,"000"),'By serial number'!$A:$A,0),MATCH(_7043_DJones_1_export_excel_2_9_[[#Headers],[Address]],'By serial number'!$A$1:$AV$1,0)))</f>
        <v/>
      </c>
      <c r="AS53" s="4" t="e">
        <f>IF(LEN(INDEX('By serial number'!$A:$AV,MATCH(TEXT($C53,"000"),'By serial number'!$A:$A,0),MATCH(_7043_DJones_1_export_excel_2_9_[[#Headers],[Column3]],'By serial number'!$A$1:$AV$1,0)))=0,"",INDEX('By serial number'!$A:$AV,MATCH(TEXT($C53,"000"),'By serial number'!$A:$A,0),MATCH(_7043_DJones_1_export_excel_2_9_[[#Headers],[Column3]],'By serial number'!$A$1:$AV$1,0)))</f>
        <v>#N/A</v>
      </c>
      <c r="AT53" s="4" t="str">
        <f>IF(LEN(INDEX('By serial number'!$A:$AV,MATCH(TEXT($C53,"000"),'By serial number'!$A:$A,0),MATCH(_7043_DJones_1_export_excel_2_9_[[#Headers],[Phone]],'By serial number'!$A$1:$AV$1,0)))=0,"",INDEX('By serial number'!$A:$AV,MATCH(TEXT($C53,"000"),'By serial number'!$A:$A,0),MATCH(_7043_DJones_1_export_excel_2_9_[[#Headers],[Phone]],'By serial number'!$A$1:$AV$1,0)))</f>
        <v/>
      </c>
      <c r="AU53" s="4" t="str">
        <f>IF(LEN(INDEX('By serial number'!$A:$AV,MATCH(TEXT($C53,"000"),'By serial number'!$A:$A,0),MATCH(_7043_DJones_1_export_excel_2_9_[[#Headers],[Email]],'By serial number'!$A$1:$AV$1,0)))=0,"",INDEX('By serial number'!$A:$AV,MATCH(TEXT($C53,"000"),'By serial number'!$A:$A,0),MATCH(_7043_DJones_1_export_excel_2_9_[[#Headers],[Email]],'By serial number'!$A$1:$AV$1,0)))</f>
        <v/>
      </c>
      <c r="AV53" s="4" t="e">
        <f>IF(LEN(INDEX('By serial number'!$A:$AV,MATCH(TEXT($C53,"000"),'By serial number'!$A:$A,0),MATCH(_7043_DJones_1_export_excel_2_9_[[#Headers],[Column4]],'By serial number'!$A$1:$AV$1,0)))=0,"",INDEX('By serial number'!$A:$AV,MATCH(TEXT($C53,"000"),'By serial number'!$A:$A,0),MATCH(_7043_DJones_1_export_excel_2_9_[[#Headers],[Column4]],'By serial number'!$A$1:$AV$1,0)))</f>
        <v>#N/A</v>
      </c>
      <c r="AW53" s="4" t="str">
        <f>IF(LEN(INDEX('By serial number'!$A:$AV,MATCH(TEXT($C53,"000"),'By serial number'!$A:$A,0),MATCH(_7043_DJones_1_export_excel_2_9_[[#Headers],[NBAA Name]],'By serial number'!$A$1:$AV$1,0)))=0,"",INDEX('By serial number'!$A:$AV,MATCH(TEXT($C53,"000"),'By serial number'!$A:$A,0),MATCH(_7043_DJones_1_export_excel_2_9_[[#Headers],[NBAA Name]],'By serial number'!$A$1:$AV$1,0)))</f>
        <v xml:space="preserve">Keystone Aviation </v>
      </c>
      <c r="AX53" s="4" t="str">
        <f>IF(LEN(INDEX('By serial number'!$A:$AV,MATCH(TEXT($C53,"000"),'By serial number'!$A:$A,0),MATCH(_7043_DJones_1_export_excel_2_9_[[#Headers],[NBAA Addr1]],'By serial number'!$A$1:$AV$1,0)))=0,"",INDEX('By serial number'!$A:$AV,MATCH(TEXT($C53,"000"),'By serial number'!$A:$A,0),MATCH(_7043_DJones_1_export_excel_2_9_[[#Headers],[NBAA Addr1]],'By serial number'!$A$1:$AV$1,0)))</f>
        <v>303 N 2370 W</v>
      </c>
      <c r="AY53" s="4" t="str">
        <f>IF(LEN(INDEX('By serial number'!$A:$AV,MATCH(TEXT($C53,"000"),'By serial number'!$A:$A,0),MATCH(_7043_DJones_1_export_excel_2_9_[[#Headers],[NBAA Addr2]],'By serial number'!$A$1:$AV$1,0)))=0,"",INDEX('By serial number'!$A:$AV,MATCH(TEXT($C53,"000"),'By serial number'!$A:$A,0),MATCH(_7043_DJones_1_export_excel_2_9_[[#Headers],[NBAA Addr2]],'By serial number'!$A$1:$AV$1,0)))</f>
        <v/>
      </c>
      <c r="AZ53" s="4" t="str">
        <f>IF(LEN(INDEX('By serial number'!$A:$AV,MATCH(TEXT($C53,"000"),'By serial number'!$A:$A,0),MATCH(_7043_DJones_1_export_excel_2_9_[[#Headers],[NBAA City]],'By serial number'!$A$1:$AV$1,0)))=0,"",INDEX('By serial number'!$A:$AV,MATCH(TEXT($C53,"000"),'By serial number'!$A:$A,0),MATCH(_7043_DJones_1_export_excel_2_9_[[#Headers],[NBAA City]],'By serial number'!$A$1:$AV$1,0)))</f>
        <v>Salt Lake City</v>
      </c>
      <c r="BA53" s="4" t="str">
        <f>IF(LEN(INDEX('By serial number'!$A:$AV,MATCH(TEXT($C53,"000"),'By serial number'!$A:$A,0),MATCH(_7043_DJones_1_export_excel_2_9_[[#Headers],[NBAA State]],'By serial number'!$A$1:$AV$1,0)))=0,"",INDEX('By serial number'!$A:$AV,MATCH(TEXT($C53,"000"),'By serial number'!$A:$A,0),MATCH(_7043_DJones_1_export_excel_2_9_[[#Headers],[NBAA State]],'By serial number'!$A$1:$AV$1,0)))</f>
        <v>Utah</v>
      </c>
      <c r="BB53" s="4" t="str">
        <f>IF(LEN(INDEX('By serial number'!$A:$AV,MATCH(TEXT($C53,"000"),'By serial number'!$A:$A,0),MATCH(_7043_DJones_1_export_excel_2_9_[[#Headers],[NBAA Zip]],'By serial number'!$A$1:$AV$1,0)))=0,"",INDEX('By serial number'!$A:$AV,MATCH(TEXT($C53,"000"),'By serial number'!$A:$A,0),MATCH(_7043_DJones_1_export_excel_2_9_[[#Headers],[NBAA Zip]],'By serial number'!$A$1:$AV$1,0)))</f>
        <v>84116</v>
      </c>
      <c r="BC53" s="4" t="str">
        <f>IF(LEN(INDEX('By serial number'!$A:$AV,MATCH(TEXT($C53,"000"),'By serial number'!$A:$A,0),MATCH(_7043_DJones_1_export_excel_2_9_[[#Headers],[NBAA Phone]],'By serial number'!$A$1:$AV$1,0)))=0,"",INDEX('By serial number'!$A:$AV,MATCH(TEXT($C53,"000"),'By serial number'!$A:$A,0),MATCH(_7043_DJones_1_export_excel_2_9_[[#Headers],[NBAA Phone]],'By serial number'!$A$1:$AV$1,0)))</f>
        <v>+1 801.359.2085</v>
      </c>
      <c r="BD53" s="4" t="str">
        <f>IF(LEN(INDEX('By serial number'!$A:$AV,MATCH(TEXT($C53,"000"),'By serial number'!$A:$A,0),MATCH(_7043_DJones_1_export_excel_2_9_[[#Headers],[NBAA Web]],'By serial number'!$A$1:$AV$1,0)))=0,"",INDEX('By serial number'!$A:$AV,MATCH(TEXT($C53,"000"),'By serial number'!$A:$A,0),MATCH(_7043_DJones_1_export_excel_2_9_[[#Headers],[NBAA Web]],'By serial number'!$A$1:$AV$1,0)))</f>
        <v>www.keystoneaviation.com</v>
      </c>
      <c r="BE53" s="4" t="str">
        <f>IF(LEN(INDEX('By serial number'!$A:$AV,MATCH(TEXT($C53,"000"),'By serial number'!$A:$A,0),MATCH(_7043_DJones_1_export_excel_2_9_[[#Headers],[NBAA email]],'By serial number'!$A$1:$AV$1,0)))=0,"",INDEX('By serial number'!$A:$AV,MATCH(TEXT($C53,"000"),'By serial number'!$A:$A,0),MATCH(_7043_DJones_1_export_excel_2_9_[[#Headers],[NBAA email]],'By serial number'!$A$1:$AV$1,0)))</f>
        <v>ops@keystoneaviation.com</v>
      </c>
      <c r="BF53" s="4" t="str">
        <f>IF(LEN(INDEX('By serial number'!$A:$AV,MATCH(TEXT($C53,"000"),'By serial number'!$A:$A,0),MATCH(_7043_DJones_1_export_excel_2_9_[[#Headers],[NBAA NBAA Link]],'By serial number'!$A$1:$AV$1,0)))=0,"",INDEX('By serial number'!$A:$AV,MATCH(TEXT($C53,"000"),'By serial number'!$A:$A,0),MATCH(_7043_DJones_1_export_excel_2_9_[[#Headers],[NBAA NBAA Link]],'By serial number'!$A$1:$AV$1,0)))</f>
        <v/>
      </c>
      <c r="BG53" s="4" t="str">
        <f>IF(LEN(INDEX('By serial number'!$A:$AV,MATCH(TEXT($C53,"000"),'By serial number'!$A:$A,0),MATCH(_7043_DJones_1_export_excel_2_9_[[#Headers],[Certificate Designator]],'By serial number'!$A$1:$AV$1,0)))=0,"",INDEX('By serial number'!$A:$AV,MATCH(TEXT($C53,"000"),'By serial number'!$A:$A,0),MATCH(_7043_DJones_1_export_excel_2_9_[[#Headers],[Certificate Designator]],'By serial number'!$A$1:$AV$1,0)))</f>
        <v>B8MA</v>
      </c>
      <c r="BH53" s="4" t="str">
        <f>IF(LEN(INDEX('By serial number'!$A:$AV,MATCH(TEXT($C53,"000"),'By serial number'!$A:$A,0),MATCH(_7043_DJones_1_export_excel_2_9_[[#Headers],[Company Name]],'By serial number'!$A$1:$AV$1,0)))=0,"",INDEX('By serial number'!$A:$AV,MATCH(TEXT($C53,"000"),'By serial number'!$A:$A,0),MATCH(_7043_DJones_1_export_excel_2_9_[[#Headers],[Company Name]],'By serial number'!$A$1:$AV$1,0)))</f>
        <v>KEYSTONE AVIATION LLC</v>
      </c>
      <c r="BI53" s="4" t="str">
        <f>IF(LEN(INDEX('By serial number'!$A:$AV,MATCH(TEXT($C53,"000"),'By serial number'!$A:$A,0),MATCH(_7043_DJones_1_export_excel_2_9_[[#Headers],[CEO_Name]],'By serial number'!$A$1:$AV$1,0)))=0,"",INDEX('By serial number'!$A:$AV,MATCH(TEXT($C53,"000"),'By serial number'!$A:$A,0),MATCH(_7043_DJones_1_export_excel_2_9_[[#Headers],[CEO_Name]],'By serial number'!$A$1:$AV$1,0)))</f>
        <v>Fish, Aaron</v>
      </c>
      <c r="BJ53" s="4" t="str">
        <f>IF(LEN(INDEX('By serial number'!$A:$AV,MATCH(TEXT($C53,"000"),'By serial number'!$A:$A,0),MATCH(_7043_DJones_1_export_excel_2_9_[[#Headers],[CEO_Title]],'By serial number'!$A$1:$AV$1,0)))=0,"",INDEX('By serial number'!$A:$AV,MATCH(TEXT($C53,"000"),'By serial number'!$A:$A,0),MATCH(_7043_DJones_1_export_excel_2_9_[[#Headers],[CEO_Title]],'By serial number'!$A$1:$AV$1,0)))</f>
        <v>ACTING, CHIEF EXECUTIVE OFFICER</v>
      </c>
      <c r="BK53" s="4" t="str">
        <f>IF(LEN(INDEX('By serial number'!$A:$AV,MATCH(TEXT($C53,"000"),'By serial number'!$A:$A,0),MATCH(_7043_DJones_1_export_excel_2_9_[[#Headers],[CEO_Address1]],'By serial number'!$A$1:$AV$1,0)))=0,"",INDEX('By serial number'!$A:$AV,MATCH(TEXT($C53,"000"),'By serial number'!$A:$A,0),MATCH(_7043_DJones_1_export_excel_2_9_[[#Headers],[CEO_Address1]],'By serial number'!$A$1:$AV$1,0)))</f>
        <v>303 NORTH 2370 WEST</v>
      </c>
      <c r="BL53" s="4" t="str">
        <f>IF(LEN(INDEX('By serial number'!$A:$AV,MATCH(TEXT($C53,"000"),'By serial number'!$A:$A,0),MATCH(_7043_DJones_1_export_excel_2_9_[[#Headers],[CEO_Address2]],'By serial number'!$A$1:$AV$1,0)))=0,"",INDEX('By serial number'!$A:$AV,MATCH(TEXT($C53,"000"),'By serial number'!$A:$A,0),MATCH(_7043_DJones_1_export_excel_2_9_[[#Headers],[CEO_Address2]],'By serial number'!$A$1:$AV$1,0)))</f>
        <v/>
      </c>
      <c r="BM53" s="4" t="str">
        <f>IF(LEN(INDEX('By serial number'!$A:$AV,MATCH(TEXT($C53,"000"),'By serial number'!$A:$A,0),MATCH(_7043_DJones_1_export_excel_2_9_[[#Headers],[CEO_Address3]],'By serial number'!$A$1:$AV$1,0)))=0,"",INDEX('By serial number'!$A:$AV,MATCH(TEXT($C53,"000"),'By serial number'!$A:$A,0),MATCH(_7043_DJones_1_export_excel_2_9_[[#Headers],[CEO_Address3]],'By serial number'!$A$1:$AV$1,0)))</f>
        <v/>
      </c>
      <c r="BN53" s="4" t="str">
        <f>IF(LEN(INDEX('By serial number'!$A:$AV,MATCH(TEXT($C53,"000"),'By serial number'!$A:$A,0),MATCH(_7043_DJones_1_export_excel_2_9_[[#Headers],[CEO_City]],'By serial number'!$A$1:$AV$1,0)))=0,"",INDEX('By serial number'!$A:$AV,MATCH(TEXT($C53,"000"),'By serial number'!$A:$A,0),MATCH(_7043_DJones_1_export_excel_2_9_[[#Headers],[CEO_City]],'By serial number'!$A$1:$AV$1,0)))</f>
        <v>SALT LAKE CITY</v>
      </c>
      <c r="BO53" s="4" t="str">
        <f>IF(LEN(INDEX('By serial number'!$A:$AV,MATCH(TEXT($C53,"000"),'By serial number'!$A:$A,0),MATCH(_7043_DJones_1_export_excel_2_9_[[#Headers],[CEO_State]],'By serial number'!$A$1:$AV$1,0)))=0,"",INDEX('By serial number'!$A:$AV,MATCH(TEXT($C53,"000"),'By serial number'!$A:$A,0),MATCH(_7043_DJones_1_export_excel_2_9_[[#Headers],[CEO_State]],'By serial number'!$A$1:$AV$1,0)))</f>
        <v>UT</v>
      </c>
      <c r="BP53" s="4" t="str">
        <f>IF(LEN(INDEX('By serial number'!$A:$AV,MATCH(TEXT($C53,"000"),'By serial number'!$A:$A,0),MATCH(_7043_DJones_1_export_excel_2_9_[[#Headers],[CEO_Postal_Code]],'By serial number'!$A$1:$AV$1,0)))=0,"",INDEX('By serial number'!$A:$AV,MATCH(TEXT($C53,"000"),'By serial number'!$A:$A,0),MATCH(_7043_DJones_1_export_excel_2_9_[[#Headers],[CEO_Postal_Code]],'By serial number'!$A$1:$AV$1,0)))</f>
        <v>84116</v>
      </c>
      <c r="BQ53" s="4" t="str">
        <f>IF(LEN(INDEX('By serial number'!$A:$AV,MATCH(TEXT($C53,"000"),'By serial number'!$A:$A,0),MATCH(_7043_DJones_1_export_excel_2_9_[[#Headers],[CEO_Country]],'By serial number'!$A$1:$AV$1,0)))=0,"",INDEX('By serial number'!$A:$AV,MATCH(TEXT($C53,"000"),'By serial number'!$A:$A,0),MATCH(_7043_DJones_1_export_excel_2_9_[[#Headers],[CEO_Country]],'By serial number'!$A$1:$AV$1,0)))</f>
        <v>US</v>
      </c>
      <c r="BR53" s="4" t="str">
        <f>IF(LEN(INDEX('By serial number'!$A:$AV,MATCH(TEXT($C53,"000"),'By serial number'!$A:$A,0),MATCH(_7043_DJones_1_export_excel_2_9_[[#Headers],[CEO_Phone]],'By serial number'!$A$1:$AV$1,0)))=0,"",INDEX('By serial number'!$A:$AV,MATCH(TEXT($C53,"000"),'By serial number'!$A:$A,0),MATCH(_7043_DJones_1_export_excel_2_9_[[#Headers],[CEO_Phone]],'By serial number'!$A$1:$AV$1,0)))</f>
        <v>8019106810</v>
      </c>
      <c r="BS53" s="4" t="str">
        <f>IF(LEN(INDEX('By serial number'!$A:$AV,MATCH(TEXT($C53,"000"),'By serial number'!$A:$A,0),MATCH(_7043_DJones_1_export_excel_2_9_[[#Headers],[CEO_Phone_Extension]],'By serial number'!$A$1:$AV$1,0)))=0,"",INDEX('By serial number'!$A:$AV,MATCH(TEXT($C53,"000"),'By serial number'!$A:$A,0),MATCH(_7043_DJones_1_export_excel_2_9_[[#Headers],[CEO_Phone_Extension]],'By serial number'!$A$1:$AV$1,0)))</f>
        <v/>
      </c>
      <c r="BT53" s="4" t="str">
        <f>IF(LEN(INDEX('By serial number'!$A:$AV,MATCH(TEXT($C53,"000"),'By serial number'!$A:$A,0),MATCH(_7043_DJones_1_export_excel_2_9_[[#Headers],[CEO_Foreign_Phone]],'By serial number'!$A$1:$AV$1,0)))=0,"",INDEX('By serial number'!$A:$AV,MATCH(TEXT($C53,"000"),'By serial number'!$A:$A,0),MATCH(_7043_DJones_1_export_excel_2_9_[[#Headers],[CEO_Foreign_Phone]],'By serial number'!$A$1:$AV$1,0)))</f>
        <v/>
      </c>
      <c r="BU53" s="4" t="str">
        <f>IFERROR(INDEX(Zerobounce!$A:$B,MATCH(_7043_DJones_1_export_excel_2_9_[[#This Row],[COMPEMAILADDRESS]],Zerobounce!$A:$A,0),2),"")</f>
        <v>do_not_mail</v>
      </c>
      <c r="BV53" s="4" t="str">
        <f>IFERROR(INDEX(Zerobounce!$A:$B,MATCH(_7043_DJones_1_export_excel_2_9_[[#This Row],[CONTACTEMAIL]],Zerobounce!$A:$A,0),2),"")</f>
        <v>valid</v>
      </c>
      <c r="BW53" s="11"/>
    </row>
    <row r="54" spans="1:75" x14ac:dyDescent="0.25">
      <c r="A54" s="4" t="s">
        <v>999</v>
      </c>
      <c r="B54" s="4" t="s">
        <v>1000</v>
      </c>
      <c r="C54">
        <v>232</v>
      </c>
      <c r="D54" s="4" t="s">
        <v>445</v>
      </c>
      <c r="E54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N928ST</v>
      </c>
      <c r="F54" s="4" t="s">
        <v>1360</v>
      </c>
      <c r="G54" s="4" t="s">
        <v>248</v>
      </c>
      <c r="H54" s="4" t="s">
        <v>1002</v>
      </c>
      <c r="I54" s="4" t="s">
        <v>515</v>
      </c>
      <c r="J54" s="4" t="s">
        <v>1361</v>
      </c>
      <c r="K54" s="4" t="s">
        <v>1362</v>
      </c>
      <c r="L54" s="4"/>
      <c r="M54" s="4" t="s">
        <v>1363</v>
      </c>
      <c r="N54" s="4" t="s">
        <v>248</v>
      </c>
      <c r="O54">
        <v>84092</v>
      </c>
      <c r="P54" s="4" t="s">
        <v>1002</v>
      </c>
      <c r="Q54" s="4" t="s">
        <v>1016</v>
      </c>
      <c r="R54" s="4"/>
      <c r="S54" s="4"/>
      <c r="T54" s="4" t="s">
        <v>1364</v>
      </c>
      <c r="U54" s="4"/>
      <c r="V54" s="4" t="s">
        <v>1365</v>
      </c>
      <c r="W54" s="4" t="s">
        <v>1366</v>
      </c>
      <c r="X54" s="4" t="s">
        <v>1020</v>
      </c>
      <c r="Y54" s="4"/>
      <c r="Z54" s="4" t="s">
        <v>1364</v>
      </c>
      <c r="AA54" s="4"/>
      <c r="AB54" s="4"/>
      <c r="AC54" s="4" t="str">
        <f>IF(LEN(INDEX('By serial number'!$A:$AV,MATCH(TEXT($C54,"000"),'By serial number'!$A:$A,0),MATCH(_7043_DJones_1_export_excel_2_9_[[#Headers],["Operator"]],'By serial number'!$A$1:$AV$1,0)))=0,"",INDEX('By serial number'!$A:$AV,MATCH(TEXT($C54,"000"),'By serial number'!$A:$A,0),MATCH(_7043_DJones_1_export_excel_2_9_[[#Headers],["Operator"]],'By serial number'!$A$1:$AV$1,0)))</f>
        <v xml:space="preserve">Keystone Aviation </v>
      </c>
      <c r="AD54" s="4" t="str">
        <f>IF(LEN(INDEX('By serial number'!$A:$AV,MATCH(TEXT($C54,"000"),'By serial number'!$A:$A,0),MATCH(_7043_DJones_1_export_excel_2_9_[[#Headers],[Data]],'By serial number'!$A$1:$AV$1,0)))=0,"",INDEX('By serial number'!$A:$AV,MATCH(TEXT($C54,"000"),'By serial number'!$A:$A,0),MATCH(_7043_DJones_1_export_excel_2_9_[[#Headers],[Data]],'By serial number'!$A$1:$AV$1,0)))</f>
        <v>Flying Bar B LLC Provo UT delivered 10/26/07</v>
      </c>
      <c r="AE54" s="4" t="str">
        <f>IF(LEN(INDEX('By serial number'!$A:$AV,MATCH(TEXT($C54,"000"),'By serial number'!$A:$A,0),MATCH(_7043_DJones_1_export_excel_2_9_[[#Headers],[NAME]],'By serial number'!$A$1:$AV$1,0)))=0,"",INDEX('By serial number'!$A:$AV,MATCH(TEXT($C54,"000"),'By serial number'!$A:$A,0),MATCH(_7043_DJones_1_export_excel_2_9_[[#Headers],[NAME]],'By serial number'!$A$1:$AV$1,0)))</f>
        <v>FLYING BAR B LLC</v>
      </c>
      <c r="AF54" s="4" t="str">
        <f>IF(LEN(INDEX('By serial number'!$A:$AV,MATCH(TEXT($C54,"000"),'By serial number'!$A:$A,0),MATCH(_7043_DJones_1_export_excel_2_9_[[#Headers],[STREET]],'By serial number'!$A$1:$AV$1,0)))=0,"",INDEX('By serial number'!$A:$AV,MATCH(TEXT($C54,"000"),'By serial number'!$A:$A,0),MATCH(_7043_DJones_1_export_excel_2_9_[[#Headers],[STREET]],'By serial number'!$A$1:$AV$1,0)))</f>
        <v>3500 E DEER HOLLOW DR</v>
      </c>
      <c r="AG54" s="4" t="str">
        <f>IF(LEN(INDEX('By serial number'!$A:$AV,MATCH(TEXT($C54,"000"),'By serial number'!$A:$A,0),MATCH(_7043_DJones_1_export_excel_2_9_[[#Headers],[CITY]],'By serial number'!$A$1:$AV$1,0)))=0,"",INDEX('By serial number'!$A:$AV,MATCH(TEXT($C54,"000"),'By serial number'!$A:$A,0),MATCH(_7043_DJones_1_export_excel_2_9_[[#Headers],[CITY]],'By serial number'!$A$1:$AV$1,0)))</f>
        <v>SANDY</v>
      </c>
      <c r="AH54" s="4" t="str">
        <f>IF(LEN(INDEX('By serial number'!$A:$AV,MATCH(TEXT($C54,"000"),'By serial number'!$A:$A,0),MATCH(_7043_DJones_1_export_excel_2_9_[[#Headers],[STATE]],'By serial number'!$A$1:$AV$1,0)))=0,"",INDEX('By serial number'!$A:$AV,MATCH(TEXT($C54,"000"),'By serial number'!$A:$A,0),MATCH(_7043_DJones_1_export_excel_2_9_[[#Headers],[STATE]],'By serial number'!$A$1:$AV$1,0)))</f>
        <v>UT</v>
      </c>
      <c r="AI54" s="4" t="e">
        <f>IF(LEN(INDEX('By serial number'!$A:$AV,MATCH(TEXT($C54,"000"),'By serial number'!$A:$A,0),MATCH(_7043_DJones_1_export_excel_2_9_[[#Headers],[Column1]],'By serial number'!$A$1:$AV$1,0)))=0,"",INDEX('By serial number'!$A:$AV,MATCH(TEXT($C54,"000"),'By serial number'!$A:$A,0),MATCH(_7043_DJones_1_export_excel_2_9_[[#Headers],[Column1]],'By serial number'!$A$1:$AV$1,0)))</f>
        <v>#N/A</v>
      </c>
      <c r="AJ54" s="4" t="str">
        <f>IF(LEN(INDEX('By serial number'!$A:$AV,MATCH(TEXT($C54,"000"),'By serial number'!$A:$A,0),MATCH(_7043_DJones_1_export_excel_2_9_[[#Headers],[OTHER NAMES(1)]],'By serial number'!$A$1:$AV$1,0)))=0,"",INDEX('By serial number'!$A:$AV,MATCH(TEXT($C54,"000"),'By serial number'!$A:$A,0),MATCH(_7043_DJones_1_export_excel_2_9_[[#Headers],[OTHER NAMES(1)]],'By serial number'!$A$1:$AV$1,0)))</f>
        <v/>
      </c>
      <c r="AK54" s="4" t="str">
        <f>IF(LEN(INDEX('By serial number'!$A:$AV,MATCH(TEXT($C54,"000"),'By serial number'!$A:$A,0),MATCH(_7043_DJones_1_export_excel_2_9_[[#Headers],[OTHER NAMES(2)]],'By serial number'!$A$1:$AV$1,0)))=0,"",INDEX('By serial number'!$A:$AV,MATCH(TEXT($C54,"000"),'By serial number'!$A:$A,0),MATCH(_7043_DJones_1_export_excel_2_9_[[#Headers],[OTHER NAMES(2)]],'By serial number'!$A$1:$AV$1,0)))</f>
        <v/>
      </c>
      <c r="AL54" s="4" t="str">
        <f>IF(LEN(INDEX('By serial number'!$A:$AV,MATCH(TEXT($C54,"000"),'By serial number'!$A:$A,0),MATCH(_7043_DJones_1_export_excel_2_9_[[#Headers],[Part 135 Certificate Holder Name]],'By serial number'!$A$1:$AV$1,0)))=0,"",INDEX('By serial number'!$A:$AV,MATCH(TEXT($C54,"000"),'By serial number'!$A:$A,0),MATCH(_7043_DJones_1_export_excel_2_9_[[#Headers],[Part 135 Certificate Holder Name]],'By serial number'!$A$1:$AV$1,0)))</f>
        <v>Keystone Aviation, LLC</v>
      </c>
      <c r="AM54" s="4" t="str">
        <f>IF(LEN(INDEX('By serial number'!$A:$AV,MATCH(TEXT($C54,"000"),'By serial number'!$A:$A,0),MATCH(_7043_DJones_1_export_excel_2_9_[[#Headers],[Part 135 Dsgn]],'By serial number'!$A$1:$AV$1,0)))=0,"",INDEX('By serial number'!$A:$AV,MATCH(TEXT($C54,"000"),'By serial number'!$A:$A,0),MATCH(_7043_DJones_1_export_excel_2_9_[[#Headers],[Part 135 Dsgn]],'By serial number'!$A$1:$AV$1,0)))</f>
        <v>B8MA</v>
      </c>
      <c r="AN54" s="4" t="e">
        <f>IF(LEN(INDEX('By serial number'!$A:$AV,MATCH(TEXT($C54,"000"),'By serial number'!$A:$A,0),MATCH(_7043_DJones_1_export_excel_2_9_[[#Headers],[Column2]],'By serial number'!$A$1:$AV$1,0)))=0,"",INDEX('By serial number'!$A:$AV,MATCH(TEXT($C54,"000"),'By serial number'!$A:$A,0),MATCH(_7043_DJones_1_export_excel_2_9_[[#Headers],[Column2]],'By serial number'!$A$1:$AV$1,0)))</f>
        <v>#N/A</v>
      </c>
      <c r="AO54" s="4" t="str">
        <f>IF(LEN(INDEX('By serial number'!$A:$AV,MATCH(TEXT($C54,"000"),'By serial number'!$A:$A,0),MATCH(_7043_DJones_1_export_excel_2_9_[[#Headers],[DNB Key People]],'By serial number'!$A$1:$AV$1,0)))=0,"",INDEX('By serial number'!$A:$AV,MATCH(TEXT($C54,"000"),'By serial number'!$A:$A,0),MATCH(_7043_DJones_1_export_excel_2_9_[[#Headers],[DNB Key People]],'By serial number'!$A$1:$AV$1,0)))</f>
        <v/>
      </c>
      <c r="AP54" s="4" t="str">
        <f>IF(LEN(INDEX('By serial number'!$A:$AV,MATCH(TEXT($C54,"000"),'By serial number'!$A:$A,0),MATCH(_7043_DJones_1_export_excel_2_9_[[#Headers],[POC]],'By serial number'!$A$1:$AV$1,0)))=0,"",INDEX('By serial number'!$A:$AV,MATCH(TEXT($C54,"000"),'By serial number'!$A:$A,0),MATCH(_7043_DJones_1_export_excel_2_9_[[#Headers],[POC]],'By serial number'!$A$1:$AV$1,0)))</f>
        <v/>
      </c>
      <c r="AQ54" s="4" t="str">
        <f>IF(LEN(INDEX('By serial number'!$A:$AV,MATCH(TEXT($C54,"000"),'By serial number'!$A:$A,0),MATCH(_7043_DJones_1_export_excel_2_9_[[#Headers],[Title]],'By serial number'!$A$1:$AV$1,0)))=0,"",INDEX('By serial number'!$A:$AV,MATCH(TEXT($C54,"000"),'By serial number'!$A:$A,0),MATCH(_7043_DJones_1_export_excel_2_9_[[#Headers],[Title]],'By serial number'!$A$1:$AV$1,0)))</f>
        <v/>
      </c>
      <c r="AR54" s="4" t="str">
        <f>IF(LEN(INDEX('By serial number'!$A:$AV,MATCH(TEXT($C54,"000"),'By serial number'!$A:$A,0),MATCH(_7043_DJones_1_export_excel_2_9_[[#Headers],[Address]],'By serial number'!$A$1:$AV$1,0)))=0,"",INDEX('By serial number'!$A:$AV,MATCH(TEXT($C54,"000"),'By serial number'!$A:$A,0),MATCH(_7043_DJones_1_export_excel_2_9_[[#Headers],[Address]],'By serial number'!$A$1:$AV$1,0)))</f>
        <v/>
      </c>
      <c r="AS54" s="4" t="e">
        <f>IF(LEN(INDEX('By serial number'!$A:$AV,MATCH(TEXT($C54,"000"),'By serial number'!$A:$A,0),MATCH(_7043_DJones_1_export_excel_2_9_[[#Headers],[Column3]],'By serial number'!$A$1:$AV$1,0)))=0,"",INDEX('By serial number'!$A:$AV,MATCH(TEXT($C54,"000"),'By serial number'!$A:$A,0),MATCH(_7043_DJones_1_export_excel_2_9_[[#Headers],[Column3]],'By serial number'!$A$1:$AV$1,0)))</f>
        <v>#N/A</v>
      </c>
      <c r="AT54" s="4" t="str">
        <f>IF(LEN(INDEX('By serial number'!$A:$AV,MATCH(TEXT($C54,"000"),'By serial number'!$A:$A,0),MATCH(_7043_DJones_1_export_excel_2_9_[[#Headers],[Phone]],'By serial number'!$A$1:$AV$1,0)))=0,"",INDEX('By serial number'!$A:$AV,MATCH(TEXT($C54,"000"),'By serial number'!$A:$A,0),MATCH(_7043_DJones_1_export_excel_2_9_[[#Headers],[Phone]],'By serial number'!$A$1:$AV$1,0)))</f>
        <v/>
      </c>
      <c r="AU54" s="4" t="str">
        <f>IF(LEN(INDEX('By serial number'!$A:$AV,MATCH(TEXT($C54,"000"),'By serial number'!$A:$A,0),MATCH(_7043_DJones_1_export_excel_2_9_[[#Headers],[Email]],'By serial number'!$A$1:$AV$1,0)))=0,"",INDEX('By serial number'!$A:$AV,MATCH(TEXT($C54,"000"),'By serial number'!$A:$A,0),MATCH(_7043_DJones_1_export_excel_2_9_[[#Headers],[Email]],'By serial number'!$A$1:$AV$1,0)))</f>
        <v/>
      </c>
      <c r="AV54" s="4" t="e">
        <f>IF(LEN(INDEX('By serial number'!$A:$AV,MATCH(TEXT($C54,"000"),'By serial number'!$A:$A,0),MATCH(_7043_DJones_1_export_excel_2_9_[[#Headers],[Column4]],'By serial number'!$A$1:$AV$1,0)))=0,"",INDEX('By serial number'!$A:$AV,MATCH(TEXT($C54,"000"),'By serial number'!$A:$A,0),MATCH(_7043_DJones_1_export_excel_2_9_[[#Headers],[Column4]],'By serial number'!$A$1:$AV$1,0)))</f>
        <v>#N/A</v>
      </c>
      <c r="AW54" s="4" t="str">
        <f>IF(LEN(INDEX('By serial number'!$A:$AV,MATCH(TEXT($C54,"000"),'By serial number'!$A:$A,0),MATCH(_7043_DJones_1_export_excel_2_9_[[#Headers],[NBAA Name]],'By serial number'!$A$1:$AV$1,0)))=0,"",INDEX('By serial number'!$A:$AV,MATCH(TEXT($C54,"000"),'By serial number'!$A:$A,0),MATCH(_7043_DJones_1_export_excel_2_9_[[#Headers],[NBAA Name]],'By serial number'!$A$1:$AV$1,0)))</f>
        <v xml:space="preserve">Keystone Aviation </v>
      </c>
      <c r="AX54" s="4" t="str">
        <f>IF(LEN(INDEX('By serial number'!$A:$AV,MATCH(TEXT($C54,"000"),'By serial number'!$A:$A,0),MATCH(_7043_DJones_1_export_excel_2_9_[[#Headers],[NBAA Addr1]],'By serial number'!$A$1:$AV$1,0)))=0,"",INDEX('By serial number'!$A:$AV,MATCH(TEXT($C54,"000"),'By serial number'!$A:$A,0),MATCH(_7043_DJones_1_export_excel_2_9_[[#Headers],[NBAA Addr1]],'By serial number'!$A$1:$AV$1,0)))</f>
        <v>303 N 2370 W</v>
      </c>
      <c r="AY54" s="4" t="str">
        <f>IF(LEN(INDEX('By serial number'!$A:$AV,MATCH(TEXT($C54,"000"),'By serial number'!$A:$A,0),MATCH(_7043_DJones_1_export_excel_2_9_[[#Headers],[NBAA Addr2]],'By serial number'!$A$1:$AV$1,0)))=0,"",INDEX('By serial number'!$A:$AV,MATCH(TEXT($C54,"000"),'By serial number'!$A:$A,0),MATCH(_7043_DJones_1_export_excel_2_9_[[#Headers],[NBAA Addr2]],'By serial number'!$A$1:$AV$1,0)))</f>
        <v/>
      </c>
      <c r="AZ54" s="4" t="str">
        <f>IF(LEN(INDEX('By serial number'!$A:$AV,MATCH(TEXT($C54,"000"),'By serial number'!$A:$A,0),MATCH(_7043_DJones_1_export_excel_2_9_[[#Headers],[NBAA City]],'By serial number'!$A$1:$AV$1,0)))=0,"",INDEX('By serial number'!$A:$AV,MATCH(TEXT($C54,"000"),'By serial number'!$A:$A,0),MATCH(_7043_DJones_1_export_excel_2_9_[[#Headers],[NBAA City]],'By serial number'!$A$1:$AV$1,0)))</f>
        <v>Salt Lake City</v>
      </c>
      <c r="BA54" s="4" t="str">
        <f>IF(LEN(INDEX('By serial number'!$A:$AV,MATCH(TEXT($C54,"000"),'By serial number'!$A:$A,0),MATCH(_7043_DJones_1_export_excel_2_9_[[#Headers],[NBAA State]],'By serial number'!$A$1:$AV$1,0)))=0,"",INDEX('By serial number'!$A:$AV,MATCH(TEXT($C54,"000"),'By serial number'!$A:$A,0),MATCH(_7043_DJones_1_export_excel_2_9_[[#Headers],[NBAA State]],'By serial number'!$A$1:$AV$1,0)))</f>
        <v>Utah</v>
      </c>
      <c r="BB54" s="4" t="str">
        <f>IF(LEN(INDEX('By serial number'!$A:$AV,MATCH(TEXT($C54,"000"),'By serial number'!$A:$A,0),MATCH(_7043_DJones_1_export_excel_2_9_[[#Headers],[NBAA Zip]],'By serial number'!$A$1:$AV$1,0)))=0,"",INDEX('By serial number'!$A:$AV,MATCH(TEXT($C54,"000"),'By serial number'!$A:$A,0),MATCH(_7043_DJones_1_export_excel_2_9_[[#Headers],[NBAA Zip]],'By serial number'!$A$1:$AV$1,0)))</f>
        <v>84116</v>
      </c>
      <c r="BC54" s="4" t="str">
        <f>IF(LEN(INDEX('By serial number'!$A:$AV,MATCH(TEXT($C54,"000"),'By serial number'!$A:$A,0),MATCH(_7043_DJones_1_export_excel_2_9_[[#Headers],[NBAA Phone]],'By serial number'!$A$1:$AV$1,0)))=0,"",INDEX('By serial number'!$A:$AV,MATCH(TEXT($C54,"000"),'By serial number'!$A:$A,0),MATCH(_7043_DJones_1_export_excel_2_9_[[#Headers],[NBAA Phone]],'By serial number'!$A$1:$AV$1,0)))</f>
        <v>+1 801.359.2085</v>
      </c>
      <c r="BD54" s="4" t="str">
        <f>IF(LEN(INDEX('By serial number'!$A:$AV,MATCH(TEXT($C54,"000"),'By serial number'!$A:$A,0),MATCH(_7043_DJones_1_export_excel_2_9_[[#Headers],[NBAA Web]],'By serial number'!$A$1:$AV$1,0)))=0,"",INDEX('By serial number'!$A:$AV,MATCH(TEXT($C54,"000"),'By serial number'!$A:$A,0),MATCH(_7043_DJones_1_export_excel_2_9_[[#Headers],[NBAA Web]],'By serial number'!$A$1:$AV$1,0)))</f>
        <v>www.keystoneaviation.com</v>
      </c>
      <c r="BE54" s="4" t="str">
        <f>IF(LEN(INDEX('By serial number'!$A:$AV,MATCH(TEXT($C54,"000"),'By serial number'!$A:$A,0),MATCH(_7043_DJones_1_export_excel_2_9_[[#Headers],[NBAA email]],'By serial number'!$A$1:$AV$1,0)))=0,"",INDEX('By serial number'!$A:$AV,MATCH(TEXT($C54,"000"),'By serial number'!$A:$A,0),MATCH(_7043_DJones_1_export_excel_2_9_[[#Headers],[NBAA email]],'By serial number'!$A$1:$AV$1,0)))</f>
        <v>ops@keystoneaviation.com</v>
      </c>
      <c r="BF54" s="4" t="str">
        <f>IF(LEN(INDEX('By serial number'!$A:$AV,MATCH(TEXT($C54,"000"),'By serial number'!$A:$A,0),MATCH(_7043_DJones_1_export_excel_2_9_[[#Headers],[NBAA NBAA Link]],'By serial number'!$A$1:$AV$1,0)))=0,"",INDEX('By serial number'!$A:$AV,MATCH(TEXT($C54,"000"),'By serial number'!$A:$A,0),MATCH(_7043_DJones_1_export_excel_2_9_[[#Headers],[NBAA NBAA Link]],'By serial number'!$A$1:$AV$1,0)))</f>
        <v/>
      </c>
      <c r="BG54" s="4" t="str">
        <f>IF(LEN(INDEX('By serial number'!$A:$AV,MATCH(TEXT($C54,"000"),'By serial number'!$A:$A,0),MATCH(_7043_DJones_1_export_excel_2_9_[[#Headers],[Certificate Designator]],'By serial number'!$A$1:$AV$1,0)))=0,"",INDEX('By serial number'!$A:$AV,MATCH(TEXT($C54,"000"),'By serial number'!$A:$A,0),MATCH(_7043_DJones_1_export_excel_2_9_[[#Headers],[Certificate Designator]],'By serial number'!$A$1:$AV$1,0)))</f>
        <v>B8MA</v>
      </c>
      <c r="BH54" s="4" t="str">
        <f>IF(LEN(INDEX('By serial number'!$A:$AV,MATCH(TEXT($C54,"000"),'By serial number'!$A:$A,0),MATCH(_7043_DJones_1_export_excel_2_9_[[#Headers],[Company Name]],'By serial number'!$A$1:$AV$1,0)))=0,"",INDEX('By serial number'!$A:$AV,MATCH(TEXT($C54,"000"),'By serial number'!$A:$A,0),MATCH(_7043_DJones_1_export_excel_2_9_[[#Headers],[Company Name]],'By serial number'!$A$1:$AV$1,0)))</f>
        <v>KEYSTONE AVIATION LLC</v>
      </c>
      <c r="BI54" s="4" t="str">
        <f>IF(LEN(INDEX('By serial number'!$A:$AV,MATCH(TEXT($C54,"000"),'By serial number'!$A:$A,0),MATCH(_7043_DJones_1_export_excel_2_9_[[#Headers],[CEO_Name]],'By serial number'!$A$1:$AV$1,0)))=0,"",INDEX('By serial number'!$A:$AV,MATCH(TEXT($C54,"000"),'By serial number'!$A:$A,0),MATCH(_7043_DJones_1_export_excel_2_9_[[#Headers],[CEO_Name]],'By serial number'!$A$1:$AV$1,0)))</f>
        <v>Fish, Aaron</v>
      </c>
      <c r="BJ54" s="4" t="str">
        <f>IF(LEN(INDEX('By serial number'!$A:$AV,MATCH(TEXT($C54,"000"),'By serial number'!$A:$A,0),MATCH(_7043_DJones_1_export_excel_2_9_[[#Headers],[CEO_Title]],'By serial number'!$A$1:$AV$1,0)))=0,"",INDEX('By serial number'!$A:$AV,MATCH(TEXT($C54,"000"),'By serial number'!$A:$A,0),MATCH(_7043_DJones_1_export_excel_2_9_[[#Headers],[CEO_Title]],'By serial number'!$A$1:$AV$1,0)))</f>
        <v>ACTING, CHIEF EXECUTIVE OFFICER</v>
      </c>
      <c r="BK54" s="4" t="str">
        <f>IF(LEN(INDEX('By serial number'!$A:$AV,MATCH(TEXT($C54,"000"),'By serial number'!$A:$A,0),MATCH(_7043_DJones_1_export_excel_2_9_[[#Headers],[CEO_Address1]],'By serial number'!$A$1:$AV$1,0)))=0,"",INDEX('By serial number'!$A:$AV,MATCH(TEXT($C54,"000"),'By serial number'!$A:$A,0),MATCH(_7043_DJones_1_export_excel_2_9_[[#Headers],[CEO_Address1]],'By serial number'!$A$1:$AV$1,0)))</f>
        <v>303 NORTH 2370 WEST</v>
      </c>
      <c r="BL54" s="4" t="str">
        <f>IF(LEN(INDEX('By serial number'!$A:$AV,MATCH(TEXT($C54,"000"),'By serial number'!$A:$A,0),MATCH(_7043_DJones_1_export_excel_2_9_[[#Headers],[CEO_Address2]],'By serial number'!$A$1:$AV$1,0)))=0,"",INDEX('By serial number'!$A:$AV,MATCH(TEXT($C54,"000"),'By serial number'!$A:$A,0),MATCH(_7043_DJones_1_export_excel_2_9_[[#Headers],[CEO_Address2]],'By serial number'!$A$1:$AV$1,0)))</f>
        <v/>
      </c>
      <c r="BM54" s="4" t="str">
        <f>IF(LEN(INDEX('By serial number'!$A:$AV,MATCH(TEXT($C54,"000"),'By serial number'!$A:$A,0),MATCH(_7043_DJones_1_export_excel_2_9_[[#Headers],[CEO_Address3]],'By serial number'!$A$1:$AV$1,0)))=0,"",INDEX('By serial number'!$A:$AV,MATCH(TEXT($C54,"000"),'By serial number'!$A:$A,0),MATCH(_7043_DJones_1_export_excel_2_9_[[#Headers],[CEO_Address3]],'By serial number'!$A$1:$AV$1,0)))</f>
        <v/>
      </c>
      <c r="BN54" s="4" t="str">
        <f>IF(LEN(INDEX('By serial number'!$A:$AV,MATCH(TEXT($C54,"000"),'By serial number'!$A:$A,0),MATCH(_7043_DJones_1_export_excel_2_9_[[#Headers],[CEO_City]],'By serial number'!$A$1:$AV$1,0)))=0,"",INDEX('By serial number'!$A:$AV,MATCH(TEXT($C54,"000"),'By serial number'!$A:$A,0),MATCH(_7043_DJones_1_export_excel_2_9_[[#Headers],[CEO_City]],'By serial number'!$A$1:$AV$1,0)))</f>
        <v>SALT LAKE CITY</v>
      </c>
      <c r="BO54" s="4" t="str">
        <f>IF(LEN(INDEX('By serial number'!$A:$AV,MATCH(TEXT($C54,"000"),'By serial number'!$A:$A,0),MATCH(_7043_DJones_1_export_excel_2_9_[[#Headers],[CEO_State]],'By serial number'!$A$1:$AV$1,0)))=0,"",INDEX('By serial number'!$A:$AV,MATCH(TEXT($C54,"000"),'By serial number'!$A:$A,0),MATCH(_7043_DJones_1_export_excel_2_9_[[#Headers],[CEO_State]],'By serial number'!$A$1:$AV$1,0)))</f>
        <v>UT</v>
      </c>
      <c r="BP54" s="4" t="str">
        <f>IF(LEN(INDEX('By serial number'!$A:$AV,MATCH(TEXT($C54,"000"),'By serial number'!$A:$A,0),MATCH(_7043_DJones_1_export_excel_2_9_[[#Headers],[CEO_Postal_Code]],'By serial number'!$A$1:$AV$1,0)))=0,"",INDEX('By serial number'!$A:$AV,MATCH(TEXT($C54,"000"),'By serial number'!$A:$A,0),MATCH(_7043_DJones_1_export_excel_2_9_[[#Headers],[CEO_Postal_Code]],'By serial number'!$A$1:$AV$1,0)))</f>
        <v>84116</v>
      </c>
      <c r="BQ54" s="4" t="str">
        <f>IF(LEN(INDEX('By serial number'!$A:$AV,MATCH(TEXT($C54,"000"),'By serial number'!$A:$A,0),MATCH(_7043_DJones_1_export_excel_2_9_[[#Headers],[CEO_Country]],'By serial number'!$A$1:$AV$1,0)))=0,"",INDEX('By serial number'!$A:$AV,MATCH(TEXT($C54,"000"),'By serial number'!$A:$A,0),MATCH(_7043_DJones_1_export_excel_2_9_[[#Headers],[CEO_Country]],'By serial number'!$A$1:$AV$1,0)))</f>
        <v>US</v>
      </c>
      <c r="BR54" s="4" t="str">
        <f>IF(LEN(INDEX('By serial number'!$A:$AV,MATCH(TEXT($C54,"000"),'By serial number'!$A:$A,0),MATCH(_7043_DJones_1_export_excel_2_9_[[#Headers],[CEO_Phone]],'By serial number'!$A$1:$AV$1,0)))=0,"",INDEX('By serial number'!$A:$AV,MATCH(TEXT($C54,"000"),'By serial number'!$A:$A,0),MATCH(_7043_DJones_1_export_excel_2_9_[[#Headers],[CEO_Phone]],'By serial number'!$A$1:$AV$1,0)))</f>
        <v>8019106810</v>
      </c>
      <c r="BS54" s="4" t="str">
        <f>IF(LEN(INDEX('By serial number'!$A:$AV,MATCH(TEXT($C54,"000"),'By serial number'!$A:$A,0),MATCH(_7043_DJones_1_export_excel_2_9_[[#Headers],[CEO_Phone_Extension]],'By serial number'!$A$1:$AV$1,0)))=0,"",INDEX('By serial number'!$A:$AV,MATCH(TEXT($C54,"000"),'By serial number'!$A:$A,0),MATCH(_7043_DJones_1_export_excel_2_9_[[#Headers],[CEO_Phone_Extension]],'By serial number'!$A$1:$AV$1,0)))</f>
        <v/>
      </c>
      <c r="BT54" s="4" t="str">
        <f>IF(LEN(INDEX('By serial number'!$A:$AV,MATCH(TEXT($C54,"000"),'By serial number'!$A:$A,0),MATCH(_7043_DJones_1_export_excel_2_9_[[#Headers],[CEO_Foreign_Phone]],'By serial number'!$A$1:$AV$1,0)))=0,"",INDEX('By serial number'!$A:$AV,MATCH(TEXT($C54,"000"),'By serial number'!$A:$A,0),MATCH(_7043_DJones_1_export_excel_2_9_[[#Headers],[CEO_Foreign_Phone]],'By serial number'!$A$1:$AV$1,0)))</f>
        <v/>
      </c>
      <c r="BU54" s="4" t="str">
        <f>IFERROR(INDEX(Zerobounce!$A:$B,MATCH(_7043_DJones_1_export_excel_2_9_[[#This Row],[COMPEMAILADDRESS]],Zerobounce!$A:$A,0),2),"")</f>
        <v/>
      </c>
      <c r="BV54" s="4" t="str">
        <f>IFERROR(INDEX(Zerobounce!$A:$B,MATCH(_7043_DJones_1_export_excel_2_9_[[#This Row],[CONTACTEMAIL]],Zerobounce!$A:$A,0),2),"")</f>
        <v/>
      </c>
      <c r="BW54" s="11"/>
    </row>
    <row r="55" spans="1:75" x14ac:dyDescent="0.25">
      <c r="A55" s="4" t="s">
        <v>999</v>
      </c>
      <c r="B55" s="4" t="s">
        <v>1000</v>
      </c>
      <c r="C55">
        <v>233</v>
      </c>
      <c r="D55" s="4" t="s">
        <v>1367</v>
      </c>
      <c r="E55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VH-PFV </v>
      </c>
      <c r="F55" s="4" t="s">
        <v>1368</v>
      </c>
      <c r="G55" s="4"/>
      <c r="H55" s="4" t="s">
        <v>82</v>
      </c>
      <c r="I55" s="4" t="s">
        <v>1043</v>
      </c>
      <c r="J55" s="4" t="s">
        <v>1369</v>
      </c>
      <c r="K55" s="4" t="s">
        <v>1370</v>
      </c>
      <c r="L55" s="4"/>
      <c r="M55" s="4" t="s">
        <v>1371</v>
      </c>
      <c r="N55" s="4" t="s">
        <v>88</v>
      </c>
      <c r="O55">
        <v>2200</v>
      </c>
      <c r="P55" s="4" t="s">
        <v>451</v>
      </c>
      <c r="Q55" s="4" t="s">
        <v>1193</v>
      </c>
      <c r="R55" s="4" t="s">
        <v>1372</v>
      </c>
      <c r="S55" s="4" t="s">
        <v>1373</v>
      </c>
      <c r="T55" s="4" t="s">
        <v>1374</v>
      </c>
      <c r="U55" s="4"/>
      <c r="V55" s="4" t="s">
        <v>1375</v>
      </c>
      <c r="W55" s="4" t="s">
        <v>1376</v>
      </c>
      <c r="X55" s="4" t="s">
        <v>1377</v>
      </c>
      <c r="Y55" s="4" t="s">
        <v>1378</v>
      </c>
      <c r="Z55" s="4" t="s">
        <v>1374</v>
      </c>
      <c r="AA55" s="4" t="s">
        <v>1374</v>
      </c>
      <c r="AB55" s="4"/>
      <c r="AC55" s="4" t="str">
        <f>IF(LEN(INDEX('By serial number'!$A:$AV,MATCH(TEXT($C55,"000"),'By serial number'!$A:$A,0),MATCH(_7043_DJones_1_export_excel_2_9_[[#Headers],["Operator"]],'By serial number'!$A$1:$AV$1,0)))=0,"",INDEX('By serial number'!$A:$AV,MATCH(TEXT($C55,"000"),'By serial number'!$A:$A,0),MATCH(_7043_DJones_1_export_excel_2_9_[[#Headers],["Operator"]],'By serial number'!$A$1:$AV$1,0)))</f>
        <v xml:space="preserve">Pacific Flight Services Ltd </v>
      </c>
      <c r="AD55" s="4" t="str">
        <f>IF(LEN(INDEX('By serial number'!$A:$AV,MATCH(TEXT($C55,"000"),'By serial number'!$A:$A,0),MATCH(_7043_DJones_1_export_excel_2_9_[[#Headers],[Data]],'By serial number'!$A$1:$AV$1,0)))=0,"",INDEX('By serial number'!$A:$AV,MATCH(TEXT($C55,"000"),'By serial number'!$A:$A,0),MATCH(_7043_DJones_1_export_excel_2_9_[[#Headers],[Data]],'By serial number'!$A$1:$AV$1,0)))</f>
        <v>rg 05/10/13</v>
      </c>
      <c r="AE55" s="4" t="str">
        <f>IF(LEN(INDEX('By serial number'!$A:$AV,MATCH(TEXT($C55,"000"),'By serial number'!$A:$A,0),MATCH(_7043_DJones_1_export_excel_2_9_[[#Headers],[NAME]],'By serial number'!$A$1:$AV$1,0)))=0,"",INDEX('By serial number'!$A:$AV,MATCH(TEXT($C55,"000"),'By serial number'!$A:$A,0),MATCH(_7043_DJones_1_export_excel_2_9_[[#Headers],[NAME]],'By serial number'!$A$1:$AV$1,0)))</f>
        <v>Pacific Flight Services Pte Ltd</v>
      </c>
      <c r="AF55" s="4" t="str">
        <f>IF(LEN(INDEX('By serial number'!$A:$AV,MATCH(TEXT($C55,"000"),'By serial number'!$A:$A,0),MATCH(_7043_DJones_1_export_excel_2_9_[[#Headers],[STREET]],'By serial number'!$A$1:$AV$1,0)))=0,"",INDEX('By serial number'!$A:$AV,MATCH(TEXT($C55,"000"),'By serial number'!$A:$A,0),MATCH(_7043_DJones_1_export_excel_2_9_[[#Headers],[STREET]],'By serial number'!$A$1:$AV$1,0)))</f>
        <v/>
      </c>
      <c r="AG55" s="4" t="str">
        <f>IF(LEN(INDEX('By serial number'!$A:$AV,MATCH(TEXT($C55,"000"),'By serial number'!$A:$A,0),MATCH(_7043_DJones_1_export_excel_2_9_[[#Headers],[CITY]],'By serial number'!$A$1:$AV$1,0)))=0,"",INDEX('By serial number'!$A:$AV,MATCH(TEXT($C55,"000"),'By serial number'!$A:$A,0),MATCH(_7043_DJones_1_export_excel_2_9_[[#Headers],[CITY]],'By serial number'!$A$1:$AV$1,0)))</f>
        <v>Singapore</v>
      </c>
      <c r="AH55" s="4" t="str">
        <f>IF(LEN(INDEX('By serial number'!$A:$AV,MATCH(TEXT($C55,"000"),'By serial number'!$A:$A,0),MATCH(_7043_DJones_1_export_excel_2_9_[[#Headers],[STATE]],'By serial number'!$A$1:$AV$1,0)))=0,"",INDEX('By serial number'!$A:$AV,MATCH(TEXT($C55,"000"),'By serial number'!$A:$A,0),MATCH(_7043_DJones_1_export_excel_2_9_[[#Headers],[STATE]],'By serial number'!$A$1:$AV$1,0)))</f>
        <v>Singapore</v>
      </c>
      <c r="AI55" s="4" t="e">
        <f>IF(LEN(INDEX('By serial number'!$A:$AV,MATCH(TEXT($C55,"000"),'By serial number'!$A:$A,0),MATCH(_7043_DJones_1_export_excel_2_9_[[#Headers],[Column1]],'By serial number'!$A$1:$AV$1,0)))=0,"",INDEX('By serial number'!$A:$AV,MATCH(TEXT($C55,"000"),'By serial number'!$A:$A,0),MATCH(_7043_DJones_1_export_excel_2_9_[[#Headers],[Column1]],'By serial number'!$A$1:$AV$1,0)))</f>
        <v>#N/A</v>
      </c>
      <c r="AJ55" s="4" t="str">
        <f>IF(LEN(INDEX('By serial number'!$A:$AV,MATCH(TEXT($C55,"000"),'By serial number'!$A:$A,0),MATCH(_7043_DJones_1_export_excel_2_9_[[#Headers],[OTHER NAMES(1)]],'By serial number'!$A$1:$AV$1,0)))=0,"",INDEX('By serial number'!$A:$AV,MATCH(TEXT($C55,"000"),'By serial number'!$A:$A,0),MATCH(_7043_DJones_1_export_excel_2_9_[[#Headers],[OTHER NAMES(1)]],'By serial number'!$A$1:$AV$1,0)))</f>
        <v/>
      </c>
      <c r="AK55" s="4" t="str">
        <f>IF(LEN(INDEX('By serial number'!$A:$AV,MATCH(TEXT($C55,"000"),'By serial number'!$A:$A,0),MATCH(_7043_DJones_1_export_excel_2_9_[[#Headers],[OTHER NAMES(2)]],'By serial number'!$A$1:$AV$1,0)))=0,"",INDEX('By serial number'!$A:$AV,MATCH(TEXT($C55,"000"),'By serial number'!$A:$A,0),MATCH(_7043_DJones_1_export_excel_2_9_[[#Headers],[OTHER NAMES(2)]],'By serial number'!$A$1:$AV$1,0)))</f>
        <v/>
      </c>
      <c r="AL55" s="4" t="str">
        <f>IF(LEN(INDEX('By serial number'!$A:$AV,MATCH(TEXT($C55,"000"),'By serial number'!$A:$A,0),MATCH(_7043_DJones_1_export_excel_2_9_[[#Headers],[Part 135 Certificate Holder Name]],'By serial number'!$A$1:$AV$1,0)))=0,"",INDEX('By serial number'!$A:$AV,MATCH(TEXT($C55,"000"),'By serial number'!$A:$A,0),MATCH(_7043_DJones_1_export_excel_2_9_[[#Headers],[Part 135 Certificate Holder Name]],'By serial number'!$A$1:$AV$1,0)))</f>
        <v/>
      </c>
      <c r="AM55" s="4" t="str">
        <f>IF(LEN(INDEX('By serial number'!$A:$AV,MATCH(TEXT($C55,"000"),'By serial number'!$A:$A,0),MATCH(_7043_DJones_1_export_excel_2_9_[[#Headers],[Part 135 Dsgn]],'By serial number'!$A$1:$AV$1,0)))=0,"",INDEX('By serial number'!$A:$AV,MATCH(TEXT($C55,"000"),'By serial number'!$A:$A,0),MATCH(_7043_DJones_1_export_excel_2_9_[[#Headers],[Part 135 Dsgn]],'By serial number'!$A$1:$AV$1,0)))</f>
        <v/>
      </c>
      <c r="AN55" s="4" t="e">
        <f>IF(LEN(INDEX('By serial number'!$A:$AV,MATCH(TEXT($C55,"000"),'By serial number'!$A:$A,0),MATCH(_7043_DJones_1_export_excel_2_9_[[#Headers],[Column2]],'By serial number'!$A$1:$AV$1,0)))=0,"",INDEX('By serial number'!$A:$AV,MATCH(TEXT($C55,"000"),'By serial number'!$A:$A,0),MATCH(_7043_DJones_1_export_excel_2_9_[[#Headers],[Column2]],'By serial number'!$A$1:$AV$1,0)))</f>
        <v>#N/A</v>
      </c>
      <c r="AO55" s="4" t="str">
        <f>IF(LEN(INDEX('By serial number'!$A:$AV,MATCH(TEXT($C55,"000"),'By serial number'!$A:$A,0),MATCH(_7043_DJones_1_export_excel_2_9_[[#Headers],[DNB Key People]],'By serial number'!$A$1:$AV$1,0)))=0,"",INDEX('By serial number'!$A:$AV,MATCH(TEXT($C55,"000"),'By serial number'!$A:$A,0),MATCH(_7043_DJones_1_export_excel_2_9_[[#Headers],[DNB Key People]],'By serial number'!$A$1:$AV$1,0)))</f>
        <v/>
      </c>
      <c r="AP55" s="4" t="str">
        <f>IF(LEN(INDEX('By serial number'!$A:$AV,MATCH(TEXT($C55,"000"),'By serial number'!$A:$A,0),MATCH(_7043_DJones_1_export_excel_2_9_[[#Headers],[POC]],'By serial number'!$A$1:$AV$1,0)))=0,"",INDEX('By serial number'!$A:$AV,MATCH(TEXT($C55,"000"),'By serial number'!$A:$A,0),MATCH(_7043_DJones_1_export_excel_2_9_[[#Headers],[POC]],'By serial number'!$A$1:$AV$1,0)))</f>
        <v/>
      </c>
      <c r="AQ55" s="4" t="str">
        <f>IF(LEN(INDEX('By serial number'!$A:$AV,MATCH(TEXT($C55,"000"),'By serial number'!$A:$A,0),MATCH(_7043_DJones_1_export_excel_2_9_[[#Headers],[Title]],'By serial number'!$A$1:$AV$1,0)))=0,"",INDEX('By serial number'!$A:$AV,MATCH(TEXT($C55,"000"),'By serial number'!$A:$A,0),MATCH(_7043_DJones_1_export_excel_2_9_[[#Headers],[Title]],'By serial number'!$A$1:$AV$1,0)))</f>
        <v/>
      </c>
      <c r="AR55" s="4" t="str">
        <f>IF(LEN(INDEX('By serial number'!$A:$AV,MATCH(TEXT($C55,"000"),'By serial number'!$A:$A,0),MATCH(_7043_DJones_1_export_excel_2_9_[[#Headers],[Address]],'By serial number'!$A$1:$AV$1,0)))=0,"",INDEX('By serial number'!$A:$AV,MATCH(TEXT($C55,"000"),'By serial number'!$A:$A,0),MATCH(_7043_DJones_1_export_excel_2_9_[[#Headers],[Address]],'By serial number'!$A$1:$AV$1,0)))</f>
        <v/>
      </c>
      <c r="AS55" s="4" t="e">
        <f>IF(LEN(INDEX('By serial number'!$A:$AV,MATCH(TEXT($C55,"000"),'By serial number'!$A:$A,0),MATCH(_7043_DJones_1_export_excel_2_9_[[#Headers],[Column3]],'By serial number'!$A$1:$AV$1,0)))=0,"",INDEX('By serial number'!$A:$AV,MATCH(TEXT($C55,"000"),'By serial number'!$A:$A,0),MATCH(_7043_DJones_1_export_excel_2_9_[[#Headers],[Column3]],'By serial number'!$A$1:$AV$1,0)))</f>
        <v>#N/A</v>
      </c>
      <c r="AT55" s="4" t="str">
        <f>IF(LEN(INDEX('By serial number'!$A:$AV,MATCH(TEXT($C55,"000"),'By serial number'!$A:$A,0),MATCH(_7043_DJones_1_export_excel_2_9_[[#Headers],[Phone]],'By serial number'!$A$1:$AV$1,0)))=0,"",INDEX('By serial number'!$A:$AV,MATCH(TEXT($C55,"000"),'By serial number'!$A:$A,0),MATCH(_7043_DJones_1_export_excel_2_9_[[#Headers],[Phone]],'By serial number'!$A$1:$AV$1,0)))</f>
        <v/>
      </c>
      <c r="AU55" s="4" t="str">
        <f>IF(LEN(INDEX('By serial number'!$A:$AV,MATCH(TEXT($C55,"000"),'By serial number'!$A:$A,0),MATCH(_7043_DJones_1_export_excel_2_9_[[#Headers],[Email]],'By serial number'!$A$1:$AV$1,0)))=0,"",INDEX('By serial number'!$A:$AV,MATCH(TEXT($C55,"000"),'By serial number'!$A:$A,0),MATCH(_7043_DJones_1_export_excel_2_9_[[#Headers],[Email]],'By serial number'!$A$1:$AV$1,0)))</f>
        <v/>
      </c>
      <c r="AV55" s="4" t="e">
        <f>IF(LEN(INDEX('By serial number'!$A:$AV,MATCH(TEXT($C55,"000"),'By serial number'!$A:$A,0),MATCH(_7043_DJones_1_export_excel_2_9_[[#Headers],[Column4]],'By serial number'!$A$1:$AV$1,0)))=0,"",INDEX('By serial number'!$A:$AV,MATCH(TEXT($C55,"000"),'By serial number'!$A:$A,0),MATCH(_7043_DJones_1_export_excel_2_9_[[#Headers],[Column4]],'By serial number'!$A$1:$AV$1,0)))</f>
        <v>#N/A</v>
      </c>
      <c r="AW55" s="4" t="str">
        <f>IF(LEN(INDEX('By serial number'!$A:$AV,MATCH(TEXT($C55,"000"),'By serial number'!$A:$A,0),MATCH(_7043_DJones_1_export_excel_2_9_[[#Headers],[NBAA Name]],'By serial number'!$A$1:$AV$1,0)))=0,"",INDEX('By serial number'!$A:$AV,MATCH(TEXT($C55,"000"),'By serial number'!$A:$A,0),MATCH(_7043_DJones_1_export_excel_2_9_[[#Headers],[NBAA Name]],'By serial number'!$A$1:$AV$1,0)))</f>
        <v/>
      </c>
      <c r="AX55" s="4" t="str">
        <f>IF(LEN(INDEX('By serial number'!$A:$AV,MATCH(TEXT($C55,"000"),'By serial number'!$A:$A,0),MATCH(_7043_DJones_1_export_excel_2_9_[[#Headers],[NBAA Addr1]],'By serial number'!$A$1:$AV$1,0)))=0,"",INDEX('By serial number'!$A:$AV,MATCH(TEXT($C55,"000"),'By serial number'!$A:$A,0),MATCH(_7043_DJones_1_export_excel_2_9_[[#Headers],[NBAA Addr1]],'By serial number'!$A$1:$AV$1,0)))</f>
        <v/>
      </c>
      <c r="AY55" s="4" t="str">
        <f>IF(LEN(INDEX('By serial number'!$A:$AV,MATCH(TEXT($C55,"000"),'By serial number'!$A:$A,0),MATCH(_7043_DJones_1_export_excel_2_9_[[#Headers],[NBAA Addr2]],'By serial number'!$A$1:$AV$1,0)))=0,"",INDEX('By serial number'!$A:$AV,MATCH(TEXT($C55,"000"),'By serial number'!$A:$A,0),MATCH(_7043_DJones_1_export_excel_2_9_[[#Headers],[NBAA Addr2]],'By serial number'!$A$1:$AV$1,0)))</f>
        <v/>
      </c>
      <c r="AZ55" s="4" t="str">
        <f>IF(LEN(INDEX('By serial number'!$A:$AV,MATCH(TEXT($C55,"000"),'By serial number'!$A:$A,0),MATCH(_7043_DJones_1_export_excel_2_9_[[#Headers],[NBAA City]],'By serial number'!$A$1:$AV$1,0)))=0,"",INDEX('By serial number'!$A:$AV,MATCH(TEXT($C55,"000"),'By serial number'!$A:$A,0),MATCH(_7043_DJones_1_export_excel_2_9_[[#Headers],[NBAA City]],'By serial number'!$A$1:$AV$1,0)))</f>
        <v/>
      </c>
      <c r="BA55" s="4" t="str">
        <f>IF(LEN(INDEX('By serial number'!$A:$AV,MATCH(TEXT($C55,"000"),'By serial number'!$A:$A,0),MATCH(_7043_DJones_1_export_excel_2_9_[[#Headers],[NBAA State]],'By serial number'!$A$1:$AV$1,0)))=0,"",INDEX('By serial number'!$A:$AV,MATCH(TEXT($C55,"000"),'By serial number'!$A:$A,0),MATCH(_7043_DJones_1_export_excel_2_9_[[#Headers],[NBAA State]],'By serial number'!$A$1:$AV$1,0)))</f>
        <v/>
      </c>
      <c r="BB55" s="4" t="str">
        <f>IF(LEN(INDEX('By serial number'!$A:$AV,MATCH(TEXT($C55,"000"),'By serial number'!$A:$A,0),MATCH(_7043_DJones_1_export_excel_2_9_[[#Headers],[NBAA Zip]],'By serial number'!$A$1:$AV$1,0)))=0,"",INDEX('By serial number'!$A:$AV,MATCH(TEXT($C55,"000"),'By serial number'!$A:$A,0),MATCH(_7043_DJones_1_export_excel_2_9_[[#Headers],[NBAA Zip]],'By serial number'!$A$1:$AV$1,0)))</f>
        <v/>
      </c>
      <c r="BC55" s="4" t="str">
        <f>IF(LEN(INDEX('By serial number'!$A:$AV,MATCH(TEXT($C55,"000"),'By serial number'!$A:$A,0),MATCH(_7043_DJones_1_export_excel_2_9_[[#Headers],[NBAA Phone]],'By serial number'!$A$1:$AV$1,0)))=0,"",INDEX('By serial number'!$A:$AV,MATCH(TEXT($C55,"000"),'By serial number'!$A:$A,0),MATCH(_7043_DJones_1_export_excel_2_9_[[#Headers],[NBAA Phone]],'By serial number'!$A$1:$AV$1,0)))</f>
        <v/>
      </c>
      <c r="BD55" s="4" t="str">
        <f>IF(LEN(INDEX('By serial number'!$A:$AV,MATCH(TEXT($C55,"000"),'By serial number'!$A:$A,0),MATCH(_7043_DJones_1_export_excel_2_9_[[#Headers],[NBAA Web]],'By serial number'!$A$1:$AV$1,0)))=0,"",INDEX('By serial number'!$A:$AV,MATCH(TEXT($C55,"000"),'By serial number'!$A:$A,0),MATCH(_7043_DJones_1_export_excel_2_9_[[#Headers],[NBAA Web]],'By serial number'!$A$1:$AV$1,0)))</f>
        <v/>
      </c>
      <c r="BE55" s="4" t="str">
        <f>IF(LEN(INDEX('By serial number'!$A:$AV,MATCH(TEXT($C55,"000"),'By serial number'!$A:$A,0),MATCH(_7043_DJones_1_export_excel_2_9_[[#Headers],[NBAA email]],'By serial number'!$A$1:$AV$1,0)))=0,"",INDEX('By serial number'!$A:$AV,MATCH(TEXT($C55,"000"),'By serial number'!$A:$A,0),MATCH(_7043_DJones_1_export_excel_2_9_[[#Headers],[NBAA email]],'By serial number'!$A$1:$AV$1,0)))</f>
        <v/>
      </c>
      <c r="BF55" s="4" t="str">
        <f>IF(LEN(INDEX('By serial number'!$A:$AV,MATCH(TEXT($C55,"000"),'By serial number'!$A:$A,0),MATCH(_7043_DJones_1_export_excel_2_9_[[#Headers],[NBAA NBAA Link]],'By serial number'!$A$1:$AV$1,0)))=0,"",INDEX('By serial number'!$A:$AV,MATCH(TEXT($C55,"000"),'By serial number'!$A:$A,0),MATCH(_7043_DJones_1_export_excel_2_9_[[#Headers],[NBAA NBAA Link]],'By serial number'!$A$1:$AV$1,0)))</f>
        <v/>
      </c>
      <c r="BG55" s="4" t="str">
        <f>IF(LEN(INDEX('By serial number'!$A:$AV,MATCH(TEXT($C55,"000"),'By serial number'!$A:$A,0),MATCH(_7043_DJones_1_export_excel_2_9_[[#Headers],[Certificate Designator]],'By serial number'!$A$1:$AV$1,0)))=0,"",INDEX('By serial number'!$A:$AV,MATCH(TEXT($C55,"000"),'By serial number'!$A:$A,0),MATCH(_7043_DJones_1_export_excel_2_9_[[#Headers],[Certificate Designator]],'By serial number'!$A$1:$AV$1,0)))</f>
        <v/>
      </c>
      <c r="BH55" s="4" t="str">
        <f>IF(LEN(INDEX('By serial number'!$A:$AV,MATCH(TEXT($C55,"000"),'By serial number'!$A:$A,0),MATCH(_7043_DJones_1_export_excel_2_9_[[#Headers],[Company Name]],'By serial number'!$A$1:$AV$1,0)))=0,"",INDEX('By serial number'!$A:$AV,MATCH(TEXT($C55,"000"),'By serial number'!$A:$A,0),MATCH(_7043_DJones_1_export_excel_2_9_[[#Headers],[Company Name]],'By serial number'!$A$1:$AV$1,0)))</f>
        <v/>
      </c>
      <c r="BI55" s="4" t="str">
        <f>IF(LEN(INDEX('By serial number'!$A:$AV,MATCH(TEXT($C55,"000"),'By serial number'!$A:$A,0),MATCH(_7043_DJones_1_export_excel_2_9_[[#Headers],[CEO_Name]],'By serial number'!$A$1:$AV$1,0)))=0,"",INDEX('By serial number'!$A:$AV,MATCH(TEXT($C55,"000"),'By serial number'!$A:$A,0),MATCH(_7043_DJones_1_export_excel_2_9_[[#Headers],[CEO_Name]],'By serial number'!$A$1:$AV$1,0)))</f>
        <v/>
      </c>
      <c r="BJ55" s="4" t="str">
        <f>IF(LEN(INDEX('By serial number'!$A:$AV,MATCH(TEXT($C55,"000"),'By serial number'!$A:$A,0),MATCH(_7043_DJones_1_export_excel_2_9_[[#Headers],[CEO_Title]],'By serial number'!$A$1:$AV$1,0)))=0,"",INDEX('By serial number'!$A:$AV,MATCH(TEXT($C55,"000"),'By serial number'!$A:$A,0),MATCH(_7043_DJones_1_export_excel_2_9_[[#Headers],[CEO_Title]],'By serial number'!$A$1:$AV$1,0)))</f>
        <v/>
      </c>
      <c r="BK55" s="4" t="str">
        <f>IF(LEN(INDEX('By serial number'!$A:$AV,MATCH(TEXT($C55,"000"),'By serial number'!$A:$A,0),MATCH(_7043_DJones_1_export_excel_2_9_[[#Headers],[CEO_Address1]],'By serial number'!$A$1:$AV$1,0)))=0,"",INDEX('By serial number'!$A:$AV,MATCH(TEXT($C55,"000"),'By serial number'!$A:$A,0),MATCH(_7043_DJones_1_export_excel_2_9_[[#Headers],[CEO_Address1]],'By serial number'!$A$1:$AV$1,0)))</f>
        <v/>
      </c>
      <c r="BL55" s="4" t="str">
        <f>IF(LEN(INDEX('By serial number'!$A:$AV,MATCH(TEXT($C55,"000"),'By serial number'!$A:$A,0),MATCH(_7043_DJones_1_export_excel_2_9_[[#Headers],[CEO_Address2]],'By serial number'!$A$1:$AV$1,0)))=0,"",INDEX('By serial number'!$A:$AV,MATCH(TEXT($C55,"000"),'By serial number'!$A:$A,0),MATCH(_7043_DJones_1_export_excel_2_9_[[#Headers],[CEO_Address2]],'By serial number'!$A$1:$AV$1,0)))</f>
        <v/>
      </c>
      <c r="BM55" s="4" t="str">
        <f>IF(LEN(INDEX('By serial number'!$A:$AV,MATCH(TEXT($C55,"000"),'By serial number'!$A:$A,0),MATCH(_7043_DJones_1_export_excel_2_9_[[#Headers],[CEO_Address3]],'By serial number'!$A$1:$AV$1,0)))=0,"",INDEX('By serial number'!$A:$AV,MATCH(TEXT($C55,"000"),'By serial number'!$A:$A,0),MATCH(_7043_DJones_1_export_excel_2_9_[[#Headers],[CEO_Address3]],'By serial number'!$A$1:$AV$1,0)))</f>
        <v/>
      </c>
      <c r="BN55" s="4" t="str">
        <f>IF(LEN(INDEX('By serial number'!$A:$AV,MATCH(TEXT($C55,"000"),'By serial number'!$A:$A,0),MATCH(_7043_DJones_1_export_excel_2_9_[[#Headers],[CEO_City]],'By serial number'!$A$1:$AV$1,0)))=0,"",INDEX('By serial number'!$A:$AV,MATCH(TEXT($C55,"000"),'By serial number'!$A:$A,0),MATCH(_7043_DJones_1_export_excel_2_9_[[#Headers],[CEO_City]],'By serial number'!$A$1:$AV$1,0)))</f>
        <v/>
      </c>
      <c r="BO55" s="4" t="str">
        <f>IF(LEN(INDEX('By serial number'!$A:$AV,MATCH(TEXT($C55,"000"),'By serial number'!$A:$A,0),MATCH(_7043_DJones_1_export_excel_2_9_[[#Headers],[CEO_State]],'By serial number'!$A$1:$AV$1,0)))=0,"",INDEX('By serial number'!$A:$AV,MATCH(TEXT($C55,"000"),'By serial number'!$A:$A,0),MATCH(_7043_DJones_1_export_excel_2_9_[[#Headers],[CEO_State]],'By serial number'!$A$1:$AV$1,0)))</f>
        <v/>
      </c>
      <c r="BP55" s="4" t="str">
        <f>IF(LEN(INDEX('By serial number'!$A:$AV,MATCH(TEXT($C55,"000"),'By serial number'!$A:$A,0),MATCH(_7043_DJones_1_export_excel_2_9_[[#Headers],[CEO_Postal_Code]],'By serial number'!$A$1:$AV$1,0)))=0,"",INDEX('By serial number'!$A:$AV,MATCH(TEXT($C55,"000"),'By serial number'!$A:$A,0),MATCH(_7043_DJones_1_export_excel_2_9_[[#Headers],[CEO_Postal_Code]],'By serial number'!$A$1:$AV$1,0)))</f>
        <v/>
      </c>
      <c r="BQ55" s="4" t="str">
        <f>IF(LEN(INDEX('By serial number'!$A:$AV,MATCH(TEXT($C55,"000"),'By serial number'!$A:$A,0),MATCH(_7043_DJones_1_export_excel_2_9_[[#Headers],[CEO_Country]],'By serial number'!$A$1:$AV$1,0)))=0,"",INDEX('By serial number'!$A:$AV,MATCH(TEXT($C55,"000"),'By serial number'!$A:$A,0),MATCH(_7043_DJones_1_export_excel_2_9_[[#Headers],[CEO_Country]],'By serial number'!$A$1:$AV$1,0)))</f>
        <v/>
      </c>
      <c r="BR55" s="4" t="str">
        <f>IF(LEN(INDEX('By serial number'!$A:$AV,MATCH(TEXT($C55,"000"),'By serial number'!$A:$A,0),MATCH(_7043_DJones_1_export_excel_2_9_[[#Headers],[CEO_Phone]],'By serial number'!$A$1:$AV$1,0)))=0,"",INDEX('By serial number'!$A:$AV,MATCH(TEXT($C55,"000"),'By serial number'!$A:$A,0),MATCH(_7043_DJones_1_export_excel_2_9_[[#Headers],[CEO_Phone]],'By serial number'!$A$1:$AV$1,0)))</f>
        <v/>
      </c>
      <c r="BS55" s="4" t="str">
        <f>IF(LEN(INDEX('By serial number'!$A:$AV,MATCH(TEXT($C55,"000"),'By serial number'!$A:$A,0),MATCH(_7043_DJones_1_export_excel_2_9_[[#Headers],[CEO_Phone_Extension]],'By serial number'!$A$1:$AV$1,0)))=0,"",INDEX('By serial number'!$A:$AV,MATCH(TEXT($C55,"000"),'By serial number'!$A:$A,0),MATCH(_7043_DJones_1_export_excel_2_9_[[#Headers],[CEO_Phone_Extension]],'By serial number'!$A$1:$AV$1,0)))</f>
        <v/>
      </c>
      <c r="BT55" s="4" t="str">
        <f>IF(LEN(INDEX('By serial number'!$A:$AV,MATCH(TEXT($C55,"000"),'By serial number'!$A:$A,0),MATCH(_7043_DJones_1_export_excel_2_9_[[#Headers],[CEO_Foreign_Phone]],'By serial number'!$A$1:$AV$1,0)))=0,"",INDEX('By serial number'!$A:$AV,MATCH(TEXT($C55,"000"),'By serial number'!$A:$A,0),MATCH(_7043_DJones_1_export_excel_2_9_[[#Headers],[CEO_Foreign_Phone]],'By serial number'!$A$1:$AV$1,0)))</f>
        <v/>
      </c>
      <c r="BU55" s="4" t="str">
        <f>IFERROR(INDEX(Zerobounce!$A:$B,MATCH(_7043_DJones_1_export_excel_2_9_[[#This Row],[COMPEMAILADDRESS]],Zerobounce!$A:$A,0),2),"")</f>
        <v>invalid</v>
      </c>
      <c r="BV55" s="4" t="str">
        <f>IFERROR(INDEX(Zerobounce!$A:$B,MATCH(_7043_DJones_1_export_excel_2_9_[[#This Row],[CONTACTEMAIL]],Zerobounce!$A:$A,0),2),"")</f>
        <v>catch-all</v>
      </c>
      <c r="BW55" s="11"/>
    </row>
    <row r="56" spans="1:75" x14ac:dyDescent="0.25">
      <c r="A56" s="4" t="s">
        <v>999</v>
      </c>
      <c r="B56" s="4" t="s">
        <v>1000</v>
      </c>
      <c r="C56">
        <v>233</v>
      </c>
      <c r="D56" s="4" t="s">
        <v>1367</v>
      </c>
      <c r="E56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VH-PFV </v>
      </c>
      <c r="F56" s="4" t="s">
        <v>1368</v>
      </c>
      <c r="G56" s="4"/>
      <c r="H56" s="4" t="s">
        <v>82</v>
      </c>
      <c r="I56" s="4" t="s">
        <v>515</v>
      </c>
      <c r="J56" s="4" t="s">
        <v>1379</v>
      </c>
      <c r="K56" s="4" t="s">
        <v>1380</v>
      </c>
      <c r="L56" s="4"/>
      <c r="M56" s="4" t="s">
        <v>1381</v>
      </c>
      <c r="N56" s="4"/>
      <c r="O56">
        <v>539938</v>
      </c>
      <c r="P56" s="4" t="s">
        <v>82</v>
      </c>
      <c r="Q56" s="4" t="s">
        <v>1382</v>
      </c>
      <c r="R56" s="4"/>
      <c r="S56" s="4" t="s">
        <v>1383</v>
      </c>
      <c r="T56" s="4" t="s">
        <v>1384</v>
      </c>
      <c r="U56" s="4"/>
      <c r="V56" s="4" t="s">
        <v>1385</v>
      </c>
      <c r="W56" s="4" t="s">
        <v>1386</v>
      </c>
      <c r="X56" s="4" t="s">
        <v>1039</v>
      </c>
      <c r="Y56" s="4" t="s">
        <v>1387</v>
      </c>
      <c r="Z56" s="4" t="s">
        <v>1384</v>
      </c>
      <c r="AA56" s="4"/>
      <c r="AB56" s="4"/>
      <c r="AC56" s="4" t="str">
        <f>IF(LEN(INDEX('By serial number'!$A:$AV,MATCH(TEXT($C56,"000"),'By serial number'!$A:$A,0),MATCH(_7043_DJones_1_export_excel_2_9_[[#Headers],["Operator"]],'By serial number'!$A$1:$AV$1,0)))=0,"",INDEX('By serial number'!$A:$AV,MATCH(TEXT($C56,"000"),'By serial number'!$A:$A,0),MATCH(_7043_DJones_1_export_excel_2_9_[[#Headers],["Operator"]],'By serial number'!$A$1:$AV$1,0)))</f>
        <v xml:space="preserve">Pacific Flight Services Ltd </v>
      </c>
      <c r="AD56" s="4" t="str">
        <f>IF(LEN(INDEX('By serial number'!$A:$AV,MATCH(TEXT($C56,"000"),'By serial number'!$A:$A,0),MATCH(_7043_DJones_1_export_excel_2_9_[[#Headers],[Data]],'By serial number'!$A$1:$AV$1,0)))=0,"",INDEX('By serial number'!$A:$AV,MATCH(TEXT($C56,"000"),'By serial number'!$A:$A,0),MATCH(_7043_DJones_1_export_excel_2_9_[[#Headers],[Data]],'By serial number'!$A$1:$AV$1,0)))</f>
        <v>rg 05/10/13</v>
      </c>
      <c r="AE56" s="4" t="str">
        <f>IF(LEN(INDEX('By serial number'!$A:$AV,MATCH(TEXT($C56,"000"),'By serial number'!$A:$A,0),MATCH(_7043_DJones_1_export_excel_2_9_[[#Headers],[NAME]],'By serial number'!$A$1:$AV$1,0)))=0,"",INDEX('By serial number'!$A:$AV,MATCH(TEXT($C56,"000"),'By serial number'!$A:$A,0),MATCH(_7043_DJones_1_export_excel_2_9_[[#Headers],[NAME]],'By serial number'!$A$1:$AV$1,0)))</f>
        <v>Pacific Flight Services Pte Ltd</v>
      </c>
      <c r="AF56" s="4" t="str">
        <f>IF(LEN(INDEX('By serial number'!$A:$AV,MATCH(TEXT($C56,"000"),'By serial number'!$A:$A,0),MATCH(_7043_DJones_1_export_excel_2_9_[[#Headers],[STREET]],'By serial number'!$A$1:$AV$1,0)))=0,"",INDEX('By serial number'!$A:$AV,MATCH(TEXT($C56,"000"),'By serial number'!$A:$A,0),MATCH(_7043_DJones_1_export_excel_2_9_[[#Headers],[STREET]],'By serial number'!$A$1:$AV$1,0)))</f>
        <v/>
      </c>
      <c r="AG56" s="4" t="str">
        <f>IF(LEN(INDEX('By serial number'!$A:$AV,MATCH(TEXT($C56,"000"),'By serial number'!$A:$A,0),MATCH(_7043_DJones_1_export_excel_2_9_[[#Headers],[CITY]],'By serial number'!$A$1:$AV$1,0)))=0,"",INDEX('By serial number'!$A:$AV,MATCH(TEXT($C56,"000"),'By serial number'!$A:$A,0),MATCH(_7043_DJones_1_export_excel_2_9_[[#Headers],[CITY]],'By serial number'!$A$1:$AV$1,0)))</f>
        <v>Singapore</v>
      </c>
      <c r="AH56" s="4" t="str">
        <f>IF(LEN(INDEX('By serial number'!$A:$AV,MATCH(TEXT($C56,"000"),'By serial number'!$A:$A,0),MATCH(_7043_DJones_1_export_excel_2_9_[[#Headers],[STATE]],'By serial number'!$A$1:$AV$1,0)))=0,"",INDEX('By serial number'!$A:$AV,MATCH(TEXT($C56,"000"),'By serial number'!$A:$A,0),MATCH(_7043_DJones_1_export_excel_2_9_[[#Headers],[STATE]],'By serial number'!$A$1:$AV$1,0)))</f>
        <v>Singapore</v>
      </c>
      <c r="AI56" s="4" t="e">
        <f>IF(LEN(INDEX('By serial number'!$A:$AV,MATCH(TEXT($C56,"000"),'By serial number'!$A:$A,0),MATCH(_7043_DJones_1_export_excel_2_9_[[#Headers],[Column1]],'By serial number'!$A$1:$AV$1,0)))=0,"",INDEX('By serial number'!$A:$AV,MATCH(TEXT($C56,"000"),'By serial number'!$A:$A,0),MATCH(_7043_DJones_1_export_excel_2_9_[[#Headers],[Column1]],'By serial number'!$A$1:$AV$1,0)))</f>
        <v>#N/A</v>
      </c>
      <c r="AJ56" s="4" t="str">
        <f>IF(LEN(INDEX('By serial number'!$A:$AV,MATCH(TEXT($C56,"000"),'By serial number'!$A:$A,0),MATCH(_7043_DJones_1_export_excel_2_9_[[#Headers],[OTHER NAMES(1)]],'By serial number'!$A$1:$AV$1,0)))=0,"",INDEX('By serial number'!$A:$AV,MATCH(TEXT($C56,"000"),'By serial number'!$A:$A,0),MATCH(_7043_DJones_1_export_excel_2_9_[[#Headers],[OTHER NAMES(1)]],'By serial number'!$A$1:$AV$1,0)))</f>
        <v/>
      </c>
      <c r="AK56" s="4" t="str">
        <f>IF(LEN(INDEX('By serial number'!$A:$AV,MATCH(TEXT($C56,"000"),'By serial number'!$A:$A,0),MATCH(_7043_DJones_1_export_excel_2_9_[[#Headers],[OTHER NAMES(2)]],'By serial number'!$A$1:$AV$1,0)))=0,"",INDEX('By serial number'!$A:$AV,MATCH(TEXT($C56,"000"),'By serial number'!$A:$A,0),MATCH(_7043_DJones_1_export_excel_2_9_[[#Headers],[OTHER NAMES(2)]],'By serial number'!$A$1:$AV$1,0)))</f>
        <v/>
      </c>
      <c r="AL56" s="4" t="str">
        <f>IF(LEN(INDEX('By serial number'!$A:$AV,MATCH(TEXT($C56,"000"),'By serial number'!$A:$A,0),MATCH(_7043_DJones_1_export_excel_2_9_[[#Headers],[Part 135 Certificate Holder Name]],'By serial number'!$A$1:$AV$1,0)))=0,"",INDEX('By serial number'!$A:$AV,MATCH(TEXT($C56,"000"),'By serial number'!$A:$A,0),MATCH(_7043_DJones_1_export_excel_2_9_[[#Headers],[Part 135 Certificate Holder Name]],'By serial number'!$A$1:$AV$1,0)))</f>
        <v/>
      </c>
      <c r="AM56" s="4" t="str">
        <f>IF(LEN(INDEX('By serial number'!$A:$AV,MATCH(TEXT($C56,"000"),'By serial number'!$A:$A,0),MATCH(_7043_DJones_1_export_excel_2_9_[[#Headers],[Part 135 Dsgn]],'By serial number'!$A$1:$AV$1,0)))=0,"",INDEX('By serial number'!$A:$AV,MATCH(TEXT($C56,"000"),'By serial number'!$A:$A,0),MATCH(_7043_DJones_1_export_excel_2_9_[[#Headers],[Part 135 Dsgn]],'By serial number'!$A$1:$AV$1,0)))</f>
        <v/>
      </c>
      <c r="AN56" s="4" t="e">
        <f>IF(LEN(INDEX('By serial number'!$A:$AV,MATCH(TEXT($C56,"000"),'By serial number'!$A:$A,0),MATCH(_7043_DJones_1_export_excel_2_9_[[#Headers],[Column2]],'By serial number'!$A$1:$AV$1,0)))=0,"",INDEX('By serial number'!$A:$AV,MATCH(TEXT($C56,"000"),'By serial number'!$A:$A,0),MATCH(_7043_DJones_1_export_excel_2_9_[[#Headers],[Column2]],'By serial number'!$A$1:$AV$1,0)))</f>
        <v>#N/A</v>
      </c>
      <c r="AO56" s="4" t="str">
        <f>IF(LEN(INDEX('By serial number'!$A:$AV,MATCH(TEXT($C56,"000"),'By serial number'!$A:$A,0),MATCH(_7043_DJones_1_export_excel_2_9_[[#Headers],[DNB Key People]],'By serial number'!$A$1:$AV$1,0)))=0,"",INDEX('By serial number'!$A:$AV,MATCH(TEXT($C56,"000"),'By serial number'!$A:$A,0),MATCH(_7043_DJones_1_export_excel_2_9_[[#Headers],[DNB Key People]],'By serial number'!$A$1:$AV$1,0)))</f>
        <v/>
      </c>
      <c r="AP56" s="4" t="str">
        <f>IF(LEN(INDEX('By serial number'!$A:$AV,MATCH(TEXT($C56,"000"),'By serial number'!$A:$A,0),MATCH(_7043_DJones_1_export_excel_2_9_[[#Headers],[POC]],'By serial number'!$A$1:$AV$1,0)))=0,"",INDEX('By serial number'!$A:$AV,MATCH(TEXT($C56,"000"),'By serial number'!$A:$A,0),MATCH(_7043_DJones_1_export_excel_2_9_[[#Headers],[POC]],'By serial number'!$A$1:$AV$1,0)))</f>
        <v/>
      </c>
      <c r="AQ56" s="4" t="str">
        <f>IF(LEN(INDEX('By serial number'!$A:$AV,MATCH(TEXT($C56,"000"),'By serial number'!$A:$A,0),MATCH(_7043_DJones_1_export_excel_2_9_[[#Headers],[Title]],'By serial number'!$A$1:$AV$1,0)))=0,"",INDEX('By serial number'!$A:$AV,MATCH(TEXT($C56,"000"),'By serial number'!$A:$A,0),MATCH(_7043_DJones_1_export_excel_2_9_[[#Headers],[Title]],'By serial number'!$A$1:$AV$1,0)))</f>
        <v/>
      </c>
      <c r="AR56" s="4" t="str">
        <f>IF(LEN(INDEX('By serial number'!$A:$AV,MATCH(TEXT($C56,"000"),'By serial number'!$A:$A,0),MATCH(_7043_DJones_1_export_excel_2_9_[[#Headers],[Address]],'By serial number'!$A$1:$AV$1,0)))=0,"",INDEX('By serial number'!$A:$AV,MATCH(TEXT($C56,"000"),'By serial number'!$A:$A,0),MATCH(_7043_DJones_1_export_excel_2_9_[[#Headers],[Address]],'By serial number'!$A$1:$AV$1,0)))</f>
        <v/>
      </c>
      <c r="AS56" s="4" t="e">
        <f>IF(LEN(INDEX('By serial number'!$A:$AV,MATCH(TEXT($C56,"000"),'By serial number'!$A:$A,0),MATCH(_7043_DJones_1_export_excel_2_9_[[#Headers],[Column3]],'By serial number'!$A$1:$AV$1,0)))=0,"",INDEX('By serial number'!$A:$AV,MATCH(TEXT($C56,"000"),'By serial number'!$A:$A,0),MATCH(_7043_DJones_1_export_excel_2_9_[[#Headers],[Column3]],'By serial number'!$A$1:$AV$1,0)))</f>
        <v>#N/A</v>
      </c>
      <c r="AT56" s="4" t="str">
        <f>IF(LEN(INDEX('By serial number'!$A:$AV,MATCH(TEXT($C56,"000"),'By serial number'!$A:$A,0),MATCH(_7043_DJones_1_export_excel_2_9_[[#Headers],[Phone]],'By serial number'!$A$1:$AV$1,0)))=0,"",INDEX('By serial number'!$A:$AV,MATCH(TEXT($C56,"000"),'By serial number'!$A:$A,0),MATCH(_7043_DJones_1_export_excel_2_9_[[#Headers],[Phone]],'By serial number'!$A$1:$AV$1,0)))</f>
        <v/>
      </c>
      <c r="AU56" s="4" t="str">
        <f>IF(LEN(INDEX('By serial number'!$A:$AV,MATCH(TEXT($C56,"000"),'By serial number'!$A:$A,0),MATCH(_7043_DJones_1_export_excel_2_9_[[#Headers],[Email]],'By serial number'!$A$1:$AV$1,0)))=0,"",INDEX('By serial number'!$A:$AV,MATCH(TEXT($C56,"000"),'By serial number'!$A:$A,0),MATCH(_7043_DJones_1_export_excel_2_9_[[#Headers],[Email]],'By serial number'!$A$1:$AV$1,0)))</f>
        <v/>
      </c>
      <c r="AV56" s="4" t="e">
        <f>IF(LEN(INDEX('By serial number'!$A:$AV,MATCH(TEXT($C56,"000"),'By serial number'!$A:$A,0),MATCH(_7043_DJones_1_export_excel_2_9_[[#Headers],[Column4]],'By serial number'!$A$1:$AV$1,0)))=0,"",INDEX('By serial number'!$A:$AV,MATCH(TEXT($C56,"000"),'By serial number'!$A:$A,0),MATCH(_7043_DJones_1_export_excel_2_9_[[#Headers],[Column4]],'By serial number'!$A$1:$AV$1,0)))</f>
        <v>#N/A</v>
      </c>
      <c r="AW56" s="4" t="str">
        <f>IF(LEN(INDEX('By serial number'!$A:$AV,MATCH(TEXT($C56,"000"),'By serial number'!$A:$A,0),MATCH(_7043_DJones_1_export_excel_2_9_[[#Headers],[NBAA Name]],'By serial number'!$A$1:$AV$1,0)))=0,"",INDEX('By serial number'!$A:$AV,MATCH(TEXT($C56,"000"),'By serial number'!$A:$A,0),MATCH(_7043_DJones_1_export_excel_2_9_[[#Headers],[NBAA Name]],'By serial number'!$A$1:$AV$1,0)))</f>
        <v/>
      </c>
      <c r="AX56" s="4" t="str">
        <f>IF(LEN(INDEX('By serial number'!$A:$AV,MATCH(TEXT($C56,"000"),'By serial number'!$A:$A,0),MATCH(_7043_DJones_1_export_excel_2_9_[[#Headers],[NBAA Addr1]],'By serial number'!$A$1:$AV$1,0)))=0,"",INDEX('By serial number'!$A:$AV,MATCH(TEXT($C56,"000"),'By serial number'!$A:$A,0),MATCH(_7043_DJones_1_export_excel_2_9_[[#Headers],[NBAA Addr1]],'By serial number'!$A$1:$AV$1,0)))</f>
        <v/>
      </c>
      <c r="AY56" s="4" t="str">
        <f>IF(LEN(INDEX('By serial number'!$A:$AV,MATCH(TEXT($C56,"000"),'By serial number'!$A:$A,0),MATCH(_7043_DJones_1_export_excel_2_9_[[#Headers],[NBAA Addr2]],'By serial number'!$A$1:$AV$1,0)))=0,"",INDEX('By serial number'!$A:$AV,MATCH(TEXT($C56,"000"),'By serial number'!$A:$A,0),MATCH(_7043_DJones_1_export_excel_2_9_[[#Headers],[NBAA Addr2]],'By serial number'!$A$1:$AV$1,0)))</f>
        <v/>
      </c>
      <c r="AZ56" s="4" t="str">
        <f>IF(LEN(INDEX('By serial number'!$A:$AV,MATCH(TEXT($C56,"000"),'By serial number'!$A:$A,0),MATCH(_7043_DJones_1_export_excel_2_9_[[#Headers],[NBAA City]],'By serial number'!$A$1:$AV$1,0)))=0,"",INDEX('By serial number'!$A:$AV,MATCH(TEXT($C56,"000"),'By serial number'!$A:$A,0),MATCH(_7043_DJones_1_export_excel_2_9_[[#Headers],[NBAA City]],'By serial number'!$A$1:$AV$1,0)))</f>
        <v/>
      </c>
      <c r="BA56" s="4" t="str">
        <f>IF(LEN(INDEX('By serial number'!$A:$AV,MATCH(TEXT($C56,"000"),'By serial number'!$A:$A,0),MATCH(_7043_DJones_1_export_excel_2_9_[[#Headers],[NBAA State]],'By serial number'!$A$1:$AV$1,0)))=0,"",INDEX('By serial number'!$A:$AV,MATCH(TEXT($C56,"000"),'By serial number'!$A:$A,0),MATCH(_7043_DJones_1_export_excel_2_9_[[#Headers],[NBAA State]],'By serial number'!$A$1:$AV$1,0)))</f>
        <v/>
      </c>
      <c r="BB56" s="4" t="str">
        <f>IF(LEN(INDEX('By serial number'!$A:$AV,MATCH(TEXT($C56,"000"),'By serial number'!$A:$A,0),MATCH(_7043_DJones_1_export_excel_2_9_[[#Headers],[NBAA Zip]],'By serial number'!$A$1:$AV$1,0)))=0,"",INDEX('By serial number'!$A:$AV,MATCH(TEXT($C56,"000"),'By serial number'!$A:$A,0),MATCH(_7043_DJones_1_export_excel_2_9_[[#Headers],[NBAA Zip]],'By serial number'!$A$1:$AV$1,0)))</f>
        <v/>
      </c>
      <c r="BC56" s="4" t="str">
        <f>IF(LEN(INDEX('By serial number'!$A:$AV,MATCH(TEXT($C56,"000"),'By serial number'!$A:$A,0),MATCH(_7043_DJones_1_export_excel_2_9_[[#Headers],[NBAA Phone]],'By serial number'!$A$1:$AV$1,0)))=0,"",INDEX('By serial number'!$A:$AV,MATCH(TEXT($C56,"000"),'By serial number'!$A:$A,0),MATCH(_7043_DJones_1_export_excel_2_9_[[#Headers],[NBAA Phone]],'By serial number'!$A$1:$AV$1,0)))</f>
        <v/>
      </c>
      <c r="BD56" s="4" t="str">
        <f>IF(LEN(INDEX('By serial number'!$A:$AV,MATCH(TEXT($C56,"000"),'By serial number'!$A:$A,0),MATCH(_7043_DJones_1_export_excel_2_9_[[#Headers],[NBAA Web]],'By serial number'!$A$1:$AV$1,0)))=0,"",INDEX('By serial number'!$A:$AV,MATCH(TEXT($C56,"000"),'By serial number'!$A:$A,0),MATCH(_7043_DJones_1_export_excel_2_9_[[#Headers],[NBAA Web]],'By serial number'!$A$1:$AV$1,0)))</f>
        <v/>
      </c>
      <c r="BE56" s="4" t="str">
        <f>IF(LEN(INDEX('By serial number'!$A:$AV,MATCH(TEXT($C56,"000"),'By serial number'!$A:$A,0),MATCH(_7043_DJones_1_export_excel_2_9_[[#Headers],[NBAA email]],'By serial number'!$A$1:$AV$1,0)))=0,"",INDEX('By serial number'!$A:$AV,MATCH(TEXT($C56,"000"),'By serial number'!$A:$A,0),MATCH(_7043_DJones_1_export_excel_2_9_[[#Headers],[NBAA email]],'By serial number'!$A$1:$AV$1,0)))</f>
        <v/>
      </c>
      <c r="BF56" s="4" t="str">
        <f>IF(LEN(INDEX('By serial number'!$A:$AV,MATCH(TEXT($C56,"000"),'By serial number'!$A:$A,0),MATCH(_7043_DJones_1_export_excel_2_9_[[#Headers],[NBAA NBAA Link]],'By serial number'!$A$1:$AV$1,0)))=0,"",INDEX('By serial number'!$A:$AV,MATCH(TEXT($C56,"000"),'By serial number'!$A:$A,0),MATCH(_7043_DJones_1_export_excel_2_9_[[#Headers],[NBAA NBAA Link]],'By serial number'!$A$1:$AV$1,0)))</f>
        <v/>
      </c>
      <c r="BG56" s="4" t="str">
        <f>IF(LEN(INDEX('By serial number'!$A:$AV,MATCH(TEXT($C56,"000"),'By serial number'!$A:$A,0),MATCH(_7043_DJones_1_export_excel_2_9_[[#Headers],[Certificate Designator]],'By serial number'!$A$1:$AV$1,0)))=0,"",INDEX('By serial number'!$A:$AV,MATCH(TEXT($C56,"000"),'By serial number'!$A:$A,0),MATCH(_7043_DJones_1_export_excel_2_9_[[#Headers],[Certificate Designator]],'By serial number'!$A$1:$AV$1,0)))</f>
        <v/>
      </c>
      <c r="BH56" s="4" t="str">
        <f>IF(LEN(INDEX('By serial number'!$A:$AV,MATCH(TEXT($C56,"000"),'By serial number'!$A:$A,0),MATCH(_7043_DJones_1_export_excel_2_9_[[#Headers],[Company Name]],'By serial number'!$A$1:$AV$1,0)))=0,"",INDEX('By serial number'!$A:$AV,MATCH(TEXT($C56,"000"),'By serial number'!$A:$A,0),MATCH(_7043_DJones_1_export_excel_2_9_[[#Headers],[Company Name]],'By serial number'!$A$1:$AV$1,0)))</f>
        <v/>
      </c>
      <c r="BI56" s="4" t="str">
        <f>IF(LEN(INDEX('By serial number'!$A:$AV,MATCH(TEXT($C56,"000"),'By serial number'!$A:$A,0),MATCH(_7043_DJones_1_export_excel_2_9_[[#Headers],[CEO_Name]],'By serial number'!$A$1:$AV$1,0)))=0,"",INDEX('By serial number'!$A:$AV,MATCH(TEXT($C56,"000"),'By serial number'!$A:$A,0),MATCH(_7043_DJones_1_export_excel_2_9_[[#Headers],[CEO_Name]],'By serial number'!$A$1:$AV$1,0)))</f>
        <v/>
      </c>
      <c r="BJ56" s="4" t="str">
        <f>IF(LEN(INDEX('By serial number'!$A:$AV,MATCH(TEXT($C56,"000"),'By serial number'!$A:$A,0),MATCH(_7043_DJones_1_export_excel_2_9_[[#Headers],[CEO_Title]],'By serial number'!$A$1:$AV$1,0)))=0,"",INDEX('By serial number'!$A:$AV,MATCH(TEXT($C56,"000"),'By serial number'!$A:$A,0),MATCH(_7043_DJones_1_export_excel_2_9_[[#Headers],[CEO_Title]],'By serial number'!$A$1:$AV$1,0)))</f>
        <v/>
      </c>
      <c r="BK56" s="4" t="str">
        <f>IF(LEN(INDEX('By serial number'!$A:$AV,MATCH(TEXT($C56,"000"),'By serial number'!$A:$A,0),MATCH(_7043_DJones_1_export_excel_2_9_[[#Headers],[CEO_Address1]],'By serial number'!$A$1:$AV$1,0)))=0,"",INDEX('By serial number'!$A:$AV,MATCH(TEXT($C56,"000"),'By serial number'!$A:$A,0),MATCH(_7043_DJones_1_export_excel_2_9_[[#Headers],[CEO_Address1]],'By serial number'!$A$1:$AV$1,0)))</f>
        <v/>
      </c>
      <c r="BL56" s="4" t="str">
        <f>IF(LEN(INDEX('By serial number'!$A:$AV,MATCH(TEXT($C56,"000"),'By serial number'!$A:$A,0),MATCH(_7043_DJones_1_export_excel_2_9_[[#Headers],[CEO_Address2]],'By serial number'!$A$1:$AV$1,0)))=0,"",INDEX('By serial number'!$A:$AV,MATCH(TEXT($C56,"000"),'By serial number'!$A:$A,0),MATCH(_7043_DJones_1_export_excel_2_9_[[#Headers],[CEO_Address2]],'By serial number'!$A$1:$AV$1,0)))</f>
        <v/>
      </c>
      <c r="BM56" s="4" t="str">
        <f>IF(LEN(INDEX('By serial number'!$A:$AV,MATCH(TEXT($C56,"000"),'By serial number'!$A:$A,0),MATCH(_7043_DJones_1_export_excel_2_9_[[#Headers],[CEO_Address3]],'By serial number'!$A$1:$AV$1,0)))=0,"",INDEX('By serial number'!$A:$AV,MATCH(TEXT($C56,"000"),'By serial number'!$A:$A,0),MATCH(_7043_DJones_1_export_excel_2_9_[[#Headers],[CEO_Address3]],'By serial number'!$A$1:$AV$1,0)))</f>
        <v/>
      </c>
      <c r="BN56" s="4" t="str">
        <f>IF(LEN(INDEX('By serial number'!$A:$AV,MATCH(TEXT($C56,"000"),'By serial number'!$A:$A,0),MATCH(_7043_DJones_1_export_excel_2_9_[[#Headers],[CEO_City]],'By serial number'!$A$1:$AV$1,0)))=0,"",INDEX('By serial number'!$A:$AV,MATCH(TEXT($C56,"000"),'By serial number'!$A:$A,0),MATCH(_7043_DJones_1_export_excel_2_9_[[#Headers],[CEO_City]],'By serial number'!$A$1:$AV$1,0)))</f>
        <v/>
      </c>
      <c r="BO56" s="4" t="str">
        <f>IF(LEN(INDEX('By serial number'!$A:$AV,MATCH(TEXT($C56,"000"),'By serial number'!$A:$A,0),MATCH(_7043_DJones_1_export_excel_2_9_[[#Headers],[CEO_State]],'By serial number'!$A$1:$AV$1,0)))=0,"",INDEX('By serial number'!$A:$AV,MATCH(TEXT($C56,"000"),'By serial number'!$A:$A,0),MATCH(_7043_DJones_1_export_excel_2_9_[[#Headers],[CEO_State]],'By serial number'!$A$1:$AV$1,0)))</f>
        <v/>
      </c>
      <c r="BP56" s="4" t="str">
        <f>IF(LEN(INDEX('By serial number'!$A:$AV,MATCH(TEXT($C56,"000"),'By serial number'!$A:$A,0),MATCH(_7043_DJones_1_export_excel_2_9_[[#Headers],[CEO_Postal_Code]],'By serial number'!$A$1:$AV$1,0)))=0,"",INDEX('By serial number'!$A:$AV,MATCH(TEXT($C56,"000"),'By serial number'!$A:$A,0),MATCH(_7043_DJones_1_export_excel_2_9_[[#Headers],[CEO_Postal_Code]],'By serial number'!$A$1:$AV$1,0)))</f>
        <v/>
      </c>
      <c r="BQ56" s="4" t="str">
        <f>IF(LEN(INDEX('By serial number'!$A:$AV,MATCH(TEXT($C56,"000"),'By serial number'!$A:$A,0),MATCH(_7043_DJones_1_export_excel_2_9_[[#Headers],[CEO_Country]],'By serial number'!$A$1:$AV$1,0)))=0,"",INDEX('By serial number'!$A:$AV,MATCH(TEXT($C56,"000"),'By serial number'!$A:$A,0),MATCH(_7043_DJones_1_export_excel_2_9_[[#Headers],[CEO_Country]],'By serial number'!$A$1:$AV$1,0)))</f>
        <v/>
      </c>
      <c r="BR56" s="4" t="str">
        <f>IF(LEN(INDEX('By serial number'!$A:$AV,MATCH(TEXT($C56,"000"),'By serial number'!$A:$A,0),MATCH(_7043_DJones_1_export_excel_2_9_[[#Headers],[CEO_Phone]],'By serial number'!$A$1:$AV$1,0)))=0,"",INDEX('By serial number'!$A:$AV,MATCH(TEXT($C56,"000"),'By serial number'!$A:$A,0),MATCH(_7043_DJones_1_export_excel_2_9_[[#Headers],[CEO_Phone]],'By serial number'!$A$1:$AV$1,0)))</f>
        <v/>
      </c>
      <c r="BS56" s="4" t="str">
        <f>IF(LEN(INDEX('By serial number'!$A:$AV,MATCH(TEXT($C56,"000"),'By serial number'!$A:$A,0),MATCH(_7043_DJones_1_export_excel_2_9_[[#Headers],[CEO_Phone_Extension]],'By serial number'!$A$1:$AV$1,0)))=0,"",INDEX('By serial number'!$A:$AV,MATCH(TEXT($C56,"000"),'By serial number'!$A:$A,0),MATCH(_7043_DJones_1_export_excel_2_9_[[#Headers],[CEO_Phone_Extension]],'By serial number'!$A$1:$AV$1,0)))</f>
        <v/>
      </c>
      <c r="BT56" s="4" t="str">
        <f>IF(LEN(INDEX('By serial number'!$A:$AV,MATCH(TEXT($C56,"000"),'By serial number'!$A:$A,0),MATCH(_7043_DJones_1_export_excel_2_9_[[#Headers],[CEO_Foreign_Phone]],'By serial number'!$A$1:$AV$1,0)))=0,"",INDEX('By serial number'!$A:$AV,MATCH(TEXT($C56,"000"),'By serial number'!$A:$A,0),MATCH(_7043_DJones_1_export_excel_2_9_[[#Headers],[CEO_Foreign_Phone]],'By serial number'!$A$1:$AV$1,0)))</f>
        <v/>
      </c>
      <c r="BU56" s="4" t="str">
        <f>IFERROR(INDEX(Zerobounce!$A:$B,MATCH(_7043_DJones_1_export_excel_2_9_[[#This Row],[COMPEMAILADDRESS]],Zerobounce!$A:$A,0),2),"")</f>
        <v/>
      </c>
      <c r="BV56" s="4" t="str">
        <f>IFERROR(INDEX(Zerobounce!$A:$B,MATCH(_7043_DJones_1_export_excel_2_9_[[#This Row],[CONTACTEMAIL]],Zerobounce!$A:$A,0),2),"")</f>
        <v>catch-all</v>
      </c>
      <c r="BW56" s="11"/>
    </row>
    <row r="57" spans="1:75" x14ac:dyDescent="0.25">
      <c r="A57" s="4" t="s">
        <v>999</v>
      </c>
      <c r="B57" s="4" t="s">
        <v>1000</v>
      </c>
      <c r="C57">
        <v>234</v>
      </c>
      <c r="D57" s="4" t="s">
        <v>454</v>
      </c>
      <c r="E57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N511CT</v>
      </c>
      <c r="F57" s="4"/>
      <c r="G57" s="4"/>
      <c r="H57" s="4" t="s">
        <v>1002</v>
      </c>
      <c r="I57" s="4" t="s">
        <v>1388</v>
      </c>
      <c r="J57" s="4" t="s">
        <v>1389</v>
      </c>
      <c r="K57" s="4" t="s">
        <v>1390</v>
      </c>
      <c r="L57" s="4"/>
      <c r="M57" s="4" t="s">
        <v>1391</v>
      </c>
      <c r="N57" s="4" t="s">
        <v>639</v>
      </c>
      <c r="O57">
        <v>27560</v>
      </c>
      <c r="P57" s="4" t="s">
        <v>1002</v>
      </c>
      <c r="Q57" s="4" t="s">
        <v>1016</v>
      </c>
      <c r="R57" s="4"/>
      <c r="S57" s="4"/>
      <c r="T57" s="4" t="s">
        <v>1392</v>
      </c>
      <c r="U57" s="4"/>
      <c r="V57" s="4" t="s">
        <v>1393</v>
      </c>
      <c r="W57" s="4" t="s">
        <v>1394</v>
      </c>
      <c r="X57" s="4" t="s">
        <v>1395</v>
      </c>
      <c r="Y57" s="4" t="s">
        <v>1396</v>
      </c>
      <c r="Z57" s="4" t="s">
        <v>1392</v>
      </c>
      <c r="AA57" s="4"/>
      <c r="AB57" s="4"/>
      <c r="AC57" s="4" t="str">
        <f>IF(LEN(INDEX('By serial number'!$A:$AV,MATCH(TEXT($C57,"000"),'By serial number'!$A:$A,0),MATCH(_7043_DJones_1_export_excel_2_9_[[#Headers],["Operator"]],'By serial number'!$A$1:$AV$1,0)))=0,"",INDEX('By serial number'!$A:$AV,MATCH(TEXT($C57,"000"),'By serial number'!$A:$A,0),MATCH(_7043_DJones_1_export_excel_2_9_[[#Headers],["Operator"]],'By serial number'!$A$1:$AV$1,0)))</f>
        <v/>
      </c>
      <c r="AD57" s="4" t="str">
        <f>IF(LEN(INDEX('By serial number'!$A:$AV,MATCH(TEXT($C57,"000"),'By serial number'!$A:$A,0),MATCH(_7043_DJones_1_export_excel_2_9_[[#Headers],[Data]],'By serial number'!$A$1:$AV$1,0)))=0,"",INDEX('By serial number'!$A:$AV,MATCH(TEXT($C57,"000"),'By serial number'!$A:$A,0),MATCH(_7043_DJones_1_export_excel_2_9_[[#Headers],[Data]],'By serial number'!$A$1:$AV$1,0)))</f>
        <v>Ten to Nine LLC Chattanooga TN bought 6/30/20</v>
      </c>
      <c r="AE57" s="4" t="str">
        <f>IF(LEN(INDEX('By serial number'!$A:$AV,MATCH(TEXT($C57,"000"),'By serial number'!$A:$A,0),MATCH(_7043_DJones_1_export_excel_2_9_[[#Headers],[NAME]],'By serial number'!$A$1:$AV$1,0)))=0,"",INDEX('By serial number'!$A:$AV,MATCH(TEXT($C57,"000"),'By serial number'!$A:$A,0),MATCH(_7043_DJones_1_export_excel_2_9_[[#Headers],[NAME]],'By serial number'!$A$1:$AV$1,0)))</f>
        <v>TEN TO NINE LLC</v>
      </c>
      <c r="AF57" s="4" t="str">
        <f>IF(LEN(INDEX('By serial number'!$A:$AV,MATCH(TEXT($C57,"000"),'By serial number'!$A:$A,0),MATCH(_7043_DJones_1_export_excel_2_9_[[#Headers],[STREET]],'By serial number'!$A$1:$AV$1,0)))=0,"",INDEX('By serial number'!$A:$AV,MATCH(TEXT($C57,"000"),'By serial number'!$A:$A,0),MATCH(_7043_DJones_1_export_excel_2_9_[[#Headers],[STREET]],'By serial number'!$A$1:$AV$1,0)))</f>
        <v>400 BIRMINGHAM HWY STE 350</v>
      </c>
      <c r="AG57" s="4" t="str">
        <f>IF(LEN(INDEX('By serial number'!$A:$AV,MATCH(TEXT($C57,"000"),'By serial number'!$A:$A,0),MATCH(_7043_DJones_1_export_excel_2_9_[[#Headers],[CITY]],'By serial number'!$A$1:$AV$1,0)))=0,"",INDEX('By serial number'!$A:$AV,MATCH(TEXT($C57,"000"),'By serial number'!$A:$A,0),MATCH(_7043_DJones_1_export_excel_2_9_[[#Headers],[CITY]],'By serial number'!$A$1:$AV$1,0)))</f>
        <v>CHATTANOOGA</v>
      </c>
      <c r="AH57" s="4" t="str">
        <f>IF(LEN(INDEX('By serial number'!$A:$AV,MATCH(TEXT($C57,"000"),'By serial number'!$A:$A,0),MATCH(_7043_DJones_1_export_excel_2_9_[[#Headers],[STATE]],'By serial number'!$A$1:$AV$1,0)))=0,"",INDEX('By serial number'!$A:$AV,MATCH(TEXT($C57,"000"),'By serial number'!$A:$A,0),MATCH(_7043_DJones_1_export_excel_2_9_[[#Headers],[STATE]],'By serial number'!$A$1:$AV$1,0)))</f>
        <v>TN</v>
      </c>
      <c r="AI57" s="4" t="e">
        <f>IF(LEN(INDEX('By serial number'!$A:$AV,MATCH(TEXT($C57,"000"),'By serial number'!$A:$A,0),MATCH(_7043_DJones_1_export_excel_2_9_[[#Headers],[Column1]],'By serial number'!$A$1:$AV$1,0)))=0,"",INDEX('By serial number'!$A:$AV,MATCH(TEXT($C57,"000"),'By serial number'!$A:$A,0),MATCH(_7043_DJones_1_export_excel_2_9_[[#Headers],[Column1]],'By serial number'!$A$1:$AV$1,0)))</f>
        <v>#N/A</v>
      </c>
      <c r="AJ57" s="4" t="str">
        <f>IF(LEN(INDEX('By serial number'!$A:$AV,MATCH(TEXT($C57,"000"),'By serial number'!$A:$A,0),MATCH(_7043_DJones_1_export_excel_2_9_[[#Headers],[OTHER NAMES(1)]],'By serial number'!$A$1:$AV$1,0)))=0,"",INDEX('By serial number'!$A:$AV,MATCH(TEXT($C57,"000"),'By serial number'!$A:$A,0),MATCH(_7043_DJones_1_export_excel_2_9_[[#Headers],[OTHER NAMES(1)]],'By serial number'!$A$1:$AV$1,0)))</f>
        <v/>
      </c>
      <c r="AK57" s="4" t="str">
        <f>IF(LEN(INDEX('By serial number'!$A:$AV,MATCH(TEXT($C57,"000"),'By serial number'!$A:$A,0),MATCH(_7043_DJones_1_export_excel_2_9_[[#Headers],[OTHER NAMES(2)]],'By serial number'!$A$1:$AV$1,0)))=0,"",INDEX('By serial number'!$A:$AV,MATCH(TEXT($C57,"000"),'By serial number'!$A:$A,0),MATCH(_7043_DJones_1_export_excel_2_9_[[#Headers],[OTHER NAMES(2)]],'By serial number'!$A$1:$AV$1,0)))</f>
        <v/>
      </c>
      <c r="AL57" s="4" t="str">
        <f>IF(LEN(INDEX('By serial number'!$A:$AV,MATCH(TEXT($C57,"000"),'By serial number'!$A:$A,0),MATCH(_7043_DJones_1_export_excel_2_9_[[#Headers],[Part 135 Certificate Holder Name]],'By serial number'!$A$1:$AV$1,0)))=0,"",INDEX('By serial number'!$A:$AV,MATCH(TEXT($C57,"000"),'By serial number'!$A:$A,0),MATCH(_7043_DJones_1_export_excel_2_9_[[#Headers],[Part 135 Certificate Holder Name]],'By serial number'!$A$1:$AV$1,0)))</f>
        <v/>
      </c>
      <c r="AM57" s="4" t="str">
        <f>IF(LEN(INDEX('By serial number'!$A:$AV,MATCH(TEXT($C57,"000"),'By serial number'!$A:$A,0),MATCH(_7043_DJones_1_export_excel_2_9_[[#Headers],[Part 135 Dsgn]],'By serial number'!$A$1:$AV$1,0)))=0,"",INDEX('By serial number'!$A:$AV,MATCH(TEXT($C57,"000"),'By serial number'!$A:$A,0),MATCH(_7043_DJones_1_export_excel_2_9_[[#Headers],[Part 135 Dsgn]],'By serial number'!$A$1:$AV$1,0)))</f>
        <v/>
      </c>
      <c r="AN57" s="4" t="e">
        <f>IF(LEN(INDEX('By serial number'!$A:$AV,MATCH(TEXT($C57,"000"),'By serial number'!$A:$A,0),MATCH(_7043_DJones_1_export_excel_2_9_[[#Headers],[Column2]],'By serial number'!$A$1:$AV$1,0)))=0,"",INDEX('By serial number'!$A:$AV,MATCH(TEXT($C57,"000"),'By serial number'!$A:$A,0),MATCH(_7043_DJones_1_export_excel_2_9_[[#Headers],[Column2]],'By serial number'!$A$1:$AV$1,0)))</f>
        <v>#N/A</v>
      </c>
      <c r="AO57" s="4" t="str">
        <f>IF(LEN(INDEX('By serial number'!$A:$AV,MATCH(TEXT($C57,"000"),'By serial number'!$A:$A,0),MATCH(_7043_DJones_1_export_excel_2_9_[[#Headers],[DNB Key People]],'By serial number'!$A$1:$AV$1,0)))=0,"",INDEX('By serial number'!$A:$AV,MATCH(TEXT($C57,"000"),'By serial number'!$A:$A,0),MATCH(_7043_DJones_1_export_excel_2_9_[[#Headers],[DNB Key People]],'By serial number'!$A$1:$AV$1,0)))</f>
        <v/>
      </c>
      <c r="AP57" s="4" t="str">
        <f>IF(LEN(INDEX('By serial number'!$A:$AV,MATCH(TEXT($C57,"000"),'By serial number'!$A:$A,0),MATCH(_7043_DJones_1_export_excel_2_9_[[#Headers],[POC]],'By serial number'!$A$1:$AV$1,0)))=0,"",INDEX('By serial number'!$A:$AV,MATCH(TEXT($C57,"000"),'By serial number'!$A:$A,0),MATCH(_7043_DJones_1_export_excel_2_9_[[#Headers],[POC]],'By serial number'!$A$1:$AV$1,0)))</f>
        <v/>
      </c>
      <c r="AQ57" s="4" t="str">
        <f>IF(LEN(INDEX('By serial number'!$A:$AV,MATCH(TEXT($C57,"000"),'By serial number'!$A:$A,0),MATCH(_7043_DJones_1_export_excel_2_9_[[#Headers],[Title]],'By serial number'!$A$1:$AV$1,0)))=0,"",INDEX('By serial number'!$A:$AV,MATCH(TEXT($C57,"000"),'By serial number'!$A:$A,0),MATCH(_7043_DJones_1_export_excel_2_9_[[#Headers],[Title]],'By serial number'!$A$1:$AV$1,0)))</f>
        <v/>
      </c>
      <c r="AR57" s="4" t="str">
        <f>IF(LEN(INDEX('By serial number'!$A:$AV,MATCH(TEXT($C57,"000"),'By serial number'!$A:$A,0),MATCH(_7043_DJones_1_export_excel_2_9_[[#Headers],[Address]],'By serial number'!$A$1:$AV$1,0)))=0,"",INDEX('By serial number'!$A:$AV,MATCH(TEXT($C57,"000"),'By serial number'!$A:$A,0),MATCH(_7043_DJones_1_export_excel_2_9_[[#Headers],[Address]],'By serial number'!$A$1:$AV$1,0)))</f>
        <v/>
      </c>
      <c r="AS57" s="4" t="e">
        <f>IF(LEN(INDEX('By serial number'!$A:$AV,MATCH(TEXT($C57,"000"),'By serial number'!$A:$A,0),MATCH(_7043_DJones_1_export_excel_2_9_[[#Headers],[Column3]],'By serial number'!$A$1:$AV$1,0)))=0,"",INDEX('By serial number'!$A:$AV,MATCH(TEXT($C57,"000"),'By serial number'!$A:$A,0),MATCH(_7043_DJones_1_export_excel_2_9_[[#Headers],[Column3]],'By serial number'!$A$1:$AV$1,0)))</f>
        <v>#N/A</v>
      </c>
      <c r="AT57" s="4" t="str">
        <f>IF(LEN(INDEX('By serial number'!$A:$AV,MATCH(TEXT($C57,"000"),'By serial number'!$A:$A,0),MATCH(_7043_DJones_1_export_excel_2_9_[[#Headers],[Phone]],'By serial number'!$A$1:$AV$1,0)))=0,"",INDEX('By serial number'!$A:$AV,MATCH(TEXT($C57,"000"),'By serial number'!$A:$A,0),MATCH(_7043_DJones_1_export_excel_2_9_[[#Headers],[Phone]],'By serial number'!$A$1:$AV$1,0)))</f>
        <v/>
      </c>
      <c r="AU57" s="4" t="str">
        <f>IF(LEN(INDEX('By serial number'!$A:$AV,MATCH(TEXT($C57,"000"),'By serial number'!$A:$A,0),MATCH(_7043_DJones_1_export_excel_2_9_[[#Headers],[Email]],'By serial number'!$A$1:$AV$1,0)))=0,"",INDEX('By serial number'!$A:$AV,MATCH(TEXT($C57,"000"),'By serial number'!$A:$A,0),MATCH(_7043_DJones_1_export_excel_2_9_[[#Headers],[Email]],'By serial number'!$A$1:$AV$1,0)))</f>
        <v/>
      </c>
      <c r="AV57" s="4" t="e">
        <f>IF(LEN(INDEX('By serial number'!$A:$AV,MATCH(TEXT($C57,"000"),'By serial number'!$A:$A,0),MATCH(_7043_DJones_1_export_excel_2_9_[[#Headers],[Column4]],'By serial number'!$A$1:$AV$1,0)))=0,"",INDEX('By serial number'!$A:$AV,MATCH(TEXT($C57,"000"),'By serial number'!$A:$A,0),MATCH(_7043_DJones_1_export_excel_2_9_[[#Headers],[Column4]],'By serial number'!$A$1:$AV$1,0)))</f>
        <v>#N/A</v>
      </c>
      <c r="AW57" s="4" t="str">
        <f>IF(LEN(INDEX('By serial number'!$A:$AV,MATCH(TEXT($C57,"000"),'By serial number'!$A:$A,0),MATCH(_7043_DJones_1_export_excel_2_9_[[#Headers],[NBAA Name]],'By serial number'!$A$1:$AV$1,0)))=0,"",INDEX('By serial number'!$A:$AV,MATCH(TEXT($C57,"000"),'By serial number'!$A:$A,0),MATCH(_7043_DJones_1_export_excel_2_9_[[#Headers],[NBAA Name]],'By serial number'!$A$1:$AV$1,0)))</f>
        <v/>
      </c>
      <c r="AX57" s="4" t="str">
        <f>IF(LEN(INDEX('By serial number'!$A:$AV,MATCH(TEXT($C57,"000"),'By serial number'!$A:$A,0),MATCH(_7043_DJones_1_export_excel_2_9_[[#Headers],[NBAA Addr1]],'By serial number'!$A$1:$AV$1,0)))=0,"",INDEX('By serial number'!$A:$AV,MATCH(TEXT($C57,"000"),'By serial number'!$A:$A,0),MATCH(_7043_DJones_1_export_excel_2_9_[[#Headers],[NBAA Addr1]],'By serial number'!$A$1:$AV$1,0)))</f>
        <v/>
      </c>
      <c r="AY57" s="4" t="str">
        <f>IF(LEN(INDEX('By serial number'!$A:$AV,MATCH(TEXT($C57,"000"),'By serial number'!$A:$A,0),MATCH(_7043_DJones_1_export_excel_2_9_[[#Headers],[NBAA Addr2]],'By serial number'!$A$1:$AV$1,0)))=0,"",INDEX('By serial number'!$A:$AV,MATCH(TEXT($C57,"000"),'By serial number'!$A:$A,0),MATCH(_7043_DJones_1_export_excel_2_9_[[#Headers],[NBAA Addr2]],'By serial number'!$A$1:$AV$1,0)))</f>
        <v/>
      </c>
      <c r="AZ57" s="4" t="str">
        <f>IF(LEN(INDEX('By serial number'!$A:$AV,MATCH(TEXT($C57,"000"),'By serial number'!$A:$A,0),MATCH(_7043_DJones_1_export_excel_2_9_[[#Headers],[NBAA City]],'By serial number'!$A$1:$AV$1,0)))=0,"",INDEX('By serial number'!$A:$AV,MATCH(TEXT($C57,"000"),'By serial number'!$A:$A,0),MATCH(_7043_DJones_1_export_excel_2_9_[[#Headers],[NBAA City]],'By serial number'!$A$1:$AV$1,0)))</f>
        <v/>
      </c>
      <c r="BA57" s="4" t="str">
        <f>IF(LEN(INDEX('By serial number'!$A:$AV,MATCH(TEXT($C57,"000"),'By serial number'!$A:$A,0),MATCH(_7043_DJones_1_export_excel_2_9_[[#Headers],[NBAA State]],'By serial number'!$A$1:$AV$1,0)))=0,"",INDEX('By serial number'!$A:$AV,MATCH(TEXT($C57,"000"),'By serial number'!$A:$A,0),MATCH(_7043_DJones_1_export_excel_2_9_[[#Headers],[NBAA State]],'By serial number'!$A$1:$AV$1,0)))</f>
        <v/>
      </c>
      <c r="BB57" s="4" t="str">
        <f>IF(LEN(INDEX('By serial number'!$A:$AV,MATCH(TEXT($C57,"000"),'By serial number'!$A:$A,0),MATCH(_7043_DJones_1_export_excel_2_9_[[#Headers],[NBAA Zip]],'By serial number'!$A$1:$AV$1,0)))=0,"",INDEX('By serial number'!$A:$AV,MATCH(TEXT($C57,"000"),'By serial number'!$A:$A,0),MATCH(_7043_DJones_1_export_excel_2_9_[[#Headers],[NBAA Zip]],'By serial number'!$A$1:$AV$1,0)))</f>
        <v/>
      </c>
      <c r="BC57" s="4" t="str">
        <f>IF(LEN(INDEX('By serial number'!$A:$AV,MATCH(TEXT($C57,"000"),'By serial number'!$A:$A,0),MATCH(_7043_DJones_1_export_excel_2_9_[[#Headers],[NBAA Phone]],'By serial number'!$A$1:$AV$1,0)))=0,"",INDEX('By serial number'!$A:$AV,MATCH(TEXT($C57,"000"),'By serial number'!$A:$A,0),MATCH(_7043_DJones_1_export_excel_2_9_[[#Headers],[NBAA Phone]],'By serial number'!$A$1:$AV$1,0)))</f>
        <v/>
      </c>
      <c r="BD57" s="4" t="str">
        <f>IF(LEN(INDEX('By serial number'!$A:$AV,MATCH(TEXT($C57,"000"),'By serial number'!$A:$A,0),MATCH(_7043_DJones_1_export_excel_2_9_[[#Headers],[NBAA Web]],'By serial number'!$A$1:$AV$1,0)))=0,"",INDEX('By serial number'!$A:$AV,MATCH(TEXT($C57,"000"),'By serial number'!$A:$A,0),MATCH(_7043_DJones_1_export_excel_2_9_[[#Headers],[NBAA Web]],'By serial number'!$A$1:$AV$1,0)))</f>
        <v/>
      </c>
      <c r="BE57" s="4" t="str">
        <f>IF(LEN(INDEX('By serial number'!$A:$AV,MATCH(TEXT($C57,"000"),'By serial number'!$A:$A,0),MATCH(_7043_DJones_1_export_excel_2_9_[[#Headers],[NBAA email]],'By serial number'!$A$1:$AV$1,0)))=0,"",INDEX('By serial number'!$A:$AV,MATCH(TEXT($C57,"000"),'By serial number'!$A:$A,0),MATCH(_7043_DJones_1_export_excel_2_9_[[#Headers],[NBAA email]],'By serial number'!$A$1:$AV$1,0)))</f>
        <v/>
      </c>
      <c r="BF57" s="4" t="str">
        <f>IF(LEN(INDEX('By serial number'!$A:$AV,MATCH(TEXT($C57,"000"),'By serial number'!$A:$A,0),MATCH(_7043_DJones_1_export_excel_2_9_[[#Headers],[NBAA NBAA Link]],'By serial number'!$A$1:$AV$1,0)))=0,"",INDEX('By serial number'!$A:$AV,MATCH(TEXT($C57,"000"),'By serial number'!$A:$A,0),MATCH(_7043_DJones_1_export_excel_2_9_[[#Headers],[NBAA NBAA Link]],'By serial number'!$A$1:$AV$1,0)))</f>
        <v/>
      </c>
      <c r="BG57" s="4" t="str">
        <f>IF(LEN(INDEX('By serial number'!$A:$AV,MATCH(TEXT($C57,"000"),'By serial number'!$A:$A,0),MATCH(_7043_DJones_1_export_excel_2_9_[[#Headers],[Certificate Designator]],'By serial number'!$A$1:$AV$1,0)))=0,"",INDEX('By serial number'!$A:$AV,MATCH(TEXT($C57,"000"),'By serial number'!$A:$A,0),MATCH(_7043_DJones_1_export_excel_2_9_[[#Headers],[Certificate Designator]],'By serial number'!$A$1:$AV$1,0)))</f>
        <v/>
      </c>
      <c r="BH57" s="4" t="str">
        <f>IF(LEN(INDEX('By serial number'!$A:$AV,MATCH(TEXT($C57,"000"),'By serial number'!$A:$A,0),MATCH(_7043_DJones_1_export_excel_2_9_[[#Headers],[Company Name]],'By serial number'!$A$1:$AV$1,0)))=0,"",INDEX('By serial number'!$A:$AV,MATCH(TEXT($C57,"000"),'By serial number'!$A:$A,0),MATCH(_7043_DJones_1_export_excel_2_9_[[#Headers],[Company Name]],'By serial number'!$A$1:$AV$1,0)))</f>
        <v/>
      </c>
      <c r="BI57" s="4" t="str">
        <f>IF(LEN(INDEX('By serial number'!$A:$AV,MATCH(TEXT($C57,"000"),'By serial number'!$A:$A,0),MATCH(_7043_DJones_1_export_excel_2_9_[[#Headers],[CEO_Name]],'By serial number'!$A$1:$AV$1,0)))=0,"",INDEX('By serial number'!$A:$AV,MATCH(TEXT($C57,"000"),'By serial number'!$A:$A,0),MATCH(_7043_DJones_1_export_excel_2_9_[[#Headers],[CEO_Name]],'By serial number'!$A$1:$AV$1,0)))</f>
        <v/>
      </c>
      <c r="BJ57" s="4" t="str">
        <f>IF(LEN(INDEX('By serial number'!$A:$AV,MATCH(TEXT($C57,"000"),'By serial number'!$A:$A,0),MATCH(_7043_DJones_1_export_excel_2_9_[[#Headers],[CEO_Title]],'By serial number'!$A$1:$AV$1,0)))=0,"",INDEX('By serial number'!$A:$AV,MATCH(TEXT($C57,"000"),'By serial number'!$A:$A,0),MATCH(_7043_DJones_1_export_excel_2_9_[[#Headers],[CEO_Title]],'By serial number'!$A$1:$AV$1,0)))</f>
        <v/>
      </c>
      <c r="BK57" s="4" t="str">
        <f>IF(LEN(INDEX('By serial number'!$A:$AV,MATCH(TEXT($C57,"000"),'By serial number'!$A:$A,0),MATCH(_7043_DJones_1_export_excel_2_9_[[#Headers],[CEO_Address1]],'By serial number'!$A$1:$AV$1,0)))=0,"",INDEX('By serial number'!$A:$AV,MATCH(TEXT($C57,"000"),'By serial number'!$A:$A,0),MATCH(_7043_DJones_1_export_excel_2_9_[[#Headers],[CEO_Address1]],'By serial number'!$A$1:$AV$1,0)))</f>
        <v/>
      </c>
      <c r="BL57" s="4" t="str">
        <f>IF(LEN(INDEX('By serial number'!$A:$AV,MATCH(TEXT($C57,"000"),'By serial number'!$A:$A,0),MATCH(_7043_DJones_1_export_excel_2_9_[[#Headers],[CEO_Address2]],'By serial number'!$A$1:$AV$1,0)))=0,"",INDEX('By serial number'!$A:$AV,MATCH(TEXT($C57,"000"),'By serial number'!$A:$A,0),MATCH(_7043_DJones_1_export_excel_2_9_[[#Headers],[CEO_Address2]],'By serial number'!$A$1:$AV$1,0)))</f>
        <v/>
      </c>
      <c r="BM57" s="4" t="str">
        <f>IF(LEN(INDEX('By serial number'!$A:$AV,MATCH(TEXT($C57,"000"),'By serial number'!$A:$A,0),MATCH(_7043_DJones_1_export_excel_2_9_[[#Headers],[CEO_Address3]],'By serial number'!$A$1:$AV$1,0)))=0,"",INDEX('By serial number'!$A:$AV,MATCH(TEXT($C57,"000"),'By serial number'!$A:$A,0),MATCH(_7043_DJones_1_export_excel_2_9_[[#Headers],[CEO_Address3]],'By serial number'!$A$1:$AV$1,0)))</f>
        <v/>
      </c>
      <c r="BN57" s="4" t="str">
        <f>IF(LEN(INDEX('By serial number'!$A:$AV,MATCH(TEXT($C57,"000"),'By serial number'!$A:$A,0),MATCH(_7043_DJones_1_export_excel_2_9_[[#Headers],[CEO_City]],'By serial number'!$A$1:$AV$1,0)))=0,"",INDEX('By serial number'!$A:$AV,MATCH(TEXT($C57,"000"),'By serial number'!$A:$A,0),MATCH(_7043_DJones_1_export_excel_2_9_[[#Headers],[CEO_City]],'By serial number'!$A$1:$AV$1,0)))</f>
        <v/>
      </c>
      <c r="BO57" s="4" t="str">
        <f>IF(LEN(INDEX('By serial number'!$A:$AV,MATCH(TEXT($C57,"000"),'By serial number'!$A:$A,0),MATCH(_7043_DJones_1_export_excel_2_9_[[#Headers],[CEO_State]],'By serial number'!$A$1:$AV$1,0)))=0,"",INDEX('By serial number'!$A:$AV,MATCH(TEXT($C57,"000"),'By serial number'!$A:$A,0),MATCH(_7043_DJones_1_export_excel_2_9_[[#Headers],[CEO_State]],'By serial number'!$A$1:$AV$1,0)))</f>
        <v/>
      </c>
      <c r="BP57" s="4" t="str">
        <f>IF(LEN(INDEX('By serial number'!$A:$AV,MATCH(TEXT($C57,"000"),'By serial number'!$A:$A,0),MATCH(_7043_DJones_1_export_excel_2_9_[[#Headers],[CEO_Postal_Code]],'By serial number'!$A$1:$AV$1,0)))=0,"",INDEX('By serial number'!$A:$AV,MATCH(TEXT($C57,"000"),'By serial number'!$A:$A,0),MATCH(_7043_DJones_1_export_excel_2_9_[[#Headers],[CEO_Postal_Code]],'By serial number'!$A$1:$AV$1,0)))</f>
        <v/>
      </c>
      <c r="BQ57" s="4" t="str">
        <f>IF(LEN(INDEX('By serial number'!$A:$AV,MATCH(TEXT($C57,"000"),'By serial number'!$A:$A,0),MATCH(_7043_DJones_1_export_excel_2_9_[[#Headers],[CEO_Country]],'By serial number'!$A$1:$AV$1,0)))=0,"",INDEX('By serial number'!$A:$AV,MATCH(TEXT($C57,"000"),'By serial number'!$A:$A,0),MATCH(_7043_DJones_1_export_excel_2_9_[[#Headers],[CEO_Country]],'By serial number'!$A$1:$AV$1,0)))</f>
        <v/>
      </c>
      <c r="BR57" s="4" t="str">
        <f>IF(LEN(INDEX('By serial number'!$A:$AV,MATCH(TEXT($C57,"000"),'By serial number'!$A:$A,0),MATCH(_7043_DJones_1_export_excel_2_9_[[#Headers],[CEO_Phone]],'By serial number'!$A$1:$AV$1,0)))=0,"",INDEX('By serial number'!$A:$AV,MATCH(TEXT($C57,"000"),'By serial number'!$A:$A,0),MATCH(_7043_DJones_1_export_excel_2_9_[[#Headers],[CEO_Phone]],'By serial number'!$A$1:$AV$1,0)))</f>
        <v/>
      </c>
      <c r="BS57" s="4" t="str">
        <f>IF(LEN(INDEX('By serial number'!$A:$AV,MATCH(TEXT($C57,"000"),'By serial number'!$A:$A,0),MATCH(_7043_DJones_1_export_excel_2_9_[[#Headers],[CEO_Phone_Extension]],'By serial number'!$A$1:$AV$1,0)))=0,"",INDEX('By serial number'!$A:$AV,MATCH(TEXT($C57,"000"),'By serial number'!$A:$A,0),MATCH(_7043_DJones_1_export_excel_2_9_[[#Headers],[CEO_Phone_Extension]],'By serial number'!$A$1:$AV$1,0)))</f>
        <v/>
      </c>
      <c r="BT57" s="4" t="str">
        <f>IF(LEN(INDEX('By serial number'!$A:$AV,MATCH(TEXT($C57,"000"),'By serial number'!$A:$A,0),MATCH(_7043_DJones_1_export_excel_2_9_[[#Headers],[CEO_Foreign_Phone]],'By serial number'!$A$1:$AV$1,0)))=0,"",INDEX('By serial number'!$A:$AV,MATCH(TEXT($C57,"000"),'By serial number'!$A:$A,0),MATCH(_7043_DJones_1_export_excel_2_9_[[#Headers],[CEO_Foreign_Phone]],'By serial number'!$A$1:$AV$1,0)))</f>
        <v/>
      </c>
      <c r="BU57" s="4" t="str">
        <f>IFERROR(INDEX(Zerobounce!$A:$B,MATCH(_7043_DJones_1_export_excel_2_9_[[#This Row],[COMPEMAILADDRESS]],Zerobounce!$A:$A,0),2),"")</f>
        <v/>
      </c>
      <c r="BV57" s="4" t="str">
        <f>IFERROR(INDEX(Zerobounce!$A:$B,MATCH(_7043_DJones_1_export_excel_2_9_[[#This Row],[CONTACTEMAIL]],Zerobounce!$A:$A,0),2),"")</f>
        <v>valid</v>
      </c>
      <c r="BW57" s="11"/>
    </row>
    <row r="58" spans="1:75" x14ac:dyDescent="0.25">
      <c r="A58" s="4" t="s">
        <v>999</v>
      </c>
      <c r="B58" s="4" t="s">
        <v>1000</v>
      </c>
      <c r="C58">
        <v>234</v>
      </c>
      <c r="D58" s="4" t="s">
        <v>454</v>
      </c>
      <c r="E58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N511CT</v>
      </c>
      <c r="F58" s="4"/>
      <c r="G58" s="4"/>
      <c r="H58" s="4" t="s">
        <v>1002</v>
      </c>
      <c r="I58" s="4" t="s">
        <v>1388</v>
      </c>
      <c r="J58" s="4" t="s">
        <v>1397</v>
      </c>
      <c r="K58" s="4" t="s">
        <v>1398</v>
      </c>
      <c r="L58" s="4"/>
      <c r="M58" s="4" t="s">
        <v>1399</v>
      </c>
      <c r="N58" s="4" t="s">
        <v>1400</v>
      </c>
      <c r="O58">
        <v>35242</v>
      </c>
      <c r="P58" s="4" t="s">
        <v>1002</v>
      </c>
      <c r="Q58" s="4" t="s">
        <v>1016</v>
      </c>
      <c r="R58" s="4"/>
      <c r="S58" s="4"/>
      <c r="T58" s="4"/>
      <c r="U58" s="4"/>
      <c r="V58" s="4" t="s">
        <v>1401</v>
      </c>
      <c r="W58" s="4" t="s">
        <v>1402</v>
      </c>
      <c r="X58" s="4" t="s">
        <v>1020</v>
      </c>
      <c r="Y58" s="4"/>
      <c r="Z58" s="4"/>
      <c r="AA58" s="4"/>
      <c r="AB58" s="4"/>
      <c r="AC58" s="4" t="str">
        <f>IF(LEN(INDEX('By serial number'!$A:$AV,MATCH(TEXT($C58,"000"),'By serial number'!$A:$A,0),MATCH(_7043_DJones_1_export_excel_2_9_[[#Headers],["Operator"]],'By serial number'!$A$1:$AV$1,0)))=0,"",INDEX('By serial number'!$A:$AV,MATCH(TEXT($C58,"000"),'By serial number'!$A:$A,0),MATCH(_7043_DJones_1_export_excel_2_9_[[#Headers],["Operator"]],'By serial number'!$A$1:$AV$1,0)))</f>
        <v/>
      </c>
      <c r="AD58" s="4" t="str">
        <f>IF(LEN(INDEX('By serial number'!$A:$AV,MATCH(TEXT($C58,"000"),'By serial number'!$A:$A,0),MATCH(_7043_DJones_1_export_excel_2_9_[[#Headers],[Data]],'By serial number'!$A$1:$AV$1,0)))=0,"",INDEX('By serial number'!$A:$AV,MATCH(TEXT($C58,"000"),'By serial number'!$A:$A,0),MATCH(_7043_DJones_1_export_excel_2_9_[[#Headers],[Data]],'By serial number'!$A$1:$AV$1,0)))</f>
        <v>Ten to Nine LLC Chattanooga TN bought 6/30/20</v>
      </c>
      <c r="AE58" s="4" t="str">
        <f>IF(LEN(INDEX('By serial number'!$A:$AV,MATCH(TEXT($C58,"000"),'By serial number'!$A:$A,0),MATCH(_7043_DJones_1_export_excel_2_9_[[#Headers],[NAME]],'By serial number'!$A$1:$AV$1,0)))=0,"",INDEX('By serial number'!$A:$AV,MATCH(TEXT($C58,"000"),'By serial number'!$A:$A,0),MATCH(_7043_DJones_1_export_excel_2_9_[[#Headers],[NAME]],'By serial number'!$A$1:$AV$1,0)))</f>
        <v>TEN TO NINE LLC</v>
      </c>
      <c r="AF58" s="4" t="str">
        <f>IF(LEN(INDEX('By serial number'!$A:$AV,MATCH(TEXT($C58,"000"),'By serial number'!$A:$A,0),MATCH(_7043_DJones_1_export_excel_2_9_[[#Headers],[STREET]],'By serial number'!$A$1:$AV$1,0)))=0,"",INDEX('By serial number'!$A:$AV,MATCH(TEXT($C58,"000"),'By serial number'!$A:$A,0),MATCH(_7043_DJones_1_export_excel_2_9_[[#Headers],[STREET]],'By serial number'!$A$1:$AV$1,0)))</f>
        <v>400 BIRMINGHAM HWY STE 350</v>
      </c>
      <c r="AG58" s="4" t="str">
        <f>IF(LEN(INDEX('By serial number'!$A:$AV,MATCH(TEXT($C58,"000"),'By serial number'!$A:$A,0),MATCH(_7043_DJones_1_export_excel_2_9_[[#Headers],[CITY]],'By serial number'!$A$1:$AV$1,0)))=0,"",INDEX('By serial number'!$A:$AV,MATCH(TEXT($C58,"000"),'By serial number'!$A:$A,0),MATCH(_7043_DJones_1_export_excel_2_9_[[#Headers],[CITY]],'By serial number'!$A$1:$AV$1,0)))</f>
        <v>CHATTANOOGA</v>
      </c>
      <c r="AH58" s="4" t="str">
        <f>IF(LEN(INDEX('By serial number'!$A:$AV,MATCH(TEXT($C58,"000"),'By serial number'!$A:$A,0),MATCH(_7043_DJones_1_export_excel_2_9_[[#Headers],[STATE]],'By serial number'!$A$1:$AV$1,0)))=0,"",INDEX('By serial number'!$A:$AV,MATCH(TEXT($C58,"000"),'By serial number'!$A:$A,0),MATCH(_7043_DJones_1_export_excel_2_9_[[#Headers],[STATE]],'By serial number'!$A$1:$AV$1,0)))</f>
        <v>TN</v>
      </c>
      <c r="AI58" s="4" t="e">
        <f>IF(LEN(INDEX('By serial number'!$A:$AV,MATCH(TEXT($C58,"000"),'By serial number'!$A:$A,0),MATCH(_7043_DJones_1_export_excel_2_9_[[#Headers],[Column1]],'By serial number'!$A$1:$AV$1,0)))=0,"",INDEX('By serial number'!$A:$AV,MATCH(TEXT($C58,"000"),'By serial number'!$A:$A,0),MATCH(_7043_DJones_1_export_excel_2_9_[[#Headers],[Column1]],'By serial number'!$A$1:$AV$1,0)))</f>
        <v>#N/A</v>
      </c>
      <c r="AJ58" s="4" t="str">
        <f>IF(LEN(INDEX('By serial number'!$A:$AV,MATCH(TEXT($C58,"000"),'By serial number'!$A:$A,0),MATCH(_7043_DJones_1_export_excel_2_9_[[#Headers],[OTHER NAMES(1)]],'By serial number'!$A$1:$AV$1,0)))=0,"",INDEX('By serial number'!$A:$AV,MATCH(TEXT($C58,"000"),'By serial number'!$A:$A,0),MATCH(_7043_DJones_1_export_excel_2_9_[[#Headers],[OTHER NAMES(1)]],'By serial number'!$A$1:$AV$1,0)))</f>
        <v/>
      </c>
      <c r="AK58" s="4" t="str">
        <f>IF(LEN(INDEX('By serial number'!$A:$AV,MATCH(TEXT($C58,"000"),'By serial number'!$A:$A,0),MATCH(_7043_DJones_1_export_excel_2_9_[[#Headers],[OTHER NAMES(2)]],'By serial number'!$A$1:$AV$1,0)))=0,"",INDEX('By serial number'!$A:$AV,MATCH(TEXT($C58,"000"),'By serial number'!$A:$A,0),MATCH(_7043_DJones_1_export_excel_2_9_[[#Headers],[OTHER NAMES(2)]],'By serial number'!$A$1:$AV$1,0)))</f>
        <v/>
      </c>
      <c r="AL58" s="4" t="str">
        <f>IF(LEN(INDEX('By serial number'!$A:$AV,MATCH(TEXT($C58,"000"),'By serial number'!$A:$A,0),MATCH(_7043_DJones_1_export_excel_2_9_[[#Headers],[Part 135 Certificate Holder Name]],'By serial number'!$A$1:$AV$1,0)))=0,"",INDEX('By serial number'!$A:$AV,MATCH(TEXT($C58,"000"),'By serial number'!$A:$A,0),MATCH(_7043_DJones_1_export_excel_2_9_[[#Headers],[Part 135 Certificate Holder Name]],'By serial number'!$A$1:$AV$1,0)))</f>
        <v/>
      </c>
      <c r="AM58" s="4" t="str">
        <f>IF(LEN(INDEX('By serial number'!$A:$AV,MATCH(TEXT($C58,"000"),'By serial number'!$A:$A,0),MATCH(_7043_DJones_1_export_excel_2_9_[[#Headers],[Part 135 Dsgn]],'By serial number'!$A$1:$AV$1,0)))=0,"",INDEX('By serial number'!$A:$AV,MATCH(TEXT($C58,"000"),'By serial number'!$A:$A,0),MATCH(_7043_DJones_1_export_excel_2_9_[[#Headers],[Part 135 Dsgn]],'By serial number'!$A$1:$AV$1,0)))</f>
        <v/>
      </c>
      <c r="AN58" s="4" t="e">
        <f>IF(LEN(INDEX('By serial number'!$A:$AV,MATCH(TEXT($C58,"000"),'By serial number'!$A:$A,0),MATCH(_7043_DJones_1_export_excel_2_9_[[#Headers],[Column2]],'By serial number'!$A$1:$AV$1,0)))=0,"",INDEX('By serial number'!$A:$AV,MATCH(TEXT($C58,"000"),'By serial number'!$A:$A,0),MATCH(_7043_DJones_1_export_excel_2_9_[[#Headers],[Column2]],'By serial number'!$A$1:$AV$1,0)))</f>
        <v>#N/A</v>
      </c>
      <c r="AO58" s="4" t="str">
        <f>IF(LEN(INDEX('By serial number'!$A:$AV,MATCH(TEXT($C58,"000"),'By serial number'!$A:$A,0),MATCH(_7043_DJones_1_export_excel_2_9_[[#Headers],[DNB Key People]],'By serial number'!$A$1:$AV$1,0)))=0,"",INDEX('By serial number'!$A:$AV,MATCH(TEXT($C58,"000"),'By serial number'!$A:$A,0),MATCH(_7043_DJones_1_export_excel_2_9_[[#Headers],[DNB Key People]],'By serial number'!$A$1:$AV$1,0)))</f>
        <v/>
      </c>
      <c r="AP58" s="4" t="str">
        <f>IF(LEN(INDEX('By serial number'!$A:$AV,MATCH(TEXT($C58,"000"),'By serial number'!$A:$A,0),MATCH(_7043_DJones_1_export_excel_2_9_[[#Headers],[POC]],'By serial number'!$A$1:$AV$1,0)))=0,"",INDEX('By serial number'!$A:$AV,MATCH(TEXT($C58,"000"),'By serial number'!$A:$A,0),MATCH(_7043_DJones_1_export_excel_2_9_[[#Headers],[POC]],'By serial number'!$A$1:$AV$1,0)))</f>
        <v/>
      </c>
      <c r="AQ58" s="4" t="str">
        <f>IF(LEN(INDEX('By serial number'!$A:$AV,MATCH(TEXT($C58,"000"),'By serial number'!$A:$A,0),MATCH(_7043_DJones_1_export_excel_2_9_[[#Headers],[Title]],'By serial number'!$A$1:$AV$1,0)))=0,"",INDEX('By serial number'!$A:$AV,MATCH(TEXT($C58,"000"),'By serial number'!$A:$A,0),MATCH(_7043_DJones_1_export_excel_2_9_[[#Headers],[Title]],'By serial number'!$A$1:$AV$1,0)))</f>
        <v/>
      </c>
      <c r="AR58" s="4" t="str">
        <f>IF(LEN(INDEX('By serial number'!$A:$AV,MATCH(TEXT($C58,"000"),'By serial number'!$A:$A,0),MATCH(_7043_DJones_1_export_excel_2_9_[[#Headers],[Address]],'By serial number'!$A$1:$AV$1,0)))=0,"",INDEX('By serial number'!$A:$AV,MATCH(TEXT($C58,"000"),'By serial number'!$A:$A,0),MATCH(_7043_DJones_1_export_excel_2_9_[[#Headers],[Address]],'By serial number'!$A$1:$AV$1,0)))</f>
        <v/>
      </c>
      <c r="AS58" s="4" t="e">
        <f>IF(LEN(INDEX('By serial number'!$A:$AV,MATCH(TEXT($C58,"000"),'By serial number'!$A:$A,0),MATCH(_7043_DJones_1_export_excel_2_9_[[#Headers],[Column3]],'By serial number'!$A$1:$AV$1,0)))=0,"",INDEX('By serial number'!$A:$AV,MATCH(TEXT($C58,"000"),'By serial number'!$A:$A,0),MATCH(_7043_DJones_1_export_excel_2_9_[[#Headers],[Column3]],'By serial number'!$A$1:$AV$1,0)))</f>
        <v>#N/A</v>
      </c>
      <c r="AT58" s="4" t="str">
        <f>IF(LEN(INDEX('By serial number'!$A:$AV,MATCH(TEXT($C58,"000"),'By serial number'!$A:$A,0),MATCH(_7043_DJones_1_export_excel_2_9_[[#Headers],[Phone]],'By serial number'!$A$1:$AV$1,0)))=0,"",INDEX('By serial number'!$A:$AV,MATCH(TEXT($C58,"000"),'By serial number'!$A:$A,0),MATCH(_7043_DJones_1_export_excel_2_9_[[#Headers],[Phone]],'By serial number'!$A$1:$AV$1,0)))</f>
        <v/>
      </c>
      <c r="AU58" s="4" t="str">
        <f>IF(LEN(INDEX('By serial number'!$A:$AV,MATCH(TEXT($C58,"000"),'By serial number'!$A:$A,0),MATCH(_7043_DJones_1_export_excel_2_9_[[#Headers],[Email]],'By serial number'!$A$1:$AV$1,0)))=0,"",INDEX('By serial number'!$A:$AV,MATCH(TEXT($C58,"000"),'By serial number'!$A:$A,0),MATCH(_7043_DJones_1_export_excel_2_9_[[#Headers],[Email]],'By serial number'!$A$1:$AV$1,0)))</f>
        <v/>
      </c>
      <c r="AV58" s="4" t="e">
        <f>IF(LEN(INDEX('By serial number'!$A:$AV,MATCH(TEXT($C58,"000"),'By serial number'!$A:$A,0),MATCH(_7043_DJones_1_export_excel_2_9_[[#Headers],[Column4]],'By serial number'!$A$1:$AV$1,0)))=0,"",INDEX('By serial number'!$A:$AV,MATCH(TEXT($C58,"000"),'By serial number'!$A:$A,0),MATCH(_7043_DJones_1_export_excel_2_9_[[#Headers],[Column4]],'By serial number'!$A$1:$AV$1,0)))</f>
        <v>#N/A</v>
      </c>
      <c r="AW58" s="4" t="str">
        <f>IF(LEN(INDEX('By serial number'!$A:$AV,MATCH(TEXT($C58,"000"),'By serial number'!$A:$A,0),MATCH(_7043_DJones_1_export_excel_2_9_[[#Headers],[NBAA Name]],'By serial number'!$A$1:$AV$1,0)))=0,"",INDEX('By serial number'!$A:$AV,MATCH(TEXT($C58,"000"),'By serial number'!$A:$A,0),MATCH(_7043_DJones_1_export_excel_2_9_[[#Headers],[NBAA Name]],'By serial number'!$A$1:$AV$1,0)))</f>
        <v/>
      </c>
      <c r="AX58" s="4" t="str">
        <f>IF(LEN(INDEX('By serial number'!$A:$AV,MATCH(TEXT($C58,"000"),'By serial number'!$A:$A,0),MATCH(_7043_DJones_1_export_excel_2_9_[[#Headers],[NBAA Addr1]],'By serial number'!$A$1:$AV$1,0)))=0,"",INDEX('By serial number'!$A:$AV,MATCH(TEXT($C58,"000"),'By serial number'!$A:$A,0),MATCH(_7043_DJones_1_export_excel_2_9_[[#Headers],[NBAA Addr1]],'By serial number'!$A$1:$AV$1,0)))</f>
        <v/>
      </c>
      <c r="AY58" s="4" t="str">
        <f>IF(LEN(INDEX('By serial number'!$A:$AV,MATCH(TEXT($C58,"000"),'By serial number'!$A:$A,0),MATCH(_7043_DJones_1_export_excel_2_9_[[#Headers],[NBAA Addr2]],'By serial number'!$A$1:$AV$1,0)))=0,"",INDEX('By serial number'!$A:$AV,MATCH(TEXT($C58,"000"),'By serial number'!$A:$A,0),MATCH(_7043_DJones_1_export_excel_2_9_[[#Headers],[NBAA Addr2]],'By serial number'!$A$1:$AV$1,0)))</f>
        <v/>
      </c>
      <c r="AZ58" s="4" t="str">
        <f>IF(LEN(INDEX('By serial number'!$A:$AV,MATCH(TEXT($C58,"000"),'By serial number'!$A:$A,0),MATCH(_7043_DJones_1_export_excel_2_9_[[#Headers],[NBAA City]],'By serial number'!$A$1:$AV$1,0)))=0,"",INDEX('By serial number'!$A:$AV,MATCH(TEXT($C58,"000"),'By serial number'!$A:$A,0),MATCH(_7043_DJones_1_export_excel_2_9_[[#Headers],[NBAA City]],'By serial number'!$A$1:$AV$1,0)))</f>
        <v/>
      </c>
      <c r="BA58" s="4" t="str">
        <f>IF(LEN(INDEX('By serial number'!$A:$AV,MATCH(TEXT($C58,"000"),'By serial number'!$A:$A,0),MATCH(_7043_DJones_1_export_excel_2_9_[[#Headers],[NBAA State]],'By serial number'!$A$1:$AV$1,0)))=0,"",INDEX('By serial number'!$A:$AV,MATCH(TEXT($C58,"000"),'By serial number'!$A:$A,0),MATCH(_7043_DJones_1_export_excel_2_9_[[#Headers],[NBAA State]],'By serial number'!$A$1:$AV$1,0)))</f>
        <v/>
      </c>
      <c r="BB58" s="4" t="str">
        <f>IF(LEN(INDEX('By serial number'!$A:$AV,MATCH(TEXT($C58,"000"),'By serial number'!$A:$A,0),MATCH(_7043_DJones_1_export_excel_2_9_[[#Headers],[NBAA Zip]],'By serial number'!$A$1:$AV$1,0)))=0,"",INDEX('By serial number'!$A:$AV,MATCH(TEXT($C58,"000"),'By serial number'!$A:$A,0),MATCH(_7043_DJones_1_export_excel_2_9_[[#Headers],[NBAA Zip]],'By serial number'!$A$1:$AV$1,0)))</f>
        <v/>
      </c>
      <c r="BC58" s="4" t="str">
        <f>IF(LEN(INDEX('By serial number'!$A:$AV,MATCH(TEXT($C58,"000"),'By serial number'!$A:$A,0),MATCH(_7043_DJones_1_export_excel_2_9_[[#Headers],[NBAA Phone]],'By serial number'!$A$1:$AV$1,0)))=0,"",INDEX('By serial number'!$A:$AV,MATCH(TEXT($C58,"000"),'By serial number'!$A:$A,0),MATCH(_7043_DJones_1_export_excel_2_9_[[#Headers],[NBAA Phone]],'By serial number'!$A$1:$AV$1,0)))</f>
        <v/>
      </c>
      <c r="BD58" s="4" t="str">
        <f>IF(LEN(INDEX('By serial number'!$A:$AV,MATCH(TEXT($C58,"000"),'By serial number'!$A:$A,0),MATCH(_7043_DJones_1_export_excel_2_9_[[#Headers],[NBAA Web]],'By serial number'!$A$1:$AV$1,0)))=0,"",INDEX('By serial number'!$A:$AV,MATCH(TEXT($C58,"000"),'By serial number'!$A:$A,0),MATCH(_7043_DJones_1_export_excel_2_9_[[#Headers],[NBAA Web]],'By serial number'!$A$1:$AV$1,0)))</f>
        <v/>
      </c>
      <c r="BE58" s="4" t="str">
        <f>IF(LEN(INDEX('By serial number'!$A:$AV,MATCH(TEXT($C58,"000"),'By serial number'!$A:$A,0),MATCH(_7043_DJones_1_export_excel_2_9_[[#Headers],[NBAA email]],'By serial number'!$A$1:$AV$1,0)))=0,"",INDEX('By serial number'!$A:$AV,MATCH(TEXT($C58,"000"),'By serial number'!$A:$A,0),MATCH(_7043_DJones_1_export_excel_2_9_[[#Headers],[NBAA email]],'By serial number'!$A$1:$AV$1,0)))</f>
        <v/>
      </c>
      <c r="BF58" s="4" t="str">
        <f>IF(LEN(INDEX('By serial number'!$A:$AV,MATCH(TEXT($C58,"000"),'By serial number'!$A:$A,0),MATCH(_7043_DJones_1_export_excel_2_9_[[#Headers],[NBAA NBAA Link]],'By serial number'!$A$1:$AV$1,0)))=0,"",INDEX('By serial number'!$A:$AV,MATCH(TEXT($C58,"000"),'By serial number'!$A:$A,0),MATCH(_7043_DJones_1_export_excel_2_9_[[#Headers],[NBAA NBAA Link]],'By serial number'!$A$1:$AV$1,0)))</f>
        <v/>
      </c>
      <c r="BG58" s="4" t="str">
        <f>IF(LEN(INDEX('By serial number'!$A:$AV,MATCH(TEXT($C58,"000"),'By serial number'!$A:$A,0),MATCH(_7043_DJones_1_export_excel_2_9_[[#Headers],[Certificate Designator]],'By serial number'!$A$1:$AV$1,0)))=0,"",INDEX('By serial number'!$A:$AV,MATCH(TEXT($C58,"000"),'By serial number'!$A:$A,0),MATCH(_7043_DJones_1_export_excel_2_9_[[#Headers],[Certificate Designator]],'By serial number'!$A$1:$AV$1,0)))</f>
        <v/>
      </c>
      <c r="BH58" s="4" t="str">
        <f>IF(LEN(INDEX('By serial number'!$A:$AV,MATCH(TEXT($C58,"000"),'By serial number'!$A:$A,0),MATCH(_7043_DJones_1_export_excel_2_9_[[#Headers],[Company Name]],'By serial number'!$A$1:$AV$1,0)))=0,"",INDEX('By serial number'!$A:$AV,MATCH(TEXT($C58,"000"),'By serial number'!$A:$A,0),MATCH(_7043_DJones_1_export_excel_2_9_[[#Headers],[Company Name]],'By serial number'!$A$1:$AV$1,0)))</f>
        <v/>
      </c>
      <c r="BI58" s="4" t="str">
        <f>IF(LEN(INDEX('By serial number'!$A:$AV,MATCH(TEXT($C58,"000"),'By serial number'!$A:$A,0),MATCH(_7043_DJones_1_export_excel_2_9_[[#Headers],[CEO_Name]],'By serial number'!$A$1:$AV$1,0)))=0,"",INDEX('By serial number'!$A:$AV,MATCH(TEXT($C58,"000"),'By serial number'!$A:$A,0),MATCH(_7043_DJones_1_export_excel_2_9_[[#Headers],[CEO_Name]],'By serial number'!$A$1:$AV$1,0)))</f>
        <v/>
      </c>
      <c r="BJ58" s="4" t="str">
        <f>IF(LEN(INDEX('By serial number'!$A:$AV,MATCH(TEXT($C58,"000"),'By serial number'!$A:$A,0),MATCH(_7043_DJones_1_export_excel_2_9_[[#Headers],[CEO_Title]],'By serial number'!$A$1:$AV$1,0)))=0,"",INDEX('By serial number'!$A:$AV,MATCH(TEXT($C58,"000"),'By serial number'!$A:$A,0),MATCH(_7043_DJones_1_export_excel_2_9_[[#Headers],[CEO_Title]],'By serial number'!$A$1:$AV$1,0)))</f>
        <v/>
      </c>
      <c r="BK58" s="4" t="str">
        <f>IF(LEN(INDEX('By serial number'!$A:$AV,MATCH(TEXT($C58,"000"),'By serial number'!$A:$A,0),MATCH(_7043_DJones_1_export_excel_2_9_[[#Headers],[CEO_Address1]],'By serial number'!$A$1:$AV$1,0)))=0,"",INDEX('By serial number'!$A:$AV,MATCH(TEXT($C58,"000"),'By serial number'!$A:$A,0),MATCH(_7043_DJones_1_export_excel_2_9_[[#Headers],[CEO_Address1]],'By serial number'!$A$1:$AV$1,0)))</f>
        <v/>
      </c>
      <c r="BL58" s="4" t="str">
        <f>IF(LEN(INDEX('By serial number'!$A:$AV,MATCH(TEXT($C58,"000"),'By serial number'!$A:$A,0),MATCH(_7043_DJones_1_export_excel_2_9_[[#Headers],[CEO_Address2]],'By serial number'!$A$1:$AV$1,0)))=0,"",INDEX('By serial number'!$A:$AV,MATCH(TEXT($C58,"000"),'By serial number'!$A:$A,0),MATCH(_7043_DJones_1_export_excel_2_9_[[#Headers],[CEO_Address2]],'By serial number'!$A$1:$AV$1,0)))</f>
        <v/>
      </c>
      <c r="BM58" s="4" t="str">
        <f>IF(LEN(INDEX('By serial number'!$A:$AV,MATCH(TEXT($C58,"000"),'By serial number'!$A:$A,0),MATCH(_7043_DJones_1_export_excel_2_9_[[#Headers],[CEO_Address3]],'By serial number'!$A$1:$AV$1,0)))=0,"",INDEX('By serial number'!$A:$AV,MATCH(TEXT($C58,"000"),'By serial number'!$A:$A,0),MATCH(_7043_DJones_1_export_excel_2_9_[[#Headers],[CEO_Address3]],'By serial number'!$A$1:$AV$1,0)))</f>
        <v/>
      </c>
      <c r="BN58" s="4" t="str">
        <f>IF(LEN(INDEX('By serial number'!$A:$AV,MATCH(TEXT($C58,"000"),'By serial number'!$A:$A,0),MATCH(_7043_DJones_1_export_excel_2_9_[[#Headers],[CEO_City]],'By serial number'!$A$1:$AV$1,0)))=0,"",INDEX('By serial number'!$A:$AV,MATCH(TEXT($C58,"000"),'By serial number'!$A:$A,0),MATCH(_7043_DJones_1_export_excel_2_9_[[#Headers],[CEO_City]],'By serial number'!$A$1:$AV$1,0)))</f>
        <v/>
      </c>
      <c r="BO58" s="4" t="str">
        <f>IF(LEN(INDEX('By serial number'!$A:$AV,MATCH(TEXT($C58,"000"),'By serial number'!$A:$A,0),MATCH(_7043_DJones_1_export_excel_2_9_[[#Headers],[CEO_State]],'By serial number'!$A$1:$AV$1,0)))=0,"",INDEX('By serial number'!$A:$AV,MATCH(TEXT($C58,"000"),'By serial number'!$A:$A,0),MATCH(_7043_DJones_1_export_excel_2_9_[[#Headers],[CEO_State]],'By serial number'!$A$1:$AV$1,0)))</f>
        <v/>
      </c>
      <c r="BP58" s="4" t="str">
        <f>IF(LEN(INDEX('By serial number'!$A:$AV,MATCH(TEXT($C58,"000"),'By serial number'!$A:$A,0),MATCH(_7043_DJones_1_export_excel_2_9_[[#Headers],[CEO_Postal_Code]],'By serial number'!$A$1:$AV$1,0)))=0,"",INDEX('By serial number'!$A:$AV,MATCH(TEXT($C58,"000"),'By serial number'!$A:$A,0),MATCH(_7043_DJones_1_export_excel_2_9_[[#Headers],[CEO_Postal_Code]],'By serial number'!$A$1:$AV$1,0)))</f>
        <v/>
      </c>
      <c r="BQ58" s="4" t="str">
        <f>IF(LEN(INDEX('By serial number'!$A:$AV,MATCH(TEXT($C58,"000"),'By serial number'!$A:$A,0),MATCH(_7043_DJones_1_export_excel_2_9_[[#Headers],[CEO_Country]],'By serial number'!$A$1:$AV$1,0)))=0,"",INDEX('By serial number'!$A:$AV,MATCH(TEXT($C58,"000"),'By serial number'!$A:$A,0),MATCH(_7043_DJones_1_export_excel_2_9_[[#Headers],[CEO_Country]],'By serial number'!$A$1:$AV$1,0)))</f>
        <v/>
      </c>
      <c r="BR58" s="4" t="str">
        <f>IF(LEN(INDEX('By serial number'!$A:$AV,MATCH(TEXT($C58,"000"),'By serial number'!$A:$A,0),MATCH(_7043_DJones_1_export_excel_2_9_[[#Headers],[CEO_Phone]],'By serial number'!$A$1:$AV$1,0)))=0,"",INDEX('By serial number'!$A:$AV,MATCH(TEXT($C58,"000"),'By serial number'!$A:$A,0),MATCH(_7043_DJones_1_export_excel_2_9_[[#Headers],[CEO_Phone]],'By serial number'!$A$1:$AV$1,0)))</f>
        <v/>
      </c>
      <c r="BS58" s="4" t="str">
        <f>IF(LEN(INDEX('By serial number'!$A:$AV,MATCH(TEXT($C58,"000"),'By serial number'!$A:$A,0),MATCH(_7043_DJones_1_export_excel_2_9_[[#Headers],[CEO_Phone_Extension]],'By serial number'!$A$1:$AV$1,0)))=0,"",INDEX('By serial number'!$A:$AV,MATCH(TEXT($C58,"000"),'By serial number'!$A:$A,0),MATCH(_7043_DJones_1_export_excel_2_9_[[#Headers],[CEO_Phone_Extension]],'By serial number'!$A$1:$AV$1,0)))</f>
        <v/>
      </c>
      <c r="BT58" s="4" t="str">
        <f>IF(LEN(INDEX('By serial number'!$A:$AV,MATCH(TEXT($C58,"000"),'By serial number'!$A:$A,0),MATCH(_7043_DJones_1_export_excel_2_9_[[#Headers],[CEO_Foreign_Phone]],'By serial number'!$A$1:$AV$1,0)))=0,"",INDEX('By serial number'!$A:$AV,MATCH(TEXT($C58,"000"),'By serial number'!$A:$A,0),MATCH(_7043_DJones_1_export_excel_2_9_[[#Headers],[CEO_Foreign_Phone]],'By serial number'!$A$1:$AV$1,0)))</f>
        <v/>
      </c>
      <c r="BU58" s="4" t="str">
        <f>IFERROR(INDEX(Zerobounce!$A:$B,MATCH(_7043_DJones_1_export_excel_2_9_[[#This Row],[COMPEMAILADDRESS]],Zerobounce!$A:$A,0),2),"")</f>
        <v/>
      </c>
      <c r="BV58" s="4" t="str">
        <f>IFERROR(INDEX(Zerobounce!$A:$B,MATCH(_7043_DJones_1_export_excel_2_9_[[#This Row],[CONTACTEMAIL]],Zerobounce!$A:$A,0),2),"")</f>
        <v/>
      </c>
      <c r="BW58" s="11"/>
    </row>
    <row r="59" spans="1:75" x14ac:dyDescent="0.25">
      <c r="A59" s="4" t="s">
        <v>999</v>
      </c>
      <c r="B59" s="4" t="s">
        <v>1000</v>
      </c>
      <c r="C59">
        <v>234</v>
      </c>
      <c r="D59" s="4" t="s">
        <v>454</v>
      </c>
      <c r="E59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N511CT</v>
      </c>
      <c r="F59" s="4"/>
      <c r="G59" s="4"/>
      <c r="H59" s="4" t="s">
        <v>1002</v>
      </c>
      <c r="I59" s="4" t="s">
        <v>1388</v>
      </c>
      <c r="J59" s="4" t="s">
        <v>1403</v>
      </c>
      <c r="K59" s="4" t="s">
        <v>1404</v>
      </c>
      <c r="L59" s="4" t="s">
        <v>1405</v>
      </c>
      <c r="M59" s="4" t="s">
        <v>1406</v>
      </c>
      <c r="N59" s="4" t="s">
        <v>1407</v>
      </c>
      <c r="O59">
        <v>58108</v>
      </c>
      <c r="P59" s="4" t="s">
        <v>1002</v>
      </c>
      <c r="Q59" s="4" t="s">
        <v>1016</v>
      </c>
      <c r="R59" s="4"/>
      <c r="S59" s="4"/>
      <c r="T59" s="4" t="s">
        <v>1408</v>
      </c>
      <c r="U59" s="4"/>
      <c r="V59" s="4" t="s">
        <v>1409</v>
      </c>
      <c r="W59" s="4" t="s">
        <v>1410</v>
      </c>
      <c r="X59" s="4" t="s">
        <v>1020</v>
      </c>
      <c r="Y59" s="4"/>
      <c r="Z59" s="4" t="s">
        <v>1408</v>
      </c>
      <c r="AA59" s="4"/>
      <c r="AB59" s="4"/>
      <c r="AC59" s="4" t="str">
        <f>IF(LEN(INDEX('By serial number'!$A:$AV,MATCH(TEXT($C59,"000"),'By serial number'!$A:$A,0),MATCH(_7043_DJones_1_export_excel_2_9_[[#Headers],["Operator"]],'By serial number'!$A$1:$AV$1,0)))=0,"",INDEX('By serial number'!$A:$AV,MATCH(TEXT($C59,"000"),'By serial number'!$A:$A,0),MATCH(_7043_DJones_1_export_excel_2_9_[[#Headers],["Operator"]],'By serial number'!$A$1:$AV$1,0)))</f>
        <v/>
      </c>
      <c r="AD59" s="4" t="str">
        <f>IF(LEN(INDEX('By serial number'!$A:$AV,MATCH(TEXT($C59,"000"),'By serial number'!$A:$A,0),MATCH(_7043_DJones_1_export_excel_2_9_[[#Headers],[Data]],'By serial number'!$A$1:$AV$1,0)))=0,"",INDEX('By serial number'!$A:$AV,MATCH(TEXT($C59,"000"),'By serial number'!$A:$A,0),MATCH(_7043_DJones_1_export_excel_2_9_[[#Headers],[Data]],'By serial number'!$A$1:$AV$1,0)))</f>
        <v>Ten to Nine LLC Chattanooga TN bought 6/30/20</v>
      </c>
      <c r="AE59" s="4" t="str">
        <f>IF(LEN(INDEX('By serial number'!$A:$AV,MATCH(TEXT($C59,"000"),'By serial number'!$A:$A,0),MATCH(_7043_DJones_1_export_excel_2_9_[[#Headers],[NAME]],'By serial number'!$A$1:$AV$1,0)))=0,"",INDEX('By serial number'!$A:$AV,MATCH(TEXT($C59,"000"),'By serial number'!$A:$A,0),MATCH(_7043_DJones_1_export_excel_2_9_[[#Headers],[NAME]],'By serial number'!$A$1:$AV$1,0)))</f>
        <v>TEN TO NINE LLC</v>
      </c>
      <c r="AF59" s="4" t="str">
        <f>IF(LEN(INDEX('By serial number'!$A:$AV,MATCH(TEXT($C59,"000"),'By serial number'!$A:$A,0),MATCH(_7043_DJones_1_export_excel_2_9_[[#Headers],[STREET]],'By serial number'!$A$1:$AV$1,0)))=0,"",INDEX('By serial number'!$A:$AV,MATCH(TEXT($C59,"000"),'By serial number'!$A:$A,0),MATCH(_7043_DJones_1_export_excel_2_9_[[#Headers],[STREET]],'By serial number'!$A$1:$AV$1,0)))</f>
        <v>400 BIRMINGHAM HWY STE 350</v>
      </c>
      <c r="AG59" s="4" t="str">
        <f>IF(LEN(INDEX('By serial number'!$A:$AV,MATCH(TEXT($C59,"000"),'By serial number'!$A:$A,0),MATCH(_7043_DJones_1_export_excel_2_9_[[#Headers],[CITY]],'By serial number'!$A$1:$AV$1,0)))=0,"",INDEX('By serial number'!$A:$AV,MATCH(TEXT($C59,"000"),'By serial number'!$A:$A,0),MATCH(_7043_DJones_1_export_excel_2_9_[[#Headers],[CITY]],'By serial number'!$A$1:$AV$1,0)))</f>
        <v>CHATTANOOGA</v>
      </c>
      <c r="AH59" s="4" t="str">
        <f>IF(LEN(INDEX('By serial number'!$A:$AV,MATCH(TEXT($C59,"000"),'By serial number'!$A:$A,0),MATCH(_7043_DJones_1_export_excel_2_9_[[#Headers],[STATE]],'By serial number'!$A$1:$AV$1,0)))=0,"",INDEX('By serial number'!$A:$AV,MATCH(TEXT($C59,"000"),'By serial number'!$A:$A,0),MATCH(_7043_DJones_1_export_excel_2_9_[[#Headers],[STATE]],'By serial number'!$A$1:$AV$1,0)))</f>
        <v>TN</v>
      </c>
      <c r="AI59" s="4" t="e">
        <f>IF(LEN(INDEX('By serial number'!$A:$AV,MATCH(TEXT($C59,"000"),'By serial number'!$A:$A,0),MATCH(_7043_DJones_1_export_excel_2_9_[[#Headers],[Column1]],'By serial number'!$A$1:$AV$1,0)))=0,"",INDEX('By serial number'!$A:$AV,MATCH(TEXT($C59,"000"),'By serial number'!$A:$A,0),MATCH(_7043_DJones_1_export_excel_2_9_[[#Headers],[Column1]],'By serial number'!$A$1:$AV$1,0)))</f>
        <v>#N/A</v>
      </c>
      <c r="AJ59" s="4" t="str">
        <f>IF(LEN(INDEX('By serial number'!$A:$AV,MATCH(TEXT($C59,"000"),'By serial number'!$A:$A,0),MATCH(_7043_DJones_1_export_excel_2_9_[[#Headers],[OTHER NAMES(1)]],'By serial number'!$A$1:$AV$1,0)))=0,"",INDEX('By serial number'!$A:$AV,MATCH(TEXT($C59,"000"),'By serial number'!$A:$A,0),MATCH(_7043_DJones_1_export_excel_2_9_[[#Headers],[OTHER NAMES(1)]],'By serial number'!$A$1:$AV$1,0)))</f>
        <v/>
      </c>
      <c r="AK59" s="4" t="str">
        <f>IF(LEN(INDEX('By serial number'!$A:$AV,MATCH(TEXT($C59,"000"),'By serial number'!$A:$A,0),MATCH(_7043_DJones_1_export_excel_2_9_[[#Headers],[OTHER NAMES(2)]],'By serial number'!$A$1:$AV$1,0)))=0,"",INDEX('By serial number'!$A:$AV,MATCH(TEXT($C59,"000"),'By serial number'!$A:$A,0),MATCH(_7043_DJones_1_export_excel_2_9_[[#Headers],[OTHER NAMES(2)]],'By serial number'!$A$1:$AV$1,0)))</f>
        <v/>
      </c>
      <c r="AL59" s="4" t="str">
        <f>IF(LEN(INDEX('By serial number'!$A:$AV,MATCH(TEXT($C59,"000"),'By serial number'!$A:$A,0),MATCH(_7043_DJones_1_export_excel_2_9_[[#Headers],[Part 135 Certificate Holder Name]],'By serial number'!$A$1:$AV$1,0)))=0,"",INDEX('By serial number'!$A:$AV,MATCH(TEXT($C59,"000"),'By serial number'!$A:$A,0),MATCH(_7043_DJones_1_export_excel_2_9_[[#Headers],[Part 135 Certificate Holder Name]],'By serial number'!$A$1:$AV$1,0)))</f>
        <v/>
      </c>
      <c r="AM59" s="4" t="str">
        <f>IF(LEN(INDEX('By serial number'!$A:$AV,MATCH(TEXT($C59,"000"),'By serial number'!$A:$A,0),MATCH(_7043_DJones_1_export_excel_2_9_[[#Headers],[Part 135 Dsgn]],'By serial number'!$A$1:$AV$1,0)))=0,"",INDEX('By serial number'!$A:$AV,MATCH(TEXT($C59,"000"),'By serial number'!$A:$A,0),MATCH(_7043_DJones_1_export_excel_2_9_[[#Headers],[Part 135 Dsgn]],'By serial number'!$A$1:$AV$1,0)))</f>
        <v/>
      </c>
      <c r="AN59" s="4" t="e">
        <f>IF(LEN(INDEX('By serial number'!$A:$AV,MATCH(TEXT($C59,"000"),'By serial number'!$A:$A,0),MATCH(_7043_DJones_1_export_excel_2_9_[[#Headers],[Column2]],'By serial number'!$A$1:$AV$1,0)))=0,"",INDEX('By serial number'!$A:$AV,MATCH(TEXT($C59,"000"),'By serial number'!$A:$A,0),MATCH(_7043_DJones_1_export_excel_2_9_[[#Headers],[Column2]],'By serial number'!$A$1:$AV$1,0)))</f>
        <v>#N/A</v>
      </c>
      <c r="AO59" s="4" t="str">
        <f>IF(LEN(INDEX('By serial number'!$A:$AV,MATCH(TEXT($C59,"000"),'By serial number'!$A:$A,0),MATCH(_7043_DJones_1_export_excel_2_9_[[#Headers],[DNB Key People]],'By serial number'!$A$1:$AV$1,0)))=0,"",INDEX('By serial number'!$A:$AV,MATCH(TEXT($C59,"000"),'By serial number'!$A:$A,0),MATCH(_7043_DJones_1_export_excel_2_9_[[#Headers],[DNB Key People]],'By serial number'!$A$1:$AV$1,0)))</f>
        <v/>
      </c>
      <c r="AP59" s="4" t="str">
        <f>IF(LEN(INDEX('By serial number'!$A:$AV,MATCH(TEXT($C59,"000"),'By serial number'!$A:$A,0),MATCH(_7043_DJones_1_export_excel_2_9_[[#Headers],[POC]],'By serial number'!$A$1:$AV$1,0)))=0,"",INDEX('By serial number'!$A:$AV,MATCH(TEXT($C59,"000"),'By serial number'!$A:$A,0),MATCH(_7043_DJones_1_export_excel_2_9_[[#Headers],[POC]],'By serial number'!$A$1:$AV$1,0)))</f>
        <v/>
      </c>
      <c r="AQ59" s="4" t="str">
        <f>IF(LEN(INDEX('By serial number'!$A:$AV,MATCH(TEXT($C59,"000"),'By serial number'!$A:$A,0),MATCH(_7043_DJones_1_export_excel_2_9_[[#Headers],[Title]],'By serial number'!$A$1:$AV$1,0)))=0,"",INDEX('By serial number'!$A:$AV,MATCH(TEXT($C59,"000"),'By serial number'!$A:$A,0),MATCH(_7043_DJones_1_export_excel_2_9_[[#Headers],[Title]],'By serial number'!$A$1:$AV$1,0)))</f>
        <v/>
      </c>
      <c r="AR59" s="4" t="str">
        <f>IF(LEN(INDEX('By serial number'!$A:$AV,MATCH(TEXT($C59,"000"),'By serial number'!$A:$A,0),MATCH(_7043_DJones_1_export_excel_2_9_[[#Headers],[Address]],'By serial number'!$A$1:$AV$1,0)))=0,"",INDEX('By serial number'!$A:$AV,MATCH(TEXT($C59,"000"),'By serial number'!$A:$A,0),MATCH(_7043_DJones_1_export_excel_2_9_[[#Headers],[Address]],'By serial number'!$A$1:$AV$1,0)))</f>
        <v/>
      </c>
      <c r="AS59" s="4" t="e">
        <f>IF(LEN(INDEX('By serial number'!$A:$AV,MATCH(TEXT($C59,"000"),'By serial number'!$A:$A,0),MATCH(_7043_DJones_1_export_excel_2_9_[[#Headers],[Column3]],'By serial number'!$A$1:$AV$1,0)))=0,"",INDEX('By serial number'!$A:$AV,MATCH(TEXT($C59,"000"),'By serial number'!$A:$A,0),MATCH(_7043_DJones_1_export_excel_2_9_[[#Headers],[Column3]],'By serial number'!$A$1:$AV$1,0)))</f>
        <v>#N/A</v>
      </c>
      <c r="AT59" s="4" t="str">
        <f>IF(LEN(INDEX('By serial number'!$A:$AV,MATCH(TEXT($C59,"000"),'By serial number'!$A:$A,0),MATCH(_7043_DJones_1_export_excel_2_9_[[#Headers],[Phone]],'By serial number'!$A$1:$AV$1,0)))=0,"",INDEX('By serial number'!$A:$AV,MATCH(TEXT($C59,"000"),'By serial number'!$A:$A,0),MATCH(_7043_DJones_1_export_excel_2_9_[[#Headers],[Phone]],'By serial number'!$A$1:$AV$1,0)))</f>
        <v/>
      </c>
      <c r="AU59" s="4" t="str">
        <f>IF(LEN(INDEX('By serial number'!$A:$AV,MATCH(TEXT($C59,"000"),'By serial number'!$A:$A,0),MATCH(_7043_DJones_1_export_excel_2_9_[[#Headers],[Email]],'By serial number'!$A$1:$AV$1,0)))=0,"",INDEX('By serial number'!$A:$AV,MATCH(TEXT($C59,"000"),'By serial number'!$A:$A,0),MATCH(_7043_DJones_1_export_excel_2_9_[[#Headers],[Email]],'By serial number'!$A$1:$AV$1,0)))</f>
        <v/>
      </c>
      <c r="AV59" s="4" t="e">
        <f>IF(LEN(INDEX('By serial number'!$A:$AV,MATCH(TEXT($C59,"000"),'By serial number'!$A:$A,0),MATCH(_7043_DJones_1_export_excel_2_9_[[#Headers],[Column4]],'By serial number'!$A$1:$AV$1,0)))=0,"",INDEX('By serial number'!$A:$AV,MATCH(TEXT($C59,"000"),'By serial number'!$A:$A,0),MATCH(_7043_DJones_1_export_excel_2_9_[[#Headers],[Column4]],'By serial number'!$A$1:$AV$1,0)))</f>
        <v>#N/A</v>
      </c>
      <c r="AW59" s="4" t="str">
        <f>IF(LEN(INDEX('By serial number'!$A:$AV,MATCH(TEXT($C59,"000"),'By serial number'!$A:$A,0),MATCH(_7043_DJones_1_export_excel_2_9_[[#Headers],[NBAA Name]],'By serial number'!$A$1:$AV$1,0)))=0,"",INDEX('By serial number'!$A:$AV,MATCH(TEXT($C59,"000"),'By serial number'!$A:$A,0),MATCH(_7043_DJones_1_export_excel_2_9_[[#Headers],[NBAA Name]],'By serial number'!$A$1:$AV$1,0)))</f>
        <v/>
      </c>
      <c r="AX59" s="4" t="str">
        <f>IF(LEN(INDEX('By serial number'!$A:$AV,MATCH(TEXT($C59,"000"),'By serial number'!$A:$A,0),MATCH(_7043_DJones_1_export_excel_2_9_[[#Headers],[NBAA Addr1]],'By serial number'!$A$1:$AV$1,0)))=0,"",INDEX('By serial number'!$A:$AV,MATCH(TEXT($C59,"000"),'By serial number'!$A:$A,0),MATCH(_7043_DJones_1_export_excel_2_9_[[#Headers],[NBAA Addr1]],'By serial number'!$A$1:$AV$1,0)))</f>
        <v/>
      </c>
      <c r="AY59" s="4" t="str">
        <f>IF(LEN(INDEX('By serial number'!$A:$AV,MATCH(TEXT($C59,"000"),'By serial number'!$A:$A,0),MATCH(_7043_DJones_1_export_excel_2_9_[[#Headers],[NBAA Addr2]],'By serial number'!$A$1:$AV$1,0)))=0,"",INDEX('By serial number'!$A:$AV,MATCH(TEXT($C59,"000"),'By serial number'!$A:$A,0),MATCH(_7043_DJones_1_export_excel_2_9_[[#Headers],[NBAA Addr2]],'By serial number'!$A$1:$AV$1,0)))</f>
        <v/>
      </c>
      <c r="AZ59" s="4" t="str">
        <f>IF(LEN(INDEX('By serial number'!$A:$AV,MATCH(TEXT($C59,"000"),'By serial number'!$A:$A,0),MATCH(_7043_DJones_1_export_excel_2_9_[[#Headers],[NBAA City]],'By serial number'!$A$1:$AV$1,0)))=0,"",INDEX('By serial number'!$A:$AV,MATCH(TEXT($C59,"000"),'By serial number'!$A:$A,0),MATCH(_7043_DJones_1_export_excel_2_9_[[#Headers],[NBAA City]],'By serial number'!$A$1:$AV$1,0)))</f>
        <v/>
      </c>
      <c r="BA59" s="4" t="str">
        <f>IF(LEN(INDEX('By serial number'!$A:$AV,MATCH(TEXT($C59,"000"),'By serial number'!$A:$A,0),MATCH(_7043_DJones_1_export_excel_2_9_[[#Headers],[NBAA State]],'By serial number'!$A$1:$AV$1,0)))=0,"",INDEX('By serial number'!$A:$AV,MATCH(TEXT($C59,"000"),'By serial number'!$A:$A,0),MATCH(_7043_DJones_1_export_excel_2_9_[[#Headers],[NBAA State]],'By serial number'!$A$1:$AV$1,0)))</f>
        <v/>
      </c>
      <c r="BB59" s="4" t="str">
        <f>IF(LEN(INDEX('By serial number'!$A:$AV,MATCH(TEXT($C59,"000"),'By serial number'!$A:$A,0),MATCH(_7043_DJones_1_export_excel_2_9_[[#Headers],[NBAA Zip]],'By serial number'!$A$1:$AV$1,0)))=0,"",INDEX('By serial number'!$A:$AV,MATCH(TEXT($C59,"000"),'By serial number'!$A:$A,0),MATCH(_7043_DJones_1_export_excel_2_9_[[#Headers],[NBAA Zip]],'By serial number'!$A$1:$AV$1,0)))</f>
        <v/>
      </c>
      <c r="BC59" s="4" t="str">
        <f>IF(LEN(INDEX('By serial number'!$A:$AV,MATCH(TEXT($C59,"000"),'By serial number'!$A:$A,0),MATCH(_7043_DJones_1_export_excel_2_9_[[#Headers],[NBAA Phone]],'By serial number'!$A$1:$AV$1,0)))=0,"",INDEX('By serial number'!$A:$AV,MATCH(TEXT($C59,"000"),'By serial number'!$A:$A,0),MATCH(_7043_DJones_1_export_excel_2_9_[[#Headers],[NBAA Phone]],'By serial number'!$A$1:$AV$1,0)))</f>
        <v/>
      </c>
      <c r="BD59" s="4" t="str">
        <f>IF(LEN(INDEX('By serial number'!$A:$AV,MATCH(TEXT($C59,"000"),'By serial number'!$A:$A,0),MATCH(_7043_DJones_1_export_excel_2_9_[[#Headers],[NBAA Web]],'By serial number'!$A$1:$AV$1,0)))=0,"",INDEX('By serial number'!$A:$AV,MATCH(TEXT($C59,"000"),'By serial number'!$A:$A,0),MATCH(_7043_DJones_1_export_excel_2_9_[[#Headers],[NBAA Web]],'By serial number'!$A$1:$AV$1,0)))</f>
        <v/>
      </c>
      <c r="BE59" s="4" t="str">
        <f>IF(LEN(INDEX('By serial number'!$A:$AV,MATCH(TEXT($C59,"000"),'By serial number'!$A:$A,0),MATCH(_7043_DJones_1_export_excel_2_9_[[#Headers],[NBAA email]],'By serial number'!$A$1:$AV$1,0)))=0,"",INDEX('By serial number'!$A:$AV,MATCH(TEXT($C59,"000"),'By serial number'!$A:$A,0),MATCH(_7043_DJones_1_export_excel_2_9_[[#Headers],[NBAA email]],'By serial number'!$A$1:$AV$1,0)))</f>
        <v/>
      </c>
      <c r="BF59" s="4" t="str">
        <f>IF(LEN(INDEX('By serial number'!$A:$AV,MATCH(TEXT($C59,"000"),'By serial number'!$A:$A,0),MATCH(_7043_DJones_1_export_excel_2_9_[[#Headers],[NBAA NBAA Link]],'By serial number'!$A$1:$AV$1,0)))=0,"",INDEX('By serial number'!$A:$AV,MATCH(TEXT($C59,"000"),'By serial number'!$A:$A,0),MATCH(_7043_DJones_1_export_excel_2_9_[[#Headers],[NBAA NBAA Link]],'By serial number'!$A$1:$AV$1,0)))</f>
        <v/>
      </c>
      <c r="BG59" s="4" t="str">
        <f>IF(LEN(INDEX('By serial number'!$A:$AV,MATCH(TEXT($C59,"000"),'By serial number'!$A:$A,0),MATCH(_7043_DJones_1_export_excel_2_9_[[#Headers],[Certificate Designator]],'By serial number'!$A$1:$AV$1,0)))=0,"",INDEX('By serial number'!$A:$AV,MATCH(TEXT($C59,"000"),'By serial number'!$A:$A,0),MATCH(_7043_DJones_1_export_excel_2_9_[[#Headers],[Certificate Designator]],'By serial number'!$A$1:$AV$1,0)))</f>
        <v/>
      </c>
      <c r="BH59" s="4" t="str">
        <f>IF(LEN(INDEX('By serial number'!$A:$AV,MATCH(TEXT($C59,"000"),'By serial number'!$A:$A,0),MATCH(_7043_DJones_1_export_excel_2_9_[[#Headers],[Company Name]],'By serial number'!$A$1:$AV$1,0)))=0,"",INDEX('By serial number'!$A:$AV,MATCH(TEXT($C59,"000"),'By serial number'!$A:$A,0),MATCH(_7043_DJones_1_export_excel_2_9_[[#Headers],[Company Name]],'By serial number'!$A$1:$AV$1,0)))</f>
        <v/>
      </c>
      <c r="BI59" s="4" t="str">
        <f>IF(LEN(INDEX('By serial number'!$A:$AV,MATCH(TEXT($C59,"000"),'By serial number'!$A:$A,0),MATCH(_7043_DJones_1_export_excel_2_9_[[#Headers],[CEO_Name]],'By serial number'!$A$1:$AV$1,0)))=0,"",INDEX('By serial number'!$A:$AV,MATCH(TEXT($C59,"000"),'By serial number'!$A:$A,0),MATCH(_7043_DJones_1_export_excel_2_9_[[#Headers],[CEO_Name]],'By serial number'!$A$1:$AV$1,0)))</f>
        <v/>
      </c>
      <c r="BJ59" s="4" t="str">
        <f>IF(LEN(INDEX('By serial number'!$A:$AV,MATCH(TEXT($C59,"000"),'By serial number'!$A:$A,0),MATCH(_7043_DJones_1_export_excel_2_9_[[#Headers],[CEO_Title]],'By serial number'!$A$1:$AV$1,0)))=0,"",INDEX('By serial number'!$A:$AV,MATCH(TEXT($C59,"000"),'By serial number'!$A:$A,0),MATCH(_7043_DJones_1_export_excel_2_9_[[#Headers],[CEO_Title]],'By serial number'!$A$1:$AV$1,0)))</f>
        <v/>
      </c>
      <c r="BK59" s="4" t="str">
        <f>IF(LEN(INDEX('By serial number'!$A:$AV,MATCH(TEXT($C59,"000"),'By serial number'!$A:$A,0),MATCH(_7043_DJones_1_export_excel_2_9_[[#Headers],[CEO_Address1]],'By serial number'!$A$1:$AV$1,0)))=0,"",INDEX('By serial number'!$A:$AV,MATCH(TEXT($C59,"000"),'By serial number'!$A:$A,0),MATCH(_7043_DJones_1_export_excel_2_9_[[#Headers],[CEO_Address1]],'By serial number'!$A$1:$AV$1,0)))</f>
        <v/>
      </c>
      <c r="BL59" s="4" t="str">
        <f>IF(LEN(INDEX('By serial number'!$A:$AV,MATCH(TEXT($C59,"000"),'By serial number'!$A:$A,0),MATCH(_7043_DJones_1_export_excel_2_9_[[#Headers],[CEO_Address2]],'By serial number'!$A$1:$AV$1,0)))=0,"",INDEX('By serial number'!$A:$AV,MATCH(TEXT($C59,"000"),'By serial number'!$A:$A,0),MATCH(_7043_DJones_1_export_excel_2_9_[[#Headers],[CEO_Address2]],'By serial number'!$A$1:$AV$1,0)))</f>
        <v/>
      </c>
      <c r="BM59" s="4" t="str">
        <f>IF(LEN(INDEX('By serial number'!$A:$AV,MATCH(TEXT($C59,"000"),'By serial number'!$A:$A,0),MATCH(_7043_DJones_1_export_excel_2_9_[[#Headers],[CEO_Address3]],'By serial number'!$A$1:$AV$1,0)))=0,"",INDEX('By serial number'!$A:$AV,MATCH(TEXT($C59,"000"),'By serial number'!$A:$A,0),MATCH(_7043_DJones_1_export_excel_2_9_[[#Headers],[CEO_Address3]],'By serial number'!$A$1:$AV$1,0)))</f>
        <v/>
      </c>
      <c r="BN59" s="4" t="str">
        <f>IF(LEN(INDEX('By serial number'!$A:$AV,MATCH(TEXT($C59,"000"),'By serial number'!$A:$A,0),MATCH(_7043_DJones_1_export_excel_2_9_[[#Headers],[CEO_City]],'By serial number'!$A$1:$AV$1,0)))=0,"",INDEX('By serial number'!$A:$AV,MATCH(TEXT($C59,"000"),'By serial number'!$A:$A,0),MATCH(_7043_DJones_1_export_excel_2_9_[[#Headers],[CEO_City]],'By serial number'!$A$1:$AV$1,0)))</f>
        <v/>
      </c>
      <c r="BO59" s="4" t="str">
        <f>IF(LEN(INDEX('By serial number'!$A:$AV,MATCH(TEXT($C59,"000"),'By serial number'!$A:$A,0),MATCH(_7043_DJones_1_export_excel_2_9_[[#Headers],[CEO_State]],'By serial number'!$A$1:$AV$1,0)))=0,"",INDEX('By serial number'!$A:$AV,MATCH(TEXT($C59,"000"),'By serial number'!$A:$A,0),MATCH(_7043_DJones_1_export_excel_2_9_[[#Headers],[CEO_State]],'By serial number'!$A$1:$AV$1,0)))</f>
        <v/>
      </c>
      <c r="BP59" s="4" t="str">
        <f>IF(LEN(INDEX('By serial number'!$A:$AV,MATCH(TEXT($C59,"000"),'By serial number'!$A:$A,0),MATCH(_7043_DJones_1_export_excel_2_9_[[#Headers],[CEO_Postal_Code]],'By serial number'!$A$1:$AV$1,0)))=0,"",INDEX('By serial number'!$A:$AV,MATCH(TEXT($C59,"000"),'By serial number'!$A:$A,0),MATCH(_7043_DJones_1_export_excel_2_9_[[#Headers],[CEO_Postal_Code]],'By serial number'!$A$1:$AV$1,0)))</f>
        <v/>
      </c>
      <c r="BQ59" s="4" t="str">
        <f>IF(LEN(INDEX('By serial number'!$A:$AV,MATCH(TEXT($C59,"000"),'By serial number'!$A:$A,0),MATCH(_7043_DJones_1_export_excel_2_9_[[#Headers],[CEO_Country]],'By serial number'!$A$1:$AV$1,0)))=0,"",INDEX('By serial number'!$A:$AV,MATCH(TEXT($C59,"000"),'By serial number'!$A:$A,0),MATCH(_7043_DJones_1_export_excel_2_9_[[#Headers],[CEO_Country]],'By serial number'!$A$1:$AV$1,0)))</f>
        <v/>
      </c>
      <c r="BR59" s="4" t="str">
        <f>IF(LEN(INDEX('By serial number'!$A:$AV,MATCH(TEXT($C59,"000"),'By serial number'!$A:$A,0),MATCH(_7043_DJones_1_export_excel_2_9_[[#Headers],[CEO_Phone]],'By serial number'!$A$1:$AV$1,0)))=0,"",INDEX('By serial number'!$A:$AV,MATCH(TEXT($C59,"000"),'By serial number'!$A:$A,0),MATCH(_7043_DJones_1_export_excel_2_9_[[#Headers],[CEO_Phone]],'By serial number'!$A$1:$AV$1,0)))</f>
        <v/>
      </c>
      <c r="BS59" s="4" t="str">
        <f>IF(LEN(INDEX('By serial number'!$A:$AV,MATCH(TEXT($C59,"000"),'By serial number'!$A:$A,0),MATCH(_7043_DJones_1_export_excel_2_9_[[#Headers],[CEO_Phone_Extension]],'By serial number'!$A$1:$AV$1,0)))=0,"",INDEX('By serial number'!$A:$AV,MATCH(TEXT($C59,"000"),'By serial number'!$A:$A,0),MATCH(_7043_DJones_1_export_excel_2_9_[[#Headers],[CEO_Phone_Extension]],'By serial number'!$A$1:$AV$1,0)))</f>
        <v/>
      </c>
      <c r="BT59" s="4" t="str">
        <f>IF(LEN(INDEX('By serial number'!$A:$AV,MATCH(TEXT($C59,"000"),'By serial number'!$A:$A,0),MATCH(_7043_DJones_1_export_excel_2_9_[[#Headers],[CEO_Foreign_Phone]],'By serial number'!$A$1:$AV$1,0)))=0,"",INDEX('By serial number'!$A:$AV,MATCH(TEXT($C59,"000"),'By serial number'!$A:$A,0),MATCH(_7043_DJones_1_export_excel_2_9_[[#Headers],[CEO_Foreign_Phone]],'By serial number'!$A$1:$AV$1,0)))</f>
        <v/>
      </c>
      <c r="BU59" s="4" t="str">
        <f>IFERROR(INDEX(Zerobounce!$A:$B,MATCH(_7043_DJones_1_export_excel_2_9_[[#This Row],[COMPEMAILADDRESS]],Zerobounce!$A:$A,0),2),"")</f>
        <v/>
      </c>
      <c r="BV59" s="4" t="str">
        <f>IFERROR(INDEX(Zerobounce!$A:$B,MATCH(_7043_DJones_1_export_excel_2_9_[[#This Row],[CONTACTEMAIL]],Zerobounce!$A:$A,0),2),"")</f>
        <v/>
      </c>
      <c r="BW59" s="11"/>
    </row>
    <row r="60" spans="1:75" x14ac:dyDescent="0.25">
      <c r="A60" s="4" t="s">
        <v>999</v>
      </c>
      <c r="B60" s="4" t="s">
        <v>1000</v>
      </c>
      <c r="C60">
        <v>234</v>
      </c>
      <c r="D60" s="4" t="s">
        <v>454</v>
      </c>
      <c r="E60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N511CT</v>
      </c>
      <c r="F60" s="4"/>
      <c r="G60" s="4"/>
      <c r="H60" s="4" t="s">
        <v>1002</v>
      </c>
      <c r="I60" s="4" t="s">
        <v>1388</v>
      </c>
      <c r="J60" s="4" t="s">
        <v>1411</v>
      </c>
      <c r="K60" s="4"/>
      <c r="L60" s="4"/>
      <c r="M60" s="4"/>
      <c r="N60" s="4"/>
      <c r="P60" s="4" t="s">
        <v>1002</v>
      </c>
      <c r="Q60" s="4" t="s">
        <v>1016</v>
      </c>
      <c r="R60" s="4"/>
      <c r="S60" s="4"/>
      <c r="T60" s="4"/>
      <c r="U60" s="4"/>
      <c r="V60" s="4" t="s">
        <v>1412</v>
      </c>
      <c r="W60" s="4" t="s">
        <v>1413</v>
      </c>
      <c r="X60" s="4"/>
      <c r="Y60" s="4"/>
      <c r="Z60" s="4"/>
      <c r="AA60" s="4"/>
      <c r="AB60" s="4"/>
      <c r="AC60" s="4" t="str">
        <f>IF(LEN(INDEX('By serial number'!$A:$AV,MATCH(TEXT($C60,"000"),'By serial number'!$A:$A,0),MATCH(_7043_DJones_1_export_excel_2_9_[[#Headers],["Operator"]],'By serial number'!$A$1:$AV$1,0)))=0,"",INDEX('By serial number'!$A:$AV,MATCH(TEXT($C60,"000"),'By serial number'!$A:$A,0),MATCH(_7043_DJones_1_export_excel_2_9_[[#Headers],["Operator"]],'By serial number'!$A$1:$AV$1,0)))</f>
        <v/>
      </c>
      <c r="AD60" s="4" t="str">
        <f>IF(LEN(INDEX('By serial number'!$A:$AV,MATCH(TEXT($C60,"000"),'By serial number'!$A:$A,0),MATCH(_7043_DJones_1_export_excel_2_9_[[#Headers],[Data]],'By serial number'!$A$1:$AV$1,0)))=0,"",INDEX('By serial number'!$A:$AV,MATCH(TEXT($C60,"000"),'By serial number'!$A:$A,0),MATCH(_7043_DJones_1_export_excel_2_9_[[#Headers],[Data]],'By serial number'!$A$1:$AV$1,0)))</f>
        <v>Ten to Nine LLC Chattanooga TN bought 6/30/20</v>
      </c>
      <c r="AE60" s="4" t="str">
        <f>IF(LEN(INDEX('By serial number'!$A:$AV,MATCH(TEXT($C60,"000"),'By serial number'!$A:$A,0),MATCH(_7043_DJones_1_export_excel_2_9_[[#Headers],[NAME]],'By serial number'!$A$1:$AV$1,0)))=0,"",INDEX('By serial number'!$A:$AV,MATCH(TEXT($C60,"000"),'By serial number'!$A:$A,0),MATCH(_7043_DJones_1_export_excel_2_9_[[#Headers],[NAME]],'By serial number'!$A$1:$AV$1,0)))</f>
        <v>TEN TO NINE LLC</v>
      </c>
      <c r="AF60" s="4" t="str">
        <f>IF(LEN(INDEX('By serial number'!$A:$AV,MATCH(TEXT($C60,"000"),'By serial number'!$A:$A,0),MATCH(_7043_DJones_1_export_excel_2_9_[[#Headers],[STREET]],'By serial number'!$A$1:$AV$1,0)))=0,"",INDEX('By serial number'!$A:$AV,MATCH(TEXT($C60,"000"),'By serial number'!$A:$A,0),MATCH(_7043_DJones_1_export_excel_2_9_[[#Headers],[STREET]],'By serial number'!$A$1:$AV$1,0)))</f>
        <v>400 BIRMINGHAM HWY STE 350</v>
      </c>
      <c r="AG60" s="4" t="str">
        <f>IF(LEN(INDEX('By serial number'!$A:$AV,MATCH(TEXT($C60,"000"),'By serial number'!$A:$A,0),MATCH(_7043_DJones_1_export_excel_2_9_[[#Headers],[CITY]],'By serial number'!$A$1:$AV$1,0)))=0,"",INDEX('By serial number'!$A:$AV,MATCH(TEXT($C60,"000"),'By serial number'!$A:$A,0),MATCH(_7043_DJones_1_export_excel_2_9_[[#Headers],[CITY]],'By serial number'!$A$1:$AV$1,0)))</f>
        <v>CHATTANOOGA</v>
      </c>
      <c r="AH60" s="4" t="str">
        <f>IF(LEN(INDEX('By serial number'!$A:$AV,MATCH(TEXT($C60,"000"),'By serial number'!$A:$A,0),MATCH(_7043_DJones_1_export_excel_2_9_[[#Headers],[STATE]],'By serial number'!$A$1:$AV$1,0)))=0,"",INDEX('By serial number'!$A:$AV,MATCH(TEXT($C60,"000"),'By serial number'!$A:$A,0),MATCH(_7043_DJones_1_export_excel_2_9_[[#Headers],[STATE]],'By serial number'!$A$1:$AV$1,0)))</f>
        <v>TN</v>
      </c>
      <c r="AI60" s="4" t="e">
        <f>IF(LEN(INDEX('By serial number'!$A:$AV,MATCH(TEXT($C60,"000"),'By serial number'!$A:$A,0),MATCH(_7043_DJones_1_export_excel_2_9_[[#Headers],[Column1]],'By serial number'!$A$1:$AV$1,0)))=0,"",INDEX('By serial number'!$A:$AV,MATCH(TEXT($C60,"000"),'By serial number'!$A:$A,0),MATCH(_7043_DJones_1_export_excel_2_9_[[#Headers],[Column1]],'By serial number'!$A$1:$AV$1,0)))</f>
        <v>#N/A</v>
      </c>
      <c r="AJ60" s="4" t="str">
        <f>IF(LEN(INDEX('By serial number'!$A:$AV,MATCH(TEXT($C60,"000"),'By serial number'!$A:$A,0),MATCH(_7043_DJones_1_export_excel_2_9_[[#Headers],[OTHER NAMES(1)]],'By serial number'!$A$1:$AV$1,0)))=0,"",INDEX('By serial number'!$A:$AV,MATCH(TEXT($C60,"000"),'By serial number'!$A:$A,0),MATCH(_7043_DJones_1_export_excel_2_9_[[#Headers],[OTHER NAMES(1)]],'By serial number'!$A$1:$AV$1,0)))</f>
        <v/>
      </c>
      <c r="AK60" s="4" t="str">
        <f>IF(LEN(INDEX('By serial number'!$A:$AV,MATCH(TEXT($C60,"000"),'By serial number'!$A:$A,0),MATCH(_7043_DJones_1_export_excel_2_9_[[#Headers],[OTHER NAMES(2)]],'By serial number'!$A$1:$AV$1,0)))=0,"",INDEX('By serial number'!$A:$AV,MATCH(TEXT($C60,"000"),'By serial number'!$A:$A,0),MATCH(_7043_DJones_1_export_excel_2_9_[[#Headers],[OTHER NAMES(2)]],'By serial number'!$A$1:$AV$1,0)))</f>
        <v/>
      </c>
      <c r="AL60" s="4" t="str">
        <f>IF(LEN(INDEX('By serial number'!$A:$AV,MATCH(TEXT($C60,"000"),'By serial number'!$A:$A,0),MATCH(_7043_DJones_1_export_excel_2_9_[[#Headers],[Part 135 Certificate Holder Name]],'By serial number'!$A$1:$AV$1,0)))=0,"",INDEX('By serial number'!$A:$AV,MATCH(TEXT($C60,"000"),'By serial number'!$A:$A,0),MATCH(_7043_DJones_1_export_excel_2_9_[[#Headers],[Part 135 Certificate Holder Name]],'By serial number'!$A$1:$AV$1,0)))</f>
        <v/>
      </c>
      <c r="AM60" s="4" t="str">
        <f>IF(LEN(INDEX('By serial number'!$A:$AV,MATCH(TEXT($C60,"000"),'By serial number'!$A:$A,0),MATCH(_7043_DJones_1_export_excel_2_9_[[#Headers],[Part 135 Dsgn]],'By serial number'!$A$1:$AV$1,0)))=0,"",INDEX('By serial number'!$A:$AV,MATCH(TEXT($C60,"000"),'By serial number'!$A:$A,0),MATCH(_7043_DJones_1_export_excel_2_9_[[#Headers],[Part 135 Dsgn]],'By serial number'!$A$1:$AV$1,0)))</f>
        <v/>
      </c>
      <c r="AN60" s="4" t="e">
        <f>IF(LEN(INDEX('By serial number'!$A:$AV,MATCH(TEXT($C60,"000"),'By serial number'!$A:$A,0),MATCH(_7043_DJones_1_export_excel_2_9_[[#Headers],[Column2]],'By serial number'!$A$1:$AV$1,0)))=0,"",INDEX('By serial number'!$A:$AV,MATCH(TEXT($C60,"000"),'By serial number'!$A:$A,0),MATCH(_7043_DJones_1_export_excel_2_9_[[#Headers],[Column2]],'By serial number'!$A$1:$AV$1,0)))</f>
        <v>#N/A</v>
      </c>
      <c r="AO60" s="4" t="str">
        <f>IF(LEN(INDEX('By serial number'!$A:$AV,MATCH(TEXT($C60,"000"),'By serial number'!$A:$A,0),MATCH(_7043_DJones_1_export_excel_2_9_[[#Headers],[DNB Key People]],'By serial number'!$A$1:$AV$1,0)))=0,"",INDEX('By serial number'!$A:$AV,MATCH(TEXT($C60,"000"),'By serial number'!$A:$A,0),MATCH(_7043_DJones_1_export_excel_2_9_[[#Headers],[DNB Key People]],'By serial number'!$A$1:$AV$1,0)))</f>
        <v/>
      </c>
      <c r="AP60" s="4" t="str">
        <f>IF(LEN(INDEX('By serial number'!$A:$AV,MATCH(TEXT($C60,"000"),'By serial number'!$A:$A,0),MATCH(_7043_DJones_1_export_excel_2_9_[[#Headers],[POC]],'By serial number'!$A$1:$AV$1,0)))=0,"",INDEX('By serial number'!$A:$AV,MATCH(TEXT($C60,"000"),'By serial number'!$A:$A,0),MATCH(_7043_DJones_1_export_excel_2_9_[[#Headers],[POC]],'By serial number'!$A$1:$AV$1,0)))</f>
        <v/>
      </c>
      <c r="AQ60" s="4" t="str">
        <f>IF(LEN(INDEX('By serial number'!$A:$AV,MATCH(TEXT($C60,"000"),'By serial number'!$A:$A,0),MATCH(_7043_DJones_1_export_excel_2_9_[[#Headers],[Title]],'By serial number'!$A$1:$AV$1,0)))=0,"",INDEX('By serial number'!$A:$AV,MATCH(TEXT($C60,"000"),'By serial number'!$A:$A,0),MATCH(_7043_DJones_1_export_excel_2_9_[[#Headers],[Title]],'By serial number'!$A$1:$AV$1,0)))</f>
        <v/>
      </c>
      <c r="AR60" s="4" t="str">
        <f>IF(LEN(INDEX('By serial number'!$A:$AV,MATCH(TEXT($C60,"000"),'By serial number'!$A:$A,0),MATCH(_7043_DJones_1_export_excel_2_9_[[#Headers],[Address]],'By serial number'!$A$1:$AV$1,0)))=0,"",INDEX('By serial number'!$A:$AV,MATCH(TEXT($C60,"000"),'By serial number'!$A:$A,0),MATCH(_7043_DJones_1_export_excel_2_9_[[#Headers],[Address]],'By serial number'!$A$1:$AV$1,0)))</f>
        <v/>
      </c>
      <c r="AS60" s="4" t="e">
        <f>IF(LEN(INDEX('By serial number'!$A:$AV,MATCH(TEXT($C60,"000"),'By serial number'!$A:$A,0),MATCH(_7043_DJones_1_export_excel_2_9_[[#Headers],[Column3]],'By serial number'!$A$1:$AV$1,0)))=0,"",INDEX('By serial number'!$A:$AV,MATCH(TEXT($C60,"000"),'By serial number'!$A:$A,0),MATCH(_7043_DJones_1_export_excel_2_9_[[#Headers],[Column3]],'By serial number'!$A$1:$AV$1,0)))</f>
        <v>#N/A</v>
      </c>
      <c r="AT60" s="4" t="str">
        <f>IF(LEN(INDEX('By serial number'!$A:$AV,MATCH(TEXT($C60,"000"),'By serial number'!$A:$A,0),MATCH(_7043_DJones_1_export_excel_2_9_[[#Headers],[Phone]],'By serial number'!$A$1:$AV$1,0)))=0,"",INDEX('By serial number'!$A:$AV,MATCH(TEXT($C60,"000"),'By serial number'!$A:$A,0),MATCH(_7043_DJones_1_export_excel_2_9_[[#Headers],[Phone]],'By serial number'!$A$1:$AV$1,0)))</f>
        <v/>
      </c>
      <c r="AU60" s="4" t="str">
        <f>IF(LEN(INDEX('By serial number'!$A:$AV,MATCH(TEXT($C60,"000"),'By serial number'!$A:$A,0),MATCH(_7043_DJones_1_export_excel_2_9_[[#Headers],[Email]],'By serial number'!$A$1:$AV$1,0)))=0,"",INDEX('By serial number'!$A:$AV,MATCH(TEXT($C60,"000"),'By serial number'!$A:$A,0),MATCH(_7043_DJones_1_export_excel_2_9_[[#Headers],[Email]],'By serial number'!$A$1:$AV$1,0)))</f>
        <v/>
      </c>
      <c r="AV60" s="4" t="e">
        <f>IF(LEN(INDEX('By serial number'!$A:$AV,MATCH(TEXT($C60,"000"),'By serial number'!$A:$A,0),MATCH(_7043_DJones_1_export_excel_2_9_[[#Headers],[Column4]],'By serial number'!$A$1:$AV$1,0)))=0,"",INDEX('By serial number'!$A:$AV,MATCH(TEXT($C60,"000"),'By serial number'!$A:$A,0),MATCH(_7043_DJones_1_export_excel_2_9_[[#Headers],[Column4]],'By serial number'!$A$1:$AV$1,0)))</f>
        <v>#N/A</v>
      </c>
      <c r="AW60" s="4" t="str">
        <f>IF(LEN(INDEX('By serial number'!$A:$AV,MATCH(TEXT($C60,"000"),'By serial number'!$A:$A,0),MATCH(_7043_DJones_1_export_excel_2_9_[[#Headers],[NBAA Name]],'By serial number'!$A$1:$AV$1,0)))=0,"",INDEX('By serial number'!$A:$AV,MATCH(TEXT($C60,"000"),'By serial number'!$A:$A,0),MATCH(_7043_DJones_1_export_excel_2_9_[[#Headers],[NBAA Name]],'By serial number'!$A$1:$AV$1,0)))</f>
        <v/>
      </c>
      <c r="AX60" s="4" t="str">
        <f>IF(LEN(INDEX('By serial number'!$A:$AV,MATCH(TEXT($C60,"000"),'By serial number'!$A:$A,0),MATCH(_7043_DJones_1_export_excel_2_9_[[#Headers],[NBAA Addr1]],'By serial number'!$A$1:$AV$1,0)))=0,"",INDEX('By serial number'!$A:$AV,MATCH(TEXT($C60,"000"),'By serial number'!$A:$A,0),MATCH(_7043_DJones_1_export_excel_2_9_[[#Headers],[NBAA Addr1]],'By serial number'!$A$1:$AV$1,0)))</f>
        <v/>
      </c>
      <c r="AY60" s="4" t="str">
        <f>IF(LEN(INDEX('By serial number'!$A:$AV,MATCH(TEXT($C60,"000"),'By serial number'!$A:$A,0),MATCH(_7043_DJones_1_export_excel_2_9_[[#Headers],[NBAA Addr2]],'By serial number'!$A$1:$AV$1,0)))=0,"",INDEX('By serial number'!$A:$AV,MATCH(TEXT($C60,"000"),'By serial number'!$A:$A,0),MATCH(_7043_DJones_1_export_excel_2_9_[[#Headers],[NBAA Addr2]],'By serial number'!$A$1:$AV$1,0)))</f>
        <v/>
      </c>
      <c r="AZ60" s="4" t="str">
        <f>IF(LEN(INDEX('By serial number'!$A:$AV,MATCH(TEXT($C60,"000"),'By serial number'!$A:$A,0),MATCH(_7043_DJones_1_export_excel_2_9_[[#Headers],[NBAA City]],'By serial number'!$A$1:$AV$1,0)))=0,"",INDEX('By serial number'!$A:$AV,MATCH(TEXT($C60,"000"),'By serial number'!$A:$A,0),MATCH(_7043_DJones_1_export_excel_2_9_[[#Headers],[NBAA City]],'By serial number'!$A$1:$AV$1,0)))</f>
        <v/>
      </c>
      <c r="BA60" s="4" t="str">
        <f>IF(LEN(INDEX('By serial number'!$A:$AV,MATCH(TEXT($C60,"000"),'By serial number'!$A:$A,0),MATCH(_7043_DJones_1_export_excel_2_9_[[#Headers],[NBAA State]],'By serial number'!$A$1:$AV$1,0)))=0,"",INDEX('By serial number'!$A:$AV,MATCH(TEXT($C60,"000"),'By serial number'!$A:$A,0),MATCH(_7043_DJones_1_export_excel_2_9_[[#Headers],[NBAA State]],'By serial number'!$A$1:$AV$1,0)))</f>
        <v/>
      </c>
      <c r="BB60" s="4" t="str">
        <f>IF(LEN(INDEX('By serial number'!$A:$AV,MATCH(TEXT($C60,"000"),'By serial number'!$A:$A,0),MATCH(_7043_DJones_1_export_excel_2_9_[[#Headers],[NBAA Zip]],'By serial number'!$A$1:$AV$1,0)))=0,"",INDEX('By serial number'!$A:$AV,MATCH(TEXT($C60,"000"),'By serial number'!$A:$A,0),MATCH(_7043_DJones_1_export_excel_2_9_[[#Headers],[NBAA Zip]],'By serial number'!$A$1:$AV$1,0)))</f>
        <v/>
      </c>
      <c r="BC60" s="4" t="str">
        <f>IF(LEN(INDEX('By serial number'!$A:$AV,MATCH(TEXT($C60,"000"),'By serial number'!$A:$A,0),MATCH(_7043_DJones_1_export_excel_2_9_[[#Headers],[NBAA Phone]],'By serial number'!$A$1:$AV$1,0)))=0,"",INDEX('By serial number'!$A:$AV,MATCH(TEXT($C60,"000"),'By serial number'!$A:$A,0),MATCH(_7043_DJones_1_export_excel_2_9_[[#Headers],[NBAA Phone]],'By serial number'!$A$1:$AV$1,0)))</f>
        <v/>
      </c>
      <c r="BD60" s="4" t="str">
        <f>IF(LEN(INDEX('By serial number'!$A:$AV,MATCH(TEXT($C60,"000"),'By serial number'!$A:$A,0),MATCH(_7043_DJones_1_export_excel_2_9_[[#Headers],[NBAA Web]],'By serial number'!$A$1:$AV$1,0)))=0,"",INDEX('By serial number'!$A:$AV,MATCH(TEXT($C60,"000"),'By serial number'!$A:$A,0),MATCH(_7043_DJones_1_export_excel_2_9_[[#Headers],[NBAA Web]],'By serial number'!$A$1:$AV$1,0)))</f>
        <v/>
      </c>
      <c r="BE60" s="4" t="str">
        <f>IF(LEN(INDEX('By serial number'!$A:$AV,MATCH(TEXT($C60,"000"),'By serial number'!$A:$A,0),MATCH(_7043_DJones_1_export_excel_2_9_[[#Headers],[NBAA email]],'By serial number'!$A$1:$AV$1,0)))=0,"",INDEX('By serial number'!$A:$AV,MATCH(TEXT($C60,"000"),'By serial number'!$A:$A,0),MATCH(_7043_DJones_1_export_excel_2_9_[[#Headers],[NBAA email]],'By serial number'!$A$1:$AV$1,0)))</f>
        <v/>
      </c>
      <c r="BF60" s="4" t="str">
        <f>IF(LEN(INDEX('By serial number'!$A:$AV,MATCH(TEXT($C60,"000"),'By serial number'!$A:$A,0),MATCH(_7043_DJones_1_export_excel_2_9_[[#Headers],[NBAA NBAA Link]],'By serial number'!$A$1:$AV$1,0)))=0,"",INDEX('By serial number'!$A:$AV,MATCH(TEXT($C60,"000"),'By serial number'!$A:$A,0),MATCH(_7043_DJones_1_export_excel_2_9_[[#Headers],[NBAA NBAA Link]],'By serial number'!$A$1:$AV$1,0)))</f>
        <v/>
      </c>
      <c r="BG60" s="4" t="str">
        <f>IF(LEN(INDEX('By serial number'!$A:$AV,MATCH(TEXT($C60,"000"),'By serial number'!$A:$A,0),MATCH(_7043_DJones_1_export_excel_2_9_[[#Headers],[Certificate Designator]],'By serial number'!$A$1:$AV$1,0)))=0,"",INDEX('By serial number'!$A:$AV,MATCH(TEXT($C60,"000"),'By serial number'!$A:$A,0),MATCH(_7043_DJones_1_export_excel_2_9_[[#Headers],[Certificate Designator]],'By serial number'!$A$1:$AV$1,0)))</f>
        <v/>
      </c>
      <c r="BH60" s="4" t="str">
        <f>IF(LEN(INDEX('By serial number'!$A:$AV,MATCH(TEXT($C60,"000"),'By serial number'!$A:$A,0),MATCH(_7043_DJones_1_export_excel_2_9_[[#Headers],[Company Name]],'By serial number'!$A$1:$AV$1,0)))=0,"",INDEX('By serial number'!$A:$AV,MATCH(TEXT($C60,"000"),'By serial number'!$A:$A,0),MATCH(_7043_DJones_1_export_excel_2_9_[[#Headers],[Company Name]],'By serial number'!$A$1:$AV$1,0)))</f>
        <v/>
      </c>
      <c r="BI60" s="4" t="str">
        <f>IF(LEN(INDEX('By serial number'!$A:$AV,MATCH(TEXT($C60,"000"),'By serial number'!$A:$A,0),MATCH(_7043_DJones_1_export_excel_2_9_[[#Headers],[CEO_Name]],'By serial number'!$A$1:$AV$1,0)))=0,"",INDEX('By serial number'!$A:$AV,MATCH(TEXT($C60,"000"),'By serial number'!$A:$A,0),MATCH(_7043_DJones_1_export_excel_2_9_[[#Headers],[CEO_Name]],'By serial number'!$A$1:$AV$1,0)))</f>
        <v/>
      </c>
      <c r="BJ60" s="4" t="str">
        <f>IF(LEN(INDEX('By serial number'!$A:$AV,MATCH(TEXT($C60,"000"),'By serial number'!$A:$A,0),MATCH(_7043_DJones_1_export_excel_2_9_[[#Headers],[CEO_Title]],'By serial number'!$A$1:$AV$1,0)))=0,"",INDEX('By serial number'!$A:$AV,MATCH(TEXT($C60,"000"),'By serial number'!$A:$A,0),MATCH(_7043_DJones_1_export_excel_2_9_[[#Headers],[CEO_Title]],'By serial number'!$A$1:$AV$1,0)))</f>
        <v/>
      </c>
      <c r="BK60" s="4" t="str">
        <f>IF(LEN(INDEX('By serial number'!$A:$AV,MATCH(TEXT($C60,"000"),'By serial number'!$A:$A,0),MATCH(_7043_DJones_1_export_excel_2_9_[[#Headers],[CEO_Address1]],'By serial number'!$A$1:$AV$1,0)))=0,"",INDEX('By serial number'!$A:$AV,MATCH(TEXT($C60,"000"),'By serial number'!$A:$A,0),MATCH(_7043_DJones_1_export_excel_2_9_[[#Headers],[CEO_Address1]],'By serial number'!$A$1:$AV$1,0)))</f>
        <v/>
      </c>
      <c r="BL60" s="4" t="str">
        <f>IF(LEN(INDEX('By serial number'!$A:$AV,MATCH(TEXT($C60,"000"),'By serial number'!$A:$A,0),MATCH(_7043_DJones_1_export_excel_2_9_[[#Headers],[CEO_Address2]],'By serial number'!$A$1:$AV$1,0)))=0,"",INDEX('By serial number'!$A:$AV,MATCH(TEXT($C60,"000"),'By serial number'!$A:$A,0),MATCH(_7043_DJones_1_export_excel_2_9_[[#Headers],[CEO_Address2]],'By serial number'!$A$1:$AV$1,0)))</f>
        <v/>
      </c>
      <c r="BM60" s="4" t="str">
        <f>IF(LEN(INDEX('By serial number'!$A:$AV,MATCH(TEXT($C60,"000"),'By serial number'!$A:$A,0),MATCH(_7043_DJones_1_export_excel_2_9_[[#Headers],[CEO_Address3]],'By serial number'!$A$1:$AV$1,0)))=0,"",INDEX('By serial number'!$A:$AV,MATCH(TEXT($C60,"000"),'By serial number'!$A:$A,0),MATCH(_7043_DJones_1_export_excel_2_9_[[#Headers],[CEO_Address3]],'By serial number'!$A$1:$AV$1,0)))</f>
        <v/>
      </c>
      <c r="BN60" s="4" t="str">
        <f>IF(LEN(INDEX('By serial number'!$A:$AV,MATCH(TEXT($C60,"000"),'By serial number'!$A:$A,0),MATCH(_7043_DJones_1_export_excel_2_9_[[#Headers],[CEO_City]],'By serial number'!$A$1:$AV$1,0)))=0,"",INDEX('By serial number'!$A:$AV,MATCH(TEXT($C60,"000"),'By serial number'!$A:$A,0),MATCH(_7043_DJones_1_export_excel_2_9_[[#Headers],[CEO_City]],'By serial number'!$A$1:$AV$1,0)))</f>
        <v/>
      </c>
      <c r="BO60" s="4" t="str">
        <f>IF(LEN(INDEX('By serial number'!$A:$AV,MATCH(TEXT($C60,"000"),'By serial number'!$A:$A,0),MATCH(_7043_DJones_1_export_excel_2_9_[[#Headers],[CEO_State]],'By serial number'!$A$1:$AV$1,0)))=0,"",INDEX('By serial number'!$A:$AV,MATCH(TEXT($C60,"000"),'By serial number'!$A:$A,0),MATCH(_7043_DJones_1_export_excel_2_9_[[#Headers],[CEO_State]],'By serial number'!$A$1:$AV$1,0)))</f>
        <v/>
      </c>
      <c r="BP60" s="4" t="str">
        <f>IF(LEN(INDEX('By serial number'!$A:$AV,MATCH(TEXT($C60,"000"),'By serial number'!$A:$A,0),MATCH(_7043_DJones_1_export_excel_2_9_[[#Headers],[CEO_Postal_Code]],'By serial number'!$A$1:$AV$1,0)))=0,"",INDEX('By serial number'!$A:$AV,MATCH(TEXT($C60,"000"),'By serial number'!$A:$A,0),MATCH(_7043_DJones_1_export_excel_2_9_[[#Headers],[CEO_Postal_Code]],'By serial number'!$A$1:$AV$1,0)))</f>
        <v/>
      </c>
      <c r="BQ60" s="4" t="str">
        <f>IF(LEN(INDEX('By serial number'!$A:$AV,MATCH(TEXT($C60,"000"),'By serial number'!$A:$A,0),MATCH(_7043_DJones_1_export_excel_2_9_[[#Headers],[CEO_Country]],'By serial number'!$A$1:$AV$1,0)))=0,"",INDEX('By serial number'!$A:$AV,MATCH(TEXT($C60,"000"),'By serial number'!$A:$A,0),MATCH(_7043_DJones_1_export_excel_2_9_[[#Headers],[CEO_Country]],'By serial number'!$A$1:$AV$1,0)))</f>
        <v/>
      </c>
      <c r="BR60" s="4" t="str">
        <f>IF(LEN(INDEX('By serial number'!$A:$AV,MATCH(TEXT($C60,"000"),'By serial number'!$A:$A,0),MATCH(_7043_DJones_1_export_excel_2_9_[[#Headers],[CEO_Phone]],'By serial number'!$A$1:$AV$1,0)))=0,"",INDEX('By serial number'!$A:$AV,MATCH(TEXT($C60,"000"),'By serial number'!$A:$A,0),MATCH(_7043_DJones_1_export_excel_2_9_[[#Headers],[CEO_Phone]],'By serial number'!$A$1:$AV$1,0)))</f>
        <v/>
      </c>
      <c r="BS60" s="4" t="str">
        <f>IF(LEN(INDEX('By serial number'!$A:$AV,MATCH(TEXT($C60,"000"),'By serial number'!$A:$A,0),MATCH(_7043_DJones_1_export_excel_2_9_[[#Headers],[CEO_Phone_Extension]],'By serial number'!$A$1:$AV$1,0)))=0,"",INDEX('By serial number'!$A:$AV,MATCH(TEXT($C60,"000"),'By serial number'!$A:$A,0),MATCH(_7043_DJones_1_export_excel_2_9_[[#Headers],[CEO_Phone_Extension]],'By serial number'!$A$1:$AV$1,0)))</f>
        <v/>
      </c>
      <c r="BT60" s="4" t="str">
        <f>IF(LEN(INDEX('By serial number'!$A:$AV,MATCH(TEXT($C60,"000"),'By serial number'!$A:$A,0),MATCH(_7043_DJones_1_export_excel_2_9_[[#Headers],[CEO_Foreign_Phone]],'By serial number'!$A$1:$AV$1,0)))=0,"",INDEX('By serial number'!$A:$AV,MATCH(TEXT($C60,"000"),'By serial number'!$A:$A,0),MATCH(_7043_DJones_1_export_excel_2_9_[[#Headers],[CEO_Foreign_Phone]],'By serial number'!$A$1:$AV$1,0)))</f>
        <v/>
      </c>
      <c r="BU60" s="4" t="str">
        <f>IFERROR(INDEX(Zerobounce!$A:$B,MATCH(_7043_DJones_1_export_excel_2_9_[[#This Row],[COMPEMAILADDRESS]],Zerobounce!$A:$A,0),2),"")</f>
        <v/>
      </c>
      <c r="BV60" s="4" t="str">
        <f>IFERROR(INDEX(Zerobounce!$A:$B,MATCH(_7043_DJones_1_export_excel_2_9_[[#This Row],[CONTACTEMAIL]],Zerobounce!$A:$A,0),2),"")</f>
        <v/>
      </c>
      <c r="BW60" s="11"/>
    </row>
    <row r="61" spans="1:75" x14ac:dyDescent="0.25">
      <c r="A61" s="4" t="s">
        <v>999</v>
      </c>
      <c r="B61" s="4" t="s">
        <v>1000</v>
      </c>
      <c r="C61">
        <v>234</v>
      </c>
      <c r="D61" s="4" t="s">
        <v>454</v>
      </c>
      <c r="E61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N511CT</v>
      </c>
      <c r="F61" s="4"/>
      <c r="G61" s="4"/>
      <c r="H61" s="4" t="s">
        <v>1002</v>
      </c>
      <c r="I61" s="4" t="s">
        <v>1388</v>
      </c>
      <c r="J61" s="4" t="s">
        <v>1414</v>
      </c>
      <c r="K61" s="4" t="s">
        <v>1415</v>
      </c>
      <c r="L61" s="4"/>
      <c r="M61" s="4" t="s">
        <v>1416</v>
      </c>
      <c r="N61" s="4" t="s">
        <v>459</v>
      </c>
      <c r="O61">
        <v>37205</v>
      </c>
      <c r="P61" s="4" t="s">
        <v>1002</v>
      </c>
      <c r="Q61" s="4" t="s">
        <v>1016</v>
      </c>
      <c r="R61" s="4" t="s">
        <v>1417</v>
      </c>
      <c r="S61" s="4"/>
      <c r="T61" s="4" t="s">
        <v>1418</v>
      </c>
      <c r="U61" s="4"/>
      <c r="V61" s="4" t="s">
        <v>1419</v>
      </c>
      <c r="W61" s="4" t="s">
        <v>1420</v>
      </c>
      <c r="X61" s="4" t="s">
        <v>1020</v>
      </c>
      <c r="Y61" s="4"/>
      <c r="Z61" s="4" t="s">
        <v>1421</v>
      </c>
      <c r="AA61" s="4"/>
      <c r="AB61" s="4" t="s">
        <v>1421</v>
      </c>
      <c r="AC61" s="4" t="str">
        <f>IF(LEN(INDEX('By serial number'!$A:$AV,MATCH(TEXT($C61,"000"),'By serial number'!$A:$A,0),MATCH(_7043_DJones_1_export_excel_2_9_[[#Headers],["Operator"]],'By serial number'!$A$1:$AV$1,0)))=0,"",INDEX('By serial number'!$A:$AV,MATCH(TEXT($C61,"000"),'By serial number'!$A:$A,0),MATCH(_7043_DJones_1_export_excel_2_9_[[#Headers],["Operator"]],'By serial number'!$A$1:$AV$1,0)))</f>
        <v/>
      </c>
      <c r="AD61" s="4" t="str">
        <f>IF(LEN(INDEX('By serial number'!$A:$AV,MATCH(TEXT($C61,"000"),'By serial number'!$A:$A,0),MATCH(_7043_DJones_1_export_excel_2_9_[[#Headers],[Data]],'By serial number'!$A$1:$AV$1,0)))=0,"",INDEX('By serial number'!$A:$AV,MATCH(TEXT($C61,"000"),'By serial number'!$A:$A,0),MATCH(_7043_DJones_1_export_excel_2_9_[[#Headers],[Data]],'By serial number'!$A$1:$AV$1,0)))</f>
        <v>Ten to Nine LLC Chattanooga TN bought 6/30/20</v>
      </c>
      <c r="AE61" s="4" t="str">
        <f>IF(LEN(INDEX('By serial number'!$A:$AV,MATCH(TEXT($C61,"000"),'By serial number'!$A:$A,0),MATCH(_7043_DJones_1_export_excel_2_9_[[#Headers],[NAME]],'By serial number'!$A$1:$AV$1,0)))=0,"",INDEX('By serial number'!$A:$AV,MATCH(TEXT($C61,"000"),'By serial number'!$A:$A,0),MATCH(_7043_DJones_1_export_excel_2_9_[[#Headers],[NAME]],'By serial number'!$A$1:$AV$1,0)))</f>
        <v>TEN TO NINE LLC</v>
      </c>
      <c r="AF61" s="4" t="str">
        <f>IF(LEN(INDEX('By serial number'!$A:$AV,MATCH(TEXT($C61,"000"),'By serial number'!$A:$A,0),MATCH(_7043_DJones_1_export_excel_2_9_[[#Headers],[STREET]],'By serial number'!$A$1:$AV$1,0)))=0,"",INDEX('By serial number'!$A:$AV,MATCH(TEXT($C61,"000"),'By serial number'!$A:$A,0),MATCH(_7043_DJones_1_export_excel_2_9_[[#Headers],[STREET]],'By serial number'!$A$1:$AV$1,0)))</f>
        <v>400 BIRMINGHAM HWY STE 350</v>
      </c>
      <c r="AG61" s="4" t="str">
        <f>IF(LEN(INDEX('By serial number'!$A:$AV,MATCH(TEXT($C61,"000"),'By serial number'!$A:$A,0),MATCH(_7043_DJones_1_export_excel_2_9_[[#Headers],[CITY]],'By serial number'!$A$1:$AV$1,0)))=0,"",INDEX('By serial number'!$A:$AV,MATCH(TEXT($C61,"000"),'By serial number'!$A:$A,0),MATCH(_7043_DJones_1_export_excel_2_9_[[#Headers],[CITY]],'By serial number'!$A$1:$AV$1,0)))</f>
        <v>CHATTANOOGA</v>
      </c>
      <c r="AH61" s="4" t="str">
        <f>IF(LEN(INDEX('By serial number'!$A:$AV,MATCH(TEXT($C61,"000"),'By serial number'!$A:$A,0),MATCH(_7043_DJones_1_export_excel_2_9_[[#Headers],[STATE]],'By serial number'!$A$1:$AV$1,0)))=0,"",INDEX('By serial number'!$A:$AV,MATCH(TEXT($C61,"000"),'By serial number'!$A:$A,0),MATCH(_7043_DJones_1_export_excel_2_9_[[#Headers],[STATE]],'By serial number'!$A$1:$AV$1,0)))</f>
        <v>TN</v>
      </c>
      <c r="AI61" s="4" t="e">
        <f>IF(LEN(INDEX('By serial number'!$A:$AV,MATCH(TEXT($C61,"000"),'By serial number'!$A:$A,0),MATCH(_7043_DJones_1_export_excel_2_9_[[#Headers],[Column1]],'By serial number'!$A$1:$AV$1,0)))=0,"",INDEX('By serial number'!$A:$AV,MATCH(TEXT($C61,"000"),'By serial number'!$A:$A,0),MATCH(_7043_DJones_1_export_excel_2_9_[[#Headers],[Column1]],'By serial number'!$A$1:$AV$1,0)))</f>
        <v>#N/A</v>
      </c>
      <c r="AJ61" s="4" t="str">
        <f>IF(LEN(INDEX('By serial number'!$A:$AV,MATCH(TEXT($C61,"000"),'By serial number'!$A:$A,0),MATCH(_7043_DJones_1_export_excel_2_9_[[#Headers],[OTHER NAMES(1)]],'By serial number'!$A$1:$AV$1,0)))=0,"",INDEX('By serial number'!$A:$AV,MATCH(TEXT($C61,"000"),'By serial number'!$A:$A,0),MATCH(_7043_DJones_1_export_excel_2_9_[[#Headers],[OTHER NAMES(1)]],'By serial number'!$A$1:$AV$1,0)))</f>
        <v/>
      </c>
      <c r="AK61" s="4" t="str">
        <f>IF(LEN(INDEX('By serial number'!$A:$AV,MATCH(TEXT($C61,"000"),'By serial number'!$A:$A,0),MATCH(_7043_DJones_1_export_excel_2_9_[[#Headers],[OTHER NAMES(2)]],'By serial number'!$A$1:$AV$1,0)))=0,"",INDEX('By serial number'!$A:$AV,MATCH(TEXT($C61,"000"),'By serial number'!$A:$A,0),MATCH(_7043_DJones_1_export_excel_2_9_[[#Headers],[OTHER NAMES(2)]],'By serial number'!$A$1:$AV$1,0)))</f>
        <v/>
      </c>
      <c r="AL61" s="4" t="str">
        <f>IF(LEN(INDEX('By serial number'!$A:$AV,MATCH(TEXT($C61,"000"),'By serial number'!$A:$A,0),MATCH(_7043_DJones_1_export_excel_2_9_[[#Headers],[Part 135 Certificate Holder Name]],'By serial number'!$A$1:$AV$1,0)))=0,"",INDEX('By serial number'!$A:$AV,MATCH(TEXT($C61,"000"),'By serial number'!$A:$A,0),MATCH(_7043_DJones_1_export_excel_2_9_[[#Headers],[Part 135 Certificate Holder Name]],'By serial number'!$A$1:$AV$1,0)))</f>
        <v/>
      </c>
      <c r="AM61" s="4" t="str">
        <f>IF(LEN(INDEX('By serial number'!$A:$AV,MATCH(TEXT($C61,"000"),'By serial number'!$A:$A,0),MATCH(_7043_DJones_1_export_excel_2_9_[[#Headers],[Part 135 Dsgn]],'By serial number'!$A$1:$AV$1,0)))=0,"",INDEX('By serial number'!$A:$AV,MATCH(TEXT($C61,"000"),'By serial number'!$A:$A,0),MATCH(_7043_DJones_1_export_excel_2_9_[[#Headers],[Part 135 Dsgn]],'By serial number'!$A$1:$AV$1,0)))</f>
        <v/>
      </c>
      <c r="AN61" s="4" t="e">
        <f>IF(LEN(INDEX('By serial number'!$A:$AV,MATCH(TEXT($C61,"000"),'By serial number'!$A:$A,0),MATCH(_7043_DJones_1_export_excel_2_9_[[#Headers],[Column2]],'By serial number'!$A$1:$AV$1,0)))=0,"",INDEX('By serial number'!$A:$AV,MATCH(TEXT($C61,"000"),'By serial number'!$A:$A,0),MATCH(_7043_DJones_1_export_excel_2_9_[[#Headers],[Column2]],'By serial number'!$A$1:$AV$1,0)))</f>
        <v>#N/A</v>
      </c>
      <c r="AO61" s="4" t="str">
        <f>IF(LEN(INDEX('By serial number'!$A:$AV,MATCH(TEXT($C61,"000"),'By serial number'!$A:$A,0),MATCH(_7043_DJones_1_export_excel_2_9_[[#Headers],[DNB Key People]],'By serial number'!$A$1:$AV$1,0)))=0,"",INDEX('By serial number'!$A:$AV,MATCH(TEXT($C61,"000"),'By serial number'!$A:$A,0),MATCH(_7043_DJones_1_export_excel_2_9_[[#Headers],[DNB Key People]],'By serial number'!$A$1:$AV$1,0)))</f>
        <v/>
      </c>
      <c r="AP61" s="4" t="str">
        <f>IF(LEN(INDEX('By serial number'!$A:$AV,MATCH(TEXT($C61,"000"),'By serial number'!$A:$A,0),MATCH(_7043_DJones_1_export_excel_2_9_[[#Headers],[POC]],'By serial number'!$A$1:$AV$1,0)))=0,"",INDEX('By serial number'!$A:$AV,MATCH(TEXT($C61,"000"),'By serial number'!$A:$A,0),MATCH(_7043_DJones_1_export_excel_2_9_[[#Headers],[POC]],'By serial number'!$A$1:$AV$1,0)))</f>
        <v/>
      </c>
      <c r="AQ61" s="4" t="str">
        <f>IF(LEN(INDEX('By serial number'!$A:$AV,MATCH(TEXT($C61,"000"),'By serial number'!$A:$A,0),MATCH(_7043_DJones_1_export_excel_2_9_[[#Headers],[Title]],'By serial number'!$A$1:$AV$1,0)))=0,"",INDEX('By serial number'!$A:$AV,MATCH(TEXT($C61,"000"),'By serial number'!$A:$A,0),MATCH(_7043_DJones_1_export_excel_2_9_[[#Headers],[Title]],'By serial number'!$A$1:$AV$1,0)))</f>
        <v/>
      </c>
      <c r="AR61" s="4" t="str">
        <f>IF(LEN(INDEX('By serial number'!$A:$AV,MATCH(TEXT($C61,"000"),'By serial number'!$A:$A,0),MATCH(_7043_DJones_1_export_excel_2_9_[[#Headers],[Address]],'By serial number'!$A$1:$AV$1,0)))=0,"",INDEX('By serial number'!$A:$AV,MATCH(TEXT($C61,"000"),'By serial number'!$A:$A,0),MATCH(_7043_DJones_1_export_excel_2_9_[[#Headers],[Address]],'By serial number'!$A$1:$AV$1,0)))</f>
        <v/>
      </c>
      <c r="AS61" s="4" t="e">
        <f>IF(LEN(INDEX('By serial number'!$A:$AV,MATCH(TEXT($C61,"000"),'By serial number'!$A:$A,0),MATCH(_7043_DJones_1_export_excel_2_9_[[#Headers],[Column3]],'By serial number'!$A$1:$AV$1,0)))=0,"",INDEX('By serial number'!$A:$AV,MATCH(TEXT($C61,"000"),'By serial number'!$A:$A,0),MATCH(_7043_DJones_1_export_excel_2_9_[[#Headers],[Column3]],'By serial number'!$A$1:$AV$1,0)))</f>
        <v>#N/A</v>
      </c>
      <c r="AT61" s="4" t="str">
        <f>IF(LEN(INDEX('By serial number'!$A:$AV,MATCH(TEXT($C61,"000"),'By serial number'!$A:$A,0),MATCH(_7043_DJones_1_export_excel_2_9_[[#Headers],[Phone]],'By serial number'!$A$1:$AV$1,0)))=0,"",INDEX('By serial number'!$A:$AV,MATCH(TEXT($C61,"000"),'By serial number'!$A:$A,0),MATCH(_7043_DJones_1_export_excel_2_9_[[#Headers],[Phone]],'By serial number'!$A$1:$AV$1,0)))</f>
        <v/>
      </c>
      <c r="AU61" s="4" t="str">
        <f>IF(LEN(INDEX('By serial number'!$A:$AV,MATCH(TEXT($C61,"000"),'By serial number'!$A:$A,0),MATCH(_7043_DJones_1_export_excel_2_9_[[#Headers],[Email]],'By serial number'!$A$1:$AV$1,0)))=0,"",INDEX('By serial number'!$A:$AV,MATCH(TEXT($C61,"000"),'By serial number'!$A:$A,0),MATCH(_7043_DJones_1_export_excel_2_9_[[#Headers],[Email]],'By serial number'!$A$1:$AV$1,0)))</f>
        <v/>
      </c>
      <c r="AV61" s="4" t="e">
        <f>IF(LEN(INDEX('By serial number'!$A:$AV,MATCH(TEXT($C61,"000"),'By serial number'!$A:$A,0),MATCH(_7043_DJones_1_export_excel_2_9_[[#Headers],[Column4]],'By serial number'!$A$1:$AV$1,0)))=0,"",INDEX('By serial number'!$A:$AV,MATCH(TEXT($C61,"000"),'By serial number'!$A:$A,0),MATCH(_7043_DJones_1_export_excel_2_9_[[#Headers],[Column4]],'By serial number'!$A$1:$AV$1,0)))</f>
        <v>#N/A</v>
      </c>
      <c r="AW61" s="4" t="str">
        <f>IF(LEN(INDEX('By serial number'!$A:$AV,MATCH(TEXT($C61,"000"),'By serial number'!$A:$A,0),MATCH(_7043_DJones_1_export_excel_2_9_[[#Headers],[NBAA Name]],'By serial number'!$A$1:$AV$1,0)))=0,"",INDEX('By serial number'!$A:$AV,MATCH(TEXT($C61,"000"),'By serial number'!$A:$A,0),MATCH(_7043_DJones_1_export_excel_2_9_[[#Headers],[NBAA Name]],'By serial number'!$A$1:$AV$1,0)))</f>
        <v/>
      </c>
      <c r="AX61" s="4" t="str">
        <f>IF(LEN(INDEX('By serial number'!$A:$AV,MATCH(TEXT($C61,"000"),'By serial number'!$A:$A,0),MATCH(_7043_DJones_1_export_excel_2_9_[[#Headers],[NBAA Addr1]],'By serial number'!$A$1:$AV$1,0)))=0,"",INDEX('By serial number'!$A:$AV,MATCH(TEXT($C61,"000"),'By serial number'!$A:$A,0),MATCH(_7043_DJones_1_export_excel_2_9_[[#Headers],[NBAA Addr1]],'By serial number'!$A$1:$AV$1,0)))</f>
        <v/>
      </c>
      <c r="AY61" s="4" t="str">
        <f>IF(LEN(INDEX('By serial number'!$A:$AV,MATCH(TEXT($C61,"000"),'By serial number'!$A:$A,0),MATCH(_7043_DJones_1_export_excel_2_9_[[#Headers],[NBAA Addr2]],'By serial number'!$A$1:$AV$1,0)))=0,"",INDEX('By serial number'!$A:$AV,MATCH(TEXT($C61,"000"),'By serial number'!$A:$A,0),MATCH(_7043_DJones_1_export_excel_2_9_[[#Headers],[NBAA Addr2]],'By serial number'!$A$1:$AV$1,0)))</f>
        <v/>
      </c>
      <c r="AZ61" s="4" t="str">
        <f>IF(LEN(INDEX('By serial number'!$A:$AV,MATCH(TEXT($C61,"000"),'By serial number'!$A:$A,0),MATCH(_7043_DJones_1_export_excel_2_9_[[#Headers],[NBAA City]],'By serial number'!$A$1:$AV$1,0)))=0,"",INDEX('By serial number'!$A:$AV,MATCH(TEXT($C61,"000"),'By serial number'!$A:$A,0),MATCH(_7043_DJones_1_export_excel_2_9_[[#Headers],[NBAA City]],'By serial number'!$A$1:$AV$1,0)))</f>
        <v/>
      </c>
      <c r="BA61" s="4" t="str">
        <f>IF(LEN(INDEX('By serial number'!$A:$AV,MATCH(TEXT($C61,"000"),'By serial number'!$A:$A,0),MATCH(_7043_DJones_1_export_excel_2_9_[[#Headers],[NBAA State]],'By serial number'!$A$1:$AV$1,0)))=0,"",INDEX('By serial number'!$A:$AV,MATCH(TEXT($C61,"000"),'By serial number'!$A:$A,0),MATCH(_7043_DJones_1_export_excel_2_9_[[#Headers],[NBAA State]],'By serial number'!$A$1:$AV$1,0)))</f>
        <v/>
      </c>
      <c r="BB61" s="4" t="str">
        <f>IF(LEN(INDEX('By serial number'!$A:$AV,MATCH(TEXT($C61,"000"),'By serial number'!$A:$A,0),MATCH(_7043_DJones_1_export_excel_2_9_[[#Headers],[NBAA Zip]],'By serial number'!$A$1:$AV$1,0)))=0,"",INDEX('By serial number'!$A:$AV,MATCH(TEXT($C61,"000"),'By serial number'!$A:$A,0),MATCH(_7043_DJones_1_export_excel_2_9_[[#Headers],[NBAA Zip]],'By serial number'!$A$1:$AV$1,0)))</f>
        <v/>
      </c>
      <c r="BC61" s="4" t="str">
        <f>IF(LEN(INDEX('By serial number'!$A:$AV,MATCH(TEXT($C61,"000"),'By serial number'!$A:$A,0),MATCH(_7043_DJones_1_export_excel_2_9_[[#Headers],[NBAA Phone]],'By serial number'!$A$1:$AV$1,0)))=0,"",INDEX('By serial number'!$A:$AV,MATCH(TEXT($C61,"000"),'By serial number'!$A:$A,0),MATCH(_7043_DJones_1_export_excel_2_9_[[#Headers],[NBAA Phone]],'By serial number'!$A$1:$AV$1,0)))</f>
        <v/>
      </c>
      <c r="BD61" s="4" t="str">
        <f>IF(LEN(INDEX('By serial number'!$A:$AV,MATCH(TEXT($C61,"000"),'By serial number'!$A:$A,0),MATCH(_7043_DJones_1_export_excel_2_9_[[#Headers],[NBAA Web]],'By serial number'!$A$1:$AV$1,0)))=0,"",INDEX('By serial number'!$A:$AV,MATCH(TEXT($C61,"000"),'By serial number'!$A:$A,0),MATCH(_7043_DJones_1_export_excel_2_9_[[#Headers],[NBAA Web]],'By serial number'!$A$1:$AV$1,0)))</f>
        <v/>
      </c>
      <c r="BE61" s="4" t="str">
        <f>IF(LEN(INDEX('By serial number'!$A:$AV,MATCH(TEXT($C61,"000"),'By serial number'!$A:$A,0),MATCH(_7043_DJones_1_export_excel_2_9_[[#Headers],[NBAA email]],'By serial number'!$A$1:$AV$1,0)))=0,"",INDEX('By serial number'!$A:$AV,MATCH(TEXT($C61,"000"),'By serial number'!$A:$A,0),MATCH(_7043_DJones_1_export_excel_2_9_[[#Headers],[NBAA email]],'By serial number'!$A$1:$AV$1,0)))</f>
        <v/>
      </c>
      <c r="BF61" s="4" t="str">
        <f>IF(LEN(INDEX('By serial number'!$A:$AV,MATCH(TEXT($C61,"000"),'By serial number'!$A:$A,0),MATCH(_7043_DJones_1_export_excel_2_9_[[#Headers],[NBAA NBAA Link]],'By serial number'!$A$1:$AV$1,0)))=0,"",INDEX('By serial number'!$A:$AV,MATCH(TEXT($C61,"000"),'By serial number'!$A:$A,0),MATCH(_7043_DJones_1_export_excel_2_9_[[#Headers],[NBAA NBAA Link]],'By serial number'!$A$1:$AV$1,0)))</f>
        <v/>
      </c>
      <c r="BG61" s="4" t="str">
        <f>IF(LEN(INDEX('By serial number'!$A:$AV,MATCH(TEXT($C61,"000"),'By serial number'!$A:$A,0),MATCH(_7043_DJones_1_export_excel_2_9_[[#Headers],[Certificate Designator]],'By serial number'!$A$1:$AV$1,0)))=0,"",INDEX('By serial number'!$A:$AV,MATCH(TEXT($C61,"000"),'By serial number'!$A:$A,0),MATCH(_7043_DJones_1_export_excel_2_9_[[#Headers],[Certificate Designator]],'By serial number'!$A$1:$AV$1,0)))</f>
        <v/>
      </c>
      <c r="BH61" s="4" t="str">
        <f>IF(LEN(INDEX('By serial number'!$A:$AV,MATCH(TEXT($C61,"000"),'By serial number'!$A:$A,0),MATCH(_7043_DJones_1_export_excel_2_9_[[#Headers],[Company Name]],'By serial number'!$A$1:$AV$1,0)))=0,"",INDEX('By serial number'!$A:$AV,MATCH(TEXT($C61,"000"),'By serial number'!$A:$A,0),MATCH(_7043_DJones_1_export_excel_2_9_[[#Headers],[Company Name]],'By serial number'!$A$1:$AV$1,0)))</f>
        <v/>
      </c>
      <c r="BI61" s="4" t="str">
        <f>IF(LEN(INDEX('By serial number'!$A:$AV,MATCH(TEXT($C61,"000"),'By serial number'!$A:$A,0),MATCH(_7043_DJones_1_export_excel_2_9_[[#Headers],[CEO_Name]],'By serial number'!$A$1:$AV$1,0)))=0,"",INDEX('By serial number'!$A:$AV,MATCH(TEXT($C61,"000"),'By serial number'!$A:$A,0),MATCH(_7043_DJones_1_export_excel_2_9_[[#Headers],[CEO_Name]],'By serial number'!$A$1:$AV$1,0)))</f>
        <v/>
      </c>
      <c r="BJ61" s="4" t="str">
        <f>IF(LEN(INDEX('By serial number'!$A:$AV,MATCH(TEXT($C61,"000"),'By serial number'!$A:$A,0),MATCH(_7043_DJones_1_export_excel_2_9_[[#Headers],[CEO_Title]],'By serial number'!$A$1:$AV$1,0)))=0,"",INDEX('By serial number'!$A:$AV,MATCH(TEXT($C61,"000"),'By serial number'!$A:$A,0),MATCH(_7043_DJones_1_export_excel_2_9_[[#Headers],[CEO_Title]],'By serial number'!$A$1:$AV$1,0)))</f>
        <v/>
      </c>
      <c r="BK61" s="4" t="str">
        <f>IF(LEN(INDEX('By serial number'!$A:$AV,MATCH(TEXT($C61,"000"),'By serial number'!$A:$A,0),MATCH(_7043_DJones_1_export_excel_2_9_[[#Headers],[CEO_Address1]],'By serial number'!$A$1:$AV$1,0)))=0,"",INDEX('By serial number'!$A:$AV,MATCH(TEXT($C61,"000"),'By serial number'!$A:$A,0),MATCH(_7043_DJones_1_export_excel_2_9_[[#Headers],[CEO_Address1]],'By serial number'!$A$1:$AV$1,0)))</f>
        <v/>
      </c>
      <c r="BL61" s="4" t="str">
        <f>IF(LEN(INDEX('By serial number'!$A:$AV,MATCH(TEXT($C61,"000"),'By serial number'!$A:$A,0),MATCH(_7043_DJones_1_export_excel_2_9_[[#Headers],[CEO_Address2]],'By serial number'!$A$1:$AV$1,0)))=0,"",INDEX('By serial number'!$A:$AV,MATCH(TEXT($C61,"000"),'By serial number'!$A:$A,0),MATCH(_7043_DJones_1_export_excel_2_9_[[#Headers],[CEO_Address2]],'By serial number'!$A$1:$AV$1,0)))</f>
        <v/>
      </c>
      <c r="BM61" s="4" t="str">
        <f>IF(LEN(INDEX('By serial number'!$A:$AV,MATCH(TEXT($C61,"000"),'By serial number'!$A:$A,0),MATCH(_7043_DJones_1_export_excel_2_9_[[#Headers],[CEO_Address3]],'By serial number'!$A$1:$AV$1,0)))=0,"",INDEX('By serial number'!$A:$AV,MATCH(TEXT($C61,"000"),'By serial number'!$A:$A,0),MATCH(_7043_DJones_1_export_excel_2_9_[[#Headers],[CEO_Address3]],'By serial number'!$A$1:$AV$1,0)))</f>
        <v/>
      </c>
      <c r="BN61" s="4" t="str">
        <f>IF(LEN(INDEX('By serial number'!$A:$AV,MATCH(TEXT($C61,"000"),'By serial number'!$A:$A,0),MATCH(_7043_DJones_1_export_excel_2_9_[[#Headers],[CEO_City]],'By serial number'!$A$1:$AV$1,0)))=0,"",INDEX('By serial number'!$A:$AV,MATCH(TEXT($C61,"000"),'By serial number'!$A:$A,0),MATCH(_7043_DJones_1_export_excel_2_9_[[#Headers],[CEO_City]],'By serial number'!$A$1:$AV$1,0)))</f>
        <v/>
      </c>
      <c r="BO61" s="4" t="str">
        <f>IF(LEN(INDEX('By serial number'!$A:$AV,MATCH(TEXT($C61,"000"),'By serial number'!$A:$A,0),MATCH(_7043_DJones_1_export_excel_2_9_[[#Headers],[CEO_State]],'By serial number'!$A$1:$AV$1,0)))=0,"",INDEX('By serial number'!$A:$AV,MATCH(TEXT($C61,"000"),'By serial number'!$A:$A,0),MATCH(_7043_DJones_1_export_excel_2_9_[[#Headers],[CEO_State]],'By serial number'!$A$1:$AV$1,0)))</f>
        <v/>
      </c>
      <c r="BP61" s="4" t="str">
        <f>IF(LEN(INDEX('By serial number'!$A:$AV,MATCH(TEXT($C61,"000"),'By serial number'!$A:$A,0),MATCH(_7043_DJones_1_export_excel_2_9_[[#Headers],[CEO_Postal_Code]],'By serial number'!$A$1:$AV$1,0)))=0,"",INDEX('By serial number'!$A:$AV,MATCH(TEXT($C61,"000"),'By serial number'!$A:$A,0),MATCH(_7043_DJones_1_export_excel_2_9_[[#Headers],[CEO_Postal_Code]],'By serial number'!$A$1:$AV$1,0)))</f>
        <v/>
      </c>
      <c r="BQ61" s="4" t="str">
        <f>IF(LEN(INDEX('By serial number'!$A:$AV,MATCH(TEXT($C61,"000"),'By serial number'!$A:$A,0),MATCH(_7043_DJones_1_export_excel_2_9_[[#Headers],[CEO_Country]],'By serial number'!$A$1:$AV$1,0)))=0,"",INDEX('By serial number'!$A:$AV,MATCH(TEXT($C61,"000"),'By serial number'!$A:$A,0),MATCH(_7043_DJones_1_export_excel_2_9_[[#Headers],[CEO_Country]],'By serial number'!$A$1:$AV$1,0)))</f>
        <v/>
      </c>
      <c r="BR61" s="4" t="str">
        <f>IF(LEN(INDEX('By serial number'!$A:$AV,MATCH(TEXT($C61,"000"),'By serial number'!$A:$A,0),MATCH(_7043_DJones_1_export_excel_2_9_[[#Headers],[CEO_Phone]],'By serial number'!$A$1:$AV$1,0)))=0,"",INDEX('By serial number'!$A:$AV,MATCH(TEXT($C61,"000"),'By serial number'!$A:$A,0),MATCH(_7043_DJones_1_export_excel_2_9_[[#Headers],[CEO_Phone]],'By serial number'!$A$1:$AV$1,0)))</f>
        <v/>
      </c>
      <c r="BS61" s="4" t="str">
        <f>IF(LEN(INDEX('By serial number'!$A:$AV,MATCH(TEXT($C61,"000"),'By serial number'!$A:$A,0),MATCH(_7043_DJones_1_export_excel_2_9_[[#Headers],[CEO_Phone_Extension]],'By serial number'!$A$1:$AV$1,0)))=0,"",INDEX('By serial number'!$A:$AV,MATCH(TEXT($C61,"000"),'By serial number'!$A:$A,0),MATCH(_7043_DJones_1_export_excel_2_9_[[#Headers],[CEO_Phone_Extension]],'By serial number'!$A$1:$AV$1,0)))</f>
        <v/>
      </c>
      <c r="BT61" s="4" t="str">
        <f>IF(LEN(INDEX('By serial number'!$A:$AV,MATCH(TEXT($C61,"000"),'By serial number'!$A:$A,0),MATCH(_7043_DJones_1_export_excel_2_9_[[#Headers],[CEO_Foreign_Phone]],'By serial number'!$A$1:$AV$1,0)))=0,"",INDEX('By serial number'!$A:$AV,MATCH(TEXT($C61,"000"),'By serial number'!$A:$A,0),MATCH(_7043_DJones_1_export_excel_2_9_[[#Headers],[CEO_Foreign_Phone]],'By serial number'!$A$1:$AV$1,0)))</f>
        <v/>
      </c>
      <c r="BU61" s="4" t="str">
        <f>IFERROR(INDEX(Zerobounce!$A:$B,MATCH(_7043_DJones_1_export_excel_2_9_[[#This Row],[COMPEMAILADDRESS]],Zerobounce!$A:$A,0),2),"")</f>
        <v>valid</v>
      </c>
      <c r="BV61" s="4" t="str">
        <f>IFERROR(INDEX(Zerobounce!$A:$B,MATCH(_7043_DJones_1_export_excel_2_9_[[#This Row],[CONTACTEMAIL]],Zerobounce!$A:$A,0),2),"")</f>
        <v/>
      </c>
      <c r="BW61" s="11"/>
    </row>
    <row r="62" spans="1:75" x14ac:dyDescent="0.25">
      <c r="A62" s="4" t="s">
        <v>999</v>
      </c>
      <c r="B62" s="4" t="s">
        <v>1000</v>
      </c>
      <c r="C62">
        <v>234</v>
      </c>
      <c r="D62" s="4" t="s">
        <v>454</v>
      </c>
      <c r="E62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N511CT</v>
      </c>
      <c r="F62" s="4"/>
      <c r="G62" s="4"/>
      <c r="H62" s="4" t="s">
        <v>1002</v>
      </c>
      <c r="I62" s="4" t="s">
        <v>1388</v>
      </c>
      <c r="J62" s="4" t="s">
        <v>1422</v>
      </c>
      <c r="K62" s="4" t="s">
        <v>1423</v>
      </c>
      <c r="L62" s="4"/>
      <c r="M62" s="4" t="s">
        <v>1424</v>
      </c>
      <c r="N62" s="4" t="s">
        <v>639</v>
      </c>
      <c r="O62">
        <v>27407</v>
      </c>
      <c r="P62" s="4" t="s">
        <v>1002</v>
      </c>
      <c r="Q62" s="4" t="s">
        <v>1016</v>
      </c>
      <c r="R62" s="4"/>
      <c r="S62" s="4"/>
      <c r="T62" s="4"/>
      <c r="U62" s="4"/>
      <c r="V62" s="4" t="s">
        <v>1425</v>
      </c>
      <c r="W62" s="4" t="s">
        <v>1426</v>
      </c>
      <c r="X62" s="4" t="s">
        <v>1020</v>
      </c>
      <c r="Y62" s="4"/>
      <c r="Z62" s="4"/>
      <c r="AA62" s="4"/>
      <c r="AB62" s="4"/>
      <c r="AC62" s="4" t="str">
        <f>IF(LEN(INDEX('By serial number'!$A:$AV,MATCH(TEXT($C62,"000"),'By serial number'!$A:$A,0),MATCH(_7043_DJones_1_export_excel_2_9_[[#Headers],["Operator"]],'By serial number'!$A$1:$AV$1,0)))=0,"",INDEX('By serial number'!$A:$AV,MATCH(TEXT($C62,"000"),'By serial number'!$A:$A,0),MATCH(_7043_DJones_1_export_excel_2_9_[[#Headers],["Operator"]],'By serial number'!$A$1:$AV$1,0)))</f>
        <v/>
      </c>
      <c r="AD62" s="4" t="str">
        <f>IF(LEN(INDEX('By serial number'!$A:$AV,MATCH(TEXT($C62,"000"),'By serial number'!$A:$A,0),MATCH(_7043_DJones_1_export_excel_2_9_[[#Headers],[Data]],'By serial number'!$A$1:$AV$1,0)))=0,"",INDEX('By serial number'!$A:$AV,MATCH(TEXT($C62,"000"),'By serial number'!$A:$A,0),MATCH(_7043_DJones_1_export_excel_2_9_[[#Headers],[Data]],'By serial number'!$A$1:$AV$1,0)))</f>
        <v>Ten to Nine LLC Chattanooga TN bought 6/30/20</v>
      </c>
      <c r="AE62" s="4" t="str">
        <f>IF(LEN(INDEX('By serial number'!$A:$AV,MATCH(TEXT($C62,"000"),'By serial number'!$A:$A,0),MATCH(_7043_DJones_1_export_excel_2_9_[[#Headers],[NAME]],'By serial number'!$A$1:$AV$1,0)))=0,"",INDEX('By serial number'!$A:$AV,MATCH(TEXT($C62,"000"),'By serial number'!$A:$A,0),MATCH(_7043_DJones_1_export_excel_2_9_[[#Headers],[NAME]],'By serial number'!$A$1:$AV$1,0)))</f>
        <v>TEN TO NINE LLC</v>
      </c>
      <c r="AF62" s="4" t="str">
        <f>IF(LEN(INDEX('By serial number'!$A:$AV,MATCH(TEXT($C62,"000"),'By serial number'!$A:$A,0),MATCH(_7043_DJones_1_export_excel_2_9_[[#Headers],[STREET]],'By serial number'!$A$1:$AV$1,0)))=0,"",INDEX('By serial number'!$A:$AV,MATCH(TEXT($C62,"000"),'By serial number'!$A:$A,0),MATCH(_7043_DJones_1_export_excel_2_9_[[#Headers],[STREET]],'By serial number'!$A$1:$AV$1,0)))</f>
        <v>400 BIRMINGHAM HWY STE 350</v>
      </c>
      <c r="AG62" s="4" t="str">
        <f>IF(LEN(INDEX('By serial number'!$A:$AV,MATCH(TEXT($C62,"000"),'By serial number'!$A:$A,0),MATCH(_7043_DJones_1_export_excel_2_9_[[#Headers],[CITY]],'By serial number'!$A$1:$AV$1,0)))=0,"",INDEX('By serial number'!$A:$AV,MATCH(TEXT($C62,"000"),'By serial number'!$A:$A,0),MATCH(_7043_DJones_1_export_excel_2_9_[[#Headers],[CITY]],'By serial number'!$A$1:$AV$1,0)))</f>
        <v>CHATTANOOGA</v>
      </c>
      <c r="AH62" s="4" t="str">
        <f>IF(LEN(INDEX('By serial number'!$A:$AV,MATCH(TEXT($C62,"000"),'By serial number'!$A:$A,0),MATCH(_7043_DJones_1_export_excel_2_9_[[#Headers],[STATE]],'By serial number'!$A$1:$AV$1,0)))=0,"",INDEX('By serial number'!$A:$AV,MATCH(TEXT($C62,"000"),'By serial number'!$A:$A,0),MATCH(_7043_DJones_1_export_excel_2_9_[[#Headers],[STATE]],'By serial number'!$A$1:$AV$1,0)))</f>
        <v>TN</v>
      </c>
      <c r="AI62" s="4" t="e">
        <f>IF(LEN(INDEX('By serial number'!$A:$AV,MATCH(TEXT($C62,"000"),'By serial number'!$A:$A,0),MATCH(_7043_DJones_1_export_excel_2_9_[[#Headers],[Column1]],'By serial number'!$A$1:$AV$1,0)))=0,"",INDEX('By serial number'!$A:$AV,MATCH(TEXT($C62,"000"),'By serial number'!$A:$A,0),MATCH(_7043_DJones_1_export_excel_2_9_[[#Headers],[Column1]],'By serial number'!$A$1:$AV$1,0)))</f>
        <v>#N/A</v>
      </c>
      <c r="AJ62" s="4" t="str">
        <f>IF(LEN(INDEX('By serial number'!$A:$AV,MATCH(TEXT($C62,"000"),'By serial number'!$A:$A,0),MATCH(_7043_DJones_1_export_excel_2_9_[[#Headers],[OTHER NAMES(1)]],'By serial number'!$A$1:$AV$1,0)))=0,"",INDEX('By serial number'!$A:$AV,MATCH(TEXT($C62,"000"),'By serial number'!$A:$A,0),MATCH(_7043_DJones_1_export_excel_2_9_[[#Headers],[OTHER NAMES(1)]],'By serial number'!$A$1:$AV$1,0)))</f>
        <v/>
      </c>
      <c r="AK62" s="4" t="str">
        <f>IF(LEN(INDEX('By serial number'!$A:$AV,MATCH(TEXT($C62,"000"),'By serial number'!$A:$A,0),MATCH(_7043_DJones_1_export_excel_2_9_[[#Headers],[OTHER NAMES(2)]],'By serial number'!$A$1:$AV$1,0)))=0,"",INDEX('By serial number'!$A:$AV,MATCH(TEXT($C62,"000"),'By serial number'!$A:$A,0),MATCH(_7043_DJones_1_export_excel_2_9_[[#Headers],[OTHER NAMES(2)]],'By serial number'!$A$1:$AV$1,0)))</f>
        <v/>
      </c>
      <c r="AL62" s="4" t="str">
        <f>IF(LEN(INDEX('By serial number'!$A:$AV,MATCH(TEXT($C62,"000"),'By serial number'!$A:$A,0),MATCH(_7043_DJones_1_export_excel_2_9_[[#Headers],[Part 135 Certificate Holder Name]],'By serial number'!$A$1:$AV$1,0)))=0,"",INDEX('By serial number'!$A:$AV,MATCH(TEXT($C62,"000"),'By serial number'!$A:$A,0),MATCH(_7043_DJones_1_export_excel_2_9_[[#Headers],[Part 135 Certificate Holder Name]],'By serial number'!$A$1:$AV$1,0)))</f>
        <v/>
      </c>
      <c r="AM62" s="4" t="str">
        <f>IF(LEN(INDEX('By serial number'!$A:$AV,MATCH(TEXT($C62,"000"),'By serial number'!$A:$A,0),MATCH(_7043_DJones_1_export_excel_2_9_[[#Headers],[Part 135 Dsgn]],'By serial number'!$A$1:$AV$1,0)))=0,"",INDEX('By serial number'!$A:$AV,MATCH(TEXT($C62,"000"),'By serial number'!$A:$A,0),MATCH(_7043_DJones_1_export_excel_2_9_[[#Headers],[Part 135 Dsgn]],'By serial number'!$A$1:$AV$1,0)))</f>
        <v/>
      </c>
      <c r="AN62" s="4" t="e">
        <f>IF(LEN(INDEX('By serial number'!$A:$AV,MATCH(TEXT($C62,"000"),'By serial number'!$A:$A,0),MATCH(_7043_DJones_1_export_excel_2_9_[[#Headers],[Column2]],'By serial number'!$A$1:$AV$1,0)))=0,"",INDEX('By serial number'!$A:$AV,MATCH(TEXT($C62,"000"),'By serial number'!$A:$A,0),MATCH(_7043_DJones_1_export_excel_2_9_[[#Headers],[Column2]],'By serial number'!$A$1:$AV$1,0)))</f>
        <v>#N/A</v>
      </c>
      <c r="AO62" s="4" t="str">
        <f>IF(LEN(INDEX('By serial number'!$A:$AV,MATCH(TEXT($C62,"000"),'By serial number'!$A:$A,0),MATCH(_7043_DJones_1_export_excel_2_9_[[#Headers],[DNB Key People]],'By serial number'!$A$1:$AV$1,0)))=0,"",INDEX('By serial number'!$A:$AV,MATCH(TEXT($C62,"000"),'By serial number'!$A:$A,0),MATCH(_7043_DJones_1_export_excel_2_9_[[#Headers],[DNB Key People]],'By serial number'!$A$1:$AV$1,0)))</f>
        <v/>
      </c>
      <c r="AP62" s="4" t="str">
        <f>IF(LEN(INDEX('By serial number'!$A:$AV,MATCH(TEXT($C62,"000"),'By serial number'!$A:$A,0),MATCH(_7043_DJones_1_export_excel_2_9_[[#Headers],[POC]],'By serial number'!$A$1:$AV$1,0)))=0,"",INDEX('By serial number'!$A:$AV,MATCH(TEXT($C62,"000"),'By serial number'!$A:$A,0),MATCH(_7043_DJones_1_export_excel_2_9_[[#Headers],[POC]],'By serial number'!$A$1:$AV$1,0)))</f>
        <v/>
      </c>
      <c r="AQ62" s="4" t="str">
        <f>IF(LEN(INDEX('By serial number'!$A:$AV,MATCH(TEXT($C62,"000"),'By serial number'!$A:$A,0),MATCH(_7043_DJones_1_export_excel_2_9_[[#Headers],[Title]],'By serial number'!$A$1:$AV$1,0)))=0,"",INDEX('By serial number'!$A:$AV,MATCH(TEXT($C62,"000"),'By serial number'!$A:$A,0),MATCH(_7043_DJones_1_export_excel_2_9_[[#Headers],[Title]],'By serial number'!$A$1:$AV$1,0)))</f>
        <v/>
      </c>
      <c r="AR62" s="4" t="str">
        <f>IF(LEN(INDEX('By serial number'!$A:$AV,MATCH(TEXT($C62,"000"),'By serial number'!$A:$A,0),MATCH(_7043_DJones_1_export_excel_2_9_[[#Headers],[Address]],'By serial number'!$A$1:$AV$1,0)))=0,"",INDEX('By serial number'!$A:$AV,MATCH(TEXT($C62,"000"),'By serial number'!$A:$A,0),MATCH(_7043_DJones_1_export_excel_2_9_[[#Headers],[Address]],'By serial number'!$A$1:$AV$1,0)))</f>
        <v/>
      </c>
      <c r="AS62" s="4" t="e">
        <f>IF(LEN(INDEX('By serial number'!$A:$AV,MATCH(TEXT($C62,"000"),'By serial number'!$A:$A,0),MATCH(_7043_DJones_1_export_excel_2_9_[[#Headers],[Column3]],'By serial number'!$A$1:$AV$1,0)))=0,"",INDEX('By serial number'!$A:$AV,MATCH(TEXT($C62,"000"),'By serial number'!$A:$A,0),MATCH(_7043_DJones_1_export_excel_2_9_[[#Headers],[Column3]],'By serial number'!$A$1:$AV$1,0)))</f>
        <v>#N/A</v>
      </c>
      <c r="AT62" s="4" t="str">
        <f>IF(LEN(INDEX('By serial number'!$A:$AV,MATCH(TEXT($C62,"000"),'By serial number'!$A:$A,0),MATCH(_7043_DJones_1_export_excel_2_9_[[#Headers],[Phone]],'By serial number'!$A$1:$AV$1,0)))=0,"",INDEX('By serial number'!$A:$AV,MATCH(TEXT($C62,"000"),'By serial number'!$A:$A,0),MATCH(_7043_DJones_1_export_excel_2_9_[[#Headers],[Phone]],'By serial number'!$A$1:$AV$1,0)))</f>
        <v/>
      </c>
      <c r="AU62" s="4" t="str">
        <f>IF(LEN(INDEX('By serial number'!$A:$AV,MATCH(TEXT($C62,"000"),'By serial number'!$A:$A,0),MATCH(_7043_DJones_1_export_excel_2_9_[[#Headers],[Email]],'By serial number'!$A$1:$AV$1,0)))=0,"",INDEX('By serial number'!$A:$AV,MATCH(TEXT($C62,"000"),'By serial number'!$A:$A,0),MATCH(_7043_DJones_1_export_excel_2_9_[[#Headers],[Email]],'By serial number'!$A$1:$AV$1,0)))</f>
        <v/>
      </c>
      <c r="AV62" s="4" t="e">
        <f>IF(LEN(INDEX('By serial number'!$A:$AV,MATCH(TEXT($C62,"000"),'By serial number'!$A:$A,0),MATCH(_7043_DJones_1_export_excel_2_9_[[#Headers],[Column4]],'By serial number'!$A$1:$AV$1,0)))=0,"",INDEX('By serial number'!$A:$AV,MATCH(TEXT($C62,"000"),'By serial number'!$A:$A,0),MATCH(_7043_DJones_1_export_excel_2_9_[[#Headers],[Column4]],'By serial number'!$A$1:$AV$1,0)))</f>
        <v>#N/A</v>
      </c>
      <c r="AW62" s="4" t="str">
        <f>IF(LEN(INDEX('By serial number'!$A:$AV,MATCH(TEXT($C62,"000"),'By serial number'!$A:$A,0),MATCH(_7043_DJones_1_export_excel_2_9_[[#Headers],[NBAA Name]],'By serial number'!$A$1:$AV$1,0)))=0,"",INDEX('By serial number'!$A:$AV,MATCH(TEXT($C62,"000"),'By serial number'!$A:$A,0),MATCH(_7043_DJones_1_export_excel_2_9_[[#Headers],[NBAA Name]],'By serial number'!$A$1:$AV$1,0)))</f>
        <v/>
      </c>
      <c r="AX62" s="4" t="str">
        <f>IF(LEN(INDEX('By serial number'!$A:$AV,MATCH(TEXT($C62,"000"),'By serial number'!$A:$A,0),MATCH(_7043_DJones_1_export_excel_2_9_[[#Headers],[NBAA Addr1]],'By serial number'!$A$1:$AV$1,0)))=0,"",INDEX('By serial number'!$A:$AV,MATCH(TEXT($C62,"000"),'By serial number'!$A:$A,0),MATCH(_7043_DJones_1_export_excel_2_9_[[#Headers],[NBAA Addr1]],'By serial number'!$A$1:$AV$1,0)))</f>
        <v/>
      </c>
      <c r="AY62" s="4" t="str">
        <f>IF(LEN(INDEX('By serial number'!$A:$AV,MATCH(TEXT($C62,"000"),'By serial number'!$A:$A,0),MATCH(_7043_DJones_1_export_excel_2_9_[[#Headers],[NBAA Addr2]],'By serial number'!$A$1:$AV$1,0)))=0,"",INDEX('By serial number'!$A:$AV,MATCH(TEXT($C62,"000"),'By serial number'!$A:$A,0),MATCH(_7043_DJones_1_export_excel_2_9_[[#Headers],[NBAA Addr2]],'By serial number'!$A$1:$AV$1,0)))</f>
        <v/>
      </c>
      <c r="AZ62" s="4" t="str">
        <f>IF(LEN(INDEX('By serial number'!$A:$AV,MATCH(TEXT($C62,"000"),'By serial number'!$A:$A,0),MATCH(_7043_DJones_1_export_excel_2_9_[[#Headers],[NBAA City]],'By serial number'!$A$1:$AV$1,0)))=0,"",INDEX('By serial number'!$A:$AV,MATCH(TEXT($C62,"000"),'By serial number'!$A:$A,0),MATCH(_7043_DJones_1_export_excel_2_9_[[#Headers],[NBAA City]],'By serial number'!$A$1:$AV$1,0)))</f>
        <v/>
      </c>
      <c r="BA62" s="4" t="str">
        <f>IF(LEN(INDEX('By serial number'!$A:$AV,MATCH(TEXT($C62,"000"),'By serial number'!$A:$A,0),MATCH(_7043_DJones_1_export_excel_2_9_[[#Headers],[NBAA State]],'By serial number'!$A$1:$AV$1,0)))=0,"",INDEX('By serial number'!$A:$AV,MATCH(TEXT($C62,"000"),'By serial number'!$A:$A,0),MATCH(_7043_DJones_1_export_excel_2_9_[[#Headers],[NBAA State]],'By serial number'!$A$1:$AV$1,0)))</f>
        <v/>
      </c>
      <c r="BB62" s="4" t="str">
        <f>IF(LEN(INDEX('By serial number'!$A:$AV,MATCH(TEXT($C62,"000"),'By serial number'!$A:$A,0),MATCH(_7043_DJones_1_export_excel_2_9_[[#Headers],[NBAA Zip]],'By serial number'!$A$1:$AV$1,0)))=0,"",INDEX('By serial number'!$A:$AV,MATCH(TEXT($C62,"000"),'By serial number'!$A:$A,0),MATCH(_7043_DJones_1_export_excel_2_9_[[#Headers],[NBAA Zip]],'By serial number'!$A$1:$AV$1,0)))</f>
        <v/>
      </c>
      <c r="BC62" s="4" t="str">
        <f>IF(LEN(INDEX('By serial number'!$A:$AV,MATCH(TEXT($C62,"000"),'By serial number'!$A:$A,0),MATCH(_7043_DJones_1_export_excel_2_9_[[#Headers],[NBAA Phone]],'By serial number'!$A$1:$AV$1,0)))=0,"",INDEX('By serial number'!$A:$AV,MATCH(TEXT($C62,"000"),'By serial number'!$A:$A,0),MATCH(_7043_DJones_1_export_excel_2_9_[[#Headers],[NBAA Phone]],'By serial number'!$A$1:$AV$1,0)))</f>
        <v/>
      </c>
      <c r="BD62" s="4" t="str">
        <f>IF(LEN(INDEX('By serial number'!$A:$AV,MATCH(TEXT($C62,"000"),'By serial number'!$A:$A,0),MATCH(_7043_DJones_1_export_excel_2_9_[[#Headers],[NBAA Web]],'By serial number'!$A$1:$AV$1,0)))=0,"",INDEX('By serial number'!$A:$AV,MATCH(TEXT($C62,"000"),'By serial number'!$A:$A,0),MATCH(_7043_DJones_1_export_excel_2_9_[[#Headers],[NBAA Web]],'By serial number'!$A$1:$AV$1,0)))</f>
        <v/>
      </c>
      <c r="BE62" s="4" t="str">
        <f>IF(LEN(INDEX('By serial number'!$A:$AV,MATCH(TEXT($C62,"000"),'By serial number'!$A:$A,0),MATCH(_7043_DJones_1_export_excel_2_9_[[#Headers],[NBAA email]],'By serial number'!$A$1:$AV$1,0)))=0,"",INDEX('By serial number'!$A:$AV,MATCH(TEXT($C62,"000"),'By serial number'!$A:$A,0),MATCH(_7043_DJones_1_export_excel_2_9_[[#Headers],[NBAA email]],'By serial number'!$A$1:$AV$1,0)))</f>
        <v/>
      </c>
      <c r="BF62" s="4" t="str">
        <f>IF(LEN(INDEX('By serial number'!$A:$AV,MATCH(TEXT($C62,"000"),'By serial number'!$A:$A,0),MATCH(_7043_DJones_1_export_excel_2_9_[[#Headers],[NBAA NBAA Link]],'By serial number'!$A$1:$AV$1,0)))=0,"",INDEX('By serial number'!$A:$AV,MATCH(TEXT($C62,"000"),'By serial number'!$A:$A,0),MATCH(_7043_DJones_1_export_excel_2_9_[[#Headers],[NBAA NBAA Link]],'By serial number'!$A$1:$AV$1,0)))</f>
        <v/>
      </c>
      <c r="BG62" s="4" t="str">
        <f>IF(LEN(INDEX('By serial number'!$A:$AV,MATCH(TEXT($C62,"000"),'By serial number'!$A:$A,0),MATCH(_7043_DJones_1_export_excel_2_9_[[#Headers],[Certificate Designator]],'By serial number'!$A$1:$AV$1,0)))=0,"",INDEX('By serial number'!$A:$AV,MATCH(TEXT($C62,"000"),'By serial number'!$A:$A,0),MATCH(_7043_DJones_1_export_excel_2_9_[[#Headers],[Certificate Designator]],'By serial number'!$A$1:$AV$1,0)))</f>
        <v/>
      </c>
      <c r="BH62" s="4" t="str">
        <f>IF(LEN(INDEX('By serial number'!$A:$AV,MATCH(TEXT($C62,"000"),'By serial number'!$A:$A,0),MATCH(_7043_DJones_1_export_excel_2_9_[[#Headers],[Company Name]],'By serial number'!$A$1:$AV$1,0)))=0,"",INDEX('By serial number'!$A:$AV,MATCH(TEXT($C62,"000"),'By serial number'!$A:$A,0),MATCH(_7043_DJones_1_export_excel_2_9_[[#Headers],[Company Name]],'By serial number'!$A$1:$AV$1,0)))</f>
        <v/>
      </c>
      <c r="BI62" s="4" t="str">
        <f>IF(LEN(INDEX('By serial number'!$A:$AV,MATCH(TEXT($C62,"000"),'By serial number'!$A:$A,0),MATCH(_7043_DJones_1_export_excel_2_9_[[#Headers],[CEO_Name]],'By serial number'!$A$1:$AV$1,0)))=0,"",INDEX('By serial number'!$A:$AV,MATCH(TEXT($C62,"000"),'By serial number'!$A:$A,0),MATCH(_7043_DJones_1_export_excel_2_9_[[#Headers],[CEO_Name]],'By serial number'!$A$1:$AV$1,0)))</f>
        <v/>
      </c>
      <c r="BJ62" s="4" t="str">
        <f>IF(LEN(INDEX('By serial number'!$A:$AV,MATCH(TEXT($C62,"000"),'By serial number'!$A:$A,0),MATCH(_7043_DJones_1_export_excel_2_9_[[#Headers],[CEO_Title]],'By serial number'!$A$1:$AV$1,0)))=0,"",INDEX('By serial number'!$A:$AV,MATCH(TEXT($C62,"000"),'By serial number'!$A:$A,0),MATCH(_7043_DJones_1_export_excel_2_9_[[#Headers],[CEO_Title]],'By serial number'!$A$1:$AV$1,0)))</f>
        <v/>
      </c>
      <c r="BK62" s="4" t="str">
        <f>IF(LEN(INDEX('By serial number'!$A:$AV,MATCH(TEXT($C62,"000"),'By serial number'!$A:$A,0),MATCH(_7043_DJones_1_export_excel_2_9_[[#Headers],[CEO_Address1]],'By serial number'!$A$1:$AV$1,0)))=0,"",INDEX('By serial number'!$A:$AV,MATCH(TEXT($C62,"000"),'By serial number'!$A:$A,0),MATCH(_7043_DJones_1_export_excel_2_9_[[#Headers],[CEO_Address1]],'By serial number'!$A$1:$AV$1,0)))</f>
        <v/>
      </c>
      <c r="BL62" s="4" t="str">
        <f>IF(LEN(INDEX('By serial number'!$A:$AV,MATCH(TEXT($C62,"000"),'By serial number'!$A:$A,0),MATCH(_7043_DJones_1_export_excel_2_9_[[#Headers],[CEO_Address2]],'By serial number'!$A$1:$AV$1,0)))=0,"",INDEX('By serial number'!$A:$AV,MATCH(TEXT($C62,"000"),'By serial number'!$A:$A,0),MATCH(_7043_DJones_1_export_excel_2_9_[[#Headers],[CEO_Address2]],'By serial number'!$A$1:$AV$1,0)))</f>
        <v/>
      </c>
      <c r="BM62" s="4" t="str">
        <f>IF(LEN(INDEX('By serial number'!$A:$AV,MATCH(TEXT($C62,"000"),'By serial number'!$A:$A,0),MATCH(_7043_DJones_1_export_excel_2_9_[[#Headers],[CEO_Address3]],'By serial number'!$A$1:$AV$1,0)))=0,"",INDEX('By serial number'!$A:$AV,MATCH(TEXT($C62,"000"),'By serial number'!$A:$A,0),MATCH(_7043_DJones_1_export_excel_2_9_[[#Headers],[CEO_Address3]],'By serial number'!$A$1:$AV$1,0)))</f>
        <v/>
      </c>
      <c r="BN62" s="4" t="str">
        <f>IF(LEN(INDEX('By serial number'!$A:$AV,MATCH(TEXT($C62,"000"),'By serial number'!$A:$A,0),MATCH(_7043_DJones_1_export_excel_2_9_[[#Headers],[CEO_City]],'By serial number'!$A$1:$AV$1,0)))=0,"",INDEX('By serial number'!$A:$AV,MATCH(TEXT($C62,"000"),'By serial number'!$A:$A,0),MATCH(_7043_DJones_1_export_excel_2_9_[[#Headers],[CEO_City]],'By serial number'!$A$1:$AV$1,0)))</f>
        <v/>
      </c>
      <c r="BO62" s="4" t="str">
        <f>IF(LEN(INDEX('By serial number'!$A:$AV,MATCH(TEXT($C62,"000"),'By serial number'!$A:$A,0),MATCH(_7043_DJones_1_export_excel_2_9_[[#Headers],[CEO_State]],'By serial number'!$A$1:$AV$1,0)))=0,"",INDEX('By serial number'!$A:$AV,MATCH(TEXT($C62,"000"),'By serial number'!$A:$A,0),MATCH(_7043_DJones_1_export_excel_2_9_[[#Headers],[CEO_State]],'By serial number'!$A$1:$AV$1,0)))</f>
        <v/>
      </c>
      <c r="BP62" s="4" t="str">
        <f>IF(LEN(INDEX('By serial number'!$A:$AV,MATCH(TEXT($C62,"000"),'By serial number'!$A:$A,0),MATCH(_7043_DJones_1_export_excel_2_9_[[#Headers],[CEO_Postal_Code]],'By serial number'!$A$1:$AV$1,0)))=0,"",INDEX('By serial number'!$A:$AV,MATCH(TEXT($C62,"000"),'By serial number'!$A:$A,0),MATCH(_7043_DJones_1_export_excel_2_9_[[#Headers],[CEO_Postal_Code]],'By serial number'!$A$1:$AV$1,0)))</f>
        <v/>
      </c>
      <c r="BQ62" s="4" t="str">
        <f>IF(LEN(INDEX('By serial number'!$A:$AV,MATCH(TEXT($C62,"000"),'By serial number'!$A:$A,0),MATCH(_7043_DJones_1_export_excel_2_9_[[#Headers],[CEO_Country]],'By serial number'!$A$1:$AV$1,0)))=0,"",INDEX('By serial number'!$A:$AV,MATCH(TEXT($C62,"000"),'By serial number'!$A:$A,0),MATCH(_7043_DJones_1_export_excel_2_9_[[#Headers],[CEO_Country]],'By serial number'!$A$1:$AV$1,0)))</f>
        <v/>
      </c>
      <c r="BR62" s="4" t="str">
        <f>IF(LEN(INDEX('By serial number'!$A:$AV,MATCH(TEXT($C62,"000"),'By serial number'!$A:$A,0),MATCH(_7043_DJones_1_export_excel_2_9_[[#Headers],[CEO_Phone]],'By serial number'!$A$1:$AV$1,0)))=0,"",INDEX('By serial number'!$A:$AV,MATCH(TEXT($C62,"000"),'By serial number'!$A:$A,0),MATCH(_7043_DJones_1_export_excel_2_9_[[#Headers],[CEO_Phone]],'By serial number'!$A$1:$AV$1,0)))</f>
        <v/>
      </c>
      <c r="BS62" s="4" t="str">
        <f>IF(LEN(INDEX('By serial number'!$A:$AV,MATCH(TEXT($C62,"000"),'By serial number'!$A:$A,0),MATCH(_7043_DJones_1_export_excel_2_9_[[#Headers],[CEO_Phone_Extension]],'By serial number'!$A$1:$AV$1,0)))=0,"",INDEX('By serial number'!$A:$AV,MATCH(TEXT($C62,"000"),'By serial number'!$A:$A,0),MATCH(_7043_DJones_1_export_excel_2_9_[[#Headers],[CEO_Phone_Extension]],'By serial number'!$A$1:$AV$1,0)))</f>
        <v/>
      </c>
      <c r="BT62" s="4" t="str">
        <f>IF(LEN(INDEX('By serial number'!$A:$AV,MATCH(TEXT($C62,"000"),'By serial number'!$A:$A,0),MATCH(_7043_DJones_1_export_excel_2_9_[[#Headers],[CEO_Foreign_Phone]],'By serial number'!$A$1:$AV$1,0)))=0,"",INDEX('By serial number'!$A:$AV,MATCH(TEXT($C62,"000"),'By serial number'!$A:$A,0),MATCH(_7043_DJones_1_export_excel_2_9_[[#Headers],[CEO_Foreign_Phone]],'By serial number'!$A$1:$AV$1,0)))</f>
        <v/>
      </c>
      <c r="BU62" s="4" t="str">
        <f>IFERROR(INDEX(Zerobounce!$A:$B,MATCH(_7043_DJones_1_export_excel_2_9_[[#This Row],[COMPEMAILADDRESS]],Zerobounce!$A:$A,0),2),"")</f>
        <v/>
      </c>
      <c r="BV62" s="4" t="str">
        <f>IFERROR(INDEX(Zerobounce!$A:$B,MATCH(_7043_DJones_1_export_excel_2_9_[[#This Row],[CONTACTEMAIL]],Zerobounce!$A:$A,0),2),"")</f>
        <v/>
      </c>
      <c r="BW62" s="11"/>
    </row>
    <row r="63" spans="1:75" x14ac:dyDescent="0.25">
      <c r="A63" s="4" t="s">
        <v>999</v>
      </c>
      <c r="B63" s="4" t="s">
        <v>1000</v>
      </c>
      <c r="C63">
        <v>234</v>
      </c>
      <c r="D63" s="4" t="s">
        <v>454</v>
      </c>
      <c r="E63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N511CT</v>
      </c>
      <c r="F63" s="4"/>
      <c r="G63" s="4"/>
      <c r="H63" s="4" t="s">
        <v>1002</v>
      </c>
      <c r="I63" s="4" t="s">
        <v>1388</v>
      </c>
      <c r="J63" s="4" t="s">
        <v>1427</v>
      </c>
      <c r="K63" s="4" t="s">
        <v>1428</v>
      </c>
      <c r="L63" s="4"/>
      <c r="M63" s="4" t="s">
        <v>1429</v>
      </c>
      <c r="N63" s="4" t="s">
        <v>375</v>
      </c>
      <c r="O63">
        <v>33629</v>
      </c>
      <c r="P63" s="4" t="s">
        <v>1002</v>
      </c>
      <c r="Q63" s="4" t="s">
        <v>1016</v>
      </c>
      <c r="R63" s="4"/>
      <c r="S63" s="4"/>
      <c r="T63" s="4"/>
      <c r="U63" s="4"/>
      <c r="V63" s="4" t="s">
        <v>1348</v>
      </c>
      <c r="W63" s="4" t="s">
        <v>1430</v>
      </c>
      <c r="X63" s="4" t="s">
        <v>1020</v>
      </c>
      <c r="Y63" s="4"/>
      <c r="Z63" s="4"/>
      <c r="AA63" s="4"/>
      <c r="AB63" s="4"/>
      <c r="AC63" s="4" t="str">
        <f>IF(LEN(INDEX('By serial number'!$A:$AV,MATCH(TEXT($C63,"000"),'By serial number'!$A:$A,0),MATCH(_7043_DJones_1_export_excel_2_9_[[#Headers],["Operator"]],'By serial number'!$A$1:$AV$1,0)))=0,"",INDEX('By serial number'!$A:$AV,MATCH(TEXT($C63,"000"),'By serial number'!$A:$A,0),MATCH(_7043_DJones_1_export_excel_2_9_[[#Headers],["Operator"]],'By serial number'!$A$1:$AV$1,0)))</f>
        <v/>
      </c>
      <c r="AD63" s="4" t="str">
        <f>IF(LEN(INDEX('By serial number'!$A:$AV,MATCH(TEXT($C63,"000"),'By serial number'!$A:$A,0),MATCH(_7043_DJones_1_export_excel_2_9_[[#Headers],[Data]],'By serial number'!$A$1:$AV$1,0)))=0,"",INDEX('By serial number'!$A:$AV,MATCH(TEXT($C63,"000"),'By serial number'!$A:$A,0),MATCH(_7043_DJones_1_export_excel_2_9_[[#Headers],[Data]],'By serial number'!$A$1:$AV$1,0)))</f>
        <v>Ten to Nine LLC Chattanooga TN bought 6/30/20</v>
      </c>
      <c r="AE63" s="4" t="str">
        <f>IF(LEN(INDEX('By serial number'!$A:$AV,MATCH(TEXT($C63,"000"),'By serial number'!$A:$A,0),MATCH(_7043_DJones_1_export_excel_2_9_[[#Headers],[NAME]],'By serial number'!$A$1:$AV$1,0)))=0,"",INDEX('By serial number'!$A:$AV,MATCH(TEXT($C63,"000"),'By serial number'!$A:$A,0),MATCH(_7043_DJones_1_export_excel_2_9_[[#Headers],[NAME]],'By serial number'!$A$1:$AV$1,0)))</f>
        <v>TEN TO NINE LLC</v>
      </c>
      <c r="AF63" s="4" t="str">
        <f>IF(LEN(INDEX('By serial number'!$A:$AV,MATCH(TEXT($C63,"000"),'By serial number'!$A:$A,0),MATCH(_7043_DJones_1_export_excel_2_9_[[#Headers],[STREET]],'By serial number'!$A$1:$AV$1,0)))=0,"",INDEX('By serial number'!$A:$AV,MATCH(TEXT($C63,"000"),'By serial number'!$A:$A,0),MATCH(_7043_DJones_1_export_excel_2_9_[[#Headers],[STREET]],'By serial number'!$A$1:$AV$1,0)))</f>
        <v>400 BIRMINGHAM HWY STE 350</v>
      </c>
      <c r="AG63" s="4" t="str">
        <f>IF(LEN(INDEX('By serial number'!$A:$AV,MATCH(TEXT($C63,"000"),'By serial number'!$A:$A,0),MATCH(_7043_DJones_1_export_excel_2_9_[[#Headers],[CITY]],'By serial number'!$A$1:$AV$1,0)))=0,"",INDEX('By serial number'!$A:$AV,MATCH(TEXT($C63,"000"),'By serial number'!$A:$A,0),MATCH(_7043_DJones_1_export_excel_2_9_[[#Headers],[CITY]],'By serial number'!$A$1:$AV$1,0)))</f>
        <v>CHATTANOOGA</v>
      </c>
      <c r="AH63" s="4" t="str">
        <f>IF(LEN(INDEX('By serial number'!$A:$AV,MATCH(TEXT($C63,"000"),'By serial number'!$A:$A,0),MATCH(_7043_DJones_1_export_excel_2_9_[[#Headers],[STATE]],'By serial number'!$A$1:$AV$1,0)))=0,"",INDEX('By serial number'!$A:$AV,MATCH(TEXT($C63,"000"),'By serial number'!$A:$A,0),MATCH(_7043_DJones_1_export_excel_2_9_[[#Headers],[STATE]],'By serial number'!$A$1:$AV$1,0)))</f>
        <v>TN</v>
      </c>
      <c r="AI63" s="4" t="e">
        <f>IF(LEN(INDEX('By serial number'!$A:$AV,MATCH(TEXT($C63,"000"),'By serial number'!$A:$A,0),MATCH(_7043_DJones_1_export_excel_2_9_[[#Headers],[Column1]],'By serial number'!$A$1:$AV$1,0)))=0,"",INDEX('By serial number'!$A:$AV,MATCH(TEXT($C63,"000"),'By serial number'!$A:$A,0),MATCH(_7043_DJones_1_export_excel_2_9_[[#Headers],[Column1]],'By serial number'!$A$1:$AV$1,0)))</f>
        <v>#N/A</v>
      </c>
      <c r="AJ63" s="4" t="str">
        <f>IF(LEN(INDEX('By serial number'!$A:$AV,MATCH(TEXT($C63,"000"),'By serial number'!$A:$A,0),MATCH(_7043_DJones_1_export_excel_2_9_[[#Headers],[OTHER NAMES(1)]],'By serial number'!$A$1:$AV$1,0)))=0,"",INDEX('By serial number'!$A:$AV,MATCH(TEXT($C63,"000"),'By serial number'!$A:$A,0),MATCH(_7043_DJones_1_export_excel_2_9_[[#Headers],[OTHER NAMES(1)]],'By serial number'!$A$1:$AV$1,0)))</f>
        <v/>
      </c>
      <c r="AK63" s="4" t="str">
        <f>IF(LEN(INDEX('By serial number'!$A:$AV,MATCH(TEXT($C63,"000"),'By serial number'!$A:$A,0),MATCH(_7043_DJones_1_export_excel_2_9_[[#Headers],[OTHER NAMES(2)]],'By serial number'!$A$1:$AV$1,0)))=0,"",INDEX('By serial number'!$A:$AV,MATCH(TEXT($C63,"000"),'By serial number'!$A:$A,0),MATCH(_7043_DJones_1_export_excel_2_9_[[#Headers],[OTHER NAMES(2)]],'By serial number'!$A$1:$AV$1,0)))</f>
        <v/>
      </c>
      <c r="AL63" s="4" t="str">
        <f>IF(LEN(INDEX('By serial number'!$A:$AV,MATCH(TEXT($C63,"000"),'By serial number'!$A:$A,0),MATCH(_7043_DJones_1_export_excel_2_9_[[#Headers],[Part 135 Certificate Holder Name]],'By serial number'!$A$1:$AV$1,0)))=0,"",INDEX('By serial number'!$A:$AV,MATCH(TEXT($C63,"000"),'By serial number'!$A:$A,0),MATCH(_7043_DJones_1_export_excel_2_9_[[#Headers],[Part 135 Certificate Holder Name]],'By serial number'!$A$1:$AV$1,0)))</f>
        <v/>
      </c>
      <c r="AM63" s="4" t="str">
        <f>IF(LEN(INDEX('By serial number'!$A:$AV,MATCH(TEXT($C63,"000"),'By serial number'!$A:$A,0),MATCH(_7043_DJones_1_export_excel_2_9_[[#Headers],[Part 135 Dsgn]],'By serial number'!$A$1:$AV$1,0)))=0,"",INDEX('By serial number'!$A:$AV,MATCH(TEXT($C63,"000"),'By serial number'!$A:$A,0),MATCH(_7043_DJones_1_export_excel_2_9_[[#Headers],[Part 135 Dsgn]],'By serial number'!$A$1:$AV$1,0)))</f>
        <v/>
      </c>
      <c r="AN63" s="4" t="e">
        <f>IF(LEN(INDEX('By serial number'!$A:$AV,MATCH(TEXT($C63,"000"),'By serial number'!$A:$A,0),MATCH(_7043_DJones_1_export_excel_2_9_[[#Headers],[Column2]],'By serial number'!$A$1:$AV$1,0)))=0,"",INDEX('By serial number'!$A:$AV,MATCH(TEXT($C63,"000"),'By serial number'!$A:$A,0),MATCH(_7043_DJones_1_export_excel_2_9_[[#Headers],[Column2]],'By serial number'!$A$1:$AV$1,0)))</f>
        <v>#N/A</v>
      </c>
      <c r="AO63" s="4" t="str">
        <f>IF(LEN(INDEX('By serial number'!$A:$AV,MATCH(TEXT($C63,"000"),'By serial number'!$A:$A,0),MATCH(_7043_DJones_1_export_excel_2_9_[[#Headers],[DNB Key People]],'By serial number'!$A$1:$AV$1,0)))=0,"",INDEX('By serial number'!$A:$AV,MATCH(TEXT($C63,"000"),'By serial number'!$A:$A,0),MATCH(_7043_DJones_1_export_excel_2_9_[[#Headers],[DNB Key People]],'By serial number'!$A$1:$AV$1,0)))</f>
        <v/>
      </c>
      <c r="AP63" s="4" t="str">
        <f>IF(LEN(INDEX('By serial number'!$A:$AV,MATCH(TEXT($C63,"000"),'By serial number'!$A:$A,0),MATCH(_7043_DJones_1_export_excel_2_9_[[#Headers],[POC]],'By serial number'!$A$1:$AV$1,0)))=0,"",INDEX('By serial number'!$A:$AV,MATCH(TEXT($C63,"000"),'By serial number'!$A:$A,0),MATCH(_7043_DJones_1_export_excel_2_9_[[#Headers],[POC]],'By serial number'!$A$1:$AV$1,0)))</f>
        <v/>
      </c>
      <c r="AQ63" s="4" t="str">
        <f>IF(LEN(INDEX('By serial number'!$A:$AV,MATCH(TEXT($C63,"000"),'By serial number'!$A:$A,0),MATCH(_7043_DJones_1_export_excel_2_9_[[#Headers],[Title]],'By serial number'!$A$1:$AV$1,0)))=0,"",INDEX('By serial number'!$A:$AV,MATCH(TEXT($C63,"000"),'By serial number'!$A:$A,0),MATCH(_7043_DJones_1_export_excel_2_9_[[#Headers],[Title]],'By serial number'!$A$1:$AV$1,0)))</f>
        <v/>
      </c>
      <c r="AR63" s="4" t="str">
        <f>IF(LEN(INDEX('By serial number'!$A:$AV,MATCH(TEXT($C63,"000"),'By serial number'!$A:$A,0),MATCH(_7043_DJones_1_export_excel_2_9_[[#Headers],[Address]],'By serial number'!$A$1:$AV$1,0)))=0,"",INDEX('By serial number'!$A:$AV,MATCH(TEXT($C63,"000"),'By serial number'!$A:$A,0),MATCH(_7043_DJones_1_export_excel_2_9_[[#Headers],[Address]],'By serial number'!$A$1:$AV$1,0)))</f>
        <v/>
      </c>
      <c r="AS63" s="4" t="e">
        <f>IF(LEN(INDEX('By serial number'!$A:$AV,MATCH(TEXT($C63,"000"),'By serial number'!$A:$A,0),MATCH(_7043_DJones_1_export_excel_2_9_[[#Headers],[Column3]],'By serial number'!$A$1:$AV$1,0)))=0,"",INDEX('By serial number'!$A:$AV,MATCH(TEXT($C63,"000"),'By serial number'!$A:$A,0),MATCH(_7043_DJones_1_export_excel_2_9_[[#Headers],[Column3]],'By serial number'!$A$1:$AV$1,0)))</f>
        <v>#N/A</v>
      </c>
      <c r="AT63" s="4" t="str">
        <f>IF(LEN(INDEX('By serial number'!$A:$AV,MATCH(TEXT($C63,"000"),'By serial number'!$A:$A,0),MATCH(_7043_DJones_1_export_excel_2_9_[[#Headers],[Phone]],'By serial number'!$A$1:$AV$1,0)))=0,"",INDEX('By serial number'!$A:$AV,MATCH(TEXT($C63,"000"),'By serial number'!$A:$A,0),MATCH(_7043_DJones_1_export_excel_2_9_[[#Headers],[Phone]],'By serial number'!$A$1:$AV$1,0)))</f>
        <v/>
      </c>
      <c r="AU63" s="4" t="str">
        <f>IF(LEN(INDEX('By serial number'!$A:$AV,MATCH(TEXT($C63,"000"),'By serial number'!$A:$A,0),MATCH(_7043_DJones_1_export_excel_2_9_[[#Headers],[Email]],'By serial number'!$A$1:$AV$1,0)))=0,"",INDEX('By serial number'!$A:$AV,MATCH(TEXT($C63,"000"),'By serial number'!$A:$A,0),MATCH(_7043_DJones_1_export_excel_2_9_[[#Headers],[Email]],'By serial number'!$A$1:$AV$1,0)))</f>
        <v/>
      </c>
      <c r="AV63" s="4" t="e">
        <f>IF(LEN(INDEX('By serial number'!$A:$AV,MATCH(TEXT($C63,"000"),'By serial number'!$A:$A,0),MATCH(_7043_DJones_1_export_excel_2_9_[[#Headers],[Column4]],'By serial number'!$A$1:$AV$1,0)))=0,"",INDEX('By serial number'!$A:$AV,MATCH(TEXT($C63,"000"),'By serial number'!$A:$A,0),MATCH(_7043_DJones_1_export_excel_2_9_[[#Headers],[Column4]],'By serial number'!$A$1:$AV$1,0)))</f>
        <v>#N/A</v>
      </c>
      <c r="AW63" s="4" t="str">
        <f>IF(LEN(INDEX('By serial number'!$A:$AV,MATCH(TEXT($C63,"000"),'By serial number'!$A:$A,0),MATCH(_7043_DJones_1_export_excel_2_9_[[#Headers],[NBAA Name]],'By serial number'!$A$1:$AV$1,0)))=0,"",INDEX('By serial number'!$A:$AV,MATCH(TEXT($C63,"000"),'By serial number'!$A:$A,0),MATCH(_7043_DJones_1_export_excel_2_9_[[#Headers],[NBAA Name]],'By serial number'!$A$1:$AV$1,0)))</f>
        <v/>
      </c>
      <c r="AX63" s="4" t="str">
        <f>IF(LEN(INDEX('By serial number'!$A:$AV,MATCH(TEXT($C63,"000"),'By serial number'!$A:$A,0),MATCH(_7043_DJones_1_export_excel_2_9_[[#Headers],[NBAA Addr1]],'By serial number'!$A$1:$AV$1,0)))=0,"",INDEX('By serial number'!$A:$AV,MATCH(TEXT($C63,"000"),'By serial number'!$A:$A,0),MATCH(_7043_DJones_1_export_excel_2_9_[[#Headers],[NBAA Addr1]],'By serial number'!$A$1:$AV$1,0)))</f>
        <v/>
      </c>
      <c r="AY63" s="4" t="str">
        <f>IF(LEN(INDEX('By serial number'!$A:$AV,MATCH(TEXT($C63,"000"),'By serial number'!$A:$A,0),MATCH(_7043_DJones_1_export_excel_2_9_[[#Headers],[NBAA Addr2]],'By serial number'!$A$1:$AV$1,0)))=0,"",INDEX('By serial number'!$A:$AV,MATCH(TEXT($C63,"000"),'By serial number'!$A:$A,0),MATCH(_7043_DJones_1_export_excel_2_9_[[#Headers],[NBAA Addr2]],'By serial number'!$A$1:$AV$1,0)))</f>
        <v/>
      </c>
      <c r="AZ63" s="4" t="str">
        <f>IF(LEN(INDEX('By serial number'!$A:$AV,MATCH(TEXT($C63,"000"),'By serial number'!$A:$A,0),MATCH(_7043_DJones_1_export_excel_2_9_[[#Headers],[NBAA City]],'By serial number'!$A$1:$AV$1,0)))=0,"",INDEX('By serial number'!$A:$AV,MATCH(TEXT($C63,"000"),'By serial number'!$A:$A,0),MATCH(_7043_DJones_1_export_excel_2_9_[[#Headers],[NBAA City]],'By serial number'!$A$1:$AV$1,0)))</f>
        <v/>
      </c>
      <c r="BA63" s="4" t="str">
        <f>IF(LEN(INDEX('By serial number'!$A:$AV,MATCH(TEXT($C63,"000"),'By serial number'!$A:$A,0),MATCH(_7043_DJones_1_export_excel_2_9_[[#Headers],[NBAA State]],'By serial number'!$A$1:$AV$1,0)))=0,"",INDEX('By serial number'!$A:$AV,MATCH(TEXT($C63,"000"),'By serial number'!$A:$A,0),MATCH(_7043_DJones_1_export_excel_2_9_[[#Headers],[NBAA State]],'By serial number'!$A$1:$AV$1,0)))</f>
        <v/>
      </c>
      <c r="BB63" s="4" t="str">
        <f>IF(LEN(INDEX('By serial number'!$A:$AV,MATCH(TEXT($C63,"000"),'By serial number'!$A:$A,0),MATCH(_7043_DJones_1_export_excel_2_9_[[#Headers],[NBAA Zip]],'By serial number'!$A$1:$AV$1,0)))=0,"",INDEX('By serial number'!$A:$AV,MATCH(TEXT($C63,"000"),'By serial number'!$A:$A,0),MATCH(_7043_DJones_1_export_excel_2_9_[[#Headers],[NBAA Zip]],'By serial number'!$A$1:$AV$1,0)))</f>
        <v/>
      </c>
      <c r="BC63" s="4" t="str">
        <f>IF(LEN(INDEX('By serial number'!$A:$AV,MATCH(TEXT($C63,"000"),'By serial number'!$A:$A,0),MATCH(_7043_DJones_1_export_excel_2_9_[[#Headers],[NBAA Phone]],'By serial number'!$A$1:$AV$1,0)))=0,"",INDEX('By serial number'!$A:$AV,MATCH(TEXT($C63,"000"),'By serial number'!$A:$A,0),MATCH(_7043_DJones_1_export_excel_2_9_[[#Headers],[NBAA Phone]],'By serial number'!$A$1:$AV$1,0)))</f>
        <v/>
      </c>
      <c r="BD63" s="4" t="str">
        <f>IF(LEN(INDEX('By serial number'!$A:$AV,MATCH(TEXT($C63,"000"),'By serial number'!$A:$A,0),MATCH(_7043_DJones_1_export_excel_2_9_[[#Headers],[NBAA Web]],'By serial number'!$A$1:$AV$1,0)))=0,"",INDEX('By serial number'!$A:$AV,MATCH(TEXT($C63,"000"),'By serial number'!$A:$A,0),MATCH(_7043_DJones_1_export_excel_2_9_[[#Headers],[NBAA Web]],'By serial number'!$A$1:$AV$1,0)))</f>
        <v/>
      </c>
      <c r="BE63" s="4" t="str">
        <f>IF(LEN(INDEX('By serial number'!$A:$AV,MATCH(TEXT($C63,"000"),'By serial number'!$A:$A,0),MATCH(_7043_DJones_1_export_excel_2_9_[[#Headers],[NBAA email]],'By serial number'!$A$1:$AV$1,0)))=0,"",INDEX('By serial number'!$A:$AV,MATCH(TEXT($C63,"000"),'By serial number'!$A:$A,0),MATCH(_7043_DJones_1_export_excel_2_9_[[#Headers],[NBAA email]],'By serial number'!$A$1:$AV$1,0)))</f>
        <v/>
      </c>
      <c r="BF63" s="4" t="str">
        <f>IF(LEN(INDEX('By serial number'!$A:$AV,MATCH(TEXT($C63,"000"),'By serial number'!$A:$A,0),MATCH(_7043_DJones_1_export_excel_2_9_[[#Headers],[NBAA NBAA Link]],'By serial number'!$A$1:$AV$1,0)))=0,"",INDEX('By serial number'!$A:$AV,MATCH(TEXT($C63,"000"),'By serial number'!$A:$A,0),MATCH(_7043_DJones_1_export_excel_2_9_[[#Headers],[NBAA NBAA Link]],'By serial number'!$A$1:$AV$1,0)))</f>
        <v/>
      </c>
      <c r="BG63" s="4" t="str">
        <f>IF(LEN(INDEX('By serial number'!$A:$AV,MATCH(TEXT($C63,"000"),'By serial number'!$A:$A,0),MATCH(_7043_DJones_1_export_excel_2_9_[[#Headers],[Certificate Designator]],'By serial number'!$A$1:$AV$1,0)))=0,"",INDEX('By serial number'!$A:$AV,MATCH(TEXT($C63,"000"),'By serial number'!$A:$A,0),MATCH(_7043_DJones_1_export_excel_2_9_[[#Headers],[Certificate Designator]],'By serial number'!$A$1:$AV$1,0)))</f>
        <v/>
      </c>
      <c r="BH63" s="4" t="str">
        <f>IF(LEN(INDEX('By serial number'!$A:$AV,MATCH(TEXT($C63,"000"),'By serial number'!$A:$A,0),MATCH(_7043_DJones_1_export_excel_2_9_[[#Headers],[Company Name]],'By serial number'!$A$1:$AV$1,0)))=0,"",INDEX('By serial number'!$A:$AV,MATCH(TEXT($C63,"000"),'By serial number'!$A:$A,0),MATCH(_7043_DJones_1_export_excel_2_9_[[#Headers],[Company Name]],'By serial number'!$A$1:$AV$1,0)))</f>
        <v/>
      </c>
      <c r="BI63" s="4" t="str">
        <f>IF(LEN(INDEX('By serial number'!$A:$AV,MATCH(TEXT($C63,"000"),'By serial number'!$A:$A,0),MATCH(_7043_DJones_1_export_excel_2_9_[[#Headers],[CEO_Name]],'By serial number'!$A$1:$AV$1,0)))=0,"",INDEX('By serial number'!$A:$AV,MATCH(TEXT($C63,"000"),'By serial number'!$A:$A,0),MATCH(_7043_DJones_1_export_excel_2_9_[[#Headers],[CEO_Name]],'By serial number'!$A$1:$AV$1,0)))</f>
        <v/>
      </c>
      <c r="BJ63" s="4" t="str">
        <f>IF(LEN(INDEX('By serial number'!$A:$AV,MATCH(TEXT($C63,"000"),'By serial number'!$A:$A,0),MATCH(_7043_DJones_1_export_excel_2_9_[[#Headers],[CEO_Title]],'By serial number'!$A$1:$AV$1,0)))=0,"",INDEX('By serial number'!$A:$AV,MATCH(TEXT($C63,"000"),'By serial number'!$A:$A,0),MATCH(_7043_DJones_1_export_excel_2_9_[[#Headers],[CEO_Title]],'By serial number'!$A$1:$AV$1,0)))</f>
        <v/>
      </c>
      <c r="BK63" s="4" t="str">
        <f>IF(LEN(INDEX('By serial number'!$A:$AV,MATCH(TEXT($C63,"000"),'By serial number'!$A:$A,0),MATCH(_7043_DJones_1_export_excel_2_9_[[#Headers],[CEO_Address1]],'By serial number'!$A$1:$AV$1,0)))=0,"",INDEX('By serial number'!$A:$AV,MATCH(TEXT($C63,"000"),'By serial number'!$A:$A,0),MATCH(_7043_DJones_1_export_excel_2_9_[[#Headers],[CEO_Address1]],'By serial number'!$A$1:$AV$1,0)))</f>
        <v/>
      </c>
      <c r="BL63" s="4" t="str">
        <f>IF(LEN(INDEX('By serial number'!$A:$AV,MATCH(TEXT($C63,"000"),'By serial number'!$A:$A,0),MATCH(_7043_DJones_1_export_excel_2_9_[[#Headers],[CEO_Address2]],'By serial number'!$A$1:$AV$1,0)))=0,"",INDEX('By serial number'!$A:$AV,MATCH(TEXT($C63,"000"),'By serial number'!$A:$A,0),MATCH(_7043_DJones_1_export_excel_2_9_[[#Headers],[CEO_Address2]],'By serial number'!$A$1:$AV$1,0)))</f>
        <v/>
      </c>
      <c r="BM63" s="4" t="str">
        <f>IF(LEN(INDEX('By serial number'!$A:$AV,MATCH(TEXT($C63,"000"),'By serial number'!$A:$A,0),MATCH(_7043_DJones_1_export_excel_2_9_[[#Headers],[CEO_Address3]],'By serial number'!$A$1:$AV$1,0)))=0,"",INDEX('By serial number'!$A:$AV,MATCH(TEXT($C63,"000"),'By serial number'!$A:$A,0),MATCH(_7043_DJones_1_export_excel_2_9_[[#Headers],[CEO_Address3]],'By serial number'!$A$1:$AV$1,0)))</f>
        <v/>
      </c>
      <c r="BN63" s="4" t="str">
        <f>IF(LEN(INDEX('By serial number'!$A:$AV,MATCH(TEXT($C63,"000"),'By serial number'!$A:$A,0),MATCH(_7043_DJones_1_export_excel_2_9_[[#Headers],[CEO_City]],'By serial number'!$A$1:$AV$1,0)))=0,"",INDEX('By serial number'!$A:$AV,MATCH(TEXT($C63,"000"),'By serial number'!$A:$A,0),MATCH(_7043_DJones_1_export_excel_2_9_[[#Headers],[CEO_City]],'By serial number'!$A$1:$AV$1,0)))</f>
        <v/>
      </c>
      <c r="BO63" s="4" t="str">
        <f>IF(LEN(INDEX('By serial number'!$A:$AV,MATCH(TEXT($C63,"000"),'By serial number'!$A:$A,0),MATCH(_7043_DJones_1_export_excel_2_9_[[#Headers],[CEO_State]],'By serial number'!$A$1:$AV$1,0)))=0,"",INDEX('By serial number'!$A:$AV,MATCH(TEXT($C63,"000"),'By serial number'!$A:$A,0),MATCH(_7043_DJones_1_export_excel_2_9_[[#Headers],[CEO_State]],'By serial number'!$A$1:$AV$1,0)))</f>
        <v/>
      </c>
      <c r="BP63" s="4" t="str">
        <f>IF(LEN(INDEX('By serial number'!$A:$AV,MATCH(TEXT($C63,"000"),'By serial number'!$A:$A,0),MATCH(_7043_DJones_1_export_excel_2_9_[[#Headers],[CEO_Postal_Code]],'By serial number'!$A$1:$AV$1,0)))=0,"",INDEX('By serial number'!$A:$AV,MATCH(TEXT($C63,"000"),'By serial number'!$A:$A,0),MATCH(_7043_DJones_1_export_excel_2_9_[[#Headers],[CEO_Postal_Code]],'By serial number'!$A$1:$AV$1,0)))</f>
        <v/>
      </c>
      <c r="BQ63" s="4" t="str">
        <f>IF(LEN(INDEX('By serial number'!$A:$AV,MATCH(TEXT($C63,"000"),'By serial number'!$A:$A,0),MATCH(_7043_DJones_1_export_excel_2_9_[[#Headers],[CEO_Country]],'By serial number'!$A$1:$AV$1,0)))=0,"",INDEX('By serial number'!$A:$AV,MATCH(TEXT($C63,"000"),'By serial number'!$A:$A,0),MATCH(_7043_DJones_1_export_excel_2_9_[[#Headers],[CEO_Country]],'By serial number'!$A$1:$AV$1,0)))</f>
        <v/>
      </c>
      <c r="BR63" s="4" t="str">
        <f>IF(LEN(INDEX('By serial number'!$A:$AV,MATCH(TEXT($C63,"000"),'By serial number'!$A:$A,0),MATCH(_7043_DJones_1_export_excel_2_9_[[#Headers],[CEO_Phone]],'By serial number'!$A$1:$AV$1,0)))=0,"",INDEX('By serial number'!$A:$AV,MATCH(TEXT($C63,"000"),'By serial number'!$A:$A,0),MATCH(_7043_DJones_1_export_excel_2_9_[[#Headers],[CEO_Phone]],'By serial number'!$A$1:$AV$1,0)))</f>
        <v/>
      </c>
      <c r="BS63" s="4" t="str">
        <f>IF(LEN(INDEX('By serial number'!$A:$AV,MATCH(TEXT($C63,"000"),'By serial number'!$A:$A,0),MATCH(_7043_DJones_1_export_excel_2_9_[[#Headers],[CEO_Phone_Extension]],'By serial number'!$A$1:$AV$1,0)))=0,"",INDEX('By serial number'!$A:$AV,MATCH(TEXT($C63,"000"),'By serial number'!$A:$A,0),MATCH(_7043_DJones_1_export_excel_2_9_[[#Headers],[CEO_Phone_Extension]],'By serial number'!$A$1:$AV$1,0)))</f>
        <v/>
      </c>
      <c r="BT63" s="4" t="str">
        <f>IF(LEN(INDEX('By serial number'!$A:$AV,MATCH(TEXT($C63,"000"),'By serial number'!$A:$A,0),MATCH(_7043_DJones_1_export_excel_2_9_[[#Headers],[CEO_Foreign_Phone]],'By serial number'!$A$1:$AV$1,0)))=0,"",INDEX('By serial number'!$A:$AV,MATCH(TEXT($C63,"000"),'By serial number'!$A:$A,0),MATCH(_7043_DJones_1_export_excel_2_9_[[#Headers],[CEO_Foreign_Phone]],'By serial number'!$A$1:$AV$1,0)))</f>
        <v/>
      </c>
      <c r="BU63" s="4" t="str">
        <f>IFERROR(INDEX(Zerobounce!$A:$B,MATCH(_7043_DJones_1_export_excel_2_9_[[#This Row],[COMPEMAILADDRESS]],Zerobounce!$A:$A,0),2),"")</f>
        <v/>
      </c>
      <c r="BV63" s="4" t="str">
        <f>IFERROR(INDEX(Zerobounce!$A:$B,MATCH(_7043_DJones_1_export_excel_2_9_[[#This Row],[CONTACTEMAIL]],Zerobounce!$A:$A,0),2),"")</f>
        <v/>
      </c>
      <c r="BW63" s="11"/>
    </row>
    <row r="64" spans="1:75" x14ac:dyDescent="0.25">
      <c r="A64" s="4" t="s">
        <v>999</v>
      </c>
      <c r="B64" s="4" t="s">
        <v>1000</v>
      </c>
      <c r="C64">
        <v>234</v>
      </c>
      <c r="D64" s="4" t="s">
        <v>454</v>
      </c>
      <c r="E64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N511CT</v>
      </c>
      <c r="F64" s="4"/>
      <c r="G64" s="4"/>
      <c r="H64" s="4" t="s">
        <v>1002</v>
      </c>
      <c r="I64" s="4" t="s">
        <v>1043</v>
      </c>
      <c r="J64" s="4" t="s">
        <v>1431</v>
      </c>
      <c r="K64" s="4" t="s">
        <v>1432</v>
      </c>
      <c r="L64" s="4"/>
      <c r="M64" s="4" t="s">
        <v>1424</v>
      </c>
      <c r="N64" s="4" t="s">
        <v>639</v>
      </c>
      <c r="O64">
        <v>27401</v>
      </c>
      <c r="P64" s="4" t="s">
        <v>1002</v>
      </c>
      <c r="Q64" s="4" t="s">
        <v>1433</v>
      </c>
      <c r="R64" s="4"/>
      <c r="S64" s="4" t="s">
        <v>1434</v>
      </c>
      <c r="T64" s="4" t="s">
        <v>1435</v>
      </c>
      <c r="U64" s="4"/>
      <c r="V64" s="4" t="s">
        <v>1436</v>
      </c>
      <c r="W64" s="4" t="s">
        <v>1437</v>
      </c>
      <c r="X64" s="4" t="s">
        <v>1438</v>
      </c>
      <c r="Y64" s="4"/>
      <c r="Z64" s="4" t="s">
        <v>1435</v>
      </c>
      <c r="AA64" s="4" t="s">
        <v>1435</v>
      </c>
      <c r="AB64" s="4"/>
      <c r="AC64" s="4" t="str">
        <f>IF(LEN(INDEX('By serial number'!$A:$AV,MATCH(TEXT($C64,"000"),'By serial number'!$A:$A,0),MATCH(_7043_DJones_1_export_excel_2_9_[[#Headers],["Operator"]],'By serial number'!$A$1:$AV$1,0)))=0,"",INDEX('By serial number'!$A:$AV,MATCH(TEXT($C64,"000"),'By serial number'!$A:$A,0),MATCH(_7043_DJones_1_export_excel_2_9_[[#Headers],["Operator"]],'By serial number'!$A$1:$AV$1,0)))</f>
        <v/>
      </c>
      <c r="AD64" s="4" t="str">
        <f>IF(LEN(INDEX('By serial number'!$A:$AV,MATCH(TEXT($C64,"000"),'By serial number'!$A:$A,0),MATCH(_7043_DJones_1_export_excel_2_9_[[#Headers],[Data]],'By serial number'!$A$1:$AV$1,0)))=0,"",INDEX('By serial number'!$A:$AV,MATCH(TEXT($C64,"000"),'By serial number'!$A:$A,0),MATCH(_7043_DJones_1_export_excel_2_9_[[#Headers],[Data]],'By serial number'!$A$1:$AV$1,0)))</f>
        <v>Ten to Nine LLC Chattanooga TN bought 6/30/20</v>
      </c>
      <c r="AE64" s="4" t="str">
        <f>IF(LEN(INDEX('By serial number'!$A:$AV,MATCH(TEXT($C64,"000"),'By serial number'!$A:$A,0),MATCH(_7043_DJones_1_export_excel_2_9_[[#Headers],[NAME]],'By serial number'!$A$1:$AV$1,0)))=0,"",INDEX('By serial number'!$A:$AV,MATCH(TEXT($C64,"000"),'By serial number'!$A:$A,0),MATCH(_7043_DJones_1_export_excel_2_9_[[#Headers],[NAME]],'By serial number'!$A$1:$AV$1,0)))</f>
        <v>TEN TO NINE LLC</v>
      </c>
      <c r="AF64" s="4" t="str">
        <f>IF(LEN(INDEX('By serial number'!$A:$AV,MATCH(TEXT($C64,"000"),'By serial number'!$A:$A,0),MATCH(_7043_DJones_1_export_excel_2_9_[[#Headers],[STREET]],'By serial number'!$A$1:$AV$1,0)))=0,"",INDEX('By serial number'!$A:$AV,MATCH(TEXT($C64,"000"),'By serial number'!$A:$A,0),MATCH(_7043_DJones_1_export_excel_2_9_[[#Headers],[STREET]],'By serial number'!$A$1:$AV$1,0)))</f>
        <v>400 BIRMINGHAM HWY STE 350</v>
      </c>
      <c r="AG64" s="4" t="str">
        <f>IF(LEN(INDEX('By serial number'!$A:$AV,MATCH(TEXT($C64,"000"),'By serial number'!$A:$A,0),MATCH(_7043_DJones_1_export_excel_2_9_[[#Headers],[CITY]],'By serial number'!$A$1:$AV$1,0)))=0,"",INDEX('By serial number'!$A:$AV,MATCH(TEXT($C64,"000"),'By serial number'!$A:$A,0),MATCH(_7043_DJones_1_export_excel_2_9_[[#Headers],[CITY]],'By serial number'!$A$1:$AV$1,0)))</f>
        <v>CHATTANOOGA</v>
      </c>
      <c r="AH64" s="4" t="str">
        <f>IF(LEN(INDEX('By serial number'!$A:$AV,MATCH(TEXT($C64,"000"),'By serial number'!$A:$A,0),MATCH(_7043_DJones_1_export_excel_2_9_[[#Headers],[STATE]],'By serial number'!$A$1:$AV$1,0)))=0,"",INDEX('By serial number'!$A:$AV,MATCH(TEXT($C64,"000"),'By serial number'!$A:$A,0),MATCH(_7043_DJones_1_export_excel_2_9_[[#Headers],[STATE]],'By serial number'!$A$1:$AV$1,0)))</f>
        <v>TN</v>
      </c>
      <c r="AI64" s="4" t="e">
        <f>IF(LEN(INDEX('By serial number'!$A:$AV,MATCH(TEXT($C64,"000"),'By serial number'!$A:$A,0),MATCH(_7043_DJones_1_export_excel_2_9_[[#Headers],[Column1]],'By serial number'!$A$1:$AV$1,0)))=0,"",INDEX('By serial number'!$A:$AV,MATCH(TEXT($C64,"000"),'By serial number'!$A:$A,0),MATCH(_7043_DJones_1_export_excel_2_9_[[#Headers],[Column1]],'By serial number'!$A$1:$AV$1,0)))</f>
        <v>#N/A</v>
      </c>
      <c r="AJ64" s="4" t="str">
        <f>IF(LEN(INDEX('By serial number'!$A:$AV,MATCH(TEXT($C64,"000"),'By serial number'!$A:$A,0),MATCH(_7043_DJones_1_export_excel_2_9_[[#Headers],[OTHER NAMES(1)]],'By serial number'!$A$1:$AV$1,0)))=0,"",INDEX('By serial number'!$A:$AV,MATCH(TEXT($C64,"000"),'By serial number'!$A:$A,0),MATCH(_7043_DJones_1_export_excel_2_9_[[#Headers],[OTHER NAMES(1)]],'By serial number'!$A$1:$AV$1,0)))</f>
        <v/>
      </c>
      <c r="AK64" s="4" t="str">
        <f>IF(LEN(INDEX('By serial number'!$A:$AV,MATCH(TEXT($C64,"000"),'By serial number'!$A:$A,0),MATCH(_7043_DJones_1_export_excel_2_9_[[#Headers],[OTHER NAMES(2)]],'By serial number'!$A$1:$AV$1,0)))=0,"",INDEX('By serial number'!$A:$AV,MATCH(TEXT($C64,"000"),'By serial number'!$A:$A,0),MATCH(_7043_DJones_1_export_excel_2_9_[[#Headers],[OTHER NAMES(2)]],'By serial number'!$A$1:$AV$1,0)))</f>
        <v/>
      </c>
      <c r="AL64" s="4" t="str">
        <f>IF(LEN(INDEX('By serial number'!$A:$AV,MATCH(TEXT($C64,"000"),'By serial number'!$A:$A,0),MATCH(_7043_DJones_1_export_excel_2_9_[[#Headers],[Part 135 Certificate Holder Name]],'By serial number'!$A$1:$AV$1,0)))=0,"",INDEX('By serial number'!$A:$AV,MATCH(TEXT($C64,"000"),'By serial number'!$A:$A,0),MATCH(_7043_DJones_1_export_excel_2_9_[[#Headers],[Part 135 Certificate Holder Name]],'By serial number'!$A$1:$AV$1,0)))</f>
        <v/>
      </c>
      <c r="AM64" s="4" t="str">
        <f>IF(LEN(INDEX('By serial number'!$A:$AV,MATCH(TEXT($C64,"000"),'By serial number'!$A:$A,0),MATCH(_7043_DJones_1_export_excel_2_9_[[#Headers],[Part 135 Dsgn]],'By serial number'!$A$1:$AV$1,0)))=0,"",INDEX('By serial number'!$A:$AV,MATCH(TEXT($C64,"000"),'By serial number'!$A:$A,0),MATCH(_7043_DJones_1_export_excel_2_9_[[#Headers],[Part 135 Dsgn]],'By serial number'!$A$1:$AV$1,0)))</f>
        <v/>
      </c>
      <c r="AN64" s="4" t="e">
        <f>IF(LEN(INDEX('By serial number'!$A:$AV,MATCH(TEXT($C64,"000"),'By serial number'!$A:$A,0),MATCH(_7043_DJones_1_export_excel_2_9_[[#Headers],[Column2]],'By serial number'!$A$1:$AV$1,0)))=0,"",INDEX('By serial number'!$A:$AV,MATCH(TEXT($C64,"000"),'By serial number'!$A:$A,0),MATCH(_7043_DJones_1_export_excel_2_9_[[#Headers],[Column2]],'By serial number'!$A$1:$AV$1,0)))</f>
        <v>#N/A</v>
      </c>
      <c r="AO64" s="4" t="str">
        <f>IF(LEN(INDEX('By serial number'!$A:$AV,MATCH(TEXT($C64,"000"),'By serial number'!$A:$A,0),MATCH(_7043_DJones_1_export_excel_2_9_[[#Headers],[DNB Key People]],'By serial number'!$A$1:$AV$1,0)))=0,"",INDEX('By serial number'!$A:$AV,MATCH(TEXT($C64,"000"),'By serial number'!$A:$A,0),MATCH(_7043_DJones_1_export_excel_2_9_[[#Headers],[DNB Key People]],'By serial number'!$A$1:$AV$1,0)))</f>
        <v/>
      </c>
      <c r="AP64" s="4" t="str">
        <f>IF(LEN(INDEX('By serial number'!$A:$AV,MATCH(TEXT($C64,"000"),'By serial number'!$A:$A,0),MATCH(_7043_DJones_1_export_excel_2_9_[[#Headers],[POC]],'By serial number'!$A$1:$AV$1,0)))=0,"",INDEX('By serial number'!$A:$AV,MATCH(TEXT($C64,"000"),'By serial number'!$A:$A,0),MATCH(_7043_DJones_1_export_excel_2_9_[[#Headers],[POC]],'By serial number'!$A$1:$AV$1,0)))</f>
        <v/>
      </c>
      <c r="AQ64" s="4" t="str">
        <f>IF(LEN(INDEX('By serial number'!$A:$AV,MATCH(TEXT($C64,"000"),'By serial number'!$A:$A,0),MATCH(_7043_DJones_1_export_excel_2_9_[[#Headers],[Title]],'By serial number'!$A$1:$AV$1,0)))=0,"",INDEX('By serial number'!$A:$AV,MATCH(TEXT($C64,"000"),'By serial number'!$A:$A,0),MATCH(_7043_DJones_1_export_excel_2_9_[[#Headers],[Title]],'By serial number'!$A$1:$AV$1,0)))</f>
        <v/>
      </c>
      <c r="AR64" s="4" t="str">
        <f>IF(LEN(INDEX('By serial number'!$A:$AV,MATCH(TEXT($C64,"000"),'By serial number'!$A:$A,0),MATCH(_7043_DJones_1_export_excel_2_9_[[#Headers],[Address]],'By serial number'!$A$1:$AV$1,0)))=0,"",INDEX('By serial number'!$A:$AV,MATCH(TEXT($C64,"000"),'By serial number'!$A:$A,0),MATCH(_7043_DJones_1_export_excel_2_9_[[#Headers],[Address]],'By serial number'!$A$1:$AV$1,0)))</f>
        <v/>
      </c>
      <c r="AS64" s="4" t="e">
        <f>IF(LEN(INDEX('By serial number'!$A:$AV,MATCH(TEXT($C64,"000"),'By serial number'!$A:$A,0),MATCH(_7043_DJones_1_export_excel_2_9_[[#Headers],[Column3]],'By serial number'!$A$1:$AV$1,0)))=0,"",INDEX('By serial number'!$A:$AV,MATCH(TEXT($C64,"000"),'By serial number'!$A:$A,0),MATCH(_7043_DJones_1_export_excel_2_9_[[#Headers],[Column3]],'By serial number'!$A$1:$AV$1,0)))</f>
        <v>#N/A</v>
      </c>
      <c r="AT64" s="4" t="str">
        <f>IF(LEN(INDEX('By serial number'!$A:$AV,MATCH(TEXT($C64,"000"),'By serial number'!$A:$A,0),MATCH(_7043_DJones_1_export_excel_2_9_[[#Headers],[Phone]],'By serial number'!$A$1:$AV$1,0)))=0,"",INDEX('By serial number'!$A:$AV,MATCH(TEXT($C64,"000"),'By serial number'!$A:$A,0),MATCH(_7043_DJones_1_export_excel_2_9_[[#Headers],[Phone]],'By serial number'!$A$1:$AV$1,0)))</f>
        <v/>
      </c>
      <c r="AU64" s="4" t="str">
        <f>IF(LEN(INDEX('By serial number'!$A:$AV,MATCH(TEXT($C64,"000"),'By serial number'!$A:$A,0),MATCH(_7043_DJones_1_export_excel_2_9_[[#Headers],[Email]],'By serial number'!$A$1:$AV$1,0)))=0,"",INDEX('By serial number'!$A:$AV,MATCH(TEXT($C64,"000"),'By serial number'!$A:$A,0),MATCH(_7043_DJones_1_export_excel_2_9_[[#Headers],[Email]],'By serial number'!$A$1:$AV$1,0)))</f>
        <v/>
      </c>
      <c r="AV64" s="4" t="e">
        <f>IF(LEN(INDEX('By serial number'!$A:$AV,MATCH(TEXT($C64,"000"),'By serial number'!$A:$A,0),MATCH(_7043_DJones_1_export_excel_2_9_[[#Headers],[Column4]],'By serial number'!$A$1:$AV$1,0)))=0,"",INDEX('By serial number'!$A:$AV,MATCH(TEXT($C64,"000"),'By serial number'!$A:$A,0),MATCH(_7043_DJones_1_export_excel_2_9_[[#Headers],[Column4]],'By serial number'!$A$1:$AV$1,0)))</f>
        <v>#N/A</v>
      </c>
      <c r="AW64" s="4" t="str">
        <f>IF(LEN(INDEX('By serial number'!$A:$AV,MATCH(TEXT($C64,"000"),'By serial number'!$A:$A,0),MATCH(_7043_DJones_1_export_excel_2_9_[[#Headers],[NBAA Name]],'By serial number'!$A$1:$AV$1,0)))=0,"",INDEX('By serial number'!$A:$AV,MATCH(TEXT($C64,"000"),'By serial number'!$A:$A,0),MATCH(_7043_DJones_1_export_excel_2_9_[[#Headers],[NBAA Name]],'By serial number'!$A$1:$AV$1,0)))</f>
        <v/>
      </c>
      <c r="AX64" s="4" t="str">
        <f>IF(LEN(INDEX('By serial number'!$A:$AV,MATCH(TEXT($C64,"000"),'By serial number'!$A:$A,0),MATCH(_7043_DJones_1_export_excel_2_9_[[#Headers],[NBAA Addr1]],'By serial number'!$A$1:$AV$1,0)))=0,"",INDEX('By serial number'!$A:$AV,MATCH(TEXT($C64,"000"),'By serial number'!$A:$A,0),MATCH(_7043_DJones_1_export_excel_2_9_[[#Headers],[NBAA Addr1]],'By serial number'!$A$1:$AV$1,0)))</f>
        <v/>
      </c>
      <c r="AY64" s="4" t="str">
        <f>IF(LEN(INDEX('By serial number'!$A:$AV,MATCH(TEXT($C64,"000"),'By serial number'!$A:$A,0),MATCH(_7043_DJones_1_export_excel_2_9_[[#Headers],[NBAA Addr2]],'By serial number'!$A$1:$AV$1,0)))=0,"",INDEX('By serial number'!$A:$AV,MATCH(TEXT($C64,"000"),'By serial number'!$A:$A,0),MATCH(_7043_DJones_1_export_excel_2_9_[[#Headers],[NBAA Addr2]],'By serial number'!$A$1:$AV$1,0)))</f>
        <v/>
      </c>
      <c r="AZ64" s="4" t="str">
        <f>IF(LEN(INDEX('By serial number'!$A:$AV,MATCH(TEXT($C64,"000"),'By serial number'!$A:$A,0),MATCH(_7043_DJones_1_export_excel_2_9_[[#Headers],[NBAA City]],'By serial number'!$A$1:$AV$1,0)))=0,"",INDEX('By serial number'!$A:$AV,MATCH(TEXT($C64,"000"),'By serial number'!$A:$A,0),MATCH(_7043_DJones_1_export_excel_2_9_[[#Headers],[NBAA City]],'By serial number'!$A$1:$AV$1,0)))</f>
        <v/>
      </c>
      <c r="BA64" s="4" t="str">
        <f>IF(LEN(INDEX('By serial number'!$A:$AV,MATCH(TEXT($C64,"000"),'By serial number'!$A:$A,0),MATCH(_7043_DJones_1_export_excel_2_9_[[#Headers],[NBAA State]],'By serial number'!$A$1:$AV$1,0)))=0,"",INDEX('By serial number'!$A:$AV,MATCH(TEXT($C64,"000"),'By serial number'!$A:$A,0),MATCH(_7043_DJones_1_export_excel_2_9_[[#Headers],[NBAA State]],'By serial number'!$A$1:$AV$1,0)))</f>
        <v/>
      </c>
      <c r="BB64" s="4" t="str">
        <f>IF(LEN(INDEX('By serial number'!$A:$AV,MATCH(TEXT($C64,"000"),'By serial number'!$A:$A,0),MATCH(_7043_DJones_1_export_excel_2_9_[[#Headers],[NBAA Zip]],'By serial number'!$A$1:$AV$1,0)))=0,"",INDEX('By serial number'!$A:$AV,MATCH(TEXT($C64,"000"),'By serial number'!$A:$A,0),MATCH(_7043_DJones_1_export_excel_2_9_[[#Headers],[NBAA Zip]],'By serial number'!$A$1:$AV$1,0)))</f>
        <v/>
      </c>
      <c r="BC64" s="4" t="str">
        <f>IF(LEN(INDEX('By serial number'!$A:$AV,MATCH(TEXT($C64,"000"),'By serial number'!$A:$A,0),MATCH(_7043_DJones_1_export_excel_2_9_[[#Headers],[NBAA Phone]],'By serial number'!$A$1:$AV$1,0)))=0,"",INDEX('By serial number'!$A:$AV,MATCH(TEXT($C64,"000"),'By serial number'!$A:$A,0),MATCH(_7043_DJones_1_export_excel_2_9_[[#Headers],[NBAA Phone]],'By serial number'!$A$1:$AV$1,0)))</f>
        <v/>
      </c>
      <c r="BD64" s="4" t="str">
        <f>IF(LEN(INDEX('By serial number'!$A:$AV,MATCH(TEXT($C64,"000"),'By serial number'!$A:$A,0),MATCH(_7043_DJones_1_export_excel_2_9_[[#Headers],[NBAA Web]],'By serial number'!$A$1:$AV$1,0)))=0,"",INDEX('By serial number'!$A:$AV,MATCH(TEXT($C64,"000"),'By serial number'!$A:$A,0),MATCH(_7043_DJones_1_export_excel_2_9_[[#Headers],[NBAA Web]],'By serial number'!$A$1:$AV$1,0)))</f>
        <v/>
      </c>
      <c r="BE64" s="4" t="str">
        <f>IF(LEN(INDEX('By serial number'!$A:$AV,MATCH(TEXT($C64,"000"),'By serial number'!$A:$A,0),MATCH(_7043_DJones_1_export_excel_2_9_[[#Headers],[NBAA email]],'By serial number'!$A$1:$AV$1,0)))=0,"",INDEX('By serial number'!$A:$AV,MATCH(TEXT($C64,"000"),'By serial number'!$A:$A,0),MATCH(_7043_DJones_1_export_excel_2_9_[[#Headers],[NBAA email]],'By serial number'!$A$1:$AV$1,0)))</f>
        <v/>
      </c>
      <c r="BF64" s="4" t="str">
        <f>IF(LEN(INDEX('By serial number'!$A:$AV,MATCH(TEXT($C64,"000"),'By serial number'!$A:$A,0),MATCH(_7043_DJones_1_export_excel_2_9_[[#Headers],[NBAA NBAA Link]],'By serial number'!$A$1:$AV$1,0)))=0,"",INDEX('By serial number'!$A:$AV,MATCH(TEXT($C64,"000"),'By serial number'!$A:$A,0),MATCH(_7043_DJones_1_export_excel_2_9_[[#Headers],[NBAA NBAA Link]],'By serial number'!$A$1:$AV$1,0)))</f>
        <v/>
      </c>
      <c r="BG64" s="4" t="str">
        <f>IF(LEN(INDEX('By serial number'!$A:$AV,MATCH(TEXT($C64,"000"),'By serial number'!$A:$A,0),MATCH(_7043_DJones_1_export_excel_2_9_[[#Headers],[Certificate Designator]],'By serial number'!$A$1:$AV$1,0)))=0,"",INDEX('By serial number'!$A:$AV,MATCH(TEXT($C64,"000"),'By serial number'!$A:$A,0),MATCH(_7043_DJones_1_export_excel_2_9_[[#Headers],[Certificate Designator]],'By serial number'!$A$1:$AV$1,0)))</f>
        <v/>
      </c>
      <c r="BH64" s="4" t="str">
        <f>IF(LEN(INDEX('By serial number'!$A:$AV,MATCH(TEXT($C64,"000"),'By serial number'!$A:$A,0),MATCH(_7043_DJones_1_export_excel_2_9_[[#Headers],[Company Name]],'By serial number'!$A$1:$AV$1,0)))=0,"",INDEX('By serial number'!$A:$AV,MATCH(TEXT($C64,"000"),'By serial number'!$A:$A,0),MATCH(_7043_DJones_1_export_excel_2_9_[[#Headers],[Company Name]],'By serial number'!$A$1:$AV$1,0)))</f>
        <v/>
      </c>
      <c r="BI64" s="4" t="str">
        <f>IF(LEN(INDEX('By serial number'!$A:$AV,MATCH(TEXT($C64,"000"),'By serial number'!$A:$A,0),MATCH(_7043_DJones_1_export_excel_2_9_[[#Headers],[CEO_Name]],'By serial number'!$A$1:$AV$1,0)))=0,"",INDEX('By serial number'!$A:$AV,MATCH(TEXT($C64,"000"),'By serial number'!$A:$A,0),MATCH(_7043_DJones_1_export_excel_2_9_[[#Headers],[CEO_Name]],'By serial number'!$A$1:$AV$1,0)))</f>
        <v/>
      </c>
      <c r="BJ64" s="4" t="str">
        <f>IF(LEN(INDEX('By serial number'!$A:$AV,MATCH(TEXT($C64,"000"),'By serial number'!$A:$A,0),MATCH(_7043_DJones_1_export_excel_2_9_[[#Headers],[CEO_Title]],'By serial number'!$A$1:$AV$1,0)))=0,"",INDEX('By serial number'!$A:$AV,MATCH(TEXT($C64,"000"),'By serial number'!$A:$A,0),MATCH(_7043_DJones_1_export_excel_2_9_[[#Headers],[CEO_Title]],'By serial number'!$A$1:$AV$1,0)))</f>
        <v/>
      </c>
      <c r="BK64" s="4" t="str">
        <f>IF(LEN(INDEX('By serial number'!$A:$AV,MATCH(TEXT($C64,"000"),'By serial number'!$A:$A,0),MATCH(_7043_DJones_1_export_excel_2_9_[[#Headers],[CEO_Address1]],'By serial number'!$A$1:$AV$1,0)))=0,"",INDEX('By serial number'!$A:$AV,MATCH(TEXT($C64,"000"),'By serial number'!$A:$A,0),MATCH(_7043_DJones_1_export_excel_2_9_[[#Headers],[CEO_Address1]],'By serial number'!$A$1:$AV$1,0)))</f>
        <v/>
      </c>
      <c r="BL64" s="4" t="str">
        <f>IF(LEN(INDEX('By serial number'!$A:$AV,MATCH(TEXT($C64,"000"),'By serial number'!$A:$A,0),MATCH(_7043_DJones_1_export_excel_2_9_[[#Headers],[CEO_Address2]],'By serial number'!$A$1:$AV$1,0)))=0,"",INDEX('By serial number'!$A:$AV,MATCH(TEXT($C64,"000"),'By serial number'!$A:$A,0),MATCH(_7043_DJones_1_export_excel_2_9_[[#Headers],[CEO_Address2]],'By serial number'!$A$1:$AV$1,0)))</f>
        <v/>
      </c>
      <c r="BM64" s="4" t="str">
        <f>IF(LEN(INDEX('By serial number'!$A:$AV,MATCH(TEXT($C64,"000"),'By serial number'!$A:$A,0),MATCH(_7043_DJones_1_export_excel_2_9_[[#Headers],[CEO_Address3]],'By serial number'!$A$1:$AV$1,0)))=0,"",INDEX('By serial number'!$A:$AV,MATCH(TEXT($C64,"000"),'By serial number'!$A:$A,0),MATCH(_7043_DJones_1_export_excel_2_9_[[#Headers],[CEO_Address3]],'By serial number'!$A$1:$AV$1,0)))</f>
        <v/>
      </c>
      <c r="BN64" s="4" t="str">
        <f>IF(LEN(INDEX('By serial number'!$A:$AV,MATCH(TEXT($C64,"000"),'By serial number'!$A:$A,0),MATCH(_7043_DJones_1_export_excel_2_9_[[#Headers],[CEO_City]],'By serial number'!$A$1:$AV$1,0)))=0,"",INDEX('By serial number'!$A:$AV,MATCH(TEXT($C64,"000"),'By serial number'!$A:$A,0),MATCH(_7043_DJones_1_export_excel_2_9_[[#Headers],[CEO_City]],'By serial number'!$A$1:$AV$1,0)))</f>
        <v/>
      </c>
      <c r="BO64" s="4" t="str">
        <f>IF(LEN(INDEX('By serial number'!$A:$AV,MATCH(TEXT($C64,"000"),'By serial number'!$A:$A,0),MATCH(_7043_DJones_1_export_excel_2_9_[[#Headers],[CEO_State]],'By serial number'!$A$1:$AV$1,0)))=0,"",INDEX('By serial number'!$A:$AV,MATCH(TEXT($C64,"000"),'By serial number'!$A:$A,0),MATCH(_7043_DJones_1_export_excel_2_9_[[#Headers],[CEO_State]],'By serial number'!$A$1:$AV$1,0)))</f>
        <v/>
      </c>
      <c r="BP64" s="4" t="str">
        <f>IF(LEN(INDEX('By serial number'!$A:$AV,MATCH(TEXT($C64,"000"),'By serial number'!$A:$A,0),MATCH(_7043_DJones_1_export_excel_2_9_[[#Headers],[CEO_Postal_Code]],'By serial number'!$A$1:$AV$1,0)))=0,"",INDEX('By serial number'!$A:$AV,MATCH(TEXT($C64,"000"),'By serial number'!$A:$A,0),MATCH(_7043_DJones_1_export_excel_2_9_[[#Headers],[CEO_Postal_Code]],'By serial number'!$A$1:$AV$1,0)))</f>
        <v/>
      </c>
      <c r="BQ64" s="4" t="str">
        <f>IF(LEN(INDEX('By serial number'!$A:$AV,MATCH(TEXT($C64,"000"),'By serial number'!$A:$A,0),MATCH(_7043_DJones_1_export_excel_2_9_[[#Headers],[CEO_Country]],'By serial number'!$A$1:$AV$1,0)))=0,"",INDEX('By serial number'!$A:$AV,MATCH(TEXT($C64,"000"),'By serial number'!$A:$A,0),MATCH(_7043_DJones_1_export_excel_2_9_[[#Headers],[CEO_Country]],'By serial number'!$A$1:$AV$1,0)))</f>
        <v/>
      </c>
      <c r="BR64" s="4" t="str">
        <f>IF(LEN(INDEX('By serial number'!$A:$AV,MATCH(TEXT($C64,"000"),'By serial number'!$A:$A,0),MATCH(_7043_DJones_1_export_excel_2_9_[[#Headers],[CEO_Phone]],'By serial number'!$A$1:$AV$1,0)))=0,"",INDEX('By serial number'!$A:$AV,MATCH(TEXT($C64,"000"),'By serial number'!$A:$A,0),MATCH(_7043_DJones_1_export_excel_2_9_[[#Headers],[CEO_Phone]],'By serial number'!$A$1:$AV$1,0)))</f>
        <v/>
      </c>
      <c r="BS64" s="4" t="str">
        <f>IF(LEN(INDEX('By serial number'!$A:$AV,MATCH(TEXT($C64,"000"),'By serial number'!$A:$A,0),MATCH(_7043_DJones_1_export_excel_2_9_[[#Headers],[CEO_Phone_Extension]],'By serial number'!$A$1:$AV$1,0)))=0,"",INDEX('By serial number'!$A:$AV,MATCH(TEXT($C64,"000"),'By serial number'!$A:$A,0),MATCH(_7043_DJones_1_export_excel_2_9_[[#Headers],[CEO_Phone_Extension]],'By serial number'!$A$1:$AV$1,0)))</f>
        <v/>
      </c>
      <c r="BT64" s="4" t="str">
        <f>IF(LEN(INDEX('By serial number'!$A:$AV,MATCH(TEXT($C64,"000"),'By serial number'!$A:$A,0),MATCH(_7043_DJones_1_export_excel_2_9_[[#Headers],[CEO_Foreign_Phone]],'By serial number'!$A$1:$AV$1,0)))=0,"",INDEX('By serial number'!$A:$AV,MATCH(TEXT($C64,"000"),'By serial number'!$A:$A,0),MATCH(_7043_DJones_1_export_excel_2_9_[[#Headers],[CEO_Foreign_Phone]],'By serial number'!$A$1:$AV$1,0)))</f>
        <v/>
      </c>
      <c r="BU64" s="4" t="str">
        <f>IFERROR(INDEX(Zerobounce!$A:$B,MATCH(_7043_DJones_1_export_excel_2_9_[[#This Row],[COMPEMAILADDRESS]],Zerobounce!$A:$A,0),2),"")</f>
        <v/>
      </c>
      <c r="BV64" s="4" t="str">
        <f>IFERROR(INDEX(Zerobounce!$A:$B,MATCH(_7043_DJones_1_export_excel_2_9_[[#This Row],[CONTACTEMAIL]],Zerobounce!$A:$A,0),2),"")</f>
        <v/>
      </c>
      <c r="BW64" s="11"/>
    </row>
    <row r="65" spans="1:75" x14ac:dyDescent="0.25">
      <c r="A65" s="4" t="s">
        <v>999</v>
      </c>
      <c r="B65" s="4" t="s">
        <v>1000</v>
      </c>
      <c r="C65">
        <v>234</v>
      </c>
      <c r="D65" s="4" t="s">
        <v>454</v>
      </c>
      <c r="E65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N511CT</v>
      </c>
      <c r="F65" s="4"/>
      <c r="G65" s="4"/>
      <c r="H65" s="4" t="s">
        <v>1002</v>
      </c>
      <c r="I65" s="4" t="s">
        <v>1433</v>
      </c>
      <c r="J65" s="4" t="s">
        <v>1431</v>
      </c>
      <c r="K65" s="4" t="s">
        <v>1432</v>
      </c>
      <c r="L65" s="4"/>
      <c r="M65" s="4" t="s">
        <v>1424</v>
      </c>
      <c r="N65" s="4" t="s">
        <v>639</v>
      </c>
      <c r="O65">
        <v>27401</v>
      </c>
      <c r="P65" s="4" t="s">
        <v>1002</v>
      </c>
      <c r="Q65" s="4" t="s">
        <v>1433</v>
      </c>
      <c r="R65" s="4"/>
      <c r="S65" s="4" t="s">
        <v>1434</v>
      </c>
      <c r="T65" s="4" t="s">
        <v>1435</v>
      </c>
      <c r="U65" s="4"/>
      <c r="V65" s="4" t="s">
        <v>1439</v>
      </c>
      <c r="W65" s="4" t="s">
        <v>1440</v>
      </c>
      <c r="X65" s="4" t="s">
        <v>1441</v>
      </c>
      <c r="Y65" s="4" t="s">
        <v>1442</v>
      </c>
      <c r="Z65" s="4" t="s">
        <v>1435</v>
      </c>
      <c r="AA65" s="4" t="s">
        <v>1435</v>
      </c>
      <c r="AB65" s="4"/>
      <c r="AC65" s="4" t="str">
        <f>IF(LEN(INDEX('By serial number'!$A:$AV,MATCH(TEXT($C65,"000"),'By serial number'!$A:$A,0),MATCH(_7043_DJones_1_export_excel_2_9_[[#Headers],["Operator"]],'By serial number'!$A$1:$AV$1,0)))=0,"",INDEX('By serial number'!$A:$AV,MATCH(TEXT($C65,"000"),'By serial number'!$A:$A,0),MATCH(_7043_DJones_1_export_excel_2_9_[[#Headers],["Operator"]],'By serial number'!$A$1:$AV$1,0)))</f>
        <v/>
      </c>
      <c r="AD65" s="4" t="str">
        <f>IF(LEN(INDEX('By serial number'!$A:$AV,MATCH(TEXT($C65,"000"),'By serial number'!$A:$A,0),MATCH(_7043_DJones_1_export_excel_2_9_[[#Headers],[Data]],'By serial number'!$A$1:$AV$1,0)))=0,"",INDEX('By serial number'!$A:$AV,MATCH(TEXT($C65,"000"),'By serial number'!$A:$A,0),MATCH(_7043_DJones_1_export_excel_2_9_[[#Headers],[Data]],'By serial number'!$A$1:$AV$1,0)))</f>
        <v>Ten to Nine LLC Chattanooga TN bought 6/30/20</v>
      </c>
      <c r="AE65" s="4" t="str">
        <f>IF(LEN(INDEX('By serial number'!$A:$AV,MATCH(TEXT($C65,"000"),'By serial number'!$A:$A,0),MATCH(_7043_DJones_1_export_excel_2_9_[[#Headers],[NAME]],'By serial number'!$A$1:$AV$1,0)))=0,"",INDEX('By serial number'!$A:$AV,MATCH(TEXT($C65,"000"),'By serial number'!$A:$A,0),MATCH(_7043_DJones_1_export_excel_2_9_[[#Headers],[NAME]],'By serial number'!$A$1:$AV$1,0)))</f>
        <v>TEN TO NINE LLC</v>
      </c>
      <c r="AF65" s="4" t="str">
        <f>IF(LEN(INDEX('By serial number'!$A:$AV,MATCH(TEXT($C65,"000"),'By serial number'!$A:$A,0),MATCH(_7043_DJones_1_export_excel_2_9_[[#Headers],[STREET]],'By serial number'!$A$1:$AV$1,0)))=0,"",INDEX('By serial number'!$A:$AV,MATCH(TEXT($C65,"000"),'By serial number'!$A:$A,0),MATCH(_7043_DJones_1_export_excel_2_9_[[#Headers],[STREET]],'By serial number'!$A$1:$AV$1,0)))</f>
        <v>400 BIRMINGHAM HWY STE 350</v>
      </c>
      <c r="AG65" s="4" t="str">
        <f>IF(LEN(INDEX('By serial number'!$A:$AV,MATCH(TEXT($C65,"000"),'By serial number'!$A:$A,0),MATCH(_7043_DJones_1_export_excel_2_9_[[#Headers],[CITY]],'By serial number'!$A$1:$AV$1,0)))=0,"",INDEX('By serial number'!$A:$AV,MATCH(TEXT($C65,"000"),'By serial number'!$A:$A,0),MATCH(_7043_DJones_1_export_excel_2_9_[[#Headers],[CITY]],'By serial number'!$A$1:$AV$1,0)))</f>
        <v>CHATTANOOGA</v>
      </c>
      <c r="AH65" s="4" t="str">
        <f>IF(LEN(INDEX('By serial number'!$A:$AV,MATCH(TEXT($C65,"000"),'By serial number'!$A:$A,0),MATCH(_7043_DJones_1_export_excel_2_9_[[#Headers],[STATE]],'By serial number'!$A$1:$AV$1,0)))=0,"",INDEX('By serial number'!$A:$AV,MATCH(TEXT($C65,"000"),'By serial number'!$A:$A,0),MATCH(_7043_DJones_1_export_excel_2_9_[[#Headers],[STATE]],'By serial number'!$A$1:$AV$1,0)))</f>
        <v>TN</v>
      </c>
      <c r="AI65" s="4" t="e">
        <f>IF(LEN(INDEX('By serial number'!$A:$AV,MATCH(TEXT($C65,"000"),'By serial number'!$A:$A,0),MATCH(_7043_DJones_1_export_excel_2_9_[[#Headers],[Column1]],'By serial number'!$A$1:$AV$1,0)))=0,"",INDEX('By serial number'!$A:$AV,MATCH(TEXT($C65,"000"),'By serial number'!$A:$A,0),MATCH(_7043_DJones_1_export_excel_2_9_[[#Headers],[Column1]],'By serial number'!$A$1:$AV$1,0)))</f>
        <v>#N/A</v>
      </c>
      <c r="AJ65" s="4" t="str">
        <f>IF(LEN(INDEX('By serial number'!$A:$AV,MATCH(TEXT($C65,"000"),'By serial number'!$A:$A,0),MATCH(_7043_DJones_1_export_excel_2_9_[[#Headers],[OTHER NAMES(1)]],'By serial number'!$A$1:$AV$1,0)))=0,"",INDEX('By serial number'!$A:$AV,MATCH(TEXT($C65,"000"),'By serial number'!$A:$A,0),MATCH(_7043_DJones_1_export_excel_2_9_[[#Headers],[OTHER NAMES(1)]],'By serial number'!$A$1:$AV$1,0)))</f>
        <v/>
      </c>
      <c r="AK65" s="4" t="str">
        <f>IF(LEN(INDEX('By serial number'!$A:$AV,MATCH(TEXT($C65,"000"),'By serial number'!$A:$A,0),MATCH(_7043_DJones_1_export_excel_2_9_[[#Headers],[OTHER NAMES(2)]],'By serial number'!$A$1:$AV$1,0)))=0,"",INDEX('By serial number'!$A:$AV,MATCH(TEXT($C65,"000"),'By serial number'!$A:$A,0),MATCH(_7043_DJones_1_export_excel_2_9_[[#Headers],[OTHER NAMES(2)]],'By serial number'!$A$1:$AV$1,0)))</f>
        <v/>
      </c>
      <c r="AL65" s="4" t="str">
        <f>IF(LEN(INDEX('By serial number'!$A:$AV,MATCH(TEXT($C65,"000"),'By serial number'!$A:$A,0),MATCH(_7043_DJones_1_export_excel_2_9_[[#Headers],[Part 135 Certificate Holder Name]],'By serial number'!$A$1:$AV$1,0)))=0,"",INDEX('By serial number'!$A:$AV,MATCH(TEXT($C65,"000"),'By serial number'!$A:$A,0),MATCH(_7043_DJones_1_export_excel_2_9_[[#Headers],[Part 135 Certificate Holder Name]],'By serial number'!$A$1:$AV$1,0)))</f>
        <v/>
      </c>
      <c r="AM65" s="4" t="str">
        <f>IF(LEN(INDEX('By serial number'!$A:$AV,MATCH(TEXT($C65,"000"),'By serial number'!$A:$A,0),MATCH(_7043_DJones_1_export_excel_2_9_[[#Headers],[Part 135 Dsgn]],'By serial number'!$A$1:$AV$1,0)))=0,"",INDEX('By serial number'!$A:$AV,MATCH(TEXT($C65,"000"),'By serial number'!$A:$A,0),MATCH(_7043_DJones_1_export_excel_2_9_[[#Headers],[Part 135 Dsgn]],'By serial number'!$A$1:$AV$1,0)))</f>
        <v/>
      </c>
      <c r="AN65" s="4" t="e">
        <f>IF(LEN(INDEX('By serial number'!$A:$AV,MATCH(TEXT($C65,"000"),'By serial number'!$A:$A,0),MATCH(_7043_DJones_1_export_excel_2_9_[[#Headers],[Column2]],'By serial number'!$A$1:$AV$1,0)))=0,"",INDEX('By serial number'!$A:$AV,MATCH(TEXT($C65,"000"),'By serial number'!$A:$A,0),MATCH(_7043_DJones_1_export_excel_2_9_[[#Headers],[Column2]],'By serial number'!$A$1:$AV$1,0)))</f>
        <v>#N/A</v>
      </c>
      <c r="AO65" s="4" t="str">
        <f>IF(LEN(INDEX('By serial number'!$A:$AV,MATCH(TEXT($C65,"000"),'By serial number'!$A:$A,0),MATCH(_7043_DJones_1_export_excel_2_9_[[#Headers],[DNB Key People]],'By serial number'!$A$1:$AV$1,0)))=0,"",INDEX('By serial number'!$A:$AV,MATCH(TEXT($C65,"000"),'By serial number'!$A:$A,0),MATCH(_7043_DJones_1_export_excel_2_9_[[#Headers],[DNB Key People]],'By serial number'!$A$1:$AV$1,0)))</f>
        <v/>
      </c>
      <c r="AP65" s="4" t="str">
        <f>IF(LEN(INDEX('By serial number'!$A:$AV,MATCH(TEXT($C65,"000"),'By serial number'!$A:$A,0),MATCH(_7043_DJones_1_export_excel_2_9_[[#Headers],[POC]],'By serial number'!$A$1:$AV$1,0)))=0,"",INDEX('By serial number'!$A:$AV,MATCH(TEXT($C65,"000"),'By serial number'!$A:$A,0),MATCH(_7043_DJones_1_export_excel_2_9_[[#Headers],[POC]],'By serial number'!$A$1:$AV$1,0)))</f>
        <v/>
      </c>
      <c r="AQ65" s="4" t="str">
        <f>IF(LEN(INDEX('By serial number'!$A:$AV,MATCH(TEXT($C65,"000"),'By serial number'!$A:$A,0),MATCH(_7043_DJones_1_export_excel_2_9_[[#Headers],[Title]],'By serial number'!$A$1:$AV$1,0)))=0,"",INDEX('By serial number'!$A:$AV,MATCH(TEXT($C65,"000"),'By serial number'!$A:$A,0),MATCH(_7043_DJones_1_export_excel_2_9_[[#Headers],[Title]],'By serial number'!$A$1:$AV$1,0)))</f>
        <v/>
      </c>
      <c r="AR65" s="4" t="str">
        <f>IF(LEN(INDEX('By serial number'!$A:$AV,MATCH(TEXT($C65,"000"),'By serial number'!$A:$A,0),MATCH(_7043_DJones_1_export_excel_2_9_[[#Headers],[Address]],'By serial number'!$A$1:$AV$1,0)))=0,"",INDEX('By serial number'!$A:$AV,MATCH(TEXT($C65,"000"),'By serial number'!$A:$A,0),MATCH(_7043_DJones_1_export_excel_2_9_[[#Headers],[Address]],'By serial number'!$A$1:$AV$1,0)))</f>
        <v/>
      </c>
      <c r="AS65" s="4" t="e">
        <f>IF(LEN(INDEX('By serial number'!$A:$AV,MATCH(TEXT($C65,"000"),'By serial number'!$A:$A,0),MATCH(_7043_DJones_1_export_excel_2_9_[[#Headers],[Column3]],'By serial number'!$A$1:$AV$1,0)))=0,"",INDEX('By serial number'!$A:$AV,MATCH(TEXT($C65,"000"),'By serial number'!$A:$A,0),MATCH(_7043_DJones_1_export_excel_2_9_[[#Headers],[Column3]],'By serial number'!$A$1:$AV$1,0)))</f>
        <v>#N/A</v>
      </c>
      <c r="AT65" s="4" t="str">
        <f>IF(LEN(INDEX('By serial number'!$A:$AV,MATCH(TEXT($C65,"000"),'By serial number'!$A:$A,0),MATCH(_7043_DJones_1_export_excel_2_9_[[#Headers],[Phone]],'By serial number'!$A$1:$AV$1,0)))=0,"",INDEX('By serial number'!$A:$AV,MATCH(TEXT($C65,"000"),'By serial number'!$A:$A,0),MATCH(_7043_DJones_1_export_excel_2_9_[[#Headers],[Phone]],'By serial number'!$A$1:$AV$1,0)))</f>
        <v/>
      </c>
      <c r="AU65" s="4" t="str">
        <f>IF(LEN(INDEX('By serial number'!$A:$AV,MATCH(TEXT($C65,"000"),'By serial number'!$A:$A,0),MATCH(_7043_DJones_1_export_excel_2_9_[[#Headers],[Email]],'By serial number'!$A$1:$AV$1,0)))=0,"",INDEX('By serial number'!$A:$AV,MATCH(TEXT($C65,"000"),'By serial number'!$A:$A,0),MATCH(_7043_DJones_1_export_excel_2_9_[[#Headers],[Email]],'By serial number'!$A$1:$AV$1,0)))</f>
        <v/>
      </c>
      <c r="AV65" s="4" t="e">
        <f>IF(LEN(INDEX('By serial number'!$A:$AV,MATCH(TEXT($C65,"000"),'By serial number'!$A:$A,0),MATCH(_7043_DJones_1_export_excel_2_9_[[#Headers],[Column4]],'By serial number'!$A$1:$AV$1,0)))=0,"",INDEX('By serial number'!$A:$AV,MATCH(TEXT($C65,"000"),'By serial number'!$A:$A,0),MATCH(_7043_DJones_1_export_excel_2_9_[[#Headers],[Column4]],'By serial number'!$A$1:$AV$1,0)))</f>
        <v>#N/A</v>
      </c>
      <c r="AW65" s="4" t="str">
        <f>IF(LEN(INDEX('By serial number'!$A:$AV,MATCH(TEXT($C65,"000"),'By serial number'!$A:$A,0),MATCH(_7043_DJones_1_export_excel_2_9_[[#Headers],[NBAA Name]],'By serial number'!$A$1:$AV$1,0)))=0,"",INDEX('By serial number'!$A:$AV,MATCH(TEXT($C65,"000"),'By serial number'!$A:$A,0),MATCH(_7043_DJones_1_export_excel_2_9_[[#Headers],[NBAA Name]],'By serial number'!$A$1:$AV$1,0)))</f>
        <v/>
      </c>
      <c r="AX65" s="4" t="str">
        <f>IF(LEN(INDEX('By serial number'!$A:$AV,MATCH(TEXT($C65,"000"),'By serial number'!$A:$A,0),MATCH(_7043_DJones_1_export_excel_2_9_[[#Headers],[NBAA Addr1]],'By serial number'!$A$1:$AV$1,0)))=0,"",INDEX('By serial number'!$A:$AV,MATCH(TEXT($C65,"000"),'By serial number'!$A:$A,0),MATCH(_7043_DJones_1_export_excel_2_9_[[#Headers],[NBAA Addr1]],'By serial number'!$A$1:$AV$1,0)))</f>
        <v/>
      </c>
      <c r="AY65" s="4" t="str">
        <f>IF(LEN(INDEX('By serial number'!$A:$AV,MATCH(TEXT($C65,"000"),'By serial number'!$A:$A,0),MATCH(_7043_DJones_1_export_excel_2_9_[[#Headers],[NBAA Addr2]],'By serial number'!$A$1:$AV$1,0)))=0,"",INDEX('By serial number'!$A:$AV,MATCH(TEXT($C65,"000"),'By serial number'!$A:$A,0),MATCH(_7043_DJones_1_export_excel_2_9_[[#Headers],[NBAA Addr2]],'By serial number'!$A$1:$AV$1,0)))</f>
        <v/>
      </c>
      <c r="AZ65" s="4" t="str">
        <f>IF(LEN(INDEX('By serial number'!$A:$AV,MATCH(TEXT($C65,"000"),'By serial number'!$A:$A,0),MATCH(_7043_DJones_1_export_excel_2_9_[[#Headers],[NBAA City]],'By serial number'!$A$1:$AV$1,0)))=0,"",INDEX('By serial number'!$A:$AV,MATCH(TEXT($C65,"000"),'By serial number'!$A:$A,0),MATCH(_7043_DJones_1_export_excel_2_9_[[#Headers],[NBAA City]],'By serial number'!$A$1:$AV$1,0)))</f>
        <v/>
      </c>
      <c r="BA65" s="4" t="str">
        <f>IF(LEN(INDEX('By serial number'!$A:$AV,MATCH(TEXT($C65,"000"),'By serial number'!$A:$A,0),MATCH(_7043_DJones_1_export_excel_2_9_[[#Headers],[NBAA State]],'By serial number'!$A$1:$AV$1,0)))=0,"",INDEX('By serial number'!$A:$AV,MATCH(TEXT($C65,"000"),'By serial number'!$A:$A,0),MATCH(_7043_DJones_1_export_excel_2_9_[[#Headers],[NBAA State]],'By serial number'!$A$1:$AV$1,0)))</f>
        <v/>
      </c>
      <c r="BB65" s="4" t="str">
        <f>IF(LEN(INDEX('By serial number'!$A:$AV,MATCH(TEXT($C65,"000"),'By serial number'!$A:$A,0),MATCH(_7043_DJones_1_export_excel_2_9_[[#Headers],[NBAA Zip]],'By serial number'!$A$1:$AV$1,0)))=0,"",INDEX('By serial number'!$A:$AV,MATCH(TEXT($C65,"000"),'By serial number'!$A:$A,0),MATCH(_7043_DJones_1_export_excel_2_9_[[#Headers],[NBAA Zip]],'By serial number'!$A$1:$AV$1,0)))</f>
        <v/>
      </c>
      <c r="BC65" s="4" t="str">
        <f>IF(LEN(INDEX('By serial number'!$A:$AV,MATCH(TEXT($C65,"000"),'By serial number'!$A:$A,0),MATCH(_7043_DJones_1_export_excel_2_9_[[#Headers],[NBAA Phone]],'By serial number'!$A$1:$AV$1,0)))=0,"",INDEX('By serial number'!$A:$AV,MATCH(TEXT($C65,"000"),'By serial number'!$A:$A,0),MATCH(_7043_DJones_1_export_excel_2_9_[[#Headers],[NBAA Phone]],'By serial number'!$A$1:$AV$1,0)))</f>
        <v/>
      </c>
      <c r="BD65" s="4" t="str">
        <f>IF(LEN(INDEX('By serial number'!$A:$AV,MATCH(TEXT($C65,"000"),'By serial number'!$A:$A,0),MATCH(_7043_DJones_1_export_excel_2_9_[[#Headers],[NBAA Web]],'By serial number'!$A$1:$AV$1,0)))=0,"",INDEX('By serial number'!$A:$AV,MATCH(TEXT($C65,"000"),'By serial number'!$A:$A,0),MATCH(_7043_DJones_1_export_excel_2_9_[[#Headers],[NBAA Web]],'By serial number'!$A$1:$AV$1,0)))</f>
        <v/>
      </c>
      <c r="BE65" s="4" t="str">
        <f>IF(LEN(INDEX('By serial number'!$A:$AV,MATCH(TEXT($C65,"000"),'By serial number'!$A:$A,0),MATCH(_7043_DJones_1_export_excel_2_9_[[#Headers],[NBAA email]],'By serial number'!$A$1:$AV$1,0)))=0,"",INDEX('By serial number'!$A:$AV,MATCH(TEXT($C65,"000"),'By serial number'!$A:$A,0),MATCH(_7043_DJones_1_export_excel_2_9_[[#Headers],[NBAA email]],'By serial number'!$A$1:$AV$1,0)))</f>
        <v/>
      </c>
      <c r="BF65" s="4" t="str">
        <f>IF(LEN(INDEX('By serial number'!$A:$AV,MATCH(TEXT($C65,"000"),'By serial number'!$A:$A,0),MATCH(_7043_DJones_1_export_excel_2_9_[[#Headers],[NBAA NBAA Link]],'By serial number'!$A$1:$AV$1,0)))=0,"",INDEX('By serial number'!$A:$AV,MATCH(TEXT($C65,"000"),'By serial number'!$A:$A,0),MATCH(_7043_DJones_1_export_excel_2_9_[[#Headers],[NBAA NBAA Link]],'By serial number'!$A$1:$AV$1,0)))</f>
        <v/>
      </c>
      <c r="BG65" s="4" t="str">
        <f>IF(LEN(INDEX('By serial number'!$A:$AV,MATCH(TEXT($C65,"000"),'By serial number'!$A:$A,0),MATCH(_7043_DJones_1_export_excel_2_9_[[#Headers],[Certificate Designator]],'By serial number'!$A$1:$AV$1,0)))=0,"",INDEX('By serial number'!$A:$AV,MATCH(TEXT($C65,"000"),'By serial number'!$A:$A,0),MATCH(_7043_DJones_1_export_excel_2_9_[[#Headers],[Certificate Designator]],'By serial number'!$A$1:$AV$1,0)))</f>
        <v/>
      </c>
      <c r="BH65" s="4" t="str">
        <f>IF(LEN(INDEX('By serial number'!$A:$AV,MATCH(TEXT($C65,"000"),'By serial number'!$A:$A,0),MATCH(_7043_DJones_1_export_excel_2_9_[[#Headers],[Company Name]],'By serial number'!$A$1:$AV$1,0)))=0,"",INDEX('By serial number'!$A:$AV,MATCH(TEXT($C65,"000"),'By serial number'!$A:$A,0),MATCH(_7043_DJones_1_export_excel_2_9_[[#Headers],[Company Name]],'By serial number'!$A$1:$AV$1,0)))</f>
        <v/>
      </c>
      <c r="BI65" s="4" t="str">
        <f>IF(LEN(INDEX('By serial number'!$A:$AV,MATCH(TEXT($C65,"000"),'By serial number'!$A:$A,0),MATCH(_7043_DJones_1_export_excel_2_9_[[#Headers],[CEO_Name]],'By serial number'!$A$1:$AV$1,0)))=0,"",INDEX('By serial number'!$A:$AV,MATCH(TEXT($C65,"000"),'By serial number'!$A:$A,0),MATCH(_7043_DJones_1_export_excel_2_9_[[#Headers],[CEO_Name]],'By serial number'!$A$1:$AV$1,0)))</f>
        <v/>
      </c>
      <c r="BJ65" s="4" t="str">
        <f>IF(LEN(INDEX('By serial number'!$A:$AV,MATCH(TEXT($C65,"000"),'By serial number'!$A:$A,0),MATCH(_7043_DJones_1_export_excel_2_9_[[#Headers],[CEO_Title]],'By serial number'!$A$1:$AV$1,0)))=0,"",INDEX('By serial number'!$A:$AV,MATCH(TEXT($C65,"000"),'By serial number'!$A:$A,0),MATCH(_7043_DJones_1_export_excel_2_9_[[#Headers],[CEO_Title]],'By serial number'!$A$1:$AV$1,0)))</f>
        <v/>
      </c>
      <c r="BK65" s="4" t="str">
        <f>IF(LEN(INDEX('By serial number'!$A:$AV,MATCH(TEXT($C65,"000"),'By serial number'!$A:$A,0),MATCH(_7043_DJones_1_export_excel_2_9_[[#Headers],[CEO_Address1]],'By serial number'!$A$1:$AV$1,0)))=0,"",INDEX('By serial number'!$A:$AV,MATCH(TEXT($C65,"000"),'By serial number'!$A:$A,0),MATCH(_7043_DJones_1_export_excel_2_9_[[#Headers],[CEO_Address1]],'By serial number'!$A$1:$AV$1,0)))</f>
        <v/>
      </c>
      <c r="BL65" s="4" t="str">
        <f>IF(LEN(INDEX('By serial number'!$A:$AV,MATCH(TEXT($C65,"000"),'By serial number'!$A:$A,0),MATCH(_7043_DJones_1_export_excel_2_9_[[#Headers],[CEO_Address2]],'By serial number'!$A$1:$AV$1,0)))=0,"",INDEX('By serial number'!$A:$AV,MATCH(TEXT($C65,"000"),'By serial number'!$A:$A,0),MATCH(_7043_DJones_1_export_excel_2_9_[[#Headers],[CEO_Address2]],'By serial number'!$A$1:$AV$1,0)))</f>
        <v/>
      </c>
      <c r="BM65" s="4" t="str">
        <f>IF(LEN(INDEX('By serial number'!$A:$AV,MATCH(TEXT($C65,"000"),'By serial number'!$A:$A,0),MATCH(_7043_DJones_1_export_excel_2_9_[[#Headers],[CEO_Address3]],'By serial number'!$A$1:$AV$1,0)))=0,"",INDEX('By serial number'!$A:$AV,MATCH(TEXT($C65,"000"),'By serial number'!$A:$A,0),MATCH(_7043_DJones_1_export_excel_2_9_[[#Headers],[CEO_Address3]],'By serial number'!$A$1:$AV$1,0)))</f>
        <v/>
      </c>
      <c r="BN65" s="4" t="str">
        <f>IF(LEN(INDEX('By serial number'!$A:$AV,MATCH(TEXT($C65,"000"),'By serial number'!$A:$A,0),MATCH(_7043_DJones_1_export_excel_2_9_[[#Headers],[CEO_City]],'By serial number'!$A$1:$AV$1,0)))=0,"",INDEX('By serial number'!$A:$AV,MATCH(TEXT($C65,"000"),'By serial number'!$A:$A,0),MATCH(_7043_DJones_1_export_excel_2_9_[[#Headers],[CEO_City]],'By serial number'!$A$1:$AV$1,0)))</f>
        <v/>
      </c>
      <c r="BO65" s="4" t="str">
        <f>IF(LEN(INDEX('By serial number'!$A:$AV,MATCH(TEXT($C65,"000"),'By serial number'!$A:$A,0),MATCH(_7043_DJones_1_export_excel_2_9_[[#Headers],[CEO_State]],'By serial number'!$A$1:$AV$1,0)))=0,"",INDEX('By serial number'!$A:$AV,MATCH(TEXT($C65,"000"),'By serial number'!$A:$A,0),MATCH(_7043_DJones_1_export_excel_2_9_[[#Headers],[CEO_State]],'By serial number'!$A$1:$AV$1,0)))</f>
        <v/>
      </c>
      <c r="BP65" s="4" t="str">
        <f>IF(LEN(INDEX('By serial number'!$A:$AV,MATCH(TEXT($C65,"000"),'By serial number'!$A:$A,0),MATCH(_7043_DJones_1_export_excel_2_9_[[#Headers],[CEO_Postal_Code]],'By serial number'!$A$1:$AV$1,0)))=0,"",INDEX('By serial number'!$A:$AV,MATCH(TEXT($C65,"000"),'By serial number'!$A:$A,0),MATCH(_7043_DJones_1_export_excel_2_9_[[#Headers],[CEO_Postal_Code]],'By serial number'!$A$1:$AV$1,0)))</f>
        <v/>
      </c>
      <c r="BQ65" s="4" t="str">
        <f>IF(LEN(INDEX('By serial number'!$A:$AV,MATCH(TEXT($C65,"000"),'By serial number'!$A:$A,0),MATCH(_7043_DJones_1_export_excel_2_9_[[#Headers],[CEO_Country]],'By serial number'!$A$1:$AV$1,0)))=0,"",INDEX('By serial number'!$A:$AV,MATCH(TEXT($C65,"000"),'By serial number'!$A:$A,0),MATCH(_7043_DJones_1_export_excel_2_9_[[#Headers],[CEO_Country]],'By serial number'!$A$1:$AV$1,0)))</f>
        <v/>
      </c>
      <c r="BR65" s="4" t="str">
        <f>IF(LEN(INDEX('By serial number'!$A:$AV,MATCH(TEXT($C65,"000"),'By serial number'!$A:$A,0),MATCH(_7043_DJones_1_export_excel_2_9_[[#Headers],[CEO_Phone]],'By serial number'!$A$1:$AV$1,0)))=0,"",INDEX('By serial number'!$A:$AV,MATCH(TEXT($C65,"000"),'By serial number'!$A:$A,0),MATCH(_7043_DJones_1_export_excel_2_9_[[#Headers],[CEO_Phone]],'By serial number'!$A$1:$AV$1,0)))</f>
        <v/>
      </c>
      <c r="BS65" s="4" t="str">
        <f>IF(LEN(INDEX('By serial number'!$A:$AV,MATCH(TEXT($C65,"000"),'By serial number'!$A:$A,0),MATCH(_7043_DJones_1_export_excel_2_9_[[#Headers],[CEO_Phone_Extension]],'By serial number'!$A$1:$AV$1,0)))=0,"",INDEX('By serial number'!$A:$AV,MATCH(TEXT($C65,"000"),'By serial number'!$A:$A,0),MATCH(_7043_DJones_1_export_excel_2_9_[[#Headers],[CEO_Phone_Extension]],'By serial number'!$A$1:$AV$1,0)))</f>
        <v/>
      </c>
      <c r="BT65" s="4" t="str">
        <f>IF(LEN(INDEX('By serial number'!$A:$AV,MATCH(TEXT($C65,"000"),'By serial number'!$A:$A,0),MATCH(_7043_DJones_1_export_excel_2_9_[[#Headers],[CEO_Foreign_Phone]],'By serial number'!$A$1:$AV$1,0)))=0,"",INDEX('By serial number'!$A:$AV,MATCH(TEXT($C65,"000"),'By serial number'!$A:$A,0),MATCH(_7043_DJones_1_export_excel_2_9_[[#Headers],[CEO_Foreign_Phone]],'By serial number'!$A$1:$AV$1,0)))</f>
        <v/>
      </c>
      <c r="BU65" s="4" t="str">
        <f>IFERROR(INDEX(Zerobounce!$A:$B,MATCH(_7043_DJones_1_export_excel_2_9_[[#This Row],[COMPEMAILADDRESS]],Zerobounce!$A:$A,0),2),"")</f>
        <v/>
      </c>
      <c r="BV65" s="4" t="str">
        <f>IFERROR(INDEX(Zerobounce!$A:$B,MATCH(_7043_DJones_1_export_excel_2_9_[[#This Row],[CONTACTEMAIL]],Zerobounce!$A:$A,0),2),"")</f>
        <v>valid</v>
      </c>
      <c r="BW65" s="11"/>
    </row>
    <row r="66" spans="1:75" x14ac:dyDescent="0.25">
      <c r="A66" s="4" t="s">
        <v>999</v>
      </c>
      <c r="B66" s="4" t="s">
        <v>1000</v>
      </c>
      <c r="C66">
        <v>235</v>
      </c>
      <c r="D66" s="4" t="s">
        <v>1443</v>
      </c>
      <c r="E66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VH-OVG </v>
      </c>
      <c r="F66" s="4" t="s">
        <v>1444</v>
      </c>
      <c r="G66" s="4" t="s">
        <v>1445</v>
      </c>
      <c r="H66" s="4" t="s">
        <v>451</v>
      </c>
      <c r="I66" s="4" t="s">
        <v>1043</v>
      </c>
      <c r="J66" s="4" t="s">
        <v>1446</v>
      </c>
      <c r="K66" s="4" t="s">
        <v>1447</v>
      </c>
      <c r="L66" s="4"/>
      <c r="M66" s="4" t="s">
        <v>87</v>
      </c>
      <c r="N66" s="4" t="s">
        <v>88</v>
      </c>
      <c r="O66">
        <v>2145</v>
      </c>
      <c r="P66" s="4" t="s">
        <v>451</v>
      </c>
      <c r="Q66" s="4" t="s">
        <v>1448</v>
      </c>
      <c r="R66" s="4" t="s">
        <v>1449</v>
      </c>
      <c r="S66" s="4" t="s">
        <v>1450</v>
      </c>
      <c r="T66" s="4" t="s">
        <v>1451</v>
      </c>
      <c r="U66" s="4"/>
      <c r="V66" s="4" t="s">
        <v>1452</v>
      </c>
      <c r="W66" s="4" t="s">
        <v>1453</v>
      </c>
      <c r="X66" s="4" t="s">
        <v>1203</v>
      </c>
      <c r="Y66" s="4" t="s">
        <v>1454</v>
      </c>
      <c r="Z66" s="4" t="s">
        <v>1455</v>
      </c>
      <c r="AA66" s="4"/>
      <c r="AB66" s="4" t="s">
        <v>1455</v>
      </c>
      <c r="AC66" s="4" t="str">
        <f>IF(LEN(INDEX('By serial number'!$A:$AV,MATCH(TEXT($C66,"000"),'By serial number'!$A:$A,0),MATCH(_7043_DJones_1_export_excel_2_9_[[#Headers],["Operator"]],'By serial number'!$A$1:$AV$1,0)))=0,"",INDEX('By serial number'!$A:$AV,MATCH(TEXT($C66,"000"),'By serial number'!$A:$A,0),MATCH(_7043_DJones_1_export_excel_2_9_[[#Headers],["Operator"]],'By serial number'!$A$1:$AV$1,0)))</f>
        <v/>
      </c>
      <c r="AD66" s="4" t="str">
        <f>IF(LEN(INDEX('By serial number'!$A:$AV,MATCH(TEXT($C66,"000"),'By serial number'!$A:$A,0),MATCH(_7043_DJones_1_export_excel_2_9_[[#Headers],[Data]],'By serial number'!$A$1:$AV$1,0)))=0,"",INDEX('By serial number'!$A:$AV,MATCH(TEXT($C66,"000"),'By serial number'!$A:$A,0),MATCH(_7043_DJones_1_export_excel_2_9_[[#Headers],[Data]],'By serial number'!$A$1:$AV$1,0)))</f>
        <v>CAREFLIGHT LIMITED,WENTWORTHVILLE , NSW, Australia.Rgd.,2021/02/10</v>
      </c>
      <c r="AE66" s="4" t="str">
        <f>IF(LEN(INDEX('By serial number'!$A:$AV,MATCH(TEXT($C66,"000"),'By serial number'!$A:$A,0),MATCH(_7043_DJones_1_export_excel_2_9_[[#Headers],[NAME]],'By serial number'!$A$1:$AV$1,0)))=0,"",INDEX('By serial number'!$A:$AV,MATCH(TEXT($C66,"000"),'By serial number'!$A:$A,0),MATCH(_7043_DJones_1_export_excel_2_9_[[#Headers],[NAME]],'By serial number'!$A$1:$AV$1,0)))</f>
        <v>Careflight</v>
      </c>
      <c r="AF66" s="4" t="str">
        <f>IF(LEN(INDEX('By serial number'!$A:$AV,MATCH(TEXT($C66,"000"),'By serial number'!$A:$A,0),MATCH(_7043_DJones_1_export_excel_2_9_[[#Headers],[STREET]],'By serial number'!$A$1:$AV$1,0)))=0,"",INDEX('By serial number'!$A:$AV,MATCH(TEXT($C66,"000"),'By serial number'!$A:$A,0),MATCH(_7043_DJones_1_export_excel_2_9_[[#Headers],[STREET]],'By serial number'!$A$1:$AV$1,0)))</f>
        <v/>
      </c>
      <c r="AG66" s="4" t="str">
        <f>IF(LEN(INDEX('By serial number'!$A:$AV,MATCH(TEXT($C66,"000"),'By serial number'!$A:$A,0),MATCH(_7043_DJones_1_export_excel_2_9_[[#Headers],[CITY]],'By serial number'!$A$1:$AV$1,0)))=0,"",INDEX('By serial number'!$A:$AV,MATCH(TEXT($C66,"000"),'By serial number'!$A:$A,0),MATCH(_7043_DJones_1_export_excel_2_9_[[#Headers],[CITY]],'By serial number'!$A$1:$AV$1,0)))</f>
        <v>Wentworthville</v>
      </c>
      <c r="AH66" s="4" t="str">
        <f>IF(LEN(INDEX('By serial number'!$A:$AV,MATCH(TEXT($C66,"000"),'By serial number'!$A:$A,0),MATCH(_7043_DJones_1_export_excel_2_9_[[#Headers],[STATE]],'By serial number'!$A$1:$AV$1,0)))=0,"",INDEX('By serial number'!$A:$AV,MATCH(TEXT($C66,"000"),'By serial number'!$A:$A,0),MATCH(_7043_DJones_1_export_excel_2_9_[[#Headers],[STATE]],'By serial number'!$A$1:$AV$1,0)))</f>
        <v>NSW</v>
      </c>
      <c r="AI66" s="4" t="e">
        <f>IF(LEN(INDEX('By serial number'!$A:$AV,MATCH(TEXT($C66,"000"),'By serial number'!$A:$A,0),MATCH(_7043_DJones_1_export_excel_2_9_[[#Headers],[Column1]],'By serial number'!$A$1:$AV$1,0)))=0,"",INDEX('By serial number'!$A:$AV,MATCH(TEXT($C66,"000"),'By serial number'!$A:$A,0),MATCH(_7043_DJones_1_export_excel_2_9_[[#Headers],[Column1]],'By serial number'!$A$1:$AV$1,0)))</f>
        <v>#N/A</v>
      </c>
      <c r="AJ66" s="4" t="str">
        <f>IF(LEN(INDEX('By serial number'!$A:$AV,MATCH(TEXT($C66,"000"),'By serial number'!$A:$A,0),MATCH(_7043_DJones_1_export_excel_2_9_[[#Headers],[OTHER NAMES(1)]],'By serial number'!$A$1:$AV$1,0)))=0,"",INDEX('By serial number'!$A:$AV,MATCH(TEXT($C66,"000"),'By serial number'!$A:$A,0),MATCH(_7043_DJones_1_export_excel_2_9_[[#Headers],[OTHER NAMES(1)]],'By serial number'!$A$1:$AV$1,0)))</f>
        <v/>
      </c>
      <c r="AK66" s="4" t="str">
        <f>IF(LEN(INDEX('By serial number'!$A:$AV,MATCH(TEXT($C66,"000"),'By serial number'!$A:$A,0),MATCH(_7043_DJones_1_export_excel_2_9_[[#Headers],[OTHER NAMES(2)]],'By serial number'!$A$1:$AV$1,0)))=0,"",INDEX('By serial number'!$A:$AV,MATCH(TEXT($C66,"000"),'By serial number'!$A:$A,0),MATCH(_7043_DJones_1_export_excel_2_9_[[#Headers],[OTHER NAMES(2)]],'By serial number'!$A$1:$AV$1,0)))</f>
        <v/>
      </c>
      <c r="AL66" s="4" t="str">
        <f>IF(LEN(INDEX('By serial number'!$A:$AV,MATCH(TEXT($C66,"000"),'By serial number'!$A:$A,0),MATCH(_7043_DJones_1_export_excel_2_9_[[#Headers],[Part 135 Certificate Holder Name]],'By serial number'!$A$1:$AV$1,0)))=0,"",INDEX('By serial number'!$A:$AV,MATCH(TEXT($C66,"000"),'By serial number'!$A:$A,0),MATCH(_7043_DJones_1_export_excel_2_9_[[#Headers],[Part 135 Certificate Holder Name]],'By serial number'!$A$1:$AV$1,0)))</f>
        <v/>
      </c>
      <c r="AM66" s="4" t="str">
        <f>IF(LEN(INDEX('By serial number'!$A:$AV,MATCH(TEXT($C66,"000"),'By serial number'!$A:$A,0),MATCH(_7043_DJones_1_export_excel_2_9_[[#Headers],[Part 135 Dsgn]],'By serial number'!$A$1:$AV$1,0)))=0,"",INDEX('By serial number'!$A:$AV,MATCH(TEXT($C66,"000"),'By serial number'!$A:$A,0),MATCH(_7043_DJones_1_export_excel_2_9_[[#Headers],[Part 135 Dsgn]],'By serial number'!$A$1:$AV$1,0)))</f>
        <v/>
      </c>
      <c r="AN66" s="4" t="e">
        <f>IF(LEN(INDEX('By serial number'!$A:$AV,MATCH(TEXT($C66,"000"),'By serial number'!$A:$A,0),MATCH(_7043_DJones_1_export_excel_2_9_[[#Headers],[Column2]],'By serial number'!$A$1:$AV$1,0)))=0,"",INDEX('By serial number'!$A:$AV,MATCH(TEXT($C66,"000"),'By serial number'!$A:$A,0),MATCH(_7043_DJones_1_export_excel_2_9_[[#Headers],[Column2]],'By serial number'!$A$1:$AV$1,0)))</f>
        <v>#N/A</v>
      </c>
      <c r="AO66" s="4" t="str">
        <f>IF(LEN(INDEX('By serial number'!$A:$AV,MATCH(TEXT($C66,"000"),'By serial number'!$A:$A,0),MATCH(_7043_DJones_1_export_excel_2_9_[[#Headers],[DNB Key People]],'By serial number'!$A$1:$AV$1,0)))=0,"",INDEX('By serial number'!$A:$AV,MATCH(TEXT($C66,"000"),'By serial number'!$A:$A,0),MATCH(_7043_DJones_1_export_excel_2_9_[[#Headers],[DNB Key People]],'By serial number'!$A$1:$AV$1,0)))</f>
        <v/>
      </c>
      <c r="AP66" s="4" t="str">
        <f>IF(LEN(INDEX('By serial number'!$A:$AV,MATCH(TEXT($C66,"000"),'By serial number'!$A:$A,0),MATCH(_7043_DJones_1_export_excel_2_9_[[#Headers],[POC]],'By serial number'!$A$1:$AV$1,0)))=0,"",INDEX('By serial number'!$A:$AV,MATCH(TEXT($C66,"000"),'By serial number'!$A:$A,0),MATCH(_7043_DJones_1_export_excel_2_9_[[#Headers],[POC]],'By serial number'!$A$1:$AV$1,0)))</f>
        <v/>
      </c>
      <c r="AQ66" s="4" t="str">
        <f>IF(LEN(INDEX('By serial number'!$A:$AV,MATCH(TEXT($C66,"000"),'By serial number'!$A:$A,0),MATCH(_7043_DJones_1_export_excel_2_9_[[#Headers],[Title]],'By serial number'!$A$1:$AV$1,0)))=0,"",INDEX('By serial number'!$A:$AV,MATCH(TEXT($C66,"000"),'By serial number'!$A:$A,0),MATCH(_7043_DJones_1_export_excel_2_9_[[#Headers],[Title]],'By serial number'!$A$1:$AV$1,0)))</f>
        <v/>
      </c>
      <c r="AR66" s="4" t="str">
        <f>IF(LEN(INDEX('By serial number'!$A:$AV,MATCH(TEXT($C66,"000"),'By serial number'!$A:$A,0),MATCH(_7043_DJones_1_export_excel_2_9_[[#Headers],[Address]],'By serial number'!$A$1:$AV$1,0)))=0,"",INDEX('By serial number'!$A:$AV,MATCH(TEXT($C66,"000"),'By serial number'!$A:$A,0),MATCH(_7043_DJones_1_export_excel_2_9_[[#Headers],[Address]],'By serial number'!$A$1:$AV$1,0)))</f>
        <v/>
      </c>
      <c r="AS66" s="4" t="e">
        <f>IF(LEN(INDEX('By serial number'!$A:$AV,MATCH(TEXT($C66,"000"),'By serial number'!$A:$A,0),MATCH(_7043_DJones_1_export_excel_2_9_[[#Headers],[Column3]],'By serial number'!$A$1:$AV$1,0)))=0,"",INDEX('By serial number'!$A:$AV,MATCH(TEXT($C66,"000"),'By serial number'!$A:$A,0),MATCH(_7043_DJones_1_export_excel_2_9_[[#Headers],[Column3]],'By serial number'!$A$1:$AV$1,0)))</f>
        <v>#N/A</v>
      </c>
      <c r="AT66" s="4" t="str">
        <f>IF(LEN(INDEX('By serial number'!$A:$AV,MATCH(TEXT($C66,"000"),'By serial number'!$A:$A,0),MATCH(_7043_DJones_1_export_excel_2_9_[[#Headers],[Phone]],'By serial number'!$A$1:$AV$1,0)))=0,"",INDEX('By serial number'!$A:$AV,MATCH(TEXT($C66,"000"),'By serial number'!$A:$A,0),MATCH(_7043_DJones_1_export_excel_2_9_[[#Headers],[Phone]],'By serial number'!$A$1:$AV$1,0)))</f>
        <v/>
      </c>
      <c r="AU66" s="4" t="str">
        <f>IF(LEN(INDEX('By serial number'!$A:$AV,MATCH(TEXT($C66,"000"),'By serial number'!$A:$A,0),MATCH(_7043_DJones_1_export_excel_2_9_[[#Headers],[Email]],'By serial number'!$A$1:$AV$1,0)))=0,"",INDEX('By serial number'!$A:$AV,MATCH(TEXT($C66,"000"),'By serial number'!$A:$A,0),MATCH(_7043_DJones_1_export_excel_2_9_[[#Headers],[Email]],'By serial number'!$A$1:$AV$1,0)))</f>
        <v/>
      </c>
      <c r="AV66" s="4" t="e">
        <f>IF(LEN(INDEX('By serial number'!$A:$AV,MATCH(TEXT($C66,"000"),'By serial number'!$A:$A,0),MATCH(_7043_DJones_1_export_excel_2_9_[[#Headers],[Column4]],'By serial number'!$A$1:$AV$1,0)))=0,"",INDEX('By serial number'!$A:$AV,MATCH(TEXT($C66,"000"),'By serial number'!$A:$A,0),MATCH(_7043_DJones_1_export_excel_2_9_[[#Headers],[Column4]],'By serial number'!$A$1:$AV$1,0)))</f>
        <v>#N/A</v>
      </c>
      <c r="AW66" s="4" t="str">
        <f>IF(LEN(INDEX('By serial number'!$A:$AV,MATCH(TEXT($C66,"000"),'By serial number'!$A:$A,0),MATCH(_7043_DJones_1_export_excel_2_9_[[#Headers],[NBAA Name]],'By serial number'!$A$1:$AV$1,0)))=0,"",INDEX('By serial number'!$A:$AV,MATCH(TEXT($C66,"000"),'By serial number'!$A:$A,0),MATCH(_7043_DJones_1_export_excel_2_9_[[#Headers],[NBAA Name]],'By serial number'!$A$1:$AV$1,0)))</f>
        <v/>
      </c>
      <c r="AX66" s="4" t="str">
        <f>IF(LEN(INDEX('By serial number'!$A:$AV,MATCH(TEXT($C66,"000"),'By serial number'!$A:$A,0),MATCH(_7043_DJones_1_export_excel_2_9_[[#Headers],[NBAA Addr1]],'By serial number'!$A$1:$AV$1,0)))=0,"",INDEX('By serial number'!$A:$AV,MATCH(TEXT($C66,"000"),'By serial number'!$A:$A,0),MATCH(_7043_DJones_1_export_excel_2_9_[[#Headers],[NBAA Addr1]],'By serial number'!$A$1:$AV$1,0)))</f>
        <v/>
      </c>
      <c r="AY66" s="4" t="str">
        <f>IF(LEN(INDEX('By serial number'!$A:$AV,MATCH(TEXT($C66,"000"),'By serial number'!$A:$A,0),MATCH(_7043_DJones_1_export_excel_2_9_[[#Headers],[NBAA Addr2]],'By serial number'!$A$1:$AV$1,0)))=0,"",INDEX('By serial number'!$A:$AV,MATCH(TEXT($C66,"000"),'By serial number'!$A:$A,0),MATCH(_7043_DJones_1_export_excel_2_9_[[#Headers],[NBAA Addr2]],'By serial number'!$A$1:$AV$1,0)))</f>
        <v/>
      </c>
      <c r="AZ66" s="4" t="str">
        <f>IF(LEN(INDEX('By serial number'!$A:$AV,MATCH(TEXT($C66,"000"),'By serial number'!$A:$A,0),MATCH(_7043_DJones_1_export_excel_2_9_[[#Headers],[NBAA City]],'By serial number'!$A$1:$AV$1,0)))=0,"",INDEX('By serial number'!$A:$AV,MATCH(TEXT($C66,"000"),'By serial number'!$A:$A,0),MATCH(_7043_DJones_1_export_excel_2_9_[[#Headers],[NBAA City]],'By serial number'!$A$1:$AV$1,0)))</f>
        <v/>
      </c>
      <c r="BA66" s="4" t="str">
        <f>IF(LEN(INDEX('By serial number'!$A:$AV,MATCH(TEXT($C66,"000"),'By serial number'!$A:$A,0),MATCH(_7043_DJones_1_export_excel_2_9_[[#Headers],[NBAA State]],'By serial number'!$A$1:$AV$1,0)))=0,"",INDEX('By serial number'!$A:$AV,MATCH(TEXT($C66,"000"),'By serial number'!$A:$A,0),MATCH(_7043_DJones_1_export_excel_2_9_[[#Headers],[NBAA State]],'By serial number'!$A$1:$AV$1,0)))</f>
        <v/>
      </c>
      <c r="BB66" s="4" t="str">
        <f>IF(LEN(INDEX('By serial number'!$A:$AV,MATCH(TEXT($C66,"000"),'By serial number'!$A:$A,0),MATCH(_7043_DJones_1_export_excel_2_9_[[#Headers],[NBAA Zip]],'By serial number'!$A$1:$AV$1,0)))=0,"",INDEX('By serial number'!$A:$AV,MATCH(TEXT($C66,"000"),'By serial number'!$A:$A,0),MATCH(_7043_DJones_1_export_excel_2_9_[[#Headers],[NBAA Zip]],'By serial number'!$A$1:$AV$1,0)))</f>
        <v/>
      </c>
      <c r="BC66" s="4" t="str">
        <f>IF(LEN(INDEX('By serial number'!$A:$AV,MATCH(TEXT($C66,"000"),'By serial number'!$A:$A,0),MATCH(_7043_DJones_1_export_excel_2_9_[[#Headers],[NBAA Phone]],'By serial number'!$A$1:$AV$1,0)))=0,"",INDEX('By serial number'!$A:$AV,MATCH(TEXT($C66,"000"),'By serial number'!$A:$A,0),MATCH(_7043_DJones_1_export_excel_2_9_[[#Headers],[NBAA Phone]],'By serial number'!$A$1:$AV$1,0)))</f>
        <v/>
      </c>
      <c r="BD66" s="4" t="str">
        <f>IF(LEN(INDEX('By serial number'!$A:$AV,MATCH(TEXT($C66,"000"),'By serial number'!$A:$A,0),MATCH(_7043_DJones_1_export_excel_2_9_[[#Headers],[NBAA Web]],'By serial number'!$A$1:$AV$1,0)))=0,"",INDEX('By serial number'!$A:$AV,MATCH(TEXT($C66,"000"),'By serial number'!$A:$A,0),MATCH(_7043_DJones_1_export_excel_2_9_[[#Headers],[NBAA Web]],'By serial number'!$A$1:$AV$1,0)))</f>
        <v/>
      </c>
      <c r="BE66" s="4" t="str">
        <f>IF(LEN(INDEX('By serial number'!$A:$AV,MATCH(TEXT($C66,"000"),'By serial number'!$A:$A,0),MATCH(_7043_DJones_1_export_excel_2_9_[[#Headers],[NBAA email]],'By serial number'!$A$1:$AV$1,0)))=0,"",INDEX('By serial number'!$A:$AV,MATCH(TEXT($C66,"000"),'By serial number'!$A:$A,0),MATCH(_7043_DJones_1_export_excel_2_9_[[#Headers],[NBAA email]],'By serial number'!$A$1:$AV$1,0)))</f>
        <v/>
      </c>
      <c r="BF66" s="4" t="str">
        <f>IF(LEN(INDEX('By serial number'!$A:$AV,MATCH(TEXT($C66,"000"),'By serial number'!$A:$A,0),MATCH(_7043_DJones_1_export_excel_2_9_[[#Headers],[NBAA NBAA Link]],'By serial number'!$A$1:$AV$1,0)))=0,"",INDEX('By serial number'!$A:$AV,MATCH(TEXT($C66,"000"),'By serial number'!$A:$A,0),MATCH(_7043_DJones_1_export_excel_2_9_[[#Headers],[NBAA NBAA Link]],'By serial number'!$A$1:$AV$1,0)))</f>
        <v/>
      </c>
      <c r="BG66" s="4" t="str">
        <f>IF(LEN(INDEX('By serial number'!$A:$AV,MATCH(TEXT($C66,"000"),'By serial number'!$A:$A,0),MATCH(_7043_DJones_1_export_excel_2_9_[[#Headers],[Certificate Designator]],'By serial number'!$A$1:$AV$1,0)))=0,"",INDEX('By serial number'!$A:$AV,MATCH(TEXT($C66,"000"),'By serial number'!$A:$A,0),MATCH(_7043_DJones_1_export_excel_2_9_[[#Headers],[Certificate Designator]],'By serial number'!$A$1:$AV$1,0)))</f>
        <v/>
      </c>
      <c r="BH66" s="4" t="str">
        <f>IF(LEN(INDEX('By serial number'!$A:$AV,MATCH(TEXT($C66,"000"),'By serial number'!$A:$A,0),MATCH(_7043_DJones_1_export_excel_2_9_[[#Headers],[Company Name]],'By serial number'!$A$1:$AV$1,0)))=0,"",INDEX('By serial number'!$A:$AV,MATCH(TEXT($C66,"000"),'By serial number'!$A:$A,0),MATCH(_7043_DJones_1_export_excel_2_9_[[#Headers],[Company Name]],'By serial number'!$A$1:$AV$1,0)))</f>
        <v/>
      </c>
      <c r="BI66" s="4" t="str">
        <f>IF(LEN(INDEX('By serial number'!$A:$AV,MATCH(TEXT($C66,"000"),'By serial number'!$A:$A,0),MATCH(_7043_DJones_1_export_excel_2_9_[[#Headers],[CEO_Name]],'By serial number'!$A$1:$AV$1,0)))=0,"",INDEX('By serial number'!$A:$AV,MATCH(TEXT($C66,"000"),'By serial number'!$A:$A,0),MATCH(_7043_DJones_1_export_excel_2_9_[[#Headers],[CEO_Name]],'By serial number'!$A$1:$AV$1,0)))</f>
        <v/>
      </c>
      <c r="BJ66" s="4" t="str">
        <f>IF(LEN(INDEX('By serial number'!$A:$AV,MATCH(TEXT($C66,"000"),'By serial number'!$A:$A,0),MATCH(_7043_DJones_1_export_excel_2_9_[[#Headers],[CEO_Title]],'By serial number'!$A$1:$AV$1,0)))=0,"",INDEX('By serial number'!$A:$AV,MATCH(TEXT($C66,"000"),'By serial number'!$A:$A,0),MATCH(_7043_DJones_1_export_excel_2_9_[[#Headers],[CEO_Title]],'By serial number'!$A$1:$AV$1,0)))</f>
        <v/>
      </c>
      <c r="BK66" s="4" t="str">
        <f>IF(LEN(INDEX('By serial number'!$A:$AV,MATCH(TEXT($C66,"000"),'By serial number'!$A:$A,0),MATCH(_7043_DJones_1_export_excel_2_9_[[#Headers],[CEO_Address1]],'By serial number'!$A$1:$AV$1,0)))=0,"",INDEX('By serial number'!$A:$AV,MATCH(TEXT($C66,"000"),'By serial number'!$A:$A,0),MATCH(_7043_DJones_1_export_excel_2_9_[[#Headers],[CEO_Address1]],'By serial number'!$A$1:$AV$1,0)))</f>
        <v/>
      </c>
      <c r="BL66" s="4" t="str">
        <f>IF(LEN(INDEX('By serial number'!$A:$AV,MATCH(TEXT($C66,"000"),'By serial number'!$A:$A,0),MATCH(_7043_DJones_1_export_excel_2_9_[[#Headers],[CEO_Address2]],'By serial number'!$A$1:$AV$1,0)))=0,"",INDEX('By serial number'!$A:$AV,MATCH(TEXT($C66,"000"),'By serial number'!$A:$A,0),MATCH(_7043_DJones_1_export_excel_2_9_[[#Headers],[CEO_Address2]],'By serial number'!$A$1:$AV$1,0)))</f>
        <v/>
      </c>
      <c r="BM66" s="4" t="str">
        <f>IF(LEN(INDEX('By serial number'!$A:$AV,MATCH(TEXT($C66,"000"),'By serial number'!$A:$A,0),MATCH(_7043_DJones_1_export_excel_2_9_[[#Headers],[CEO_Address3]],'By serial number'!$A$1:$AV$1,0)))=0,"",INDEX('By serial number'!$A:$AV,MATCH(TEXT($C66,"000"),'By serial number'!$A:$A,0),MATCH(_7043_DJones_1_export_excel_2_9_[[#Headers],[CEO_Address3]],'By serial number'!$A$1:$AV$1,0)))</f>
        <v/>
      </c>
      <c r="BN66" s="4" t="str">
        <f>IF(LEN(INDEX('By serial number'!$A:$AV,MATCH(TEXT($C66,"000"),'By serial number'!$A:$A,0),MATCH(_7043_DJones_1_export_excel_2_9_[[#Headers],[CEO_City]],'By serial number'!$A$1:$AV$1,0)))=0,"",INDEX('By serial number'!$A:$AV,MATCH(TEXT($C66,"000"),'By serial number'!$A:$A,0),MATCH(_7043_DJones_1_export_excel_2_9_[[#Headers],[CEO_City]],'By serial number'!$A$1:$AV$1,0)))</f>
        <v/>
      </c>
      <c r="BO66" s="4" t="str">
        <f>IF(LEN(INDEX('By serial number'!$A:$AV,MATCH(TEXT($C66,"000"),'By serial number'!$A:$A,0),MATCH(_7043_DJones_1_export_excel_2_9_[[#Headers],[CEO_State]],'By serial number'!$A$1:$AV$1,0)))=0,"",INDEX('By serial number'!$A:$AV,MATCH(TEXT($C66,"000"),'By serial number'!$A:$A,0),MATCH(_7043_DJones_1_export_excel_2_9_[[#Headers],[CEO_State]],'By serial number'!$A$1:$AV$1,0)))</f>
        <v/>
      </c>
      <c r="BP66" s="4" t="str">
        <f>IF(LEN(INDEX('By serial number'!$A:$AV,MATCH(TEXT($C66,"000"),'By serial number'!$A:$A,0),MATCH(_7043_DJones_1_export_excel_2_9_[[#Headers],[CEO_Postal_Code]],'By serial number'!$A$1:$AV$1,0)))=0,"",INDEX('By serial number'!$A:$AV,MATCH(TEXT($C66,"000"),'By serial number'!$A:$A,0),MATCH(_7043_DJones_1_export_excel_2_9_[[#Headers],[CEO_Postal_Code]],'By serial number'!$A$1:$AV$1,0)))</f>
        <v/>
      </c>
      <c r="BQ66" s="4" t="str">
        <f>IF(LEN(INDEX('By serial number'!$A:$AV,MATCH(TEXT($C66,"000"),'By serial number'!$A:$A,0),MATCH(_7043_DJones_1_export_excel_2_9_[[#Headers],[CEO_Country]],'By serial number'!$A$1:$AV$1,0)))=0,"",INDEX('By serial number'!$A:$AV,MATCH(TEXT($C66,"000"),'By serial number'!$A:$A,0),MATCH(_7043_DJones_1_export_excel_2_9_[[#Headers],[CEO_Country]],'By serial number'!$A$1:$AV$1,0)))</f>
        <v/>
      </c>
      <c r="BR66" s="4" t="str">
        <f>IF(LEN(INDEX('By serial number'!$A:$AV,MATCH(TEXT($C66,"000"),'By serial number'!$A:$A,0),MATCH(_7043_DJones_1_export_excel_2_9_[[#Headers],[CEO_Phone]],'By serial number'!$A$1:$AV$1,0)))=0,"",INDEX('By serial number'!$A:$AV,MATCH(TEXT($C66,"000"),'By serial number'!$A:$A,0),MATCH(_7043_DJones_1_export_excel_2_9_[[#Headers],[CEO_Phone]],'By serial number'!$A$1:$AV$1,0)))</f>
        <v/>
      </c>
      <c r="BS66" s="4" t="str">
        <f>IF(LEN(INDEX('By serial number'!$A:$AV,MATCH(TEXT($C66,"000"),'By serial number'!$A:$A,0),MATCH(_7043_DJones_1_export_excel_2_9_[[#Headers],[CEO_Phone_Extension]],'By serial number'!$A$1:$AV$1,0)))=0,"",INDEX('By serial number'!$A:$AV,MATCH(TEXT($C66,"000"),'By serial number'!$A:$A,0),MATCH(_7043_DJones_1_export_excel_2_9_[[#Headers],[CEO_Phone_Extension]],'By serial number'!$A$1:$AV$1,0)))</f>
        <v/>
      </c>
      <c r="BT66" s="4" t="str">
        <f>IF(LEN(INDEX('By serial number'!$A:$AV,MATCH(TEXT($C66,"000"),'By serial number'!$A:$A,0),MATCH(_7043_DJones_1_export_excel_2_9_[[#Headers],[CEO_Foreign_Phone]],'By serial number'!$A$1:$AV$1,0)))=0,"",INDEX('By serial number'!$A:$AV,MATCH(TEXT($C66,"000"),'By serial number'!$A:$A,0),MATCH(_7043_DJones_1_export_excel_2_9_[[#Headers],[CEO_Foreign_Phone]],'By serial number'!$A$1:$AV$1,0)))</f>
        <v/>
      </c>
      <c r="BU66" s="4" t="str">
        <f>IFERROR(INDEX(Zerobounce!$A:$B,MATCH(_7043_DJones_1_export_excel_2_9_[[#This Row],[COMPEMAILADDRESS]],Zerobounce!$A:$A,0),2),"")</f>
        <v>do_not_mail</v>
      </c>
      <c r="BV66" s="4" t="str">
        <f>IFERROR(INDEX(Zerobounce!$A:$B,MATCH(_7043_DJones_1_export_excel_2_9_[[#This Row],[CONTACTEMAIL]],Zerobounce!$A:$A,0),2),"")</f>
        <v>invalid</v>
      </c>
      <c r="BW66" s="11"/>
    </row>
    <row r="67" spans="1:75" x14ac:dyDescent="0.25">
      <c r="A67" s="4" t="s">
        <v>999</v>
      </c>
      <c r="B67" s="4" t="s">
        <v>1000</v>
      </c>
      <c r="C67">
        <v>235</v>
      </c>
      <c r="D67" s="4" t="s">
        <v>1443</v>
      </c>
      <c r="E67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VH-OVG </v>
      </c>
      <c r="F67" s="4" t="s">
        <v>1444</v>
      </c>
      <c r="G67" s="4" t="s">
        <v>1445</v>
      </c>
      <c r="H67" s="4" t="s">
        <v>451</v>
      </c>
      <c r="I67" s="4" t="s">
        <v>515</v>
      </c>
      <c r="J67" s="4" t="s">
        <v>1446</v>
      </c>
      <c r="K67" s="4" t="s">
        <v>1447</v>
      </c>
      <c r="L67" s="4"/>
      <c r="M67" s="4" t="s">
        <v>87</v>
      </c>
      <c r="N67" s="4" t="s">
        <v>88</v>
      </c>
      <c r="O67">
        <v>2145</v>
      </c>
      <c r="P67" s="4" t="s">
        <v>451</v>
      </c>
      <c r="Q67" s="4" t="s">
        <v>1448</v>
      </c>
      <c r="R67" s="4" t="s">
        <v>1449</v>
      </c>
      <c r="S67" s="4" t="s">
        <v>1450</v>
      </c>
      <c r="T67" s="4" t="s">
        <v>1451</v>
      </c>
      <c r="U67" s="4"/>
      <c r="V67" s="4" t="s">
        <v>1253</v>
      </c>
      <c r="W67" s="4" t="s">
        <v>1456</v>
      </c>
      <c r="X67" s="4" t="s">
        <v>1457</v>
      </c>
      <c r="Y67" s="4" t="s">
        <v>1458</v>
      </c>
      <c r="Z67" s="4" t="s">
        <v>1451</v>
      </c>
      <c r="AA67" s="4" t="s">
        <v>1451</v>
      </c>
      <c r="AB67" s="4"/>
      <c r="AC67" s="4" t="str">
        <f>IF(LEN(INDEX('By serial number'!$A:$AV,MATCH(TEXT($C67,"000"),'By serial number'!$A:$A,0),MATCH(_7043_DJones_1_export_excel_2_9_[[#Headers],["Operator"]],'By serial number'!$A$1:$AV$1,0)))=0,"",INDEX('By serial number'!$A:$AV,MATCH(TEXT($C67,"000"),'By serial number'!$A:$A,0),MATCH(_7043_DJones_1_export_excel_2_9_[[#Headers],["Operator"]],'By serial number'!$A$1:$AV$1,0)))</f>
        <v/>
      </c>
      <c r="AD67" s="4" t="str">
        <f>IF(LEN(INDEX('By serial number'!$A:$AV,MATCH(TEXT($C67,"000"),'By serial number'!$A:$A,0),MATCH(_7043_DJones_1_export_excel_2_9_[[#Headers],[Data]],'By serial number'!$A$1:$AV$1,0)))=0,"",INDEX('By serial number'!$A:$AV,MATCH(TEXT($C67,"000"),'By serial number'!$A:$A,0),MATCH(_7043_DJones_1_export_excel_2_9_[[#Headers],[Data]],'By serial number'!$A$1:$AV$1,0)))</f>
        <v>CAREFLIGHT LIMITED,WENTWORTHVILLE , NSW, Australia.Rgd.,2021/02/10</v>
      </c>
      <c r="AE67" s="4" t="str">
        <f>IF(LEN(INDEX('By serial number'!$A:$AV,MATCH(TEXT($C67,"000"),'By serial number'!$A:$A,0),MATCH(_7043_DJones_1_export_excel_2_9_[[#Headers],[NAME]],'By serial number'!$A$1:$AV$1,0)))=0,"",INDEX('By serial number'!$A:$AV,MATCH(TEXT($C67,"000"),'By serial number'!$A:$A,0),MATCH(_7043_DJones_1_export_excel_2_9_[[#Headers],[NAME]],'By serial number'!$A$1:$AV$1,0)))</f>
        <v>Careflight</v>
      </c>
      <c r="AF67" s="4" t="str">
        <f>IF(LEN(INDEX('By serial number'!$A:$AV,MATCH(TEXT($C67,"000"),'By serial number'!$A:$A,0),MATCH(_7043_DJones_1_export_excel_2_9_[[#Headers],[STREET]],'By serial number'!$A$1:$AV$1,0)))=0,"",INDEX('By serial number'!$A:$AV,MATCH(TEXT($C67,"000"),'By serial number'!$A:$A,0),MATCH(_7043_DJones_1_export_excel_2_9_[[#Headers],[STREET]],'By serial number'!$A$1:$AV$1,0)))</f>
        <v/>
      </c>
      <c r="AG67" s="4" t="str">
        <f>IF(LEN(INDEX('By serial number'!$A:$AV,MATCH(TEXT($C67,"000"),'By serial number'!$A:$A,0),MATCH(_7043_DJones_1_export_excel_2_9_[[#Headers],[CITY]],'By serial number'!$A$1:$AV$1,0)))=0,"",INDEX('By serial number'!$A:$AV,MATCH(TEXT($C67,"000"),'By serial number'!$A:$A,0),MATCH(_7043_DJones_1_export_excel_2_9_[[#Headers],[CITY]],'By serial number'!$A$1:$AV$1,0)))</f>
        <v>Wentworthville</v>
      </c>
      <c r="AH67" s="4" t="str">
        <f>IF(LEN(INDEX('By serial number'!$A:$AV,MATCH(TEXT($C67,"000"),'By serial number'!$A:$A,0),MATCH(_7043_DJones_1_export_excel_2_9_[[#Headers],[STATE]],'By serial number'!$A$1:$AV$1,0)))=0,"",INDEX('By serial number'!$A:$AV,MATCH(TEXT($C67,"000"),'By serial number'!$A:$A,0),MATCH(_7043_DJones_1_export_excel_2_9_[[#Headers],[STATE]],'By serial number'!$A$1:$AV$1,0)))</f>
        <v>NSW</v>
      </c>
      <c r="AI67" s="4" t="e">
        <f>IF(LEN(INDEX('By serial number'!$A:$AV,MATCH(TEXT($C67,"000"),'By serial number'!$A:$A,0),MATCH(_7043_DJones_1_export_excel_2_9_[[#Headers],[Column1]],'By serial number'!$A$1:$AV$1,0)))=0,"",INDEX('By serial number'!$A:$AV,MATCH(TEXT($C67,"000"),'By serial number'!$A:$A,0),MATCH(_7043_DJones_1_export_excel_2_9_[[#Headers],[Column1]],'By serial number'!$A$1:$AV$1,0)))</f>
        <v>#N/A</v>
      </c>
      <c r="AJ67" s="4" t="str">
        <f>IF(LEN(INDEX('By serial number'!$A:$AV,MATCH(TEXT($C67,"000"),'By serial number'!$A:$A,0),MATCH(_7043_DJones_1_export_excel_2_9_[[#Headers],[OTHER NAMES(1)]],'By serial number'!$A$1:$AV$1,0)))=0,"",INDEX('By serial number'!$A:$AV,MATCH(TEXT($C67,"000"),'By serial number'!$A:$A,0),MATCH(_7043_DJones_1_export_excel_2_9_[[#Headers],[OTHER NAMES(1)]],'By serial number'!$A$1:$AV$1,0)))</f>
        <v/>
      </c>
      <c r="AK67" s="4" t="str">
        <f>IF(LEN(INDEX('By serial number'!$A:$AV,MATCH(TEXT($C67,"000"),'By serial number'!$A:$A,0),MATCH(_7043_DJones_1_export_excel_2_9_[[#Headers],[OTHER NAMES(2)]],'By serial number'!$A$1:$AV$1,0)))=0,"",INDEX('By serial number'!$A:$AV,MATCH(TEXT($C67,"000"),'By serial number'!$A:$A,0),MATCH(_7043_DJones_1_export_excel_2_9_[[#Headers],[OTHER NAMES(2)]],'By serial number'!$A$1:$AV$1,0)))</f>
        <v/>
      </c>
      <c r="AL67" s="4" t="str">
        <f>IF(LEN(INDEX('By serial number'!$A:$AV,MATCH(TEXT($C67,"000"),'By serial number'!$A:$A,0),MATCH(_7043_DJones_1_export_excel_2_9_[[#Headers],[Part 135 Certificate Holder Name]],'By serial number'!$A$1:$AV$1,0)))=0,"",INDEX('By serial number'!$A:$AV,MATCH(TEXT($C67,"000"),'By serial number'!$A:$A,0),MATCH(_7043_DJones_1_export_excel_2_9_[[#Headers],[Part 135 Certificate Holder Name]],'By serial number'!$A$1:$AV$1,0)))</f>
        <v/>
      </c>
      <c r="AM67" s="4" t="str">
        <f>IF(LEN(INDEX('By serial number'!$A:$AV,MATCH(TEXT($C67,"000"),'By serial number'!$A:$A,0),MATCH(_7043_DJones_1_export_excel_2_9_[[#Headers],[Part 135 Dsgn]],'By serial number'!$A$1:$AV$1,0)))=0,"",INDEX('By serial number'!$A:$AV,MATCH(TEXT($C67,"000"),'By serial number'!$A:$A,0),MATCH(_7043_DJones_1_export_excel_2_9_[[#Headers],[Part 135 Dsgn]],'By serial number'!$A$1:$AV$1,0)))</f>
        <v/>
      </c>
      <c r="AN67" s="4" t="e">
        <f>IF(LEN(INDEX('By serial number'!$A:$AV,MATCH(TEXT($C67,"000"),'By serial number'!$A:$A,0),MATCH(_7043_DJones_1_export_excel_2_9_[[#Headers],[Column2]],'By serial number'!$A$1:$AV$1,0)))=0,"",INDEX('By serial number'!$A:$AV,MATCH(TEXT($C67,"000"),'By serial number'!$A:$A,0),MATCH(_7043_DJones_1_export_excel_2_9_[[#Headers],[Column2]],'By serial number'!$A$1:$AV$1,0)))</f>
        <v>#N/A</v>
      </c>
      <c r="AO67" s="4" t="str">
        <f>IF(LEN(INDEX('By serial number'!$A:$AV,MATCH(TEXT($C67,"000"),'By serial number'!$A:$A,0),MATCH(_7043_DJones_1_export_excel_2_9_[[#Headers],[DNB Key People]],'By serial number'!$A$1:$AV$1,0)))=0,"",INDEX('By serial number'!$A:$AV,MATCH(TEXT($C67,"000"),'By serial number'!$A:$A,0),MATCH(_7043_DJones_1_export_excel_2_9_[[#Headers],[DNB Key People]],'By serial number'!$A$1:$AV$1,0)))</f>
        <v/>
      </c>
      <c r="AP67" s="4" t="str">
        <f>IF(LEN(INDEX('By serial number'!$A:$AV,MATCH(TEXT($C67,"000"),'By serial number'!$A:$A,0),MATCH(_7043_DJones_1_export_excel_2_9_[[#Headers],[POC]],'By serial number'!$A$1:$AV$1,0)))=0,"",INDEX('By serial number'!$A:$AV,MATCH(TEXT($C67,"000"),'By serial number'!$A:$A,0),MATCH(_7043_DJones_1_export_excel_2_9_[[#Headers],[POC]],'By serial number'!$A$1:$AV$1,0)))</f>
        <v/>
      </c>
      <c r="AQ67" s="4" t="str">
        <f>IF(LEN(INDEX('By serial number'!$A:$AV,MATCH(TEXT($C67,"000"),'By serial number'!$A:$A,0),MATCH(_7043_DJones_1_export_excel_2_9_[[#Headers],[Title]],'By serial number'!$A$1:$AV$1,0)))=0,"",INDEX('By serial number'!$A:$AV,MATCH(TEXT($C67,"000"),'By serial number'!$A:$A,0),MATCH(_7043_DJones_1_export_excel_2_9_[[#Headers],[Title]],'By serial number'!$A$1:$AV$1,0)))</f>
        <v/>
      </c>
      <c r="AR67" s="4" t="str">
        <f>IF(LEN(INDEX('By serial number'!$A:$AV,MATCH(TEXT($C67,"000"),'By serial number'!$A:$A,0),MATCH(_7043_DJones_1_export_excel_2_9_[[#Headers],[Address]],'By serial number'!$A$1:$AV$1,0)))=0,"",INDEX('By serial number'!$A:$AV,MATCH(TEXT($C67,"000"),'By serial number'!$A:$A,0),MATCH(_7043_DJones_1_export_excel_2_9_[[#Headers],[Address]],'By serial number'!$A$1:$AV$1,0)))</f>
        <v/>
      </c>
      <c r="AS67" s="4" t="e">
        <f>IF(LEN(INDEX('By serial number'!$A:$AV,MATCH(TEXT($C67,"000"),'By serial number'!$A:$A,0),MATCH(_7043_DJones_1_export_excel_2_9_[[#Headers],[Column3]],'By serial number'!$A$1:$AV$1,0)))=0,"",INDEX('By serial number'!$A:$AV,MATCH(TEXT($C67,"000"),'By serial number'!$A:$A,0),MATCH(_7043_DJones_1_export_excel_2_9_[[#Headers],[Column3]],'By serial number'!$A$1:$AV$1,0)))</f>
        <v>#N/A</v>
      </c>
      <c r="AT67" s="4" t="str">
        <f>IF(LEN(INDEX('By serial number'!$A:$AV,MATCH(TEXT($C67,"000"),'By serial number'!$A:$A,0),MATCH(_7043_DJones_1_export_excel_2_9_[[#Headers],[Phone]],'By serial number'!$A$1:$AV$1,0)))=0,"",INDEX('By serial number'!$A:$AV,MATCH(TEXT($C67,"000"),'By serial number'!$A:$A,0),MATCH(_7043_DJones_1_export_excel_2_9_[[#Headers],[Phone]],'By serial number'!$A$1:$AV$1,0)))</f>
        <v/>
      </c>
      <c r="AU67" s="4" t="str">
        <f>IF(LEN(INDEX('By serial number'!$A:$AV,MATCH(TEXT($C67,"000"),'By serial number'!$A:$A,0),MATCH(_7043_DJones_1_export_excel_2_9_[[#Headers],[Email]],'By serial number'!$A$1:$AV$1,0)))=0,"",INDEX('By serial number'!$A:$AV,MATCH(TEXT($C67,"000"),'By serial number'!$A:$A,0),MATCH(_7043_DJones_1_export_excel_2_9_[[#Headers],[Email]],'By serial number'!$A$1:$AV$1,0)))</f>
        <v/>
      </c>
      <c r="AV67" s="4" t="e">
        <f>IF(LEN(INDEX('By serial number'!$A:$AV,MATCH(TEXT($C67,"000"),'By serial number'!$A:$A,0),MATCH(_7043_DJones_1_export_excel_2_9_[[#Headers],[Column4]],'By serial number'!$A$1:$AV$1,0)))=0,"",INDEX('By serial number'!$A:$AV,MATCH(TEXT($C67,"000"),'By serial number'!$A:$A,0),MATCH(_7043_DJones_1_export_excel_2_9_[[#Headers],[Column4]],'By serial number'!$A$1:$AV$1,0)))</f>
        <v>#N/A</v>
      </c>
      <c r="AW67" s="4" t="str">
        <f>IF(LEN(INDEX('By serial number'!$A:$AV,MATCH(TEXT($C67,"000"),'By serial number'!$A:$A,0),MATCH(_7043_DJones_1_export_excel_2_9_[[#Headers],[NBAA Name]],'By serial number'!$A$1:$AV$1,0)))=0,"",INDEX('By serial number'!$A:$AV,MATCH(TEXT($C67,"000"),'By serial number'!$A:$A,0),MATCH(_7043_DJones_1_export_excel_2_9_[[#Headers],[NBAA Name]],'By serial number'!$A$1:$AV$1,0)))</f>
        <v/>
      </c>
      <c r="AX67" s="4" t="str">
        <f>IF(LEN(INDEX('By serial number'!$A:$AV,MATCH(TEXT($C67,"000"),'By serial number'!$A:$A,0),MATCH(_7043_DJones_1_export_excel_2_9_[[#Headers],[NBAA Addr1]],'By serial number'!$A$1:$AV$1,0)))=0,"",INDEX('By serial number'!$A:$AV,MATCH(TEXT($C67,"000"),'By serial number'!$A:$A,0),MATCH(_7043_DJones_1_export_excel_2_9_[[#Headers],[NBAA Addr1]],'By serial number'!$A$1:$AV$1,0)))</f>
        <v/>
      </c>
      <c r="AY67" s="4" t="str">
        <f>IF(LEN(INDEX('By serial number'!$A:$AV,MATCH(TEXT($C67,"000"),'By serial number'!$A:$A,0),MATCH(_7043_DJones_1_export_excel_2_9_[[#Headers],[NBAA Addr2]],'By serial number'!$A$1:$AV$1,0)))=0,"",INDEX('By serial number'!$A:$AV,MATCH(TEXT($C67,"000"),'By serial number'!$A:$A,0),MATCH(_7043_DJones_1_export_excel_2_9_[[#Headers],[NBAA Addr2]],'By serial number'!$A$1:$AV$1,0)))</f>
        <v/>
      </c>
      <c r="AZ67" s="4" t="str">
        <f>IF(LEN(INDEX('By serial number'!$A:$AV,MATCH(TEXT($C67,"000"),'By serial number'!$A:$A,0),MATCH(_7043_DJones_1_export_excel_2_9_[[#Headers],[NBAA City]],'By serial number'!$A$1:$AV$1,0)))=0,"",INDEX('By serial number'!$A:$AV,MATCH(TEXT($C67,"000"),'By serial number'!$A:$A,0),MATCH(_7043_DJones_1_export_excel_2_9_[[#Headers],[NBAA City]],'By serial number'!$A$1:$AV$1,0)))</f>
        <v/>
      </c>
      <c r="BA67" s="4" t="str">
        <f>IF(LEN(INDEX('By serial number'!$A:$AV,MATCH(TEXT($C67,"000"),'By serial number'!$A:$A,0),MATCH(_7043_DJones_1_export_excel_2_9_[[#Headers],[NBAA State]],'By serial number'!$A$1:$AV$1,0)))=0,"",INDEX('By serial number'!$A:$AV,MATCH(TEXT($C67,"000"),'By serial number'!$A:$A,0),MATCH(_7043_DJones_1_export_excel_2_9_[[#Headers],[NBAA State]],'By serial number'!$A$1:$AV$1,0)))</f>
        <v/>
      </c>
      <c r="BB67" s="4" t="str">
        <f>IF(LEN(INDEX('By serial number'!$A:$AV,MATCH(TEXT($C67,"000"),'By serial number'!$A:$A,0),MATCH(_7043_DJones_1_export_excel_2_9_[[#Headers],[NBAA Zip]],'By serial number'!$A$1:$AV$1,0)))=0,"",INDEX('By serial number'!$A:$AV,MATCH(TEXT($C67,"000"),'By serial number'!$A:$A,0),MATCH(_7043_DJones_1_export_excel_2_9_[[#Headers],[NBAA Zip]],'By serial number'!$A$1:$AV$1,0)))</f>
        <v/>
      </c>
      <c r="BC67" s="4" t="str">
        <f>IF(LEN(INDEX('By serial number'!$A:$AV,MATCH(TEXT($C67,"000"),'By serial number'!$A:$A,0),MATCH(_7043_DJones_1_export_excel_2_9_[[#Headers],[NBAA Phone]],'By serial number'!$A$1:$AV$1,0)))=0,"",INDEX('By serial number'!$A:$AV,MATCH(TEXT($C67,"000"),'By serial number'!$A:$A,0),MATCH(_7043_DJones_1_export_excel_2_9_[[#Headers],[NBAA Phone]],'By serial number'!$A$1:$AV$1,0)))</f>
        <v/>
      </c>
      <c r="BD67" s="4" t="str">
        <f>IF(LEN(INDEX('By serial number'!$A:$AV,MATCH(TEXT($C67,"000"),'By serial number'!$A:$A,0),MATCH(_7043_DJones_1_export_excel_2_9_[[#Headers],[NBAA Web]],'By serial number'!$A$1:$AV$1,0)))=0,"",INDEX('By serial number'!$A:$AV,MATCH(TEXT($C67,"000"),'By serial number'!$A:$A,0),MATCH(_7043_DJones_1_export_excel_2_9_[[#Headers],[NBAA Web]],'By serial number'!$A$1:$AV$1,0)))</f>
        <v/>
      </c>
      <c r="BE67" s="4" t="str">
        <f>IF(LEN(INDEX('By serial number'!$A:$AV,MATCH(TEXT($C67,"000"),'By serial number'!$A:$A,0),MATCH(_7043_DJones_1_export_excel_2_9_[[#Headers],[NBAA email]],'By serial number'!$A$1:$AV$1,0)))=0,"",INDEX('By serial number'!$A:$AV,MATCH(TEXT($C67,"000"),'By serial number'!$A:$A,0),MATCH(_7043_DJones_1_export_excel_2_9_[[#Headers],[NBAA email]],'By serial number'!$A$1:$AV$1,0)))</f>
        <v/>
      </c>
      <c r="BF67" s="4" t="str">
        <f>IF(LEN(INDEX('By serial number'!$A:$AV,MATCH(TEXT($C67,"000"),'By serial number'!$A:$A,0),MATCH(_7043_DJones_1_export_excel_2_9_[[#Headers],[NBAA NBAA Link]],'By serial number'!$A$1:$AV$1,0)))=0,"",INDEX('By serial number'!$A:$AV,MATCH(TEXT($C67,"000"),'By serial number'!$A:$A,0),MATCH(_7043_DJones_1_export_excel_2_9_[[#Headers],[NBAA NBAA Link]],'By serial number'!$A$1:$AV$1,0)))</f>
        <v/>
      </c>
      <c r="BG67" s="4" t="str">
        <f>IF(LEN(INDEX('By serial number'!$A:$AV,MATCH(TEXT($C67,"000"),'By serial number'!$A:$A,0),MATCH(_7043_DJones_1_export_excel_2_9_[[#Headers],[Certificate Designator]],'By serial number'!$A$1:$AV$1,0)))=0,"",INDEX('By serial number'!$A:$AV,MATCH(TEXT($C67,"000"),'By serial number'!$A:$A,0),MATCH(_7043_DJones_1_export_excel_2_9_[[#Headers],[Certificate Designator]],'By serial number'!$A$1:$AV$1,0)))</f>
        <v/>
      </c>
      <c r="BH67" s="4" t="str">
        <f>IF(LEN(INDEX('By serial number'!$A:$AV,MATCH(TEXT($C67,"000"),'By serial number'!$A:$A,0),MATCH(_7043_DJones_1_export_excel_2_9_[[#Headers],[Company Name]],'By serial number'!$A$1:$AV$1,0)))=0,"",INDEX('By serial number'!$A:$AV,MATCH(TEXT($C67,"000"),'By serial number'!$A:$A,0),MATCH(_7043_DJones_1_export_excel_2_9_[[#Headers],[Company Name]],'By serial number'!$A$1:$AV$1,0)))</f>
        <v/>
      </c>
      <c r="BI67" s="4" t="str">
        <f>IF(LEN(INDEX('By serial number'!$A:$AV,MATCH(TEXT($C67,"000"),'By serial number'!$A:$A,0),MATCH(_7043_DJones_1_export_excel_2_9_[[#Headers],[CEO_Name]],'By serial number'!$A$1:$AV$1,0)))=0,"",INDEX('By serial number'!$A:$AV,MATCH(TEXT($C67,"000"),'By serial number'!$A:$A,0),MATCH(_7043_DJones_1_export_excel_2_9_[[#Headers],[CEO_Name]],'By serial number'!$A$1:$AV$1,0)))</f>
        <v/>
      </c>
      <c r="BJ67" s="4" t="str">
        <f>IF(LEN(INDEX('By serial number'!$A:$AV,MATCH(TEXT($C67,"000"),'By serial number'!$A:$A,0),MATCH(_7043_DJones_1_export_excel_2_9_[[#Headers],[CEO_Title]],'By serial number'!$A$1:$AV$1,0)))=0,"",INDEX('By serial number'!$A:$AV,MATCH(TEXT($C67,"000"),'By serial number'!$A:$A,0),MATCH(_7043_DJones_1_export_excel_2_9_[[#Headers],[CEO_Title]],'By serial number'!$A$1:$AV$1,0)))</f>
        <v/>
      </c>
      <c r="BK67" s="4" t="str">
        <f>IF(LEN(INDEX('By serial number'!$A:$AV,MATCH(TEXT($C67,"000"),'By serial number'!$A:$A,0),MATCH(_7043_DJones_1_export_excel_2_9_[[#Headers],[CEO_Address1]],'By serial number'!$A$1:$AV$1,0)))=0,"",INDEX('By serial number'!$A:$AV,MATCH(TEXT($C67,"000"),'By serial number'!$A:$A,0),MATCH(_7043_DJones_1_export_excel_2_9_[[#Headers],[CEO_Address1]],'By serial number'!$A$1:$AV$1,0)))</f>
        <v/>
      </c>
      <c r="BL67" s="4" t="str">
        <f>IF(LEN(INDEX('By serial number'!$A:$AV,MATCH(TEXT($C67,"000"),'By serial number'!$A:$A,0),MATCH(_7043_DJones_1_export_excel_2_9_[[#Headers],[CEO_Address2]],'By serial number'!$A$1:$AV$1,0)))=0,"",INDEX('By serial number'!$A:$AV,MATCH(TEXT($C67,"000"),'By serial number'!$A:$A,0),MATCH(_7043_DJones_1_export_excel_2_9_[[#Headers],[CEO_Address2]],'By serial number'!$A$1:$AV$1,0)))</f>
        <v/>
      </c>
      <c r="BM67" s="4" t="str">
        <f>IF(LEN(INDEX('By serial number'!$A:$AV,MATCH(TEXT($C67,"000"),'By serial number'!$A:$A,0),MATCH(_7043_DJones_1_export_excel_2_9_[[#Headers],[CEO_Address3]],'By serial number'!$A$1:$AV$1,0)))=0,"",INDEX('By serial number'!$A:$AV,MATCH(TEXT($C67,"000"),'By serial number'!$A:$A,0),MATCH(_7043_DJones_1_export_excel_2_9_[[#Headers],[CEO_Address3]],'By serial number'!$A$1:$AV$1,0)))</f>
        <v/>
      </c>
      <c r="BN67" s="4" t="str">
        <f>IF(LEN(INDEX('By serial number'!$A:$AV,MATCH(TEXT($C67,"000"),'By serial number'!$A:$A,0),MATCH(_7043_DJones_1_export_excel_2_9_[[#Headers],[CEO_City]],'By serial number'!$A$1:$AV$1,0)))=0,"",INDEX('By serial number'!$A:$AV,MATCH(TEXT($C67,"000"),'By serial number'!$A:$A,0),MATCH(_7043_DJones_1_export_excel_2_9_[[#Headers],[CEO_City]],'By serial number'!$A$1:$AV$1,0)))</f>
        <v/>
      </c>
      <c r="BO67" s="4" t="str">
        <f>IF(LEN(INDEX('By serial number'!$A:$AV,MATCH(TEXT($C67,"000"),'By serial number'!$A:$A,0),MATCH(_7043_DJones_1_export_excel_2_9_[[#Headers],[CEO_State]],'By serial number'!$A$1:$AV$1,0)))=0,"",INDEX('By serial number'!$A:$AV,MATCH(TEXT($C67,"000"),'By serial number'!$A:$A,0),MATCH(_7043_DJones_1_export_excel_2_9_[[#Headers],[CEO_State]],'By serial number'!$A$1:$AV$1,0)))</f>
        <v/>
      </c>
      <c r="BP67" s="4" t="str">
        <f>IF(LEN(INDEX('By serial number'!$A:$AV,MATCH(TEXT($C67,"000"),'By serial number'!$A:$A,0),MATCH(_7043_DJones_1_export_excel_2_9_[[#Headers],[CEO_Postal_Code]],'By serial number'!$A$1:$AV$1,0)))=0,"",INDEX('By serial number'!$A:$AV,MATCH(TEXT($C67,"000"),'By serial number'!$A:$A,0),MATCH(_7043_DJones_1_export_excel_2_9_[[#Headers],[CEO_Postal_Code]],'By serial number'!$A$1:$AV$1,0)))</f>
        <v/>
      </c>
      <c r="BQ67" s="4" t="str">
        <f>IF(LEN(INDEX('By serial number'!$A:$AV,MATCH(TEXT($C67,"000"),'By serial number'!$A:$A,0),MATCH(_7043_DJones_1_export_excel_2_9_[[#Headers],[CEO_Country]],'By serial number'!$A$1:$AV$1,0)))=0,"",INDEX('By serial number'!$A:$AV,MATCH(TEXT($C67,"000"),'By serial number'!$A:$A,0),MATCH(_7043_DJones_1_export_excel_2_9_[[#Headers],[CEO_Country]],'By serial number'!$A$1:$AV$1,0)))</f>
        <v/>
      </c>
      <c r="BR67" s="4" t="str">
        <f>IF(LEN(INDEX('By serial number'!$A:$AV,MATCH(TEXT($C67,"000"),'By serial number'!$A:$A,0),MATCH(_7043_DJones_1_export_excel_2_9_[[#Headers],[CEO_Phone]],'By serial number'!$A$1:$AV$1,0)))=0,"",INDEX('By serial number'!$A:$AV,MATCH(TEXT($C67,"000"),'By serial number'!$A:$A,0),MATCH(_7043_DJones_1_export_excel_2_9_[[#Headers],[CEO_Phone]],'By serial number'!$A$1:$AV$1,0)))</f>
        <v/>
      </c>
      <c r="BS67" s="4" t="str">
        <f>IF(LEN(INDEX('By serial number'!$A:$AV,MATCH(TEXT($C67,"000"),'By serial number'!$A:$A,0),MATCH(_7043_DJones_1_export_excel_2_9_[[#Headers],[CEO_Phone_Extension]],'By serial number'!$A$1:$AV$1,0)))=0,"",INDEX('By serial number'!$A:$AV,MATCH(TEXT($C67,"000"),'By serial number'!$A:$A,0),MATCH(_7043_DJones_1_export_excel_2_9_[[#Headers],[CEO_Phone_Extension]],'By serial number'!$A$1:$AV$1,0)))</f>
        <v/>
      </c>
      <c r="BT67" s="4" t="str">
        <f>IF(LEN(INDEX('By serial number'!$A:$AV,MATCH(TEXT($C67,"000"),'By serial number'!$A:$A,0),MATCH(_7043_DJones_1_export_excel_2_9_[[#Headers],[CEO_Foreign_Phone]],'By serial number'!$A$1:$AV$1,0)))=0,"",INDEX('By serial number'!$A:$AV,MATCH(TEXT($C67,"000"),'By serial number'!$A:$A,0),MATCH(_7043_DJones_1_export_excel_2_9_[[#Headers],[CEO_Foreign_Phone]],'By serial number'!$A$1:$AV$1,0)))</f>
        <v/>
      </c>
      <c r="BU67" s="4" t="str">
        <f>IFERROR(INDEX(Zerobounce!$A:$B,MATCH(_7043_DJones_1_export_excel_2_9_[[#This Row],[COMPEMAILADDRESS]],Zerobounce!$A:$A,0),2),"")</f>
        <v>do_not_mail</v>
      </c>
      <c r="BV67" s="4" t="str">
        <f>IFERROR(INDEX(Zerobounce!$A:$B,MATCH(_7043_DJones_1_export_excel_2_9_[[#This Row],[CONTACTEMAIL]],Zerobounce!$A:$A,0),2),"")</f>
        <v>valid</v>
      </c>
      <c r="BW67" s="11"/>
    </row>
    <row r="68" spans="1:75" x14ac:dyDescent="0.25">
      <c r="A68" s="4" t="s">
        <v>999</v>
      </c>
      <c r="B68" s="4" t="s">
        <v>1000</v>
      </c>
      <c r="C68">
        <v>236</v>
      </c>
      <c r="D68" s="4" t="s">
        <v>462</v>
      </c>
      <c r="E68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N77709</v>
      </c>
      <c r="F68" s="4" t="s">
        <v>1170</v>
      </c>
      <c r="G68" s="4" t="s">
        <v>236</v>
      </c>
      <c r="H68" s="4" t="s">
        <v>1002</v>
      </c>
      <c r="I68" s="4" t="s">
        <v>515</v>
      </c>
      <c r="J68" s="4" t="s">
        <v>1459</v>
      </c>
      <c r="K68" s="4" t="s">
        <v>1460</v>
      </c>
      <c r="L68" s="4" t="s">
        <v>1461</v>
      </c>
      <c r="M68" s="4" t="s">
        <v>468</v>
      </c>
      <c r="N68" s="4" t="s">
        <v>236</v>
      </c>
      <c r="O68">
        <v>66762</v>
      </c>
      <c r="P68" s="4" t="s">
        <v>1002</v>
      </c>
      <c r="Q68" s="4" t="s">
        <v>1016</v>
      </c>
      <c r="R68" s="4" t="s">
        <v>1462</v>
      </c>
      <c r="S68" s="4"/>
      <c r="T68" s="4" t="s">
        <v>1463</v>
      </c>
      <c r="U68" s="4"/>
      <c r="V68" s="4" t="s">
        <v>1008</v>
      </c>
      <c r="W68" s="4" t="s">
        <v>1464</v>
      </c>
      <c r="X68" s="4"/>
      <c r="Y68" s="4"/>
      <c r="Z68" s="4" t="s">
        <v>1463</v>
      </c>
      <c r="AA68" s="4" t="s">
        <v>1463</v>
      </c>
      <c r="AB68" s="4"/>
      <c r="AC68" s="4" t="str">
        <f>IF(LEN(INDEX('By serial number'!$A:$AV,MATCH(TEXT($C68,"000"),'By serial number'!$A:$A,0),MATCH(_7043_DJones_1_export_excel_2_9_[[#Headers],["Operator"]],'By serial number'!$A$1:$AV$1,0)))=0,"",INDEX('By serial number'!$A:$AV,MATCH(TEXT($C68,"000"),'By serial number'!$A:$A,0),MATCH(_7043_DJones_1_export_excel_2_9_[[#Headers],["Operator"]],'By serial number'!$A$1:$AV$1,0)))</f>
        <v/>
      </c>
      <c r="AD68" s="4" t="str">
        <f>IF(LEN(INDEX('By serial number'!$A:$AV,MATCH(TEXT($C68,"000"),'By serial number'!$A:$A,0),MATCH(_7043_DJones_1_export_excel_2_9_[[#Headers],[Data]],'By serial number'!$A$1:$AV$1,0)))=0,"",INDEX('By serial number'!$A:$AV,MATCH(TEXT($C68,"000"),'By serial number'!$A:$A,0),MATCH(_7043_DJones_1_export_excel_2_9_[[#Headers],[Data]],'By serial number'!$A$1:$AV$1,0)))</f>
        <v>Miller's Professional Imaging. Pittsburg KS delivered 12/13/07</v>
      </c>
      <c r="AE68" s="4" t="str">
        <f>IF(LEN(INDEX('By serial number'!$A:$AV,MATCH(TEXT($C68,"000"),'By serial number'!$A:$A,0),MATCH(_7043_DJones_1_export_excel_2_9_[[#Headers],[NAME]],'By serial number'!$A$1:$AV$1,0)))=0,"",INDEX('By serial number'!$A:$AV,MATCH(TEXT($C68,"000"),'By serial number'!$A:$A,0),MATCH(_7043_DJones_1_export_excel_2_9_[[#Headers],[NAME]],'By serial number'!$A$1:$AV$1,0)))</f>
        <v>MILLER'S INC</v>
      </c>
      <c r="AF68" s="4" t="str">
        <f>IF(LEN(INDEX('By serial number'!$A:$AV,MATCH(TEXT($C68,"000"),'By serial number'!$A:$A,0),MATCH(_7043_DJones_1_export_excel_2_9_[[#Headers],[STREET]],'By serial number'!$A$1:$AV$1,0)))=0,"",INDEX('By serial number'!$A:$AV,MATCH(TEXT($C68,"000"),'By serial number'!$A:$A,0),MATCH(_7043_DJones_1_export_excel_2_9_[[#Headers],[STREET]],'By serial number'!$A$1:$AV$1,0)))</f>
        <v>610 E JEFFERSON ST</v>
      </c>
      <c r="AG68" s="4" t="str">
        <f>IF(LEN(INDEX('By serial number'!$A:$AV,MATCH(TEXT($C68,"000"),'By serial number'!$A:$A,0),MATCH(_7043_DJones_1_export_excel_2_9_[[#Headers],[CITY]],'By serial number'!$A$1:$AV$1,0)))=0,"",INDEX('By serial number'!$A:$AV,MATCH(TEXT($C68,"000"),'By serial number'!$A:$A,0),MATCH(_7043_DJones_1_export_excel_2_9_[[#Headers],[CITY]],'By serial number'!$A$1:$AV$1,0)))</f>
        <v>PITTSBURG</v>
      </c>
      <c r="AH68" s="4" t="str">
        <f>IF(LEN(INDEX('By serial number'!$A:$AV,MATCH(TEXT($C68,"000"),'By serial number'!$A:$A,0),MATCH(_7043_DJones_1_export_excel_2_9_[[#Headers],[STATE]],'By serial number'!$A$1:$AV$1,0)))=0,"",INDEX('By serial number'!$A:$AV,MATCH(TEXT($C68,"000"),'By serial number'!$A:$A,0),MATCH(_7043_DJones_1_export_excel_2_9_[[#Headers],[STATE]],'By serial number'!$A$1:$AV$1,0)))</f>
        <v>KS</v>
      </c>
      <c r="AI68" s="4" t="e">
        <f>IF(LEN(INDEX('By serial number'!$A:$AV,MATCH(TEXT($C68,"000"),'By serial number'!$A:$A,0),MATCH(_7043_DJones_1_export_excel_2_9_[[#Headers],[Column1]],'By serial number'!$A$1:$AV$1,0)))=0,"",INDEX('By serial number'!$A:$AV,MATCH(TEXT($C68,"000"),'By serial number'!$A:$A,0),MATCH(_7043_DJones_1_export_excel_2_9_[[#Headers],[Column1]],'By serial number'!$A$1:$AV$1,0)))</f>
        <v>#N/A</v>
      </c>
      <c r="AJ68" s="4" t="str">
        <f>IF(LEN(INDEX('By serial number'!$A:$AV,MATCH(TEXT($C68,"000"),'By serial number'!$A:$A,0),MATCH(_7043_DJones_1_export_excel_2_9_[[#Headers],[OTHER NAMES(1)]],'By serial number'!$A$1:$AV$1,0)))=0,"",INDEX('By serial number'!$A:$AV,MATCH(TEXT($C68,"000"),'By serial number'!$A:$A,0),MATCH(_7043_DJones_1_export_excel_2_9_[[#Headers],[OTHER NAMES(1)]],'By serial number'!$A$1:$AV$1,0)))</f>
        <v/>
      </c>
      <c r="AK68" s="4" t="str">
        <f>IF(LEN(INDEX('By serial number'!$A:$AV,MATCH(TEXT($C68,"000"),'By serial number'!$A:$A,0),MATCH(_7043_DJones_1_export_excel_2_9_[[#Headers],[OTHER NAMES(2)]],'By serial number'!$A$1:$AV$1,0)))=0,"",INDEX('By serial number'!$A:$AV,MATCH(TEXT($C68,"000"),'By serial number'!$A:$A,0),MATCH(_7043_DJones_1_export_excel_2_9_[[#Headers],[OTHER NAMES(2)]],'By serial number'!$A$1:$AV$1,0)))</f>
        <v/>
      </c>
      <c r="AL68" s="4" t="str">
        <f>IF(LEN(INDEX('By serial number'!$A:$AV,MATCH(TEXT($C68,"000"),'By serial number'!$A:$A,0),MATCH(_7043_DJones_1_export_excel_2_9_[[#Headers],[Part 135 Certificate Holder Name]],'By serial number'!$A$1:$AV$1,0)))=0,"",INDEX('By serial number'!$A:$AV,MATCH(TEXT($C68,"000"),'By serial number'!$A:$A,0),MATCH(_7043_DJones_1_export_excel_2_9_[[#Headers],[Part 135 Certificate Holder Name]],'By serial number'!$A$1:$AV$1,0)))</f>
        <v/>
      </c>
      <c r="AM68" s="4" t="str">
        <f>IF(LEN(INDEX('By serial number'!$A:$AV,MATCH(TEXT($C68,"000"),'By serial number'!$A:$A,0),MATCH(_7043_DJones_1_export_excel_2_9_[[#Headers],[Part 135 Dsgn]],'By serial number'!$A$1:$AV$1,0)))=0,"",INDEX('By serial number'!$A:$AV,MATCH(TEXT($C68,"000"),'By serial number'!$A:$A,0),MATCH(_7043_DJones_1_export_excel_2_9_[[#Headers],[Part 135 Dsgn]],'By serial number'!$A$1:$AV$1,0)))</f>
        <v/>
      </c>
      <c r="AN68" s="4" t="e">
        <f>IF(LEN(INDEX('By serial number'!$A:$AV,MATCH(TEXT($C68,"000"),'By serial number'!$A:$A,0),MATCH(_7043_DJones_1_export_excel_2_9_[[#Headers],[Column2]],'By serial number'!$A$1:$AV$1,0)))=0,"",INDEX('By serial number'!$A:$AV,MATCH(TEXT($C68,"000"),'By serial number'!$A:$A,0),MATCH(_7043_DJones_1_export_excel_2_9_[[#Headers],[Column2]],'By serial number'!$A$1:$AV$1,0)))</f>
        <v>#N/A</v>
      </c>
      <c r="AO68" s="4" t="str">
        <f>IF(LEN(INDEX('By serial number'!$A:$AV,MATCH(TEXT($C68,"000"),'By serial number'!$A:$A,0),MATCH(_7043_DJones_1_export_excel_2_9_[[#Headers],[DNB Key People]],'By serial number'!$A$1:$AV$1,0)))=0,"",INDEX('By serial number'!$A:$AV,MATCH(TEXT($C68,"000"),'By serial number'!$A:$A,0),MATCH(_7043_DJones_1_export_excel_2_9_[[#Headers],[DNB Key People]],'By serial number'!$A$1:$AV$1,0)))</f>
        <v/>
      </c>
      <c r="AP68" s="4" t="str">
        <f>IF(LEN(INDEX('By serial number'!$A:$AV,MATCH(TEXT($C68,"000"),'By serial number'!$A:$A,0),MATCH(_7043_DJones_1_export_excel_2_9_[[#Headers],[POC]],'By serial number'!$A$1:$AV$1,0)))=0,"",INDEX('By serial number'!$A:$AV,MATCH(TEXT($C68,"000"),'By serial number'!$A:$A,0),MATCH(_7043_DJones_1_export_excel_2_9_[[#Headers],[POC]],'By serial number'!$A$1:$AV$1,0)))</f>
        <v/>
      </c>
      <c r="AQ68" s="4" t="str">
        <f>IF(LEN(INDEX('By serial number'!$A:$AV,MATCH(TEXT($C68,"000"),'By serial number'!$A:$A,0),MATCH(_7043_DJones_1_export_excel_2_9_[[#Headers],[Title]],'By serial number'!$A$1:$AV$1,0)))=0,"",INDEX('By serial number'!$A:$AV,MATCH(TEXT($C68,"000"),'By serial number'!$A:$A,0),MATCH(_7043_DJones_1_export_excel_2_9_[[#Headers],[Title]],'By serial number'!$A$1:$AV$1,0)))</f>
        <v/>
      </c>
      <c r="AR68" s="4" t="str">
        <f>IF(LEN(INDEX('By serial number'!$A:$AV,MATCH(TEXT($C68,"000"),'By serial number'!$A:$A,0),MATCH(_7043_DJones_1_export_excel_2_9_[[#Headers],[Address]],'By serial number'!$A$1:$AV$1,0)))=0,"",INDEX('By serial number'!$A:$AV,MATCH(TEXT($C68,"000"),'By serial number'!$A:$A,0),MATCH(_7043_DJones_1_export_excel_2_9_[[#Headers],[Address]],'By serial number'!$A$1:$AV$1,0)))</f>
        <v/>
      </c>
      <c r="AS68" s="4" t="e">
        <f>IF(LEN(INDEX('By serial number'!$A:$AV,MATCH(TEXT($C68,"000"),'By serial number'!$A:$A,0),MATCH(_7043_DJones_1_export_excel_2_9_[[#Headers],[Column3]],'By serial number'!$A$1:$AV$1,0)))=0,"",INDEX('By serial number'!$A:$AV,MATCH(TEXT($C68,"000"),'By serial number'!$A:$A,0),MATCH(_7043_DJones_1_export_excel_2_9_[[#Headers],[Column3]],'By serial number'!$A$1:$AV$1,0)))</f>
        <v>#N/A</v>
      </c>
      <c r="AT68" s="4" t="str">
        <f>IF(LEN(INDEX('By serial number'!$A:$AV,MATCH(TEXT($C68,"000"),'By serial number'!$A:$A,0),MATCH(_7043_DJones_1_export_excel_2_9_[[#Headers],[Phone]],'By serial number'!$A$1:$AV$1,0)))=0,"",INDEX('By serial number'!$A:$AV,MATCH(TEXT($C68,"000"),'By serial number'!$A:$A,0),MATCH(_7043_DJones_1_export_excel_2_9_[[#Headers],[Phone]],'By serial number'!$A$1:$AV$1,0)))</f>
        <v/>
      </c>
      <c r="AU68" s="4" t="str">
        <f>IF(LEN(INDEX('By serial number'!$A:$AV,MATCH(TEXT($C68,"000"),'By serial number'!$A:$A,0),MATCH(_7043_DJones_1_export_excel_2_9_[[#Headers],[Email]],'By serial number'!$A$1:$AV$1,0)))=0,"",INDEX('By serial number'!$A:$AV,MATCH(TEXT($C68,"000"),'By serial number'!$A:$A,0),MATCH(_7043_DJones_1_export_excel_2_9_[[#Headers],[Email]],'By serial number'!$A$1:$AV$1,0)))</f>
        <v/>
      </c>
      <c r="AV68" s="4" t="e">
        <f>IF(LEN(INDEX('By serial number'!$A:$AV,MATCH(TEXT($C68,"000"),'By serial number'!$A:$A,0),MATCH(_7043_DJones_1_export_excel_2_9_[[#Headers],[Column4]],'By serial number'!$A$1:$AV$1,0)))=0,"",INDEX('By serial number'!$A:$AV,MATCH(TEXT($C68,"000"),'By serial number'!$A:$A,0),MATCH(_7043_DJones_1_export_excel_2_9_[[#Headers],[Column4]],'By serial number'!$A$1:$AV$1,0)))</f>
        <v>#N/A</v>
      </c>
      <c r="AW68" s="4" t="str">
        <f>IF(LEN(INDEX('By serial number'!$A:$AV,MATCH(TEXT($C68,"000"),'By serial number'!$A:$A,0),MATCH(_7043_DJones_1_export_excel_2_9_[[#Headers],[NBAA Name]],'By serial number'!$A$1:$AV$1,0)))=0,"",INDEX('By serial number'!$A:$AV,MATCH(TEXT($C68,"000"),'By serial number'!$A:$A,0),MATCH(_7043_DJones_1_export_excel_2_9_[[#Headers],[NBAA Name]],'By serial number'!$A$1:$AV$1,0)))</f>
        <v xml:space="preserve">Miller's Professional Imaging </v>
      </c>
      <c r="AX68" s="4" t="str">
        <f>IF(LEN(INDEX('By serial number'!$A:$AV,MATCH(TEXT($C68,"000"),'By serial number'!$A:$A,0),MATCH(_7043_DJones_1_export_excel_2_9_[[#Headers],[NBAA Addr1]],'By serial number'!$A$1:$AV$1,0)))=0,"",INDEX('By serial number'!$A:$AV,MATCH(TEXT($C68,"000"),'By serial number'!$A:$A,0),MATCH(_7043_DJones_1_export_excel_2_9_[[#Headers],[NBAA Addr1]],'By serial number'!$A$1:$AV$1,0)))</f>
        <v>610 E. Jefferson Street</v>
      </c>
      <c r="AY68" s="4" t="str">
        <f>IF(LEN(INDEX('By serial number'!$A:$AV,MATCH(TEXT($C68,"000"),'By serial number'!$A:$A,0),MATCH(_7043_DJones_1_export_excel_2_9_[[#Headers],[NBAA Addr2]],'By serial number'!$A$1:$AV$1,0)))=0,"",INDEX('By serial number'!$A:$AV,MATCH(TEXT($C68,"000"),'By serial number'!$A:$A,0),MATCH(_7043_DJones_1_export_excel_2_9_[[#Headers],[NBAA Addr2]],'By serial number'!$A$1:$AV$1,0)))</f>
        <v/>
      </c>
      <c r="AZ68" s="4" t="str">
        <f>IF(LEN(INDEX('By serial number'!$A:$AV,MATCH(TEXT($C68,"000"),'By serial number'!$A:$A,0),MATCH(_7043_DJones_1_export_excel_2_9_[[#Headers],[NBAA City]],'By serial number'!$A$1:$AV$1,0)))=0,"",INDEX('By serial number'!$A:$AV,MATCH(TEXT($C68,"000"),'By serial number'!$A:$A,0),MATCH(_7043_DJones_1_export_excel_2_9_[[#Headers],[NBAA City]],'By serial number'!$A$1:$AV$1,0)))</f>
        <v>Baton Rouge</v>
      </c>
      <c r="BA68" s="4" t="str">
        <f>IF(LEN(INDEX('By serial number'!$A:$AV,MATCH(TEXT($C68,"000"),'By serial number'!$A:$A,0),MATCH(_7043_DJones_1_export_excel_2_9_[[#Headers],[NBAA State]],'By serial number'!$A$1:$AV$1,0)))=0,"",INDEX('By serial number'!$A:$AV,MATCH(TEXT($C68,"000"),'By serial number'!$A:$A,0),MATCH(_7043_DJones_1_export_excel_2_9_[[#Headers],[NBAA State]],'By serial number'!$A$1:$AV$1,0)))</f>
        <v>Pittsburg</v>
      </c>
      <c r="BB68" s="4" t="str">
        <f>IF(LEN(INDEX('By serial number'!$A:$AV,MATCH(TEXT($C68,"000"),'By serial number'!$A:$A,0),MATCH(_7043_DJones_1_export_excel_2_9_[[#Headers],[NBAA Zip]],'By serial number'!$A$1:$AV$1,0)))=0,"",INDEX('By serial number'!$A:$AV,MATCH(TEXT($C68,"000"),'By serial number'!$A:$A,0),MATCH(_7043_DJones_1_export_excel_2_9_[[#Headers],[NBAA Zip]],'By serial number'!$A$1:$AV$1,0)))</f>
        <v>Pittsburg Kansas 66762</v>
      </c>
      <c r="BC68" s="4" t="str">
        <f>IF(LEN(INDEX('By serial number'!$A:$AV,MATCH(TEXT($C68,"000"),'By serial number'!$A:$A,0),MATCH(_7043_DJones_1_export_excel_2_9_[[#Headers],[NBAA Phone]],'By serial number'!$A$1:$AV$1,0)))=0,"",INDEX('By serial number'!$A:$AV,MATCH(TEXT($C68,"000"),'By serial number'!$A:$A,0),MATCH(_7043_DJones_1_export_excel_2_9_[[#Headers],[NBAA Phone]],'By serial number'!$A$1:$AV$1,0)))</f>
        <v>+1 417.529.8427</v>
      </c>
      <c r="BD68" s="4" t="str">
        <f>IF(LEN(INDEX('By serial number'!$A:$AV,MATCH(TEXT($C68,"000"),'By serial number'!$A:$A,0),MATCH(_7043_DJones_1_export_excel_2_9_[[#Headers],[NBAA Web]],'By serial number'!$A$1:$AV$1,0)))=0,"",INDEX('By serial number'!$A:$AV,MATCH(TEXT($C68,"000"),'By serial number'!$A:$A,0),MATCH(_7043_DJones_1_export_excel_2_9_[[#Headers],[NBAA Web]],'By serial number'!$A$1:$AV$1,0)))</f>
        <v/>
      </c>
      <c r="BE68" s="4" t="str">
        <f>IF(LEN(INDEX('By serial number'!$A:$AV,MATCH(TEXT($C68,"000"),'By serial number'!$A:$A,0),MATCH(_7043_DJones_1_export_excel_2_9_[[#Headers],[NBAA email]],'By serial number'!$A$1:$AV$1,0)))=0,"",INDEX('By serial number'!$A:$AV,MATCH(TEXT($C68,"000"),'By serial number'!$A:$A,0),MATCH(_7043_DJones_1_export_excel_2_9_[[#Headers],[NBAA email]],'By serial number'!$A$1:$AV$1,0)))</f>
        <v/>
      </c>
      <c r="BF68" s="4" t="str">
        <f>IF(LEN(INDEX('By serial number'!$A:$AV,MATCH(TEXT($C68,"000"),'By serial number'!$A:$A,0),MATCH(_7043_DJones_1_export_excel_2_9_[[#Headers],[NBAA NBAA Link]],'By serial number'!$A$1:$AV$1,0)))=0,"",INDEX('By serial number'!$A:$AV,MATCH(TEXT($C68,"000"),'By serial number'!$A:$A,0),MATCH(_7043_DJones_1_export_excel_2_9_[[#Headers],[NBAA NBAA Link]],'By serial number'!$A$1:$AV$1,0)))</f>
        <v/>
      </c>
      <c r="BG68" s="4" t="str">
        <f>IF(LEN(INDEX('By serial number'!$A:$AV,MATCH(TEXT($C68,"000"),'By serial number'!$A:$A,0),MATCH(_7043_DJones_1_export_excel_2_9_[[#Headers],[Certificate Designator]],'By serial number'!$A$1:$AV$1,0)))=0,"",INDEX('By serial number'!$A:$AV,MATCH(TEXT($C68,"000"),'By serial number'!$A:$A,0),MATCH(_7043_DJones_1_export_excel_2_9_[[#Headers],[Certificate Designator]],'By serial number'!$A$1:$AV$1,0)))</f>
        <v/>
      </c>
      <c r="BH68" s="4" t="str">
        <f>IF(LEN(INDEX('By serial number'!$A:$AV,MATCH(TEXT($C68,"000"),'By serial number'!$A:$A,0),MATCH(_7043_DJones_1_export_excel_2_9_[[#Headers],[Company Name]],'By serial number'!$A$1:$AV$1,0)))=0,"",INDEX('By serial number'!$A:$AV,MATCH(TEXT($C68,"000"),'By serial number'!$A:$A,0),MATCH(_7043_DJones_1_export_excel_2_9_[[#Headers],[Company Name]],'By serial number'!$A$1:$AV$1,0)))</f>
        <v/>
      </c>
      <c r="BI68" s="4" t="str">
        <f>IF(LEN(INDEX('By serial number'!$A:$AV,MATCH(TEXT($C68,"000"),'By serial number'!$A:$A,0),MATCH(_7043_DJones_1_export_excel_2_9_[[#Headers],[CEO_Name]],'By serial number'!$A$1:$AV$1,0)))=0,"",INDEX('By serial number'!$A:$AV,MATCH(TEXT($C68,"000"),'By serial number'!$A:$A,0),MATCH(_7043_DJones_1_export_excel_2_9_[[#Headers],[CEO_Name]],'By serial number'!$A$1:$AV$1,0)))</f>
        <v/>
      </c>
      <c r="BJ68" s="4" t="str">
        <f>IF(LEN(INDEX('By serial number'!$A:$AV,MATCH(TEXT($C68,"000"),'By serial number'!$A:$A,0),MATCH(_7043_DJones_1_export_excel_2_9_[[#Headers],[CEO_Title]],'By serial number'!$A$1:$AV$1,0)))=0,"",INDEX('By serial number'!$A:$AV,MATCH(TEXT($C68,"000"),'By serial number'!$A:$A,0),MATCH(_7043_DJones_1_export_excel_2_9_[[#Headers],[CEO_Title]],'By serial number'!$A$1:$AV$1,0)))</f>
        <v/>
      </c>
      <c r="BK68" s="4" t="str">
        <f>IF(LEN(INDEX('By serial number'!$A:$AV,MATCH(TEXT($C68,"000"),'By serial number'!$A:$A,0),MATCH(_7043_DJones_1_export_excel_2_9_[[#Headers],[CEO_Address1]],'By serial number'!$A$1:$AV$1,0)))=0,"",INDEX('By serial number'!$A:$AV,MATCH(TEXT($C68,"000"),'By serial number'!$A:$A,0),MATCH(_7043_DJones_1_export_excel_2_9_[[#Headers],[CEO_Address1]],'By serial number'!$A$1:$AV$1,0)))</f>
        <v/>
      </c>
      <c r="BL68" s="4" t="str">
        <f>IF(LEN(INDEX('By serial number'!$A:$AV,MATCH(TEXT($C68,"000"),'By serial number'!$A:$A,0),MATCH(_7043_DJones_1_export_excel_2_9_[[#Headers],[CEO_Address2]],'By serial number'!$A$1:$AV$1,0)))=0,"",INDEX('By serial number'!$A:$AV,MATCH(TEXT($C68,"000"),'By serial number'!$A:$A,0),MATCH(_7043_DJones_1_export_excel_2_9_[[#Headers],[CEO_Address2]],'By serial number'!$A$1:$AV$1,0)))</f>
        <v/>
      </c>
      <c r="BM68" s="4" t="str">
        <f>IF(LEN(INDEX('By serial number'!$A:$AV,MATCH(TEXT($C68,"000"),'By serial number'!$A:$A,0),MATCH(_7043_DJones_1_export_excel_2_9_[[#Headers],[CEO_Address3]],'By serial number'!$A$1:$AV$1,0)))=0,"",INDEX('By serial number'!$A:$AV,MATCH(TEXT($C68,"000"),'By serial number'!$A:$A,0),MATCH(_7043_DJones_1_export_excel_2_9_[[#Headers],[CEO_Address3]],'By serial number'!$A$1:$AV$1,0)))</f>
        <v/>
      </c>
      <c r="BN68" s="4" t="str">
        <f>IF(LEN(INDEX('By serial number'!$A:$AV,MATCH(TEXT($C68,"000"),'By serial number'!$A:$A,0),MATCH(_7043_DJones_1_export_excel_2_9_[[#Headers],[CEO_City]],'By serial number'!$A$1:$AV$1,0)))=0,"",INDEX('By serial number'!$A:$AV,MATCH(TEXT($C68,"000"),'By serial number'!$A:$A,0),MATCH(_7043_DJones_1_export_excel_2_9_[[#Headers],[CEO_City]],'By serial number'!$A$1:$AV$1,0)))</f>
        <v/>
      </c>
      <c r="BO68" s="4" t="str">
        <f>IF(LEN(INDEX('By serial number'!$A:$AV,MATCH(TEXT($C68,"000"),'By serial number'!$A:$A,0),MATCH(_7043_DJones_1_export_excel_2_9_[[#Headers],[CEO_State]],'By serial number'!$A$1:$AV$1,0)))=0,"",INDEX('By serial number'!$A:$AV,MATCH(TEXT($C68,"000"),'By serial number'!$A:$A,0),MATCH(_7043_DJones_1_export_excel_2_9_[[#Headers],[CEO_State]],'By serial number'!$A$1:$AV$1,0)))</f>
        <v/>
      </c>
      <c r="BP68" s="4" t="str">
        <f>IF(LEN(INDEX('By serial number'!$A:$AV,MATCH(TEXT($C68,"000"),'By serial number'!$A:$A,0),MATCH(_7043_DJones_1_export_excel_2_9_[[#Headers],[CEO_Postal_Code]],'By serial number'!$A$1:$AV$1,0)))=0,"",INDEX('By serial number'!$A:$AV,MATCH(TEXT($C68,"000"),'By serial number'!$A:$A,0),MATCH(_7043_DJones_1_export_excel_2_9_[[#Headers],[CEO_Postal_Code]],'By serial number'!$A$1:$AV$1,0)))</f>
        <v/>
      </c>
      <c r="BQ68" s="4" t="str">
        <f>IF(LEN(INDEX('By serial number'!$A:$AV,MATCH(TEXT($C68,"000"),'By serial number'!$A:$A,0),MATCH(_7043_DJones_1_export_excel_2_9_[[#Headers],[CEO_Country]],'By serial number'!$A$1:$AV$1,0)))=0,"",INDEX('By serial number'!$A:$AV,MATCH(TEXT($C68,"000"),'By serial number'!$A:$A,0),MATCH(_7043_DJones_1_export_excel_2_9_[[#Headers],[CEO_Country]],'By serial number'!$A$1:$AV$1,0)))</f>
        <v/>
      </c>
      <c r="BR68" s="4" t="str">
        <f>IF(LEN(INDEX('By serial number'!$A:$AV,MATCH(TEXT($C68,"000"),'By serial number'!$A:$A,0),MATCH(_7043_DJones_1_export_excel_2_9_[[#Headers],[CEO_Phone]],'By serial number'!$A$1:$AV$1,0)))=0,"",INDEX('By serial number'!$A:$AV,MATCH(TEXT($C68,"000"),'By serial number'!$A:$A,0),MATCH(_7043_DJones_1_export_excel_2_9_[[#Headers],[CEO_Phone]],'By serial number'!$A$1:$AV$1,0)))</f>
        <v/>
      </c>
      <c r="BS68" s="4" t="str">
        <f>IF(LEN(INDEX('By serial number'!$A:$AV,MATCH(TEXT($C68,"000"),'By serial number'!$A:$A,0),MATCH(_7043_DJones_1_export_excel_2_9_[[#Headers],[CEO_Phone_Extension]],'By serial number'!$A$1:$AV$1,0)))=0,"",INDEX('By serial number'!$A:$AV,MATCH(TEXT($C68,"000"),'By serial number'!$A:$A,0),MATCH(_7043_DJones_1_export_excel_2_9_[[#Headers],[CEO_Phone_Extension]],'By serial number'!$A$1:$AV$1,0)))</f>
        <v/>
      </c>
      <c r="BT68" s="4" t="str">
        <f>IF(LEN(INDEX('By serial number'!$A:$AV,MATCH(TEXT($C68,"000"),'By serial number'!$A:$A,0),MATCH(_7043_DJones_1_export_excel_2_9_[[#Headers],[CEO_Foreign_Phone]],'By serial number'!$A$1:$AV$1,0)))=0,"",INDEX('By serial number'!$A:$AV,MATCH(TEXT($C68,"000"),'By serial number'!$A:$A,0),MATCH(_7043_DJones_1_export_excel_2_9_[[#Headers],[CEO_Foreign_Phone]],'By serial number'!$A$1:$AV$1,0)))</f>
        <v/>
      </c>
      <c r="BU68" s="4" t="str">
        <f>IFERROR(INDEX(Zerobounce!$A:$B,MATCH(_7043_DJones_1_export_excel_2_9_[[#This Row],[COMPEMAILADDRESS]],Zerobounce!$A:$A,0),2),"")</f>
        <v>valid</v>
      </c>
      <c r="BV68" s="4" t="str">
        <f>IFERROR(INDEX(Zerobounce!$A:$B,MATCH(_7043_DJones_1_export_excel_2_9_[[#This Row],[CONTACTEMAIL]],Zerobounce!$A:$A,0),2),"")</f>
        <v/>
      </c>
      <c r="BW68" s="11"/>
    </row>
    <row r="69" spans="1:75" x14ac:dyDescent="0.25">
      <c r="A69" s="4" t="s">
        <v>999</v>
      </c>
      <c r="B69" s="4" t="s">
        <v>1000</v>
      </c>
      <c r="C69">
        <v>237</v>
      </c>
      <c r="D69" s="4" t="s">
        <v>1465</v>
      </c>
      <c r="E69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CC-AOA </v>
      </c>
      <c r="F69" s="4" t="s">
        <v>1192</v>
      </c>
      <c r="G69" s="4"/>
      <c r="H69" s="4" t="s">
        <v>327</v>
      </c>
      <c r="I69" s="4" t="s">
        <v>1043</v>
      </c>
      <c r="J69" s="4" t="s">
        <v>1194</v>
      </c>
      <c r="K69" s="4" t="s">
        <v>1195</v>
      </c>
      <c r="L69" s="4" t="s">
        <v>1196</v>
      </c>
      <c r="M69" s="4" t="s">
        <v>1197</v>
      </c>
      <c r="N69" s="4"/>
      <c r="P69" s="4" t="s">
        <v>327</v>
      </c>
      <c r="Q69" s="4" t="s">
        <v>1193</v>
      </c>
      <c r="R69" s="4" t="s">
        <v>1198</v>
      </c>
      <c r="S69" s="4" t="s">
        <v>1199</v>
      </c>
      <c r="T69" s="4" t="s">
        <v>1200</v>
      </c>
      <c r="U69" s="4"/>
      <c r="V69" s="4" t="s">
        <v>1201</v>
      </c>
      <c r="W69" s="4" t="s">
        <v>1202</v>
      </c>
      <c r="X69" s="4" t="s">
        <v>1203</v>
      </c>
      <c r="Y69" s="4" t="s">
        <v>1204</v>
      </c>
      <c r="Z69" s="4" t="s">
        <v>1200</v>
      </c>
      <c r="AA69" s="4" t="s">
        <v>1200</v>
      </c>
      <c r="AB69" s="4"/>
      <c r="AC69" s="4" t="str">
        <f>IF(LEN(INDEX('By serial number'!$A:$AV,MATCH(TEXT($C69,"000"),'By serial number'!$A:$A,0),MATCH(_7043_DJones_1_export_excel_2_9_[[#Headers],["Operator"]],'By serial number'!$A$1:$AV$1,0)))=0,"",INDEX('By serial number'!$A:$AV,MATCH(TEXT($C69,"000"),'By serial number'!$A:$A,0),MATCH(_7043_DJones_1_export_excel_2_9_[[#Headers],["Operator"]],'By serial number'!$A$1:$AV$1,0)))</f>
        <v xml:space="preserve">Aerocardal </v>
      </c>
      <c r="AD69" s="4" t="str">
        <f>IF(LEN(INDEX('By serial number'!$A:$AV,MATCH(TEXT($C69,"000"),'By serial number'!$A:$A,0),MATCH(_7043_DJones_1_export_excel_2_9_[[#Headers],[Data]],'By serial number'!$A$1:$AV$1,0)))=0,"",INDEX('By serial number'!$A:$AV,MATCH(TEXT($C69,"000"),'By serial number'!$A:$A,0),MATCH(_7043_DJones_1_export_excel_2_9_[[#Headers],[Data]],'By serial number'!$A$1:$AV$1,0)))</f>
        <v>bought 2/15</v>
      </c>
      <c r="AE69" s="4" t="str">
        <f>IF(LEN(INDEX('By serial number'!$A:$AV,MATCH(TEXT($C69,"000"),'By serial number'!$A:$A,0),MATCH(_7043_DJones_1_export_excel_2_9_[[#Headers],[NAME]],'By serial number'!$A$1:$AV$1,0)))=0,"",INDEX('By serial number'!$A:$AV,MATCH(TEXT($C69,"000"),'By serial number'!$A:$A,0),MATCH(_7043_DJones_1_export_excel_2_9_[[#Headers],[NAME]],'By serial number'!$A$1:$AV$1,0)))</f>
        <v>CARDAL AKTIENGESELLSCHAFT</v>
      </c>
      <c r="AF69" s="4" t="str">
        <f>IF(LEN(INDEX('By serial number'!$A:$AV,MATCH(TEXT($C69,"000"),'By serial number'!$A:$A,0),MATCH(_7043_DJones_1_export_excel_2_9_[[#Headers],[STREET]],'By serial number'!$A$1:$AV$1,0)))=0,"",INDEX('By serial number'!$A:$AV,MATCH(TEXT($C69,"000"),'By serial number'!$A:$A,0),MATCH(_7043_DJones_1_export_excel_2_9_[[#Headers],[STREET]],'By serial number'!$A$1:$AV$1,0)))</f>
        <v/>
      </c>
      <c r="AG69" s="4" t="str">
        <f>IF(LEN(INDEX('By serial number'!$A:$AV,MATCH(TEXT($C69,"000"),'By serial number'!$A:$A,0),MATCH(_7043_DJones_1_export_excel_2_9_[[#Headers],[CITY]],'By serial number'!$A$1:$AV$1,0)))=0,"",INDEX('By serial number'!$A:$AV,MATCH(TEXT($C69,"000"),'By serial number'!$A:$A,0),MATCH(_7043_DJones_1_export_excel_2_9_[[#Headers],[CITY]],'By serial number'!$A$1:$AV$1,0)))</f>
        <v/>
      </c>
      <c r="AH69" s="4" t="str">
        <f>IF(LEN(INDEX('By serial number'!$A:$AV,MATCH(TEXT($C69,"000"),'By serial number'!$A:$A,0),MATCH(_7043_DJones_1_export_excel_2_9_[[#Headers],[STATE]],'By serial number'!$A$1:$AV$1,0)))=0,"",INDEX('By serial number'!$A:$AV,MATCH(TEXT($C69,"000"),'By serial number'!$A:$A,0),MATCH(_7043_DJones_1_export_excel_2_9_[[#Headers],[STATE]],'By serial number'!$A$1:$AV$1,0)))</f>
        <v/>
      </c>
      <c r="AI69" s="4" t="e">
        <f>IF(LEN(INDEX('By serial number'!$A:$AV,MATCH(TEXT($C69,"000"),'By serial number'!$A:$A,0),MATCH(_7043_DJones_1_export_excel_2_9_[[#Headers],[Column1]],'By serial number'!$A$1:$AV$1,0)))=0,"",INDEX('By serial number'!$A:$AV,MATCH(TEXT($C69,"000"),'By serial number'!$A:$A,0),MATCH(_7043_DJones_1_export_excel_2_9_[[#Headers],[Column1]],'By serial number'!$A$1:$AV$1,0)))</f>
        <v>#N/A</v>
      </c>
      <c r="AJ69" s="4" t="str">
        <f>IF(LEN(INDEX('By serial number'!$A:$AV,MATCH(TEXT($C69,"000"),'By serial number'!$A:$A,0),MATCH(_7043_DJones_1_export_excel_2_9_[[#Headers],[OTHER NAMES(1)]],'By serial number'!$A$1:$AV$1,0)))=0,"",INDEX('By serial number'!$A:$AV,MATCH(TEXT($C69,"000"),'By serial number'!$A:$A,0),MATCH(_7043_DJones_1_export_excel_2_9_[[#Headers],[OTHER NAMES(1)]],'By serial number'!$A$1:$AV$1,0)))</f>
        <v/>
      </c>
      <c r="AK69" s="4" t="str">
        <f>IF(LEN(INDEX('By serial number'!$A:$AV,MATCH(TEXT($C69,"000"),'By serial number'!$A:$A,0),MATCH(_7043_DJones_1_export_excel_2_9_[[#Headers],[OTHER NAMES(2)]],'By serial number'!$A$1:$AV$1,0)))=0,"",INDEX('By serial number'!$A:$AV,MATCH(TEXT($C69,"000"),'By serial number'!$A:$A,0),MATCH(_7043_DJones_1_export_excel_2_9_[[#Headers],[OTHER NAMES(2)]],'By serial number'!$A$1:$AV$1,0)))</f>
        <v/>
      </c>
      <c r="AL69" s="4" t="str">
        <f>IF(LEN(INDEX('By serial number'!$A:$AV,MATCH(TEXT($C69,"000"),'By serial number'!$A:$A,0),MATCH(_7043_DJones_1_export_excel_2_9_[[#Headers],[Part 135 Certificate Holder Name]],'By serial number'!$A$1:$AV$1,0)))=0,"",INDEX('By serial number'!$A:$AV,MATCH(TEXT($C69,"000"),'By serial number'!$A:$A,0),MATCH(_7043_DJones_1_export_excel_2_9_[[#Headers],[Part 135 Certificate Holder Name]],'By serial number'!$A$1:$AV$1,0)))</f>
        <v/>
      </c>
      <c r="AM69" s="4" t="str">
        <f>IF(LEN(INDEX('By serial number'!$A:$AV,MATCH(TEXT($C69,"000"),'By serial number'!$A:$A,0),MATCH(_7043_DJones_1_export_excel_2_9_[[#Headers],[Part 135 Dsgn]],'By serial number'!$A$1:$AV$1,0)))=0,"",INDEX('By serial number'!$A:$AV,MATCH(TEXT($C69,"000"),'By serial number'!$A:$A,0),MATCH(_7043_DJones_1_export_excel_2_9_[[#Headers],[Part 135 Dsgn]],'By serial number'!$A$1:$AV$1,0)))</f>
        <v/>
      </c>
      <c r="AN69" s="4" t="e">
        <f>IF(LEN(INDEX('By serial number'!$A:$AV,MATCH(TEXT($C69,"000"),'By serial number'!$A:$A,0),MATCH(_7043_DJones_1_export_excel_2_9_[[#Headers],[Column2]],'By serial number'!$A$1:$AV$1,0)))=0,"",INDEX('By serial number'!$A:$AV,MATCH(TEXT($C69,"000"),'By serial number'!$A:$A,0),MATCH(_7043_DJones_1_export_excel_2_9_[[#Headers],[Column2]],'By serial number'!$A$1:$AV$1,0)))</f>
        <v>#N/A</v>
      </c>
      <c r="AO69" s="4" t="str">
        <f>IF(LEN(INDEX('By serial number'!$A:$AV,MATCH(TEXT($C69,"000"),'By serial number'!$A:$A,0),MATCH(_7043_DJones_1_export_excel_2_9_[[#Headers],[DNB Key People]],'By serial number'!$A$1:$AV$1,0)))=0,"",INDEX('By serial number'!$A:$AV,MATCH(TEXT($C69,"000"),'By serial number'!$A:$A,0),MATCH(_7043_DJones_1_export_excel_2_9_[[#Headers],[DNB Key People]],'By serial number'!$A$1:$AV$1,0)))</f>
        <v/>
      </c>
      <c r="AP69" s="4" t="str">
        <f>IF(LEN(INDEX('By serial number'!$A:$AV,MATCH(TEXT($C69,"000"),'By serial number'!$A:$A,0),MATCH(_7043_DJones_1_export_excel_2_9_[[#Headers],[POC]],'By serial number'!$A$1:$AV$1,0)))=0,"",INDEX('By serial number'!$A:$AV,MATCH(TEXT($C69,"000"),'By serial number'!$A:$A,0),MATCH(_7043_DJones_1_export_excel_2_9_[[#Headers],[POC]],'By serial number'!$A$1:$AV$1,0)))</f>
        <v/>
      </c>
      <c r="AQ69" s="4" t="str">
        <f>IF(LEN(INDEX('By serial number'!$A:$AV,MATCH(TEXT($C69,"000"),'By serial number'!$A:$A,0),MATCH(_7043_DJones_1_export_excel_2_9_[[#Headers],[Title]],'By serial number'!$A$1:$AV$1,0)))=0,"",INDEX('By serial number'!$A:$AV,MATCH(TEXT($C69,"000"),'By serial number'!$A:$A,0),MATCH(_7043_DJones_1_export_excel_2_9_[[#Headers],[Title]],'By serial number'!$A$1:$AV$1,0)))</f>
        <v/>
      </c>
      <c r="AR69" s="4" t="str">
        <f>IF(LEN(INDEX('By serial number'!$A:$AV,MATCH(TEXT($C69,"000"),'By serial number'!$A:$A,0),MATCH(_7043_DJones_1_export_excel_2_9_[[#Headers],[Address]],'By serial number'!$A$1:$AV$1,0)))=0,"",INDEX('By serial number'!$A:$AV,MATCH(TEXT($C69,"000"),'By serial number'!$A:$A,0),MATCH(_7043_DJones_1_export_excel_2_9_[[#Headers],[Address]],'By serial number'!$A$1:$AV$1,0)))</f>
        <v/>
      </c>
      <c r="AS69" s="4" t="e">
        <f>IF(LEN(INDEX('By serial number'!$A:$AV,MATCH(TEXT($C69,"000"),'By serial number'!$A:$A,0),MATCH(_7043_DJones_1_export_excel_2_9_[[#Headers],[Column3]],'By serial number'!$A$1:$AV$1,0)))=0,"",INDEX('By serial number'!$A:$AV,MATCH(TEXT($C69,"000"),'By serial number'!$A:$A,0),MATCH(_7043_DJones_1_export_excel_2_9_[[#Headers],[Column3]],'By serial number'!$A$1:$AV$1,0)))</f>
        <v>#N/A</v>
      </c>
      <c r="AT69" s="4" t="str">
        <f>IF(LEN(INDEX('By serial number'!$A:$AV,MATCH(TEXT($C69,"000"),'By serial number'!$A:$A,0),MATCH(_7043_DJones_1_export_excel_2_9_[[#Headers],[Phone]],'By serial number'!$A$1:$AV$1,0)))=0,"",INDEX('By serial number'!$A:$AV,MATCH(TEXT($C69,"000"),'By serial number'!$A:$A,0),MATCH(_7043_DJones_1_export_excel_2_9_[[#Headers],[Phone]],'By serial number'!$A$1:$AV$1,0)))</f>
        <v/>
      </c>
      <c r="AU69" s="4" t="str">
        <f>IF(LEN(INDEX('By serial number'!$A:$AV,MATCH(TEXT($C69,"000"),'By serial number'!$A:$A,0),MATCH(_7043_DJones_1_export_excel_2_9_[[#Headers],[Email]],'By serial number'!$A$1:$AV$1,0)))=0,"",INDEX('By serial number'!$A:$AV,MATCH(TEXT($C69,"000"),'By serial number'!$A:$A,0),MATCH(_7043_DJones_1_export_excel_2_9_[[#Headers],[Email]],'By serial number'!$A$1:$AV$1,0)))</f>
        <v/>
      </c>
      <c r="AV69" s="4" t="e">
        <f>IF(LEN(INDEX('By serial number'!$A:$AV,MATCH(TEXT($C69,"000"),'By serial number'!$A:$A,0),MATCH(_7043_DJones_1_export_excel_2_9_[[#Headers],[Column4]],'By serial number'!$A$1:$AV$1,0)))=0,"",INDEX('By serial number'!$A:$AV,MATCH(TEXT($C69,"000"),'By serial number'!$A:$A,0),MATCH(_7043_DJones_1_export_excel_2_9_[[#Headers],[Column4]],'By serial number'!$A$1:$AV$1,0)))</f>
        <v>#N/A</v>
      </c>
      <c r="AW69" s="4" t="str">
        <f>IF(LEN(INDEX('By serial number'!$A:$AV,MATCH(TEXT($C69,"000"),'By serial number'!$A:$A,0),MATCH(_7043_DJones_1_export_excel_2_9_[[#Headers],[NBAA Name]],'By serial number'!$A$1:$AV$1,0)))=0,"",INDEX('By serial number'!$A:$AV,MATCH(TEXT($C69,"000"),'By serial number'!$A:$A,0),MATCH(_7043_DJones_1_export_excel_2_9_[[#Headers],[NBAA Name]],'By serial number'!$A$1:$AV$1,0)))</f>
        <v/>
      </c>
      <c r="AX69" s="4" t="str">
        <f>IF(LEN(INDEX('By serial number'!$A:$AV,MATCH(TEXT($C69,"000"),'By serial number'!$A:$A,0),MATCH(_7043_DJones_1_export_excel_2_9_[[#Headers],[NBAA Addr1]],'By serial number'!$A$1:$AV$1,0)))=0,"",INDEX('By serial number'!$A:$AV,MATCH(TEXT($C69,"000"),'By serial number'!$A:$A,0),MATCH(_7043_DJones_1_export_excel_2_9_[[#Headers],[NBAA Addr1]],'By serial number'!$A$1:$AV$1,0)))</f>
        <v/>
      </c>
      <c r="AY69" s="4" t="str">
        <f>IF(LEN(INDEX('By serial number'!$A:$AV,MATCH(TEXT($C69,"000"),'By serial number'!$A:$A,0),MATCH(_7043_DJones_1_export_excel_2_9_[[#Headers],[NBAA Addr2]],'By serial number'!$A$1:$AV$1,0)))=0,"",INDEX('By serial number'!$A:$AV,MATCH(TEXT($C69,"000"),'By serial number'!$A:$A,0),MATCH(_7043_DJones_1_export_excel_2_9_[[#Headers],[NBAA Addr2]],'By serial number'!$A$1:$AV$1,0)))</f>
        <v/>
      </c>
      <c r="AZ69" s="4" t="str">
        <f>IF(LEN(INDEX('By serial number'!$A:$AV,MATCH(TEXT($C69,"000"),'By serial number'!$A:$A,0),MATCH(_7043_DJones_1_export_excel_2_9_[[#Headers],[NBAA City]],'By serial number'!$A$1:$AV$1,0)))=0,"",INDEX('By serial number'!$A:$AV,MATCH(TEXT($C69,"000"),'By serial number'!$A:$A,0),MATCH(_7043_DJones_1_export_excel_2_9_[[#Headers],[NBAA City]],'By serial number'!$A$1:$AV$1,0)))</f>
        <v/>
      </c>
      <c r="BA69" s="4" t="str">
        <f>IF(LEN(INDEX('By serial number'!$A:$AV,MATCH(TEXT($C69,"000"),'By serial number'!$A:$A,0),MATCH(_7043_DJones_1_export_excel_2_9_[[#Headers],[NBAA State]],'By serial number'!$A$1:$AV$1,0)))=0,"",INDEX('By serial number'!$A:$AV,MATCH(TEXT($C69,"000"),'By serial number'!$A:$A,0),MATCH(_7043_DJones_1_export_excel_2_9_[[#Headers],[NBAA State]],'By serial number'!$A$1:$AV$1,0)))</f>
        <v/>
      </c>
      <c r="BB69" s="4" t="str">
        <f>IF(LEN(INDEX('By serial number'!$A:$AV,MATCH(TEXT($C69,"000"),'By serial number'!$A:$A,0),MATCH(_7043_DJones_1_export_excel_2_9_[[#Headers],[NBAA Zip]],'By serial number'!$A$1:$AV$1,0)))=0,"",INDEX('By serial number'!$A:$AV,MATCH(TEXT($C69,"000"),'By serial number'!$A:$A,0),MATCH(_7043_DJones_1_export_excel_2_9_[[#Headers],[NBAA Zip]],'By serial number'!$A$1:$AV$1,0)))</f>
        <v/>
      </c>
      <c r="BC69" s="4" t="str">
        <f>IF(LEN(INDEX('By serial number'!$A:$AV,MATCH(TEXT($C69,"000"),'By serial number'!$A:$A,0),MATCH(_7043_DJones_1_export_excel_2_9_[[#Headers],[NBAA Phone]],'By serial number'!$A$1:$AV$1,0)))=0,"",INDEX('By serial number'!$A:$AV,MATCH(TEXT($C69,"000"),'By serial number'!$A:$A,0),MATCH(_7043_DJones_1_export_excel_2_9_[[#Headers],[NBAA Phone]],'By serial number'!$A$1:$AV$1,0)))</f>
        <v/>
      </c>
      <c r="BD69" s="4" t="str">
        <f>IF(LEN(INDEX('By serial number'!$A:$AV,MATCH(TEXT($C69,"000"),'By serial number'!$A:$A,0),MATCH(_7043_DJones_1_export_excel_2_9_[[#Headers],[NBAA Web]],'By serial number'!$A$1:$AV$1,0)))=0,"",INDEX('By serial number'!$A:$AV,MATCH(TEXT($C69,"000"),'By serial number'!$A:$A,0),MATCH(_7043_DJones_1_export_excel_2_9_[[#Headers],[NBAA Web]],'By serial number'!$A$1:$AV$1,0)))</f>
        <v/>
      </c>
      <c r="BE69" s="4" t="str">
        <f>IF(LEN(INDEX('By serial number'!$A:$AV,MATCH(TEXT($C69,"000"),'By serial number'!$A:$A,0),MATCH(_7043_DJones_1_export_excel_2_9_[[#Headers],[NBAA email]],'By serial number'!$A$1:$AV$1,0)))=0,"",INDEX('By serial number'!$A:$AV,MATCH(TEXT($C69,"000"),'By serial number'!$A:$A,0),MATCH(_7043_DJones_1_export_excel_2_9_[[#Headers],[NBAA email]],'By serial number'!$A$1:$AV$1,0)))</f>
        <v/>
      </c>
      <c r="BF69" s="4" t="str">
        <f>IF(LEN(INDEX('By serial number'!$A:$AV,MATCH(TEXT($C69,"000"),'By serial number'!$A:$A,0),MATCH(_7043_DJones_1_export_excel_2_9_[[#Headers],[NBAA NBAA Link]],'By serial number'!$A$1:$AV$1,0)))=0,"",INDEX('By serial number'!$A:$AV,MATCH(TEXT($C69,"000"),'By serial number'!$A:$A,0),MATCH(_7043_DJones_1_export_excel_2_9_[[#Headers],[NBAA NBAA Link]],'By serial number'!$A$1:$AV$1,0)))</f>
        <v/>
      </c>
      <c r="BG69" s="4" t="str">
        <f>IF(LEN(INDEX('By serial number'!$A:$AV,MATCH(TEXT($C69,"000"),'By serial number'!$A:$A,0),MATCH(_7043_DJones_1_export_excel_2_9_[[#Headers],[Certificate Designator]],'By serial number'!$A$1:$AV$1,0)))=0,"",INDEX('By serial number'!$A:$AV,MATCH(TEXT($C69,"000"),'By serial number'!$A:$A,0),MATCH(_7043_DJones_1_export_excel_2_9_[[#Headers],[Certificate Designator]],'By serial number'!$A$1:$AV$1,0)))</f>
        <v/>
      </c>
      <c r="BH69" s="4" t="str">
        <f>IF(LEN(INDEX('By serial number'!$A:$AV,MATCH(TEXT($C69,"000"),'By serial number'!$A:$A,0),MATCH(_7043_DJones_1_export_excel_2_9_[[#Headers],[Company Name]],'By serial number'!$A$1:$AV$1,0)))=0,"",INDEX('By serial number'!$A:$AV,MATCH(TEXT($C69,"000"),'By serial number'!$A:$A,0),MATCH(_7043_DJones_1_export_excel_2_9_[[#Headers],[Company Name]],'By serial number'!$A$1:$AV$1,0)))</f>
        <v/>
      </c>
      <c r="BI69" s="4" t="str">
        <f>IF(LEN(INDEX('By serial number'!$A:$AV,MATCH(TEXT($C69,"000"),'By serial number'!$A:$A,0),MATCH(_7043_DJones_1_export_excel_2_9_[[#Headers],[CEO_Name]],'By serial number'!$A$1:$AV$1,0)))=0,"",INDEX('By serial number'!$A:$AV,MATCH(TEXT($C69,"000"),'By serial number'!$A:$A,0),MATCH(_7043_DJones_1_export_excel_2_9_[[#Headers],[CEO_Name]],'By serial number'!$A$1:$AV$1,0)))</f>
        <v/>
      </c>
      <c r="BJ69" s="4" t="str">
        <f>IF(LEN(INDEX('By serial number'!$A:$AV,MATCH(TEXT($C69,"000"),'By serial number'!$A:$A,0),MATCH(_7043_DJones_1_export_excel_2_9_[[#Headers],[CEO_Title]],'By serial number'!$A$1:$AV$1,0)))=0,"",INDEX('By serial number'!$A:$AV,MATCH(TEXT($C69,"000"),'By serial number'!$A:$A,0),MATCH(_7043_DJones_1_export_excel_2_9_[[#Headers],[CEO_Title]],'By serial number'!$A$1:$AV$1,0)))</f>
        <v/>
      </c>
      <c r="BK69" s="4" t="str">
        <f>IF(LEN(INDEX('By serial number'!$A:$AV,MATCH(TEXT($C69,"000"),'By serial number'!$A:$A,0),MATCH(_7043_DJones_1_export_excel_2_9_[[#Headers],[CEO_Address1]],'By serial number'!$A$1:$AV$1,0)))=0,"",INDEX('By serial number'!$A:$AV,MATCH(TEXT($C69,"000"),'By serial number'!$A:$A,0),MATCH(_7043_DJones_1_export_excel_2_9_[[#Headers],[CEO_Address1]],'By serial number'!$A$1:$AV$1,0)))</f>
        <v/>
      </c>
      <c r="BL69" s="4" t="str">
        <f>IF(LEN(INDEX('By serial number'!$A:$AV,MATCH(TEXT($C69,"000"),'By serial number'!$A:$A,0),MATCH(_7043_DJones_1_export_excel_2_9_[[#Headers],[CEO_Address2]],'By serial number'!$A$1:$AV$1,0)))=0,"",INDEX('By serial number'!$A:$AV,MATCH(TEXT($C69,"000"),'By serial number'!$A:$A,0),MATCH(_7043_DJones_1_export_excel_2_9_[[#Headers],[CEO_Address2]],'By serial number'!$A$1:$AV$1,0)))</f>
        <v/>
      </c>
      <c r="BM69" s="4" t="str">
        <f>IF(LEN(INDEX('By serial number'!$A:$AV,MATCH(TEXT($C69,"000"),'By serial number'!$A:$A,0),MATCH(_7043_DJones_1_export_excel_2_9_[[#Headers],[CEO_Address3]],'By serial number'!$A$1:$AV$1,0)))=0,"",INDEX('By serial number'!$A:$AV,MATCH(TEXT($C69,"000"),'By serial number'!$A:$A,0),MATCH(_7043_DJones_1_export_excel_2_9_[[#Headers],[CEO_Address3]],'By serial number'!$A$1:$AV$1,0)))</f>
        <v/>
      </c>
      <c r="BN69" s="4" t="str">
        <f>IF(LEN(INDEX('By serial number'!$A:$AV,MATCH(TEXT($C69,"000"),'By serial number'!$A:$A,0),MATCH(_7043_DJones_1_export_excel_2_9_[[#Headers],[CEO_City]],'By serial number'!$A$1:$AV$1,0)))=0,"",INDEX('By serial number'!$A:$AV,MATCH(TEXT($C69,"000"),'By serial number'!$A:$A,0),MATCH(_7043_DJones_1_export_excel_2_9_[[#Headers],[CEO_City]],'By serial number'!$A$1:$AV$1,0)))</f>
        <v/>
      </c>
      <c r="BO69" s="4" t="str">
        <f>IF(LEN(INDEX('By serial number'!$A:$AV,MATCH(TEXT($C69,"000"),'By serial number'!$A:$A,0),MATCH(_7043_DJones_1_export_excel_2_9_[[#Headers],[CEO_State]],'By serial number'!$A$1:$AV$1,0)))=0,"",INDEX('By serial number'!$A:$AV,MATCH(TEXT($C69,"000"),'By serial number'!$A:$A,0),MATCH(_7043_DJones_1_export_excel_2_9_[[#Headers],[CEO_State]],'By serial number'!$A$1:$AV$1,0)))</f>
        <v/>
      </c>
      <c r="BP69" s="4" t="str">
        <f>IF(LEN(INDEX('By serial number'!$A:$AV,MATCH(TEXT($C69,"000"),'By serial number'!$A:$A,0),MATCH(_7043_DJones_1_export_excel_2_9_[[#Headers],[CEO_Postal_Code]],'By serial number'!$A$1:$AV$1,0)))=0,"",INDEX('By serial number'!$A:$AV,MATCH(TEXT($C69,"000"),'By serial number'!$A:$A,0),MATCH(_7043_DJones_1_export_excel_2_9_[[#Headers],[CEO_Postal_Code]],'By serial number'!$A$1:$AV$1,0)))</f>
        <v/>
      </c>
      <c r="BQ69" s="4" t="str">
        <f>IF(LEN(INDEX('By serial number'!$A:$AV,MATCH(TEXT($C69,"000"),'By serial number'!$A:$A,0),MATCH(_7043_DJones_1_export_excel_2_9_[[#Headers],[CEO_Country]],'By serial number'!$A$1:$AV$1,0)))=0,"",INDEX('By serial number'!$A:$AV,MATCH(TEXT($C69,"000"),'By serial number'!$A:$A,0),MATCH(_7043_DJones_1_export_excel_2_9_[[#Headers],[CEO_Country]],'By serial number'!$A$1:$AV$1,0)))</f>
        <v/>
      </c>
      <c r="BR69" s="4" t="str">
        <f>IF(LEN(INDEX('By serial number'!$A:$AV,MATCH(TEXT($C69,"000"),'By serial number'!$A:$A,0),MATCH(_7043_DJones_1_export_excel_2_9_[[#Headers],[CEO_Phone]],'By serial number'!$A$1:$AV$1,0)))=0,"",INDEX('By serial number'!$A:$AV,MATCH(TEXT($C69,"000"),'By serial number'!$A:$A,0),MATCH(_7043_DJones_1_export_excel_2_9_[[#Headers],[CEO_Phone]],'By serial number'!$A$1:$AV$1,0)))</f>
        <v/>
      </c>
      <c r="BS69" s="4" t="str">
        <f>IF(LEN(INDEX('By serial number'!$A:$AV,MATCH(TEXT($C69,"000"),'By serial number'!$A:$A,0),MATCH(_7043_DJones_1_export_excel_2_9_[[#Headers],[CEO_Phone_Extension]],'By serial number'!$A$1:$AV$1,0)))=0,"",INDEX('By serial number'!$A:$AV,MATCH(TEXT($C69,"000"),'By serial number'!$A:$A,0),MATCH(_7043_DJones_1_export_excel_2_9_[[#Headers],[CEO_Phone_Extension]],'By serial number'!$A$1:$AV$1,0)))</f>
        <v/>
      </c>
      <c r="BT69" s="4" t="str">
        <f>IF(LEN(INDEX('By serial number'!$A:$AV,MATCH(TEXT($C69,"000"),'By serial number'!$A:$A,0),MATCH(_7043_DJones_1_export_excel_2_9_[[#Headers],[CEO_Foreign_Phone]],'By serial number'!$A$1:$AV$1,0)))=0,"",INDEX('By serial number'!$A:$AV,MATCH(TEXT($C69,"000"),'By serial number'!$A:$A,0),MATCH(_7043_DJones_1_export_excel_2_9_[[#Headers],[CEO_Foreign_Phone]],'By serial number'!$A$1:$AV$1,0)))</f>
        <v/>
      </c>
      <c r="BU69" s="4" t="str">
        <f>IFERROR(INDEX(Zerobounce!$A:$B,MATCH(_7043_DJones_1_export_excel_2_9_[[#This Row],[COMPEMAILADDRESS]],Zerobounce!$A:$A,0),2),"")</f>
        <v>valid</v>
      </c>
      <c r="BV69" s="4" t="str">
        <f>IFERROR(INDEX(Zerobounce!$A:$B,MATCH(_7043_DJones_1_export_excel_2_9_[[#This Row],[CONTACTEMAIL]],Zerobounce!$A:$A,0),2),"")</f>
        <v>valid</v>
      </c>
      <c r="BW69" s="11"/>
    </row>
    <row r="70" spans="1:75" x14ac:dyDescent="0.25">
      <c r="A70" s="4" t="s">
        <v>999</v>
      </c>
      <c r="B70" s="4" t="s">
        <v>1000</v>
      </c>
      <c r="C70">
        <v>237</v>
      </c>
      <c r="D70" s="4" t="s">
        <v>1465</v>
      </c>
      <c r="E70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CC-AOA </v>
      </c>
      <c r="F70" s="4" t="s">
        <v>1192</v>
      </c>
      <c r="G70" s="4"/>
      <c r="H70" s="4" t="s">
        <v>327</v>
      </c>
      <c r="I70" s="4" t="s">
        <v>515</v>
      </c>
      <c r="J70" s="4" t="s">
        <v>1194</v>
      </c>
      <c r="K70" s="4" t="s">
        <v>1195</v>
      </c>
      <c r="L70" s="4" t="s">
        <v>1196</v>
      </c>
      <c r="M70" s="4" t="s">
        <v>1197</v>
      </c>
      <c r="N70" s="4"/>
      <c r="P70" s="4" t="s">
        <v>327</v>
      </c>
      <c r="Q70" s="4" t="s">
        <v>1193</v>
      </c>
      <c r="R70" s="4" t="s">
        <v>1198</v>
      </c>
      <c r="S70" s="4" t="s">
        <v>1199</v>
      </c>
      <c r="T70" s="4" t="s">
        <v>1200</v>
      </c>
      <c r="U70" s="4"/>
      <c r="V70" s="4" t="s">
        <v>1466</v>
      </c>
      <c r="W70" s="4" t="s">
        <v>1467</v>
      </c>
      <c r="X70" s="4" t="s">
        <v>1039</v>
      </c>
      <c r="Y70" s="4"/>
      <c r="Z70" s="4" t="s">
        <v>1468</v>
      </c>
      <c r="AA70" s="4" t="s">
        <v>1469</v>
      </c>
      <c r="AB70" s="4" t="s">
        <v>1468</v>
      </c>
      <c r="AC70" s="4" t="str">
        <f>IF(LEN(INDEX('By serial number'!$A:$AV,MATCH(TEXT($C70,"000"),'By serial number'!$A:$A,0),MATCH(_7043_DJones_1_export_excel_2_9_[[#Headers],["Operator"]],'By serial number'!$A$1:$AV$1,0)))=0,"",INDEX('By serial number'!$A:$AV,MATCH(TEXT($C70,"000"),'By serial number'!$A:$A,0),MATCH(_7043_DJones_1_export_excel_2_9_[[#Headers],["Operator"]],'By serial number'!$A$1:$AV$1,0)))</f>
        <v xml:space="preserve">Aerocardal </v>
      </c>
      <c r="AD70" s="4" t="str">
        <f>IF(LEN(INDEX('By serial number'!$A:$AV,MATCH(TEXT($C70,"000"),'By serial number'!$A:$A,0),MATCH(_7043_DJones_1_export_excel_2_9_[[#Headers],[Data]],'By serial number'!$A$1:$AV$1,0)))=0,"",INDEX('By serial number'!$A:$AV,MATCH(TEXT($C70,"000"),'By serial number'!$A:$A,0),MATCH(_7043_DJones_1_export_excel_2_9_[[#Headers],[Data]],'By serial number'!$A$1:$AV$1,0)))</f>
        <v>bought 2/15</v>
      </c>
      <c r="AE70" s="4" t="str">
        <f>IF(LEN(INDEX('By serial number'!$A:$AV,MATCH(TEXT($C70,"000"),'By serial number'!$A:$A,0),MATCH(_7043_DJones_1_export_excel_2_9_[[#Headers],[NAME]],'By serial number'!$A$1:$AV$1,0)))=0,"",INDEX('By serial number'!$A:$AV,MATCH(TEXT($C70,"000"),'By serial number'!$A:$A,0),MATCH(_7043_DJones_1_export_excel_2_9_[[#Headers],[NAME]],'By serial number'!$A$1:$AV$1,0)))</f>
        <v>CARDAL AKTIENGESELLSCHAFT</v>
      </c>
      <c r="AF70" s="4" t="str">
        <f>IF(LEN(INDEX('By serial number'!$A:$AV,MATCH(TEXT($C70,"000"),'By serial number'!$A:$A,0),MATCH(_7043_DJones_1_export_excel_2_9_[[#Headers],[STREET]],'By serial number'!$A$1:$AV$1,0)))=0,"",INDEX('By serial number'!$A:$AV,MATCH(TEXT($C70,"000"),'By serial number'!$A:$A,0),MATCH(_7043_DJones_1_export_excel_2_9_[[#Headers],[STREET]],'By serial number'!$A$1:$AV$1,0)))</f>
        <v/>
      </c>
      <c r="AG70" s="4" t="str">
        <f>IF(LEN(INDEX('By serial number'!$A:$AV,MATCH(TEXT($C70,"000"),'By serial number'!$A:$A,0),MATCH(_7043_DJones_1_export_excel_2_9_[[#Headers],[CITY]],'By serial number'!$A$1:$AV$1,0)))=0,"",INDEX('By serial number'!$A:$AV,MATCH(TEXT($C70,"000"),'By serial number'!$A:$A,0),MATCH(_7043_DJones_1_export_excel_2_9_[[#Headers],[CITY]],'By serial number'!$A$1:$AV$1,0)))</f>
        <v/>
      </c>
      <c r="AH70" s="4" t="str">
        <f>IF(LEN(INDEX('By serial number'!$A:$AV,MATCH(TEXT($C70,"000"),'By serial number'!$A:$A,0),MATCH(_7043_DJones_1_export_excel_2_9_[[#Headers],[STATE]],'By serial number'!$A$1:$AV$1,0)))=0,"",INDEX('By serial number'!$A:$AV,MATCH(TEXT($C70,"000"),'By serial number'!$A:$A,0),MATCH(_7043_DJones_1_export_excel_2_9_[[#Headers],[STATE]],'By serial number'!$A$1:$AV$1,0)))</f>
        <v/>
      </c>
      <c r="AI70" s="4" t="e">
        <f>IF(LEN(INDEX('By serial number'!$A:$AV,MATCH(TEXT($C70,"000"),'By serial number'!$A:$A,0),MATCH(_7043_DJones_1_export_excel_2_9_[[#Headers],[Column1]],'By serial number'!$A$1:$AV$1,0)))=0,"",INDEX('By serial number'!$A:$AV,MATCH(TEXT($C70,"000"),'By serial number'!$A:$A,0),MATCH(_7043_DJones_1_export_excel_2_9_[[#Headers],[Column1]],'By serial number'!$A$1:$AV$1,0)))</f>
        <v>#N/A</v>
      </c>
      <c r="AJ70" s="4" t="str">
        <f>IF(LEN(INDEX('By serial number'!$A:$AV,MATCH(TEXT($C70,"000"),'By serial number'!$A:$A,0),MATCH(_7043_DJones_1_export_excel_2_9_[[#Headers],[OTHER NAMES(1)]],'By serial number'!$A$1:$AV$1,0)))=0,"",INDEX('By serial number'!$A:$AV,MATCH(TEXT($C70,"000"),'By serial number'!$A:$A,0),MATCH(_7043_DJones_1_export_excel_2_9_[[#Headers],[OTHER NAMES(1)]],'By serial number'!$A$1:$AV$1,0)))</f>
        <v/>
      </c>
      <c r="AK70" s="4" t="str">
        <f>IF(LEN(INDEX('By serial number'!$A:$AV,MATCH(TEXT($C70,"000"),'By serial number'!$A:$A,0),MATCH(_7043_DJones_1_export_excel_2_9_[[#Headers],[OTHER NAMES(2)]],'By serial number'!$A$1:$AV$1,0)))=0,"",INDEX('By serial number'!$A:$AV,MATCH(TEXT($C70,"000"),'By serial number'!$A:$A,0),MATCH(_7043_DJones_1_export_excel_2_9_[[#Headers],[OTHER NAMES(2)]],'By serial number'!$A$1:$AV$1,0)))</f>
        <v/>
      </c>
      <c r="AL70" s="4" t="str">
        <f>IF(LEN(INDEX('By serial number'!$A:$AV,MATCH(TEXT($C70,"000"),'By serial number'!$A:$A,0),MATCH(_7043_DJones_1_export_excel_2_9_[[#Headers],[Part 135 Certificate Holder Name]],'By serial number'!$A$1:$AV$1,0)))=0,"",INDEX('By serial number'!$A:$AV,MATCH(TEXT($C70,"000"),'By serial number'!$A:$A,0),MATCH(_7043_DJones_1_export_excel_2_9_[[#Headers],[Part 135 Certificate Holder Name]],'By serial number'!$A$1:$AV$1,0)))</f>
        <v/>
      </c>
      <c r="AM70" s="4" t="str">
        <f>IF(LEN(INDEX('By serial number'!$A:$AV,MATCH(TEXT($C70,"000"),'By serial number'!$A:$A,0),MATCH(_7043_DJones_1_export_excel_2_9_[[#Headers],[Part 135 Dsgn]],'By serial number'!$A$1:$AV$1,0)))=0,"",INDEX('By serial number'!$A:$AV,MATCH(TEXT($C70,"000"),'By serial number'!$A:$A,0),MATCH(_7043_DJones_1_export_excel_2_9_[[#Headers],[Part 135 Dsgn]],'By serial number'!$A$1:$AV$1,0)))</f>
        <v/>
      </c>
      <c r="AN70" s="4" t="e">
        <f>IF(LEN(INDEX('By serial number'!$A:$AV,MATCH(TEXT($C70,"000"),'By serial number'!$A:$A,0),MATCH(_7043_DJones_1_export_excel_2_9_[[#Headers],[Column2]],'By serial number'!$A$1:$AV$1,0)))=0,"",INDEX('By serial number'!$A:$AV,MATCH(TEXT($C70,"000"),'By serial number'!$A:$A,0),MATCH(_7043_DJones_1_export_excel_2_9_[[#Headers],[Column2]],'By serial number'!$A$1:$AV$1,0)))</f>
        <v>#N/A</v>
      </c>
      <c r="AO70" s="4" t="str">
        <f>IF(LEN(INDEX('By serial number'!$A:$AV,MATCH(TEXT($C70,"000"),'By serial number'!$A:$A,0),MATCH(_7043_DJones_1_export_excel_2_9_[[#Headers],[DNB Key People]],'By serial number'!$A$1:$AV$1,0)))=0,"",INDEX('By serial number'!$A:$AV,MATCH(TEXT($C70,"000"),'By serial number'!$A:$A,0),MATCH(_7043_DJones_1_export_excel_2_9_[[#Headers],[DNB Key People]],'By serial number'!$A$1:$AV$1,0)))</f>
        <v/>
      </c>
      <c r="AP70" s="4" t="str">
        <f>IF(LEN(INDEX('By serial number'!$A:$AV,MATCH(TEXT($C70,"000"),'By serial number'!$A:$A,0),MATCH(_7043_DJones_1_export_excel_2_9_[[#Headers],[POC]],'By serial number'!$A$1:$AV$1,0)))=0,"",INDEX('By serial number'!$A:$AV,MATCH(TEXT($C70,"000"),'By serial number'!$A:$A,0),MATCH(_7043_DJones_1_export_excel_2_9_[[#Headers],[POC]],'By serial number'!$A$1:$AV$1,0)))</f>
        <v/>
      </c>
      <c r="AQ70" s="4" t="str">
        <f>IF(LEN(INDEX('By serial number'!$A:$AV,MATCH(TEXT($C70,"000"),'By serial number'!$A:$A,0),MATCH(_7043_DJones_1_export_excel_2_9_[[#Headers],[Title]],'By serial number'!$A$1:$AV$1,0)))=0,"",INDEX('By serial number'!$A:$AV,MATCH(TEXT($C70,"000"),'By serial number'!$A:$A,0),MATCH(_7043_DJones_1_export_excel_2_9_[[#Headers],[Title]],'By serial number'!$A$1:$AV$1,0)))</f>
        <v/>
      </c>
      <c r="AR70" s="4" t="str">
        <f>IF(LEN(INDEX('By serial number'!$A:$AV,MATCH(TEXT($C70,"000"),'By serial number'!$A:$A,0),MATCH(_7043_DJones_1_export_excel_2_9_[[#Headers],[Address]],'By serial number'!$A$1:$AV$1,0)))=0,"",INDEX('By serial number'!$A:$AV,MATCH(TEXT($C70,"000"),'By serial number'!$A:$A,0),MATCH(_7043_DJones_1_export_excel_2_9_[[#Headers],[Address]],'By serial number'!$A$1:$AV$1,0)))</f>
        <v/>
      </c>
      <c r="AS70" s="4" t="e">
        <f>IF(LEN(INDEX('By serial number'!$A:$AV,MATCH(TEXT($C70,"000"),'By serial number'!$A:$A,0),MATCH(_7043_DJones_1_export_excel_2_9_[[#Headers],[Column3]],'By serial number'!$A$1:$AV$1,0)))=0,"",INDEX('By serial number'!$A:$AV,MATCH(TEXT($C70,"000"),'By serial number'!$A:$A,0),MATCH(_7043_DJones_1_export_excel_2_9_[[#Headers],[Column3]],'By serial number'!$A$1:$AV$1,0)))</f>
        <v>#N/A</v>
      </c>
      <c r="AT70" s="4" t="str">
        <f>IF(LEN(INDEX('By serial number'!$A:$AV,MATCH(TEXT($C70,"000"),'By serial number'!$A:$A,0),MATCH(_7043_DJones_1_export_excel_2_9_[[#Headers],[Phone]],'By serial number'!$A$1:$AV$1,0)))=0,"",INDEX('By serial number'!$A:$AV,MATCH(TEXT($C70,"000"),'By serial number'!$A:$A,0),MATCH(_7043_DJones_1_export_excel_2_9_[[#Headers],[Phone]],'By serial number'!$A$1:$AV$1,0)))</f>
        <v/>
      </c>
      <c r="AU70" s="4" t="str">
        <f>IF(LEN(INDEX('By serial number'!$A:$AV,MATCH(TEXT($C70,"000"),'By serial number'!$A:$A,0),MATCH(_7043_DJones_1_export_excel_2_9_[[#Headers],[Email]],'By serial number'!$A$1:$AV$1,0)))=0,"",INDEX('By serial number'!$A:$AV,MATCH(TEXT($C70,"000"),'By serial number'!$A:$A,0),MATCH(_7043_DJones_1_export_excel_2_9_[[#Headers],[Email]],'By serial number'!$A$1:$AV$1,0)))</f>
        <v/>
      </c>
      <c r="AV70" s="4" t="e">
        <f>IF(LEN(INDEX('By serial number'!$A:$AV,MATCH(TEXT($C70,"000"),'By serial number'!$A:$A,0),MATCH(_7043_DJones_1_export_excel_2_9_[[#Headers],[Column4]],'By serial number'!$A$1:$AV$1,0)))=0,"",INDEX('By serial number'!$A:$AV,MATCH(TEXT($C70,"000"),'By serial number'!$A:$A,0),MATCH(_7043_DJones_1_export_excel_2_9_[[#Headers],[Column4]],'By serial number'!$A$1:$AV$1,0)))</f>
        <v>#N/A</v>
      </c>
      <c r="AW70" s="4" t="str">
        <f>IF(LEN(INDEX('By serial number'!$A:$AV,MATCH(TEXT($C70,"000"),'By serial number'!$A:$A,0),MATCH(_7043_DJones_1_export_excel_2_9_[[#Headers],[NBAA Name]],'By serial number'!$A$1:$AV$1,0)))=0,"",INDEX('By serial number'!$A:$AV,MATCH(TEXT($C70,"000"),'By serial number'!$A:$A,0),MATCH(_7043_DJones_1_export_excel_2_9_[[#Headers],[NBAA Name]],'By serial number'!$A$1:$AV$1,0)))</f>
        <v/>
      </c>
      <c r="AX70" s="4" t="str">
        <f>IF(LEN(INDEX('By serial number'!$A:$AV,MATCH(TEXT($C70,"000"),'By serial number'!$A:$A,0),MATCH(_7043_DJones_1_export_excel_2_9_[[#Headers],[NBAA Addr1]],'By serial number'!$A$1:$AV$1,0)))=0,"",INDEX('By serial number'!$A:$AV,MATCH(TEXT($C70,"000"),'By serial number'!$A:$A,0),MATCH(_7043_DJones_1_export_excel_2_9_[[#Headers],[NBAA Addr1]],'By serial number'!$A$1:$AV$1,0)))</f>
        <v/>
      </c>
      <c r="AY70" s="4" t="str">
        <f>IF(LEN(INDEX('By serial number'!$A:$AV,MATCH(TEXT($C70,"000"),'By serial number'!$A:$A,0),MATCH(_7043_DJones_1_export_excel_2_9_[[#Headers],[NBAA Addr2]],'By serial number'!$A$1:$AV$1,0)))=0,"",INDEX('By serial number'!$A:$AV,MATCH(TEXT($C70,"000"),'By serial number'!$A:$A,0),MATCH(_7043_DJones_1_export_excel_2_9_[[#Headers],[NBAA Addr2]],'By serial number'!$A$1:$AV$1,0)))</f>
        <v/>
      </c>
      <c r="AZ70" s="4" t="str">
        <f>IF(LEN(INDEX('By serial number'!$A:$AV,MATCH(TEXT($C70,"000"),'By serial number'!$A:$A,0),MATCH(_7043_DJones_1_export_excel_2_9_[[#Headers],[NBAA City]],'By serial number'!$A$1:$AV$1,0)))=0,"",INDEX('By serial number'!$A:$AV,MATCH(TEXT($C70,"000"),'By serial number'!$A:$A,0),MATCH(_7043_DJones_1_export_excel_2_9_[[#Headers],[NBAA City]],'By serial number'!$A$1:$AV$1,0)))</f>
        <v/>
      </c>
      <c r="BA70" s="4" t="str">
        <f>IF(LEN(INDEX('By serial number'!$A:$AV,MATCH(TEXT($C70,"000"),'By serial number'!$A:$A,0),MATCH(_7043_DJones_1_export_excel_2_9_[[#Headers],[NBAA State]],'By serial number'!$A$1:$AV$1,0)))=0,"",INDEX('By serial number'!$A:$AV,MATCH(TEXT($C70,"000"),'By serial number'!$A:$A,0),MATCH(_7043_DJones_1_export_excel_2_9_[[#Headers],[NBAA State]],'By serial number'!$A$1:$AV$1,0)))</f>
        <v/>
      </c>
      <c r="BB70" s="4" t="str">
        <f>IF(LEN(INDEX('By serial number'!$A:$AV,MATCH(TEXT($C70,"000"),'By serial number'!$A:$A,0),MATCH(_7043_DJones_1_export_excel_2_9_[[#Headers],[NBAA Zip]],'By serial number'!$A$1:$AV$1,0)))=0,"",INDEX('By serial number'!$A:$AV,MATCH(TEXT($C70,"000"),'By serial number'!$A:$A,0),MATCH(_7043_DJones_1_export_excel_2_9_[[#Headers],[NBAA Zip]],'By serial number'!$A$1:$AV$1,0)))</f>
        <v/>
      </c>
      <c r="BC70" s="4" t="str">
        <f>IF(LEN(INDEX('By serial number'!$A:$AV,MATCH(TEXT($C70,"000"),'By serial number'!$A:$A,0),MATCH(_7043_DJones_1_export_excel_2_9_[[#Headers],[NBAA Phone]],'By serial number'!$A$1:$AV$1,0)))=0,"",INDEX('By serial number'!$A:$AV,MATCH(TEXT($C70,"000"),'By serial number'!$A:$A,0),MATCH(_7043_DJones_1_export_excel_2_9_[[#Headers],[NBAA Phone]],'By serial number'!$A$1:$AV$1,0)))</f>
        <v/>
      </c>
      <c r="BD70" s="4" t="str">
        <f>IF(LEN(INDEX('By serial number'!$A:$AV,MATCH(TEXT($C70,"000"),'By serial number'!$A:$A,0),MATCH(_7043_DJones_1_export_excel_2_9_[[#Headers],[NBAA Web]],'By serial number'!$A$1:$AV$1,0)))=0,"",INDEX('By serial number'!$A:$AV,MATCH(TEXT($C70,"000"),'By serial number'!$A:$A,0),MATCH(_7043_DJones_1_export_excel_2_9_[[#Headers],[NBAA Web]],'By serial number'!$A$1:$AV$1,0)))</f>
        <v/>
      </c>
      <c r="BE70" s="4" t="str">
        <f>IF(LEN(INDEX('By serial number'!$A:$AV,MATCH(TEXT($C70,"000"),'By serial number'!$A:$A,0),MATCH(_7043_DJones_1_export_excel_2_9_[[#Headers],[NBAA email]],'By serial number'!$A$1:$AV$1,0)))=0,"",INDEX('By serial number'!$A:$AV,MATCH(TEXT($C70,"000"),'By serial number'!$A:$A,0),MATCH(_7043_DJones_1_export_excel_2_9_[[#Headers],[NBAA email]],'By serial number'!$A$1:$AV$1,0)))</f>
        <v/>
      </c>
      <c r="BF70" s="4" t="str">
        <f>IF(LEN(INDEX('By serial number'!$A:$AV,MATCH(TEXT($C70,"000"),'By serial number'!$A:$A,0),MATCH(_7043_DJones_1_export_excel_2_9_[[#Headers],[NBAA NBAA Link]],'By serial number'!$A$1:$AV$1,0)))=0,"",INDEX('By serial number'!$A:$AV,MATCH(TEXT($C70,"000"),'By serial number'!$A:$A,0),MATCH(_7043_DJones_1_export_excel_2_9_[[#Headers],[NBAA NBAA Link]],'By serial number'!$A$1:$AV$1,0)))</f>
        <v/>
      </c>
      <c r="BG70" s="4" t="str">
        <f>IF(LEN(INDEX('By serial number'!$A:$AV,MATCH(TEXT($C70,"000"),'By serial number'!$A:$A,0),MATCH(_7043_DJones_1_export_excel_2_9_[[#Headers],[Certificate Designator]],'By serial number'!$A$1:$AV$1,0)))=0,"",INDEX('By serial number'!$A:$AV,MATCH(TEXT($C70,"000"),'By serial number'!$A:$A,0),MATCH(_7043_DJones_1_export_excel_2_9_[[#Headers],[Certificate Designator]],'By serial number'!$A$1:$AV$1,0)))</f>
        <v/>
      </c>
      <c r="BH70" s="4" t="str">
        <f>IF(LEN(INDEX('By serial number'!$A:$AV,MATCH(TEXT($C70,"000"),'By serial number'!$A:$A,0),MATCH(_7043_DJones_1_export_excel_2_9_[[#Headers],[Company Name]],'By serial number'!$A$1:$AV$1,0)))=0,"",INDEX('By serial number'!$A:$AV,MATCH(TEXT($C70,"000"),'By serial number'!$A:$A,0),MATCH(_7043_DJones_1_export_excel_2_9_[[#Headers],[Company Name]],'By serial number'!$A$1:$AV$1,0)))</f>
        <v/>
      </c>
      <c r="BI70" s="4" t="str">
        <f>IF(LEN(INDEX('By serial number'!$A:$AV,MATCH(TEXT($C70,"000"),'By serial number'!$A:$A,0),MATCH(_7043_DJones_1_export_excel_2_9_[[#Headers],[CEO_Name]],'By serial number'!$A$1:$AV$1,0)))=0,"",INDEX('By serial number'!$A:$AV,MATCH(TEXT($C70,"000"),'By serial number'!$A:$A,0),MATCH(_7043_DJones_1_export_excel_2_9_[[#Headers],[CEO_Name]],'By serial number'!$A$1:$AV$1,0)))</f>
        <v/>
      </c>
      <c r="BJ70" s="4" t="str">
        <f>IF(LEN(INDEX('By serial number'!$A:$AV,MATCH(TEXT($C70,"000"),'By serial number'!$A:$A,0),MATCH(_7043_DJones_1_export_excel_2_9_[[#Headers],[CEO_Title]],'By serial number'!$A$1:$AV$1,0)))=0,"",INDEX('By serial number'!$A:$AV,MATCH(TEXT($C70,"000"),'By serial number'!$A:$A,0),MATCH(_7043_DJones_1_export_excel_2_9_[[#Headers],[CEO_Title]],'By serial number'!$A$1:$AV$1,0)))</f>
        <v/>
      </c>
      <c r="BK70" s="4" t="str">
        <f>IF(LEN(INDEX('By serial number'!$A:$AV,MATCH(TEXT($C70,"000"),'By serial number'!$A:$A,0),MATCH(_7043_DJones_1_export_excel_2_9_[[#Headers],[CEO_Address1]],'By serial number'!$A$1:$AV$1,0)))=0,"",INDEX('By serial number'!$A:$AV,MATCH(TEXT($C70,"000"),'By serial number'!$A:$A,0),MATCH(_7043_DJones_1_export_excel_2_9_[[#Headers],[CEO_Address1]],'By serial number'!$A$1:$AV$1,0)))</f>
        <v/>
      </c>
      <c r="BL70" s="4" t="str">
        <f>IF(LEN(INDEX('By serial number'!$A:$AV,MATCH(TEXT($C70,"000"),'By serial number'!$A:$A,0),MATCH(_7043_DJones_1_export_excel_2_9_[[#Headers],[CEO_Address2]],'By serial number'!$A$1:$AV$1,0)))=0,"",INDEX('By serial number'!$A:$AV,MATCH(TEXT($C70,"000"),'By serial number'!$A:$A,0),MATCH(_7043_DJones_1_export_excel_2_9_[[#Headers],[CEO_Address2]],'By serial number'!$A$1:$AV$1,0)))</f>
        <v/>
      </c>
      <c r="BM70" s="4" t="str">
        <f>IF(LEN(INDEX('By serial number'!$A:$AV,MATCH(TEXT($C70,"000"),'By serial number'!$A:$A,0),MATCH(_7043_DJones_1_export_excel_2_9_[[#Headers],[CEO_Address3]],'By serial number'!$A$1:$AV$1,0)))=0,"",INDEX('By serial number'!$A:$AV,MATCH(TEXT($C70,"000"),'By serial number'!$A:$A,0),MATCH(_7043_DJones_1_export_excel_2_9_[[#Headers],[CEO_Address3]],'By serial number'!$A$1:$AV$1,0)))</f>
        <v/>
      </c>
      <c r="BN70" s="4" t="str">
        <f>IF(LEN(INDEX('By serial number'!$A:$AV,MATCH(TEXT($C70,"000"),'By serial number'!$A:$A,0),MATCH(_7043_DJones_1_export_excel_2_9_[[#Headers],[CEO_City]],'By serial number'!$A$1:$AV$1,0)))=0,"",INDEX('By serial number'!$A:$AV,MATCH(TEXT($C70,"000"),'By serial number'!$A:$A,0),MATCH(_7043_DJones_1_export_excel_2_9_[[#Headers],[CEO_City]],'By serial number'!$A$1:$AV$1,0)))</f>
        <v/>
      </c>
      <c r="BO70" s="4" t="str">
        <f>IF(LEN(INDEX('By serial number'!$A:$AV,MATCH(TEXT($C70,"000"),'By serial number'!$A:$A,0),MATCH(_7043_DJones_1_export_excel_2_9_[[#Headers],[CEO_State]],'By serial number'!$A$1:$AV$1,0)))=0,"",INDEX('By serial number'!$A:$AV,MATCH(TEXT($C70,"000"),'By serial number'!$A:$A,0),MATCH(_7043_DJones_1_export_excel_2_9_[[#Headers],[CEO_State]],'By serial number'!$A$1:$AV$1,0)))</f>
        <v/>
      </c>
      <c r="BP70" s="4" t="str">
        <f>IF(LEN(INDEX('By serial number'!$A:$AV,MATCH(TEXT($C70,"000"),'By serial number'!$A:$A,0),MATCH(_7043_DJones_1_export_excel_2_9_[[#Headers],[CEO_Postal_Code]],'By serial number'!$A$1:$AV$1,0)))=0,"",INDEX('By serial number'!$A:$AV,MATCH(TEXT($C70,"000"),'By serial number'!$A:$A,0),MATCH(_7043_DJones_1_export_excel_2_9_[[#Headers],[CEO_Postal_Code]],'By serial number'!$A$1:$AV$1,0)))</f>
        <v/>
      </c>
      <c r="BQ70" s="4" t="str">
        <f>IF(LEN(INDEX('By serial number'!$A:$AV,MATCH(TEXT($C70,"000"),'By serial number'!$A:$A,0),MATCH(_7043_DJones_1_export_excel_2_9_[[#Headers],[CEO_Country]],'By serial number'!$A$1:$AV$1,0)))=0,"",INDEX('By serial number'!$A:$AV,MATCH(TEXT($C70,"000"),'By serial number'!$A:$A,0),MATCH(_7043_DJones_1_export_excel_2_9_[[#Headers],[CEO_Country]],'By serial number'!$A$1:$AV$1,0)))</f>
        <v/>
      </c>
      <c r="BR70" s="4" t="str">
        <f>IF(LEN(INDEX('By serial number'!$A:$AV,MATCH(TEXT($C70,"000"),'By serial number'!$A:$A,0),MATCH(_7043_DJones_1_export_excel_2_9_[[#Headers],[CEO_Phone]],'By serial number'!$A$1:$AV$1,0)))=0,"",INDEX('By serial number'!$A:$AV,MATCH(TEXT($C70,"000"),'By serial number'!$A:$A,0),MATCH(_7043_DJones_1_export_excel_2_9_[[#Headers],[CEO_Phone]],'By serial number'!$A$1:$AV$1,0)))</f>
        <v/>
      </c>
      <c r="BS70" s="4" t="str">
        <f>IF(LEN(INDEX('By serial number'!$A:$AV,MATCH(TEXT($C70,"000"),'By serial number'!$A:$A,0),MATCH(_7043_DJones_1_export_excel_2_9_[[#Headers],[CEO_Phone_Extension]],'By serial number'!$A$1:$AV$1,0)))=0,"",INDEX('By serial number'!$A:$AV,MATCH(TEXT($C70,"000"),'By serial number'!$A:$A,0),MATCH(_7043_DJones_1_export_excel_2_9_[[#Headers],[CEO_Phone_Extension]],'By serial number'!$A$1:$AV$1,0)))</f>
        <v/>
      </c>
      <c r="BT70" s="4" t="str">
        <f>IF(LEN(INDEX('By serial number'!$A:$AV,MATCH(TEXT($C70,"000"),'By serial number'!$A:$A,0),MATCH(_7043_DJones_1_export_excel_2_9_[[#Headers],[CEO_Foreign_Phone]],'By serial number'!$A$1:$AV$1,0)))=0,"",INDEX('By serial number'!$A:$AV,MATCH(TEXT($C70,"000"),'By serial number'!$A:$A,0),MATCH(_7043_DJones_1_export_excel_2_9_[[#Headers],[CEO_Foreign_Phone]],'By serial number'!$A$1:$AV$1,0)))</f>
        <v/>
      </c>
      <c r="BU70" s="4" t="str">
        <f>IFERROR(INDEX(Zerobounce!$A:$B,MATCH(_7043_DJones_1_export_excel_2_9_[[#This Row],[COMPEMAILADDRESS]],Zerobounce!$A:$A,0),2),"")</f>
        <v>valid</v>
      </c>
      <c r="BV70" s="4" t="str">
        <f>IFERROR(INDEX(Zerobounce!$A:$B,MATCH(_7043_DJones_1_export_excel_2_9_[[#This Row],[CONTACTEMAIL]],Zerobounce!$A:$A,0),2),"")</f>
        <v/>
      </c>
      <c r="BW70" s="11"/>
    </row>
    <row r="71" spans="1:75" x14ac:dyDescent="0.25">
      <c r="A71" s="4" t="s">
        <v>999</v>
      </c>
      <c r="B71" s="4" t="s">
        <v>1000</v>
      </c>
      <c r="C71">
        <v>238</v>
      </c>
      <c r="D71" s="4" t="s">
        <v>1470</v>
      </c>
      <c r="E71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9H-LAR </v>
      </c>
      <c r="F71" s="4" t="s">
        <v>1471</v>
      </c>
      <c r="G71" s="4"/>
      <c r="H71" s="4" t="s">
        <v>1472</v>
      </c>
      <c r="I71" s="4" t="s">
        <v>1193</v>
      </c>
      <c r="J71" s="4" t="s">
        <v>1473</v>
      </c>
      <c r="K71" s="4" t="s">
        <v>1474</v>
      </c>
      <c r="L71" s="4"/>
      <c r="M71" s="4" t="s">
        <v>1475</v>
      </c>
      <c r="N71" s="4"/>
      <c r="O71" t="s">
        <v>1476</v>
      </c>
      <c r="P71" s="4" t="s">
        <v>474</v>
      </c>
      <c r="Q71" s="4" t="s">
        <v>1217</v>
      </c>
      <c r="R71" s="4" t="s">
        <v>1477</v>
      </c>
      <c r="S71" s="4" t="s">
        <v>1478</v>
      </c>
      <c r="T71" s="4" t="s">
        <v>1479</v>
      </c>
      <c r="U71" s="4"/>
      <c r="V71" s="4" t="s">
        <v>1480</v>
      </c>
      <c r="W71" s="4" t="s">
        <v>1481</v>
      </c>
      <c r="X71" s="4" t="s">
        <v>1127</v>
      </c>
      <c r="Y71" s="4" t="s">
        <v>1482</v>
      </c>
      <c r="Z71" s="4" t="s">
        <v>1483</v>
      </c>
      <c r="AA71" s="4" t="s">
        <v>1479</v>
      </c>
      <c r="AB71" s="4" t="s">
        <v>1483</v>
      </c>
      <c r="AC71" s="4" t="str">
        <f>IF(LEN(INDEX('By serial number'!$A:$AV,MATCH(TEXT($C71,"000"),'By serial number'!$A:$A,0),MATCH(_7043_DJones_1_export_excel_2_9_[[#Headers],["Operator"]],'By serial number'!$A$1:$AV$1,0)))=0,"",INDEX('By serial number'!$A:$AV,MATCH(TEXT($C71,"000"),'By serial number'!$A:$A,0),MATCH(_7043_DJones_1_export_excel_2_9_[[#Headers],["Operator"]],'By serial number'!$A$1:$AV$1,0)))</f>
        <v xml:space="preserve">Luxwing </v>
      </c>
      <c r="AD71" s="4" t="str">
        <f>IF(LEN(INDEX('By serial number'!$A:$AV,MATCH(TEXT($C71,"000"),'By serial number'!$A:$A,0),MATCH(_7043_DJones_1_export_excel_2_9_[[#Headers],[Data]],'By serial number'!$A$1:$AV$1,0)))=0,"",INDEX('By serial number'!$A:$AV,MATCH(TEXT($C71,"000"),'By serial number'!$A:$A,0),MATCH(_7043_DJones_1_export_excel_2_9_[[#Headers],[Data]],'By serial number'!$A$1:$AV$1,0)))</f>
        <v>Flight Solutions/Sonnig registered 12/20</v>
      </c>
      <c r="AE71" s="4" t="str">
        <f>IF(LEN(INDEX('By serial number'!$A:$AV,MATCH(TEXT($C71,"000"),'By serial number'!$A:$A,0),MATCH(_7043_DJones_1_export_excel_2_9_[[#Headers],[NAME]],'By serial number'!$A$1:$AV$1,0)))=0,"",INDEX('By serial number'!$A:$AV,MATCH(TEXT($C71,"000"),'By serial number'!$A:$A,0),MATCH(_7043_DJones_1_export_excel_2_9_[[#Headers],[NAME]],'By serial number'!$A$1:$AV$1,0)))</f>
        <v/>
      </c>
      <c r="AF71" s="4" t="str">
        <f>IF(LEN(INDEX('By serial number'!$A:$AV,MATCH(TEXT($C71,"000"),'By serial number'!$A:$A,0),MATCH(_7043_DJones_1_export_excel_2_9_[[#Headers],[STREET]],'By serial number'!$A$1:$AV$1,0)))=0,"",INDEX('By serial number'!$A:$AV,MATCH(TEXT($C71,"000"),'By serial number'!$A:$A,0),MATCH(_7043_DJones_1_export_excel_2_9_[[#Headers],[STREET]],'By serial number'!$A$1:$AV$1,0)))</f>
        <v/>
      </c>
      <c r="AG71" s="4" t="str">
        <f>IF(LEN(INDEX('By serial number'!$A:$AV,MATCH(TEXT($C71,"000"),'By serial number'!$A:$A,0),MATCH(_7043_DJones_1_export_excel_2_9_[[#Headers],[CITY]],'By serial number'!$A$1:$AV$1,0)))=0,"",INDEX('By serial number'!$A:$AV,MATCH(TEXT($C71,"000"),'By serial number'!$A:$A,0),MATCH(_7043_DJones_1_export_excel_2_9_[[#Headers],[CITY]],'By serial number'!$A$1:$AV$1,0)))</f>
        <v/>
      </c>
      <c r="AH71" s="4" t="str">
        <f>IF(LEN(INDEX('By serial number'!$A:$AV,MATCH(TEXT($C71,"000"),'By serial number'!$A:$A,0),MATCH(_7043_DJones_1_export_excel_2_9_[[#Headers],[STATE]],'By serial number'!$A$1:$AV$1,0)))=0,"",INDEX('By serial number'!$A:$AV,MATCH(TEXT($C71,"000"),'By serial number'!$A:$A,0),MATCH(_7043_DJones_1_export_excel_2_9_[[#Headers],[STATE]],'By serial number'!$A$1:$AV$1,0)))</f>
        <v/>
      </c>
      <c r="AI71" s="4" t="e">
        <f>IF(LEN(INDEX('By serial number'!$A:$AV,MATCH(TEXT($C71,"000"),'By serial number'!$A:$A,0),MATCH(_7043_DJones_1_export_excel_2_9_[[#Headers],[Column1]],'By serial number'!$A$1:$AV$1,0)))=0,"",INDEX('By serial number'!$A:$AV,MATCH(TEXT($C71,"000"),'By serial number'!$A:$A,0),MATCH(_7043_DJones_1_export_excel_2_9_[[#Headers],[Column1]],'By serial number'!$A$1:$AV$1,0)))</f>
        <v>#N/A</v>
      </c>
      <c r="AJ71" s="4" t="str">
        <f>IF(LEN(INDEX('By serial number'!$A:$AV,MATCH(TEXT($C71,"000"),'By serial number'!$A:$A,0),MATCH(_7043_DJones_1_export_excel_2_9_[[#Headers],[OTHER NAMES(1)]],'By serial number'!$A$1:$AV$1,0)))=0,"",INDEX('By serial number'!$A:$AV,MATCH(TEXT($C71,"000"),'By serial number'!$A:$A,0),MATCH(_7043_DJones_1_export_excel_2_9_[[#Headers],[OTHER NAMES(1)]],'By serial number'!$A$1:$AV$1,0)))</f>
        <v/>
      </c>
      <c r="AK71" s="4" t="str">
        <f>IF(LEN(INDEX('By serial number'!$A:$AV,MATCH(TEXT($C71,"000"),'By serial number'!$A:$A,0),MATCH(_7043_DJones_1_export_excel_2_9_[[#Headers],[OTHER NAMES(2)]],'By serial number'!$A$1:$AV$1,0)))=0,"",INDEX('By serial number'!$A:$AV,MATCH(TEXT($C71,"000"),'By serial number'!$A:$A,0),MATCH(_7043_DJones_1_export_excel_2_9_[[#Headers],[OTHER NAMES(2)]],'By serial number'!$A$1:$AV$1,0)))</f>
        <v/>
      </c>
      <c r="AL71" s="4" t="str">
        <f>IF(LEN(INDEX('By serial number'!$A:$AV,MATCH(TEXT($C71,"000"),'By serial number'!$A:$A,0),MATCH(_7043_DJones_1_export_excel_2_9_[[#Headers],[Part 135 Certificate Holder Name]],'By serial number'!$A$1:$AV$1,0)))=0,"",INDEX('By serial number'!$A:$AV,MATCH(TEXT($C71,"000"),'By serial number'!$A:$A,0),MATCH(_7043_DJones_1_export_excel_2_9_[[#Headers],[Part 135 Certificate Holder Name]],'By serial number'!$A$1:$AV$1,0)))</f>
        <v/>
      </c>
      <c r="AM71" s="4" t="str">
        <f>IF(LEN(INDEX('By serial number'!$A:$AV,MATCH(TEXT($C71,"000"),'By serial number'!$A:$A,0),MATCH(_7043_DJones_1_export_excel_2_9_[[#Headers],[Part 135 Dsgn]],'By serial number'!$A$1:$AV$1,0)))=0,"",INDEX('By serial number'!$A:$AV,MATCH(TEXT($C71,"000"),'By serial number'!$A:$A,0),MATCH(_7043_DJones_1_export_excel_2_9_[[#Headers],[Part 135 Dsgn]],'By serial number'!$A$1:$AV$1,0)))</f>
        <v/>
      </c>
      <c r="AN71" s="4" t="e">
        <f>IF(LEN(INDEX('By serial number'!$A:$AV,MATCH(TEXT($C71,"000"),'By serial number'!$A:$A,0),MATCH(_7043_DJones_1_export_excel_2_9_[[#Headers],[Column2]],'By serial number'!$A$1:$AV$1,0)))=0,"",INDEX('By serial number'!$A:$AV,MATCH(TEXT($C71,"000"),'By serial number'!$A:$A,0),MATCH(_7043_DJones_1_export_excel_2_9_[[#Headers],[Column2]],'By serial number'!$A$1:$AV$1,0)))</f>
        <v>#N/A</v>
      </c>
      <c r="AO71" s="4" t="str">
        <f>IF(LEN(INDEX('By serial number'!$A:$AV,MATCH(TEXT($C71,"000"),'By serial number'!$A:$A,0),MATCH(_7043_DJones_1_export_excel_2_9_[[#Headers],[DNB Key People]],'By serial number'!$A$1:$AV$1,0)))=0,"",INDEX('By serial number'!$A:$AV,MATCH(TEXT($C71,"000"),'By serial number'!$A:$A,0),MATCH(_7043_DJones_1_export_excel_2_9_[[#Headers],[DNB Key People]],'By serial number'!$A$1:$AV$1,0)))</f>
        <v/>
      </c>
      <c r="AP71" s="4" t="str">
        <f>IF(LEN(INDEX('By serial number'!$A:$AV,MATCH(TEXT($C71,"000"),'By serial number'!$A:$A,0),MATCH(_7043_DJones_1_export_excel_2_9_[[#Headers],[POC]],'By serial number'!$A$1:$AV$1,0)))=0,"",INDEX('By serial number'!$A:$AV,MATCH(TEXT($C71,"000"),'By serial number'!$A:$A,0),MATCH(_7043_DJones_1_export_excel_2_9_[[#Headers],[POC]],'By serial number'!$A$1:$AV$1,0)))</f>
        <v/>
      </c>
      <c r="AQ71" s="4" t="str">
        <f>IF(LEN(INDEX('By serial number'!$A:$AV,MATCH(TEXT($C71,"000"),'By serial number'!$A:$A,0),MATCH(_7043_DJones_1_export_excel_2_9_[[#Headers],[Title]],'By serial number'!$A$1:$AV$1,0)))=0,"",INDEX('By serial number'!$A:$AV,MATCH(TEXT($C71,"000"),'By serial number'!$A:$A,0),MATCH(_7043_DJones_1_export_excel_2_9_[[#Headers],[Title]],'By serial number'!$A$1:$AV$1,0)))</f>
        <v/>
      </c>
      <c r="AR71" s="4" t="str">
        <f>IF(LEN(INDEX('By serial number'!$A:$AV,MATCH(TEXT($C71,"000"),'By serial number'!$A:$A,0),MATCH(_7043_DJones_1_export_excel_2_9_[[#Headers],[Address]],'By serial number'!$A$1:$AV$1,0)))=0,"",INDEX('By serial number'!$A:$AV,MATCH(TEXT($C71,"000"),'By serial number'!$A:$A,0),MATCH(_7043_DJones_1_export_excel_2_9_[[#Headers],[Address]],'By serial number'!$A$1:$AV$1,0)))</f>
        <v/>
      </c>
      <c r="AS71" s="4" t="e">
        <f>IF(LEN(INDEX('By serial number'!$A:$AV,MATCH(TEXT($C71,"000"),'By serial number'!$A:$A,0),MATCH(_7043_DJones_1_export_excel_2_9_[[#Headers],[Column3]],'By serial number'!$A$1:$AV$1,0)))=0,"",INDEX('By serial number'!$A:$AV,MATCH(TEXT($C71,"000"),'By serial number'!$A:$A,0),MATCH(_7043_DJones_1_export_excel_2_9_[[#Headers],[Column3]],'By serial number'!$A$1:$AV$1,0)))</f>
        <v>#N/A</v>
      </c>
      <c r="AT71" s="4" t="str">
        <f>IF(LEN(INDEX('By serial number'!$A:$AV,MATCH(TEXT($C71,"000"),'By serial number'!$A:$A,0),MATCH(_7043_DJones_1_export_excel_2_9_[[#Headers],[Phone]],'By serial number'!$A$1:$AV$1,0)))=0,"",INDEX('By serial number'!$A:$AV,MATCH(TEXT($C71,"000"),'By serial number'!$A:$A,0),MATCH(_7043_DJones_1_export_excel_2_9_[[#Headers],[Phone]],'By serial number'!$A$1:$AV$1,0)))</f>
        <v/>
      </c>
      <c r="AU71" s="4" t="str">
        <f>IF(LEN(INDEX('By serial number'!$A:$AV,MATCH(TEXT($C71,"000"),'By serial number'!$A:$A,0),MATCH(_7043_DJones_1_export_excel_2_9_[[#Headers],[Email]],'By serial number'!$A$1:$AV$1,0)))=0,"",INDEX('By serial number'!$A:$AV,MATCH(TEXT($C71,"000"),'By serial number'!$A:$A,0),MATCH(_7043_DJones_1_export_excel_2_9_[[#Headers],[Email]],'By serial number'!$A$1:$AV$1,0)))</f>
        <v/>
      </c>
      <c r="AV71" s="4" t="e">
        <f>IF(LEN(INDEX('By serial number'!$A:$AV,MATCH(TEXT($C71,"000"),'By serial number'!$A:$A,0),MATCH(_7043_DJones_1_export_excel_2_9_[[#Headers],[Column4]],'By serial number'!$A$1:$AV$1,0)))=0,"",INDEX('By serial number'!$A:$AV,MATCH(TEXT($C71,"000"),'By serial number'!$A:$A,0),MATCH(_7043_DJones_1_export_excel_2_9_[[#Headers],[Column4]],'By serial number'!$A$1:$AV$1,0)))</f>
        <v>#N/A</v>
      </c>
      <c r="AW71" s="4" t="str">
        <f>IF(LEN(INDEX('By serial number'!$A:$AV,MATCH(TEXT($C71,"000"),'By serial number'!$A:$A,0),MATCH(_7043_DJones_1_export_excel_2_9_[[#Headers],[NBAA Name]],'By serial number'!$A$1:$AV$1,0)))=0,"",INDEX('By serial number'!$A:$AV,MATCH(TEXT($C71,"000"),'By serial number'!$A:$A,0),MATCH(_7043_DJones_1_export_excel_2_9_[[#Headers],[NBAA Name]],'By serial number'!$A$1:$AV$1,0)))</f>
        <v/>
      </c>
      <c r="AX71" s="4" t="str">
        <f>IF(LEN(INDEX('By serial number'!$A:$AV,MATCH(TEXT($C71,"000"),'By serial number'!$A:$A,0),MATCH(_7043_DJones_1_export_excel_2_9_[[#Headers],[NBAA Addr1]],'By serial number'!$A$1:$AV$1,0)))=0,"",INDEX('By serial number'!$A:$AV,MATCH(TEXT($C71,"000"),'By serial number'!$A:$A,0),MATCH(_7043_DJones_1_export_excel_2_9_[[#Headers],[NBAA Addr1]],'By serial number'!$A$1:$AV$1,0)))</f>
        <v/>
      </c>
      <c r="AY71" s="4" t="str">
        <f>IF(LEN(INDEX('By serial number'!$A:$AV,MATCH(TEXT($C71,"000"),'By serial number'!$A:$A,0),MATCH(_7043_DJones_1_export_excel_2_9_[[#Headers],[NBAA Addr2]],'By serial number'!$A$1:$AV$1,0)))=0,"",INDEX('By serial number'!$A:$AV,MATCH(TEXT($C71,"000"),'By serial number'!$A:$A,0),MATCH(_7043_DJones_1_export_excel_2_9_[[#Headers],[NBAA Addr2]],'By serial number'!$A$1:$AV$1,0)))</f>
        <v/>
      </c>
      <c r="AZ71" s="4" t="str">
        <f>IF(LEN(INDEX('By serial number'!$A:$AV,MATCH(TEXT($C71,"000"),'By serial number'!$A:$A,0),MATCH(_7043_DJones_1_export_excel_2_9_[[#Headers],[NBAA City]],'By serial number'!$A$1:$AV$1,0)))=0,"",INDEX('By serial number'!$A:$AV,MATCH(TEXT($C71,"000"),'By serial number'!$A:$A,0),MATCH(_7043_DJones_1_export_excel_2_9_[[#Headers],[NBAA City]],'By serial number'!$A$1:$AV$1,0)))</f>
        <v/>
      </c>
      <c r="BA71" s="4" t="str">
        <f>IF(LEN(INDEX('By serial number'!$A:$AV,MATCH(TEXT($C71,"000"),'By serial number'!$A:$A,0),MATCH(_7043_DJones_1_export_excel_2_9_[[#Headers],[NBAA State]],'By serial number'!$A$1:$AV$1,0)))=0,"",INDEX('By serial number'!$A:$AV,MATCH(TEXT($C71,"000"),'By serial number'!$A:$A,0),MATCH(_7043_DJones_1_export_excel_2_9_[[#Headers],[NBAA State]],'By serial number'!$A$1:$AV$1,0)))</f>
        <v/>
      </c>
      <c r="BB71" s="4" t="str">
        <f>IF(LEN(INDEX('By serial number'!$A:$AV,MATCH(TEXT($C71,"000"),'By serial number'!$A:$A,0),MATCH(_7043_DJones_1_export_excel_2_9_[[#Headers],[NBAA Zip]],'By serial number'!$A$1:$AV$1,0)))=0,"",INDEX('By serial number'!$A:$AV,MATCH(TEXT($C71,"000"),'By serial number'!$A:$A,0),MATCH(_7043_DJones_1_export_excel_2_9_[[#Headers],[NBAA Zip]],'By serial number'!$A$1:$AV$1,0)))</f>
        <v/>
      </c>
      <c r="BC71" s="4" t="str">
        <f>IF(LEN(INDEX('By serial number'!$A:$AV,MATCH(TEXT($C71,"000"),'By serial number'!$A:$A,0),MATCH(_7043_DJones_1_export_excel_2_9_[[#Headers],[NBAA Phone]],'By serial number'!$A$1:$AV$1,0)))=0,"",INDEX('By serial number'!$A:$AV,MATCH(TEXT($C71,"000"),'By serial number'!$A:$A,0),MATCH(_7043_DJones_1_export_excel_2_9_[[#Headers],[NBAA Phone]],'By serial number'!$A$1:$AV$1,0)))</f>
        <v/>
      </c>
      <c r="BD71" s="4" t="str">
        <f>IF(LEN(INDEX('By serial number'!$A:$AV,MATCH(TEXT($C71,"000"),'By serial number'!$A:$A,0),MATCH(_7043_DJones_1_export_excel_2_9_[[#Headers],[NBAA Web]],'By serial number'!$A$1:$AV$1,0)))=0,"",INDEX('By serial number'!$A:$AV,MATCH(TEXT($C71,"000"),'By serial number'!$A:$A,0),MATCH(_7043_DJones_1_export_excel_2_9_[[#Headers],[NBAA Web]],'By serial number'!$A$1:$AV$1,0)))</f>
        <v/>
      </c>
      <c r="BE71" s="4" t="str">
        <f>IF(LEN(INDEX('By serial number'!$A:$AV,MATCH(TEXT($C71,"000"),'By serial number'!$A:$A,0),MATCH(_7043_DJones_1_export_excel_2_9_[[#Headers],[NBAA email]],'By serial number'!$A$1:$AV$1,0)))=0,"",INDEX('By serial number'!$A:$AV,MATCH(TEXT($C71,"000"),'By serial number'!$A:$A,0),MATCH(_7043_DJones_1_export_excel_2_9_[[#Headers],[NBAA email]],'By serial number'!$A$1:$AV$1,0)))</f>
        <v/>
      </c>
      <c r="BF71" s="4" t="str">
        <f>IF(LEN(INDEX('By serial number'!$A:$AV,MATCH(TEXT($C71,"000"),'By serial number'!$A:$A,0),MATCH(_7043_DJones_1_export_excel_2_9_[[#Headers],[NBAA NBAA Link]],'By serial number'!$A$1:$AV$1,0)))=0,"",INDEX('By serial number'!$A:$AV,MATCH(TEXT($C71,"000"),'By serial number'!$A:$A,0),MATCH(_7043_DJones_1_export_excel_2_9_[[#Headers],[NBAA NBAA Link]],'By serial number'!$A$1:$AV$1,0)))</f>
        <v/>
      </c>
      <c r="BG71" s="4" t="str">
        <f>IF(LEN(INDEX('By serial number'!$A:$AV,MATCH(TEXT($C71,"000"),'By serial number'!$A:$A,0),MATCH(_7043_DJones_1_export_excel_2_9_[[#Headers],[Certificate Designator]],'By serial number'!$A$1:$AV$1,0)))=0,"",INDEX('By serial number'!$A:$AV,MATCH(TEXT($C71,"000"),'By serial number'!$A:$A,0),MATCH(_7043_DJones_1_export_excel_2_9_[[#Headers],[Certificate Designator]],'By serial number'!$A$1:$AV$1,0)))</f>
        <v/>
      </c>
      <c r="BH71" s="4" t="str">
        <f>IF(LEN(INDEX('By serial number'!$A:$AV,MATCH(TEXT($C71,"000"),'By serial number'!$A:$A,0),MATCH(_7043_DJones_1_export_excel_2_9_[[#Headers],[Company Name]],'By serial number'!$A$1:$AV$1,0)))=0,"",INDEX('By serial number'!$A:$AV,MATCH(TEXT($C71,"000"),'By serial number'!$A:$A,0),MATCH(_7043_DJones_1_export_excel_2_9_[[#Headers],[Company Name]],'By serial number'!$A$1:$AV$1,0)))</f>
        <v/>
      </c>
      <c r="BI71" s="4" t="str">
        <f>IF(LEN(INDEX('By serial number'!$A:$AV,MATCH(TEXT($C71,"000"),'By serial number'!$A:$A,0),MATCH(_7043_DJones_1_export_excel_2_9_[[#Headers],[CEO_Name]],'By serial number'!$A$1:$AV$1,0)))=0,"",INDEX('By serial number'!$A:$AV,MATCH(TEXT($C71,"000"),'By serial number'!$A:$A,0),MATCH(_7043_DJones_1_export_excel_2_9_[[#Headers],[CEO_Name]],'By serial number'!$A$1:$AV$1,0)))</f>
        <v/>
      </c>
      <c r="BJ71" s="4" t="str">
        <f>IF(LEN(INDEX('By serial number'!$A:$AV,MATCH(TEXT($C71,"000"),'By serial number'!$A:$A,0),MATCH(_7043_DJones_1_export_excel_2_9_[[#Headers],[CEO_Title]],'By serial number'!$A$1:$AV$1,0)))=0,"",INDEX('By serial number'!$A:$AV,MATCH(TEXT($C71,"000"),'By serial number'!$A:$A,0),MATCH(_7043_DJones_1_export_excel_2_9_[[#Headers],[CEO_Title]],'By serial number'!$A$1:$AV$1,0)))</f>
        <v/>
      </c>
      <c r="BK71" s="4" t="str">
        <f>IF(LEN(INDEX('By serial number'!$A:$AV,MATCH(TEXT($C71,"000"),'By serial number'!$A:$A,0),MATCH(_7043_DJones_1_export_excel_2_9_[[#Headers],[CEO_Address1]],'By serial number'!$A$1:$AV$1,0)))=0,"",INDEX('By serial number'!$A:$AV,MATCH(TEXT($C71,"000"),'By serial number'!$A:$A,0),MATCH(_7043_DJones_1_export_excel_2_9_[[#Headers],[CEO_Address1]],'By serial number'!$A$1:$AV$1,0)))</f>
        <v/>
      </c>
      <c r="BL71" s="4" t="str">
        <f>IF(LEN(INDEX('By serial number'!$A:$AV,MATCH(TEXT($C71,"000"),'By serial number'!$A:$A,0),MATCH(_7043_DJones_1_export_excel_2_9_[[#Headers],[CEO_Address2]],'By serial number'!$A$1:$AV$1,0)))=0,"",INDEX('By serial number'!$A:$AV,MATCH(TEXT($C71,"000"),'By serial number'!$A:$A,0),MATCH(_7043_DJones_1_export_excel_2_9_[[#Headers],[CEO_Address2]],'By serial number'!$A$1:$AV$1,0)))</f>
        <v/>
      </c>
      <c r="BM71" s="4" t="str">
        <f>IF(LEN(INDEX('By serial number'!$A:$AV,MATCH(TEXT($C71,"000"),'By serial number'!$A:$A,0),MATCH(_7043_DJones_1_export_excel_2_9_[[#Headers],[CEO_Address3]],'By serial number'!$A$1:$AV$1,0)))=0,"",INDEX('By serial number'!$A:$AV,MATCH(TEXT($C71,"000"),'By serial number'!$A:$A,0),MATCH(_7043_DJones_1_export_excel_2_9_[[#Headers],[CEO_Address3]],'By serial number'!$A$1:$AV$1,0)))</f>
        <v/>
      </c>
      <c r="BN71" s="4" t="str">
        <f>IF(LEN(INDEX('By serial number'!$A:$AV,MATCH(TEXT($C71,"000"),'By serial number'!$A:$A,0),MATCH(_7043_DJones_1_export_excel_2_9_[[#Headers],[CEO_City]],'By serial number'!$A$1:$AV$1,0)))=0,"",INDEX('By serial number'!$A:$AV,MATCH(TEXT($C71,"000"),'By serial number'!$A:$A,0),MATCH(_7043_DJones_1_export_excel_2_9_[[#Headers],[CEO_City]],'By serial number'!$A$1:$AV$1,0)))</f>
        <v/>
      </c>
      <c r="BO71" s="4" t="str">
        <f>IF(LEN(INDEX('By serial number'!$A:$AV,MATCH(TEXT($C71,"000"),'By serial number'!$A:$A,0),MATCH(_7043_DJones_1_export_excel_2_9_[[#Headers],[CEO_State]],'By serial number'!$A$1:$AV$1,0)))=0,"",INDEX('By serial number'!$A:$AV,MATCH(TEXT($C71,"000"),'By serial number'!$A:$A,0),MATCH(_7043_DJones_1_export_excel_2_9_[[#Headers],[CEO_State]],'By serial number'!$A$1:$AV$1,0)))</f>
        <v/>
      </c>
      <c r="BP71" s="4" t="str">
        <f>IF(LEN(INDEX('By serial number'!$A:$AV,MATCH(TEXT($C71,"000"),'By serial number'!$A:$A,0),MATCH(_7043_DJones_1_export_excel_2_9_[[#Headers],[CEO_Postal_Code]],'By serial number'!$A$1:$AV$1,0)))=0,"",INDEX('By serial number'!$A:$AV,MATCH(TEXT($C71,"000"),'By serial number'!$A:$A,0),MATCH(_7043_DJones_1_export_excel_2_9_[[#Headers],[CEO_Postal_Code]],'By serial number'!$A$1:$AV$1,0)))</f>
        <v/>
      </c>
      <c r="BQ71" s="4" t="str">
        <f>IF(LEN(INDEX('By serial number'!$A:$AV,MATCH(TEXT($C71,"000"),'By serial number'!$A:$A,0),MATCH(_7043_DJones_1_export_excel_2_9_[[#Headers],[CEO_Country]],'By serial number'!$A$1:$AV$1,0)))=0,"",INDEX('By serial number'!$A:$AV,MATCH(TEXT($C71,"000"),'By serial number'!$A:$A,0),MATCH(_7043_DJones_1_export_excel_2_9_[[#Headers],[CEO_Country]],'By serial number'!$A$1:$AV$1,0)))</f>
        <v/>
      </c>
      <c r="BR71" s="4" t="str">
        <f>IF(LEN(INDEX('By serial number'!$A:$AV,MATCH(TEXT($C71,"000"),'By serial number'!$A:$A,0),MATCH(_7043_DJones_1_export_excel_2_9_[[#Headers],[CEO_Phone]],'By serial number'!$A$1:$AV$1,0)))=0,"",INDEX('By serial number'!$A:$AV,MATCH(TEXT($C71,"000"),'By serial number'!$A:$A,0),MATCH(_7043_DJones_1_export_excel_2_9_[[#Headers],[CEO_Phone]],'By serial number'!$A$1:$AV$1,0)))</f>
        <v/>
      </c>
      <c r="BS71" s="4" t="str">
        <f>IF(LEN(INDEX('By serial number'!$A:$AV,MATCH(TEXT($C71,"000"),'By serial number'!$A:$A,0),MATCH(_7043_DJones_1_export_excel_2_9_[[#Headers],[CEO_Phone_Extension]],'By serial number'!$A$1:$AV$1,0)))=0,"",INDEX('By serial number'!$A:$AV,MATCH(TEXT($C71,"000"),'By serial number'!$A:$A,0),MATCH(_7043_DJones_1_export_excel_2_9_[[#Headers],[CEO_Phone_Extension]],'By serial number'!$A$1:$AV$1,0)))</f>
        <v/>
      </c>
      <c r="BT71" s="4" t="str">
        <f>IF(LEN(INDEX('By serial number'!$A:$AV,MATCH(TEXT($C71,"000"),'By serial number'!$A:$A,0),MATCH(_7043_DJones_1_export_excel_2_9_[[#Headers],[CEO_Foreign_Phone]],'By serial number'!$A$1:$AV$1,0)))=0,"",INDEX('By serial number'!$A:$AV,MATCH(TEXT($C71,"000"),'By serial number'!$A:$A,0),MATCH(_7043_DJones_1_export_excel_2_9_[[#Headers],[CEO_Foreign_Phone]],'By serial number'!$A$1:$AV$1,0)))</f>
        <v/>
      </c>
      <c r="BU71" s="4" t="str">
        <f>IFERROR(INDEX(Zerobounce!$A:$B,MATCH(_7043_DJones_1_export_excel_2_9_[[#This Row],[COMPEMAILADDRESS]],Zerobounce!$A:$A,0),2),"")</f>
        <v>do_not_mail</v>
      </c>
      <c r="BV71" s="4" t="str">
        <f>IFERROR(INDEX(Zerobounce!$A:$B,MATCH(_7043_DJones_1_export_excel_2_9_[[#This Row],[CONTACTEMAIL]],Zerobounce!$A:$A,0),2),"")</f>
        <v>catch-all</v>
      </c>
      <c r="BW71" s="11"/>
    </row>
    <row r="72" spans="1:75" x14ac:dyDescent="0.25">
      <c r="A72" s="4" t="s">
        <v>999</v>
      </c>
      <c r="B72" s="4" t="s">
        <v>1000</v>
      </c>
      <c r="C72">
        <v>238</v>
      </c>
      <c r="D72" s="4" t="s">
        <v>1470</v>
      </c>
      <c r="E72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9H-LAR </v>
      </c>
      <c r="F72" s="4" t="s">
        <v>1471</v>
      </c>
      <c r="G72" s="4"/>
      <c r="H72" s="4" t="s">
        <v>1472</v>
      </c>
      <c r="I72" s="4" t="s">
        <v>515</v>
      </c>
      <c r="J72" s="4" t="s">
        <v>1484</v>
      </c>
      <c r="K72" s="4" t="s">
        <v>1485</v>
      </c>
      <c r="L72" s="4" t="s">
        <v>1486</v>
      </c>
      <c r="M72" s="4" t="s">
        <v>1487</v>
      </c>
      <c r="N72" s="4"/>
      <c r="P72" s="4" t="s">
        <v>1472</v>
      </c>
      <c r="Q72" s="4" t="s">
        <v>1193</v>
      </c>
      <c r="R72" s="4" t="s">
        <v>1488</v>
      </c>
      <c r="S72" s="4" t="s">
        <v>1489</v>
      </c>
      <c r="T72" s="4" t="s">
        <v>1490</v>
      </c>
      <c r="U72" s="4"/>
      <c r="V72" s="4" t="s">
        <v>1491</v>
      </c>
      <c r="W72" s="4" t="s">
        <v>1492</v>
      </c>
      <c r="X72" s="4" t="s">
        <v>1377</v>
      </c>
      <c r="Y72" s="4" t="s">
        <v>1493</v>
      </c>
      <c r="Z72" s="4" t="s">
        <v>1494</v>
      </c>
      <c r="AA72" s="4" t="s">
        <v>1490</v>
      </c>
      <c r="AB72" s="4" t="s">
        <v>1494</v>
      </c>
      <c r="AC72" s="4" t="str">
        <f>IF(LEN(INDEX('By serial number'!$A:$AV,MATCH(TEXT($C72,"000"),'By serial number'!$A:$A,0),MATCH(_7043_DJones_1_export_excel_2_9_[[#Headers],["Operator"]],'By serial number'!$A$1:$AV$1,0)))=0,"",INDEX('By serial number'!$A:$AV,MATCH(TEXT($C72,"000"),'By serial number'!$A:$A,0),MATCH(_7043_DJones_1_export_excel_2_9_[[#Headers],["Operator"]],'By serial number'!$A$1:$AV$1,0)))</f>
        <v xml:space="preserve">Luxwing </v>
      </c>
      <c r="AD72" s="4" t="str">
        <f>IF(LEN(INDEX('By serial number'!$A:$AV,MATCH(TEXT($C72,"000"),'By serial number'!$A:$A,0),MATCH(_7043_DJones_1_export_excel_2_9_[[#Headers],[Data]],'By serial number'!$A$1:$AV$1,0)))=0,"",INDEX('By serial number'!$A:$AV,MATCH(TEXT($C72,"000"),'By serial number'!$A:$A,0),MATCH(_7043_DJones_1_export_excel_2_9_[[#Headers],[Data]],'By serial number'!$A$1:$AV$1,0)))</f>
        <v>Flight Solutions/Sonnig registered 12/20</v>
      </c>
      <c r="AE72" s="4" t="str">
        <f>IF(LEN(INDEX('By serial number'!$A:$AV,MATCH(TEXT($C72,"000"),'By serial number'!$A:$A,0),MATCH(_7043_DJones_1_export_excel_2_9_[[#Headers],[NAME]],'By serial number'!$A$1:$AV$1,0)))=0,"",INDEX('By serial number'!$A:$AV,MATCH(TEXT($C72,"000"),'By serial number'!$A:$A,0),MATCH(_7043_DJones_1_export_excel_2_9_[[#Headers],[NAME]],'By serial number'!$A$1:$AV$1,0)))</f>
        <v/>
      </c>
      <c r="AF72" s="4" t="str">
        <f>IF(LEN(INDEX('By serial number'!$A:$AV,MATCH(TEXT($C72,"000"),'By serial number'!$A:$A,0),MATCH(_7043_DJones_1_export_excel_2_9_[[#Headers],[STREET]],'By serial number'!$A$1:$AV$1,0)))=0,"",INDEX('By serial number'!$A:$AV,MATCH(TEXT($C72,"000"),'By serial number'!$A:$A,0),MATCH(_7043_DJones_1_export_excel_2_9_[[#Headers],[STREET]],'By serial number'!$A$1:$AV$1,0)))</f>
        <v/>
      </c>
      <c r="AG72" s="4" t="str">
        <f>IF(LEN(INDEX('By serial number'!$A:$AV,MATCH(TEXT($C72,"000"),'By serial number'!$A:$A,0),MATCH(_7043_DJones_1_export_excel_2_9_[[#Headers],[CITY]],'By serial number'!$A$1:$AV$1,0)))=0,"",INDEX('By serial number'!$A:$AV,MATCH(TEXT($C72,"000"),'By serial number'!$A:$A,0),MATCH(_7043_DJones_1_export_excel_2_9_[[#Headers],[CITY]],'By serial number'!$A$1:$AV$1,0)))</f>
        <v/>
      </c>
      <c r="AH72" s="4" t="str">
        <f>IF(LEN(INDEX('By serial number'!$A:$AV,MATCH(TEXT($C72,"000"),'By serial number'!$A:$A,0),MATCH(_7043_DJones_1_export_excel_2_9_[[#Headers],[STATE]],'By serial number'!$A$1:$AV$1,0)))=0,"",INDEX('By serial number'!$A:$AV,MATCH(TEXT($C72,"000"),'By serial number'!$A:$A,0),MATCH(_7043_DJones_1_export_excel_2_9_[[#Headers],[STATE]],'By serial number'!$A$1:$AV$1,0)))</f>
        <v/>
      </c>
      <c r="AI72" s="4" t="e">
        <f>IF(LEN(INDEX('By serial number'!$A:$AV,MATCH(TEXT($C72,"000"),'By serial number'!$A:$A,0),MATCH(_7043_DJones_1_export_excel_2_9_[[#Headers],[Column1]],'By serial number'!$A$1:$AV$1,0)))=0,"",INDEX('By serial number'!$A:$AV,MATCH(TEXT($C72,"000"),'By serial number'!$A:$A,0),MATCH(_7043_DJones_1_export_excel_2_9_[[#Headers],[Column1]],'By serial number'!$A$1:$AV$1,0)))</f>
        <v>#N/A</v>
      </c>
      <c r="AJ72" s="4" t="str">
        <f>IF(LEN(INDEX('By serial number'!$A:$AV,MATCH(TEXT($C72,"000"),'By serial number'!$A:$A,0),MATCH(_7043_DJones_1_export_excel_2_9_[[#Headers],[OTHER NAMES(1)]],'By serial number'!$A$1:$AV$1,0)))=0,"",INDEX('By serial number'!$A:$AV,MATCH(TEXT($C72,"000"),'By serial number'!$A:$A,0),MATCH(_7043_DJones_1_export_excel_2_9_[[#Headers],[OTHER NAMES(1)]],'By serial number'!$A$1:$AV$1,0)))</f>
        <v/>
      </c>
      <c r="AK72" s="4" t="str">
        <f>IF(LEN(INDEX('By serial number'!$A:$AV,MATCH(TEXT($C72,"000"),'By serial number'!$A:$A,0),MATCH(_7043_DJones_1_export_excel_2_9_[[#Headers],[OTHER NAMES(2)]],'By serial number'!$A$1:$AV$1,0)))=0,"",INDEX('By serial number'!$A:$AV,MATCH(TEXT($C72,"000"),'By serial number'!$A:$A,0),MATCH(_7043_DJones_1_export_excel_2_9_[[#Headers],[OTHER NAMES(2)]],'By serial number'!$A$1:$AV$1,0)))</f>
        <v/>
      </c>
      <c r="AL72" s="4" t="str">
        <f>IF(LEN(INDEX('By serial number'!$A:$AV,MATCH(TEXT($C72,"000"),'By serial number'!$A:$A,0),MATCH(_7043_DJones_1_export_excel_2_9_[[#Headers],[Part 135 Certificate Holder Name]],'By serial number'!$A$1:$AV$1,0)))=0,"",INDEX('By serial number'!$A:$AV,MATCH(TEXT($C72,"000"),'By serial number'!$A:$A,0),MATCH(_7043_DJones_1_export_excel_2_9_[[#Headers],[Part 135 Certificate Holder Name]],'By serial number'!$A$1:$AV$1,0)))</f>
        <v/>
      </c>
      <c r="AM72" s="4" t="str">
        <f>IF(LEN(INDEX('By serial number'!$A:$AV,MATCH(TEXT($C72,"000"),'By serial number'!$A:$A,0),MATCH(_7043_DJones_1_export_excel_2_9_[[#Headers],[Part 135 Dsgn]],'By serial number'!$A$1:$AV$1,0)))=0,"",INDEX('By serial number'!$A:$AV,MATCH(TEXT($C72,"000"),'By serial number'!$A:$A,0),MATCH(_7043_DJones_1_export_excel_2_9_[[#Headers],[Part 135 Dsgn]],'By serial number'!$A$1:$AV$1,0)))</f>
        <v/>
      </c>
      <c r="AN72" s="4" t="e">
        <f>IF(LEN(INDEX('By serial number'!$A:$AV,MATCH(TEXT($C72,"000"),'By serial number'!$A:$A,0),MATCH(_7043_DJones_1_export_excel_2_9_[[#Headers],[Column2]],'By serial number'!$A$1:$AV$1,0)))=0,"",INDEX('By serial number'!$A:$AV,MATCH(TEXT($C72,"000"),'By serial number'!$A:$A,0),MATCH(_7043_DJones_1_export_excel_2_9_[[#Headers],[Column2]],'By serial number'!$A$1:$AV$1,0)))</f>
        <v>#N/A</v>
      </c>
      <c r="AO72" s="4" t="str">
        <f>IF(LEN(INDEX('By serial number'!$A:$AV,MATCH(TEXT($C72,"000"),'By serial number'!$A:$A,0),MATCH(_7043_DJones_1_export_excel_2_9_[[#Headers],[DNB Key People]],'By serial number'!$A$1:$AV$1,0)))=0,"",INDEX('By serial number'!$A:$AV,MATCH(TEXT($C72,"000"),'By serial number'!$A:$A,0),MATCH(_7043_DJones_1_export_excel_2_9_[[#Headers],[DNB Key People]],'By serial number'!$A$1:$AV$1,0)))</f>
        <v/>
      </c>
      <c r="AP72" s="4" t="str">
        <f>IF(LEN(INDEX('By serial number'!$A:$AV,MATCH(TEXT($C72,"000"),'By serial number'!$A:$A,0),MATCH(_7043_DJones_1_export_excel_2_9_[[#Headers],[POC]],'By serial number'!$A$1:$AV$1,0)))=0,"",INDEX('By serial number'!$A:$AV,MATCH(TEXT($C72,"000"),'By serial number'!$A:$A,0),MATCH(_7043_DJones_1_export_excel_2_9_[[#Headers],[POC]],'By serial number'!$A$1:$AV$1,0)))</f>
        <v/>
      </c>
      <c r="AQ72" s="4" t="str">
        <f>IF(LEN(INDEX('By serial number'!$A:$AV,MATCH(TEXT($C72,"000"),'By serial number'!$A:$A,0),MATCH(_7043_DJones_1_export_excel_2_9_[[#Headers],[Title]],'By serial number'!$A$1:$AV$1,0)))=0,"",INDEX('By serial number'!$A:$AV,MATCH(TEXT($C72,"000"),'By serial number'!$A:$A,0),MATCH(_7043_DJones_1_export_excel_2_9_[[#Headers],[Title]],'By serial number'!$A$1:$AV$1,0)))</f>
        <v/>
      </c>
      <c r="AR72" s="4" t="str">
        <f>IF(LEN(INDEX('By serial number'!$A:$AV,MATCH(TEXT($C72,"000"),'By serial number'!$A:$A,0),MATCH(_7043_DJones_1_export_excel_2_9_[[#Headers],[Address]],'By serial number'!$A$1:$AV$1,0)))=0,"",INDEX('By serial number'!$A:$AV,MATCH(TEXT($C72,"000"),'By serial number'!$A:$A,0),MATCH(_7043_DJones_1_export_excel_2_9_[[#Headers],[Address]],'By serial number'!$A$1:$AV$1,0)))</f>
        <v/>
      </c>
      <c r="AS72" s="4" t="e">
        <f>IF(LEN(INDEX('By serial number'!$A:$AV,MATCH(TEXT($C72,"000"),'By serial number'!$A:$A,0),MATCH(_7043_DJones_1_export_excel_2_9_[[#Headers],[Column3]],'By serial number'!$A$1:$AV$1,0)))=0,"",INDEX('By serial number'!$A:$AV,MATCH(TEXT($C72,"000"),'By serial number'!$A:$A,0),MATCH(_7043_DJones_1_export_excel_2_9_[[#Headers],[Column3]],'By serial number'!$A$1:$AV$1,0)))</f>
        <v>#N/A</v>
      </c>
      <c r="AT72" s="4" t="str">
        <f>IF(LEN(INDEX('By serial number'!$A:$AV,MATCH(TEXT($C72,"000"),'By serial number'!$A:$A,0),MATCH(_7043_DJones_1_export_excel_2_9_[[#Headers],[Phone]],'By serial number'!$A$1:$AV$1,0)))=0,"",INDEX('By serial number'!$A:$AV,MATCH(TEXT($C72,"000"),'By serial number'!$A:$A,0),MATCH(_7043_DJones_1_export_excel_2_9_[[#Headers],[Phone]],'By serial number'!$A$1:$AV$1,0)))</f>
        <v/>
      </c>
      <c r="AU72" s="4" t="str">
        <f>IF(LEN(INDEX('By serial number'!$A:$AV,MATCH(TEXT($C72,"000"),'By serial number'!$A:$A,0),MATCH(_7043_DJones_1_export_excel_2_9_[[#Headers],[Email]],'By serial number'!$A$1:$AV$1,0)))=0,"",INDEX('By serial number'!$A:$AV,MATCH(TEXT($C72,"000"),'By serial number'!$A:$A,0),MATCH(_7043_DJones_1_export_excel_2_9_[[#Headers],[Email]],'By serial number'!$A$1:$AV$1,0)))</f>
        <v/>
      </c>
      <c r="AV72" s="4" t="e">
        <f>IF(LEN(INDEX('By serial number'!$A:$AV,MATCH(TEXT($C72,"000"),'By serial number'!$A:$A,0),MATCH(_7043_DJones_1_export_excel_2_9_[[#Headers],[Column4]],'By serial number'!$A$1:$AV$1,0)))=0,"",INDEX('By serial number'!$A:$AV,MATCH(TEXT($C72,"000"),'By serial number'!$A:$A,0),MATCH(_7043_DJones_1_export_excel_2_9_[[#Headers],[Column4]],'By serial number'!$A$1:$AV$1,0)))</f>
        <v>#N/A</v>
      </c>
      <c r="AW72" s="4" t="str">
        <f>IF(LEN(INDEX('By serial number'!$A:$AV,MATCH(TEXT($C72,"000"),'By serial number'!$A:$A,0),MATCH(_7043_DJones_1_export_excel_2_9_[[#Headers],[NBAA Name]],'By serial number'!$A$1:$AV$1,0)))=0,"",INDEX('By serial number'!$A:$AV,MATCH(TEXT($C72,"000"),'By serial number'!$A:$A,0),MATCH(_7043_DJones_1_export_excel_2_9_[[#Headers],[NBAA Name]],'By serial number'!$A$1:$AV$1,0)))</f>
        <v/>
      </c>
      <c r="AX72" s="4" t="str">
        <f>IF(LEN(INDEX('By serial number'!$A:$AV,MATCH(TEXT($C72,"000"),'By serial number'!$A:$A,0),MATCH(_7043_DJones_1_export_excel_2_9_[[#Headers],[NBAA Addr1]],'By serial number'!$A$1:$AV$1,0)))=0,"",INDEX('By serial number'!$A:$AV,MATCH(TEXT($C72,"000"),'By serial number'!$A:$A,0),MATCH(_7043_DJones_1_export_excel_2_9_[[#Headers],[NBAA Addr1]],'By serial number'!$A$1:$AV$1,0)))</f>
        <v/>
      </c>
      <c r="AY72" s="4" t="str">
        <f>IF(LEN(INDEX('By serial number'!$A:$AV,MATCH(TEXT($C72,"000"),'By serial number'!$A:$A,0),MATCH(_7043_DJones_1_export_excel_2_9_[[#Headers],[NBAA Addr2]],'By serial number'!$A$1:$AV$1,0)))=0,"",INDEX('By serial number'!$A:$AV,MATCH(TEXT($C72,"000"),'By serial number'!$A:$A,0),MATCH(_7043_DJones_1_export_excel_2_9_[[#Headers],[NBAA Addr2]],'By serial number'!$A$1:$AV$1,0)))</f>
        <v/>
      </c>
      <c r="AZ72" s="4" t="str">
        <f>IF(LEN(INDEX('By serial number'!$A:$AV,MATCH(TEXT($C72,"000"),'By serial number'!$A:$A,0),MATCH(_7043_DJones_1_export_excel_2_9_[[#Headers],[NBAA City]],'By serial number'!$A$1:$AV$1,0)))=0,"",INDEX('By serial number'!$A:$AV,MATCH(TEXT($C72,"000"),'By serial number'!$A:$A,0),MATCH(_7043_DJones_1_export_excel_2_9_[[#Headers],[NBAA City]],'By serial number'!$A$1:$AV$1,0)))</f>
        <v/>
      </c>
      <c r="BA72" s="4" t="str">
        <f>IF(LEN(INDEX('By serial number'!$A:$AV,MATCH(TEXT($C72,"000"),'By serial number'!$A:$A,0),MATCH(_7043_DJones_1_export_excel_2_9_[[#Headers],[NBAA State]],'By serial number'!$A$1:$AV$1,0)))=0,"",INDEX('By serial number'!$A:$AV,MATCH(TEXT($C72,"000"),'By serial number'!$A:$A,0),MATCH(_7043_DJones_1_export_excel_2_9_[[#Headers],[NBAA State]],'By serial number'!$A$1:$AV$1,0)))</f>
        <v/>
      </c>
      <c r="BB72" s="4" t="str">
        <f>IF(LEN(INDEX('By serial number'!$A:$AV,MATCH(TEXT($C72,"000"),'By serial number'!$A:$A,0),MATCH(_7043_DJones_1_export_excel_2_9_[[#Headers],[NBAA Zip]],'By serial number'!$A$1:$AV$1,0)))=0,"",INDEX('By serial number'!$A:$AV,MATCH(TEXT($C72,"000"),'By serial number'!$A:$A,0),MATCH(_7043_DJones_1_export_excel_2_9_[[#Headers],[NBAA Zip]],'By serial number'!$A$1:$AV$1,0)))</f>
        <v/>
      </c>
      <c r="BC72" s="4" t="str">
        <f>IF(LEN(INDEX('By serial number'!$A:$AV,MATCH(TEXT($C72,"000"),'By serial number'!$A:$A,0),MATCH(_7043_DJones_1_export_excel_2_9_[[#Headers],[NBAA Phone]],'By serial number'!$A$1:$AV$1,0)))=0,"",INDEX('By serial number'!$A:$AV,MATCH(TEXT($C72,"000"),'By serial number'!$A:$A,0),MATCH(_7043_DJones_1_export_excel_2_9_[[#Headers],[NBAA Phone]],'By serial number'!$A$1:$AV$1,0)))</f>
        <v/>
      </c>
      <c r="BD72" s="4" t="str">
        <f>IF(LEN(INDEX('By serial number'!$A:$AV,MATCH(TEXT($C72,"000"),'By serial number'!$A:$A,0),MATCH(_7043_DJones_1_export_excel_2_9_[[#Headers],[NBAA Web]],'By serial number'!$A$1:$AV$1,0)))=0,"",INDEX('By serial number'!$A:$AV,MATCH(TEXT($C72,"000"),'By serial number'!$A:$A,0),MATCH(_7043_DJones_1_export_excel_2_9_[[#Headers],[NBAA Web]],'By serial number'!$A$1:$AV$1,0)))</f>
        <v/>
      </c>
      <c r="BE72" s="4" t="str">
        <f>IF(LEN(INDEX('By serial number'!$A:$AV,MATCH(TEXT($C72,"000"),'By serial number'!$A:$A,0),MATCH(_7043_DJones_1_export_excel_2_9_[[#Headers],[NBAA email]],'By serial number'!$A$1:$AV$1,0)))=0,"",INDEX('By serial number'!$A:$AV,MATCH(TEXT($C72,"000"),'By serial number'!$A:$A,0),MATCH(_7043_DJones_1_export_excel_2_9_[[#Headers],[NBAA email]],'By serial number'!$A$1:$AV$1,0)))</f>
        <v/>
      </c>
      <c r="BF72" s="4" t="str">
        <f>IF(LEN(INDEX('By serial number'!$A:$AV,MATCH(TEXT($C72,"000"),'By serial number'!$A:$A,0),MATCH(_7043_DJones_1_export_excel_2_9_[[#Headers],[NBAA NBAA Link]],'By serial number'!$A$1:$AV$1,0)))=0,"",INDEX('By serial number'!$A:$AV,MATCH(TEXT($C72,"000"),'By serial number'!$A:$A,0),MATCH(_7043_DJones_1_export_excel_2_9_[[#Headers],[NBAA NBAA Link]],'By serial number'!$A$1:$AV$1,0)))</f>
        <v/>
      </c>
      <c r="BG72" s="4" t="str">
        <f>IF(LEN(INDEX('By serial number'!$A:$AV,MATCH(TEXT($C72,"000"),'By serial number'!$A:$A,0),MATCH(_7043_DJones_1_export_excel_2_9_[[#Headers],[Certificate Designator]],'By serial number'!$A$1:$AV$1,0)))=0,"",INDEX('By serial number'!$A:$AV,MATCH(TEXT($C72,"000"),'By serial number'!$A:$A,0),MATCH(_7043_DJones_1_export_excel_2_9_[[#Headers],[Certificate Designator]],'By serial number'!$A$1:$AV$1,0)))</f>
        <v/>
      </c>
      <c r="BH72" s="4" t="str">
        <f>IF(LEN(INDEX('By serial number'!$A:$AV,MATCH(TEXT($C72,"000"),'By serial number'!$A:$A,0),MATCH(_7043_DJones_1_export_excel_2_9_[[#Headers],[Company Name]],'By serial number'!$A$1:$AV$1,0)))=0,"",INDEX('By serial number'!$A:$AV,MATCH(TEXT($C72,"000"),'By serial number'!$A:$A,0),MATCH(_7043_DJones_1_export_excel_2_9_[[#Headers],[Company Name]],'By serial number'!$A$1:$AV$1,0)))</f>
        <v/>
      </c>
      <c r="BI72" s="4" t="str">
        <f>IF(LEN(INDEX('By serial number'!$A:$AV,MATCH(TEXT($C72,"000"),'By serial number'!$A:$A,0),MATCH(_7043_DJones_1_export_excel_2_9_[[#Headers],[CEO_Name]],'By serial number'!$A$1:$AV$1,0)))=0,"",INDEX('By serial number'!$A:$AV,MATCH(TEXT($C72,"000"),'By serial number'!$A:$A,0),MATCH(_7043_DJones_1_export_excel_2_9_[[#Headers],[CEO_Name]],'By serial number'!$A$1:$AV$1,0)))</f>
        <v/>
      </c>
      <c r="BJ72" s="4" t="str">
        <f>IF(LEN(INDEX('By serial number'!$A:$AV,MATCH(TEXT($C72,"000"),'By serial number'!$A:$A,0),MATCH(_7043_DJones_1_export_excel_2_9_[[#Headers],[CEO_Title]],'By serial number'!$A$1:$AV$1,0)))=0,"",INDEX('By serial number'!$A:$AV,MATCH(TEXT($C72,"000"),'By serial number'!$A:$A,0),MATCH(_7043_DJones_1_export_excel_2_9_[[#Headers],[CEO_Title]],'By serial number'!$A$1:$AV$1,0)))</f>
        <v/>
      </c>
      <c r="BK72" s="4" t="str">
        <f>IF(LEN(INDEX('By serial number'!$A:$AV,MATCH(TEXT($C72,"000"),'By serial number'!$A:$A,0),MATCH(_7043_DJones_1_export_excel_2_9_[[#Headers],[CEO_Address1]],'By serial number'!$A$1:$AV$1,0)))=0,"",INDEX('By serial number'!$A:$AV,MATCH(TEXT($C72,"000"),'By serial number'!$A:$A,0),MATCH(_7043_DJones_1_export_excel_2_9_[[#Headers],[CEO_Address1]],'By serial number'!$A$1:$AV$1,0)))</f>
        <v/>
      </c>
      <c r="BL72" s="4" t="str">
        <f>IF(LEN(INDEX('By serial number'!$A:$AV,MATCH(TEXT($C72,"000"),'By serial number'!$A:$A,0),MATCH(_7043_DJones_1_export_excel_2_9_[[#Headers],[CEO_Address2]],'By serial number'!$A$1:$AV$1,0)))=0,"",INDEX('By serial number'!$A:$AV,MATCH(TEXT($C72,"000"),'By serial number'!$A:$A,0),MATCH(_7043_DJones_1_export_excel_2_9_[[#Headers],[CEO_Address2]],'By serial number'!$A$1:$AV$1,0)))</f>
        <v/>
      </c>
      <c r="BM72" s="4" t="str">
        <f>IF(LEN(INDEX('By serial number'!$A:$AV,MATCH(TEXT($C72,"000"),'By serial number'!$A:$A,0),MATCH(_7043_DJones_1_export_excel_2_9_[[#Headers],[CEO_Address3]],'By serial number'!$A$1:$AV$1,0)))=0,"",INDEX('By serial number'!$A:$AV,MATCH(TEXT($C72,"000"),'By serial number'!$A:$A,0),MATCH(_7043_DJones_1_export_excel_2_9_[[#Headers],[CEO_Address3]],'By serial number'!$A$1:$AV$1,0)))</f>
        <v/>
      </c>
      <c r="BN72" s="4" t="str">
        <f>IF(LEN(INDEX('By serial number'!$A:$AV,MATCH(TEXT($C72,"000"),'By serial number'!$A:$A,0),MATCH(_7043_DJones_1_export_excel_2_9_[[#Headers],[CEO_City]],'By serial number'!$A$1:$AV$1,0)))=0,"",INDEX('By serial number'!$A:$AV,MATCH(TEXT($C72,"000"),'By serial number'!$A:$A,0),MATCH(_7043_DJones_1_export_excel_2_9_[[#Headers],[CEO_City]],'By serial number'!$A$1:$AV$1,0)))</f>
        <v/>
      </c>
      <c r="BO72" s="4" t="str">
        <f>IF(LEN(INDEX('By serial number'!$A:$AV,MATCH(TEXT($C72,"000"),'By serial number'!$A:$A,0),MATCH(_7043_DJones_1_export_excel_2_9_[[#Headers],[CEO_State]],'By serial number'!$A$1:$AV$1,0)))=0,"",INDEX('By serial number'!$A:$AV,MATCH(TEXT($C72,"000"),'By serial number'!$A:$A,0),MATCH(_7043_DJones_1_export_excel_2_9_[[#Headers],[CEO_State]],'By serial number'!$A$1:$AV$1,0)))</f>
        <v/>
      </c>
      <c r="BP72" s="4" t="str">
        <f>IF(LEN(INDEX('By serial number'!$A:$AV,MATCH(TEXT($C72,"000"),'By serial number'!$A:$A,0),MATCH(_7043_DJones_1_export_excel_2_9_[[#Headers],[CEO_Postal_Code]],'By serial number'!$A$1:$AV$1,0)))=0,"",INDEX('By serial number'!$A:$AV,MATCH(TEXT($C72,"000"),'By serial number'!$A:$A,0),MATCH(_7043_DJones_1_export_excel_2_9_[[#Headers],[CEO_Postal_Code]],'By serial number'!$A$1:$AV$1,0)))</f>
        <v/>
      </c>
      <c r="BQ72" s="4" t="str">
        <f>IF(LEN(INDEX('By serial number'!$A:$AV,MATCH(TEXT($C72,"000"),'By serial number'!$A:$A,0),MATCH(_7043_DJones_1_export_excel_2_9_[[#Headers],[CEO_Country]],'By serial number'!$A$1:$AV$1,0)))=0,"",INDEX('By serial number'!$A:$AV,MATCH(TEXT($C72,"000"),'By serial number'!$A:$A,0),MATCH(_7043_DJones_1_export_excel_2_9_[[#Headers],[CEO_Country]],'By serial number'!$A$1:$AV$1,0)))</f>
        <v/>
      </c>
      <c r="BR72" s="4" t="str">
        <f>IF(LEN(INDEX('By serial number'!$A:$AV,MATCH(TEXT($C72,"000"),'By serial number'!$A:$A,0),MATCH(_7043_DJones_1_export_excel_2_9_[[#Headers],[CEO_Phone]],'By serial number'!$A$1:$AV$1,0)))=0,"",INDEX('By serial number'!$A:$AV,MATCH(TEXT($C72,"000"),'By serial number'!$A:$A,0),MATCH(_7043_DJones_1_export_excel_2_9_[[#Headers],[CEO_Phone]],'By serial number'!$A$1:$AV$1,0)))</f>
        <v/>
      </c>
      <c r="BS72" s="4" t="str">
        <f>IF(LEN(INDEX('By serial number'!$A:$AV,MATCH(TEXT($C72,"000"),'By serial number'!$A:$A,0),MATCH(_7043_DJones_1_export_excel_2_9_[[#Headers],[CEO_Phone_Extension]],'By serial number'!$A$1:$AV$1,0)))=0,"",INDEX('By serial number'!$A:$AV,MATCH(TEXT($C72,"000"),'By serial number'!$A:$A,0),MATCH(_7043_DJones_1_export_excel_2_9_[[#Headers],[CEO_Phone_Extension]],'By serial number'!$A$1:$AV$1,0)))</f>
        <v/>
      </c>
      <c r="BT72" s="4" t="str">
        <f>IF(LEN(INDEX('By serial number'!$A:$AV,MATCH(TEXT($C72,"000"),'By serial number'!$A:$A,0),MATCH(_7043_DJones_1_export_excel_2_9_[[#Headers],[CEO_Foreign_Phone]],'By serial number'!$A$1:$AV$1,0)))=0,"",INDEX('By serial number'!$A:$AV,MATCH(TEXT($C72,"000"),'By serial number'!$A:$A,0),MATCH(_7043_DJones_1_export_excel_2_9_[[#Headers],[CEO_Foreign_Phone]],'By serial number'!$A$1:$AV$1,0)))</f>
        <v/>
      </c>
      <c r="BU72" s="4" t="str">
        <f>IFERROR(INDEX(Zerobounce!$A:$B,MATCH(_7043_DJones_1_export_excel_2_9_[[#This Row],[COMPEMAILADDRESS]],Zerobounce!$A:$A,0),2),"")</f>
        <v>do_not_mail</v>
      </c>
      <c r="BV72" s="4" t="str">
        <f>IFERROR(INDEX(Zerobounce!$A:$B,MATCH(_7043_DJones_1_export_excel_2_9_[[#This Row],[CONTACTEMAIL]],Zerobounce!$A:$A,0),2),"")</f>
        <v>valid</v>
      </c>
      <c r="BW72" s="11"/>
    </row>
    <row r="73" spans="1:75" x14ac:dyDescent="0.25">
      <c r="A73" s="4" t="s">
        <v>999</v>
      </c>
      <c r="B73" s="4" t="s">
        <v>1000</v>
      </c>
      <c r="C73">
        <v>239</v>
      </c>
      <c r="D73" s="4" t="s">
        <v>1495</v>
      </c>
      <c r="E73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PR-FVJ </v>
      </c>
      <c r="F73" s="4" t="s">
        <v>1496</v>
      </c>
      <c r="G73" s="4" t="s">
        <v>1497</v>
      </c>
      <c r="H73" s="4" t="s">
        <v>478</v>
      </c>
      <c r="I73" s="4" t="s">
        <v>1043</v>
      </c>
      <c r="J73" s="4" t="s">
        <v>1498</v>
      </c>
      <c r="K73" s="4" t="s">
        <v>1499</v>
      </c>
      <c r="L73" s="4"/>
      <c r="M73" s="4" t="s">
        <v>1500</v>
      </c>
      <c r="N73" s="4"/>
      <c r="O73" t="s">
        <v>1501</v>
      </c>
      <c r="P73" s="4" t="s">
        <v>478</v>
      </c>
      <c r="Q73" s="4" t="s">
        <v>1016</v>
      </c>
      <c r="R73" s="4"/>
      <c r="S73" s="4"/>
      <c r="T73" s="4" t="s">
        <v>1502</v>
      </c>
      <c r="U73" s="4"/>
      <c r="V73" s="4" t="s">
        <v>1503</v>
      </c>
      <c r="W73" s="4" t="s">
        <v>1504</v>
      </c>
      <c r="X73" s="4" t="s">
        <v>1505</v>
      </c>
      <c r="Y73" s="4" t="s">
        <v>1506</v>
      </c>
      <c r="Z73" s="4" t="s">
        <v>1507</v>
      </c>
      <c r="AA73" s="4" t="s">
        <v>1502</v>
      </c>
      <c r="AB73" s="4" t="s">
        <v>1507</v>
      </c>
      <c r="AC73" s="4" t="str">
        <f>IF(LEN(INDEX('By serial number'!$A:$AV,MATCH(TEXT($C73,"000"),'By serial number'!$A:$A,0),MATCH(_7043_DJones_1_export_excel_2_9_[[#Headers],["Operator"]],'By serial number'!$A$1:$AV$1,0)))=0,"",INDEX('By serial number'!$A:$AV,MATCH(TEXT($C73,"000"),'By serial number'!$A:$A,0),MATCH(_7043_DJones_1_export_excel_2_9_[[#Headers],["Operator"]],'By serial number'!$A$1:$AV$1,0)))</f>
        <v/>
      </c>
      <c r="AD73" s="4" t="str">
        <f>IF(LEN(INDEX('By serial number'!$A:$AV,MATCH(TEXT($C73,"000"),'By serial number'!$A:$A,0),MATCH(_7043_DJones_1_export_excel_2_9_[[#Headers],[Data]],'By serial number'!$A$1:$AV$1,0)))=0,"",INDEX('By serial number'!$A:$AV,MATCH(TEXT($C73,"000"),'By serial number'!$A:$A,0),MATCH(_7043_DJones_1_export_excel_2_9_[[#Headers],[Data]],'By serial number'!$A$1:$AV$1,0)))</f>
        <v>Testa Patrimonial Eireli bought 9/13/19</v>
      </c>
      <c r="AE73" s="4" t="str">
        <f>IF(LEN(INDEX('By serial number'!$A:$AV,MATCH(TEXT($C73,"000"),'By serial number'!$A:$A,0),MATCH(_7043_DJones_1_export_excel_2_9_[[#Headers],[NAME]],'By serial number'!$A$1:$AV$1,0)))=0,"",INDEX('By serial number'!$A:$AV,MATCH(TEXT($C73,"000"),'By serial number'!$A:$A,0),MATCH(_7043_DJones_1_export_excel_2_9_[[#Headers],[NAME]],'By serial number'!$A$1:$AV$1,0)))</f>
        <v>TESTA PATRIMONIAL EIRELI</v>
      </c>
      <c r="AF73" s="4" t="str">
        <f>IF(LEN(INDEX('By serial number'!$A:$AV,MATCH(TEXT($C73,"000"),'By serial number'!$A:$A,0),MATCH(_7043_DJones_1_export_excel_2_9_[[#Headers],[STREET]],'By serial number'!$A$1:$AV$1,0)))=0,"",INDEX('By serial number'!$A:$AV,MATCH(TEXT($C73,"000"),'By serial number'!$A:$A,0),MATCH(_7043_DJones_1_export_excel_2_9_[[#Headers],[STREET]],'By serial number'!$A$1:$AV$1,0)))</f>
        <v/>
      </c>
      <c r="AG73" s="4" t="str">
        <f>IF(LEN(INDEX('By serial number'!$A:$AV,MATCH(TEXT($C73,"000"),'By serial number'!$A:$A,0),MATCH(_7043_DJones_1_export_excel_2_9_[[#Headers],[CITY]],'By serial number'!$A$1:$AV$1,0)))=0,"",INDEX('By serial number'!$A:$AV,MATCH(TEXT($C73,"000"),'By serial number'!$A:$A,0),MATCH(_7043_DJones_1_export_excel_2_9_[[#Headers],[CITY]],'By serial number'!$A$1:$AV$1,0)))</f>
        <v/>
      </c>
      <c r="AH73" s="4" t="str">
        <f>IF(LEN(INDEX('By serial number'!$A:$AV,MATCH(TEXT($C73,"000"),'By serial number'!$A:$A,0),MATCH(_7043_DJones_1_export_excel_2_9_[[#Headers],[STATE]],'By serial number'!$A$1:$AV$1,0)))=0,"",INDEX('By serial number'!$A:$AV,MATCH(TEXT($C73,"000"),'By serial number'!$A:$A,0),MATCH(_7043_DJones_1_export_excel_2_9_[[#Headers],[STATE]],'By serial number'!$A$1:$AV$1,0)))</f>
        <v/>
      </c>
      <c r="AI73" s="4" t="e">
        <f>IF(LEN(INDEX('By serial number'!$A:$AV,MATCH(TEXT($C73,"000"),'By serial number'!$A:$A,0),MATCH(_7043_DJones_1_export_excel_2_9_[[#Headers],[Column1]],'By serial number'!$A$1:$AV$1,0)))=0,"",INDEX('By serial number'!$A:$AV,MATCH(TEXT($C73,"000"),'By serial number'!$A:$A,0),MATCH(_7043_DJones_1_export_excel_2_9_[[#Headers],[Column1]],'By serial number'!$A$1:$AV$1,0)))</f>
        <v>#N/A</v>
      </c>
      <c r="AJ73" s="4" t="str">
        <f>IF(LEN(INDEX('By serial number'!$A:$AV,MATCH(TEXT($C73,"000"),'By serial number'!$A:$A,0),MATCH(_7043_DJones_1_export_excel_2_9_[[#Headers],[OTHER NAMES(1)]],'By serial number'!$A$1:$AV$1,0)))=0,"",INDEX('By serial number'!$A:$AV,MATCH(TEXT($C73,"000"),'By serial number'!$A:$A,0),MATCH(_7043_DJones_1_export_excel_2_9_[[#Headers],[OTHER NAMES(1)]],'By serial number'!$A$1:$AV$1,0)))</f>
        <v/>
      </c>
      <c r="AK73" s="4" t="str">
        <f>IF(LEN(INDEX('By serial number'!$A:$AV,MATCH(TEXT($C73,"000"),'By serial number'!$A:$A,0),MATCH(_7043_DJones_1_export_excel_2_9_[[#Headers],[OTHER NAMES(2)]],'By serial number'!$A$1:$AV$1,0)))=0,"",INDEX('By serial number'!$A:$AV,MATCH(TEXT($C73,"000"),'By serial number'!$A:$A,0),MATCH(_7043_DJones_1_export_excel_2_9_[[#Headers],[OTHER NAMES(2)]],'By serial number'!$A$1:$AV$1,0)))</f>
        <v/>
      </c>
      <c r="AL73" s="4" t="str">
        <f>IF(LEN(INDEX('By serial number'!$A:$AV,MATCH(TEXT($C73,"000"),'By serial number'!$A:$A,0),MATCH(_7043_DJones_1_export_excel_2_9_[[#Headers],[Part 135 Certificate Holder Name]],'By serial number'!$A$1:$AV$1,0)))=0,"",INDEX('By serial number'!$A:$AV,MATCH(TEXT($C73,"000"),'By serial number'!$A:$A,0),MATCH(_7043_DJones_1_export_excel_2_9_[[#Headers],[Part 135 Certificate Holder Name]],'By serial number'!$A$1:$AV$1,0)))</f>
        <v/>
      </c>
      <c r="AM73" s="4" t="str">
        <f>IF(LEN(INDEX('By serial number'!$A:$AV,MATCH(TEXT($C73,"000"),'By serial number'!$A:$A,0),MATCH(_7043_DJones_1_export_excel_2_9_[[#Headers],[Part 135 Dsgn]],'By serial number'!$A$1:$AV$1,0)))=0,"",INDEX('By serial number'!$A:$AV,MATCH(TEXT($C73,"000"),'By serial number'!$A:$A,0),MATCH(_7043_DJones_1_export_excel_2_9_[[#Headers],[Part 135 Dsgn]],'By serial number'!$A$1:$AV$1,0)))</f>
        <v/>
      </c>
      <c r="AN73" s="4" t="e">
        <f>IF(LEN(INDEX('By serial number'!$A:$AV,MATCH(TEXT($C73,"000"),'By serial number'!$A:$A,0),MATCH(_7043_DJones_1_export_excel_2_9_[[#Headers],[Column2]],'By serial number'!$A$1:$AV$1,0)))=0,"",INDEX('By serial number'!$A:$AV,MATCH(TEXT($C73,"000"),'By serial number'!$A:$A,0),MATCH(_7043_DJones_1_export_excel_2_9_[[#Headers],[Column2]],'By serial number'!$A$1:$AV$1,0)))</f>
        <v>#N/A</v>
      </c>
      <c r="AO73" s="4" t="str">
        <f>IF(LEN(INDEX('By serial number'!$A:$AV,MATCH(TEXT($C73,"000"),'By serial number'!$A:$A,0),MATCH(_7043_DJones_1_export_excel_2_9_[[#Headers],[DNB Key People]],'By serial number'!$A$1:$AV$1,0)))=0,"",INDEX('By serial number'!$A:$AV,MATCH(TEXT($C73,"000"),'By serial number'!$A:$A,0),MATCH(_7043_DJones_1_export_excel_2_9_[[#Headers],[DNB Key People]],'By serial number'!$A$1:$AV$1,0)))</f>
        <v/>
      </c>
      <c r="AP73" s="4" t="str">
        <f>IF(LEN(INDEX('By serial number'!$A:$AV,MATCH(TEXT($C73,"000"),'By serial number'!$A:$A,0),MATCH(_7043_DJones_1_export_excel_2_9_[[#Headers],[POC]],'By serial number'!$A$1:$AV$1,0)))=0,"",INDEX('By serial number'!$A:$AV,MATCH(TEXT($C73,"000"),'By serial number'!$A:$A,0),MATCH(_7043_DJones_1_export_excel_2_9_[[#Headers],[POC]],'By serial number'!$A$1:$AV$1,0)))</f>
        <v/>
      </c>
      <c r="AQ73" s="4" t="str">
        <f>IF(LEN(INDEX('By serial number'!$A:$AV,MATCH(TEXT($C73,"000"),'By serial number'!$A:$A,0),MATCH(_7043_DJones_1_export_excel_2_9_[[#Headers],[Title]],'By serial number'!$A$1:$AV$1,0)))=0,"",INDEX('By serial number'!$A:$AV,MATCH(TEXT($C73,"000"),'By serial number'!$A:$A,0),MATCH(_7043_DJones_1_export_excel_2_9_[[#Headers],[Title]],'By serial number'!$A$1:$AV$1,0)))</f>
        <v/>
      </c>
      <c r="AR73" s="4" t="str">
        <f>IF(LEN(INDEX('By serial number'!$A:$AV,MATCH(TEXT($C73,"000"),'By serial number'!$A:$A,0),MATCH(_7043_DJones_1_export_excel_2_9_[[#Headers],[Address]],'By serial number'!$A$1:$AV$1,0)))=0,"",INDEX('By serial number'!$A:$AV,MATCH(TEXT($C73,"000"),'By serial number'!$A:$A,0),MATCH(_7043_DJones_1_export_excel_2_9_[[#Headers],[Address]],'By serial number'!$A$1:$AV$1,0)))</f>
        <v/>
      </c>
      <c r="AS73" s="4" t="e">
        <f>IF(LEN(INDEX('By serial number'!$A:$AV,MATCH(TEXT($C73,"000"),'By serial number'!$A:$A,0),MATCH(_7043_DJones_1_export_excel_2_9_[[#Headers],[Column3]],'By serial number'!$A$1:$AV$1,0)))=0,"",INDEX('By serial number'!$A:$AV,MATCH(TEXT($C73,"000"),'By serial number'!$A:$A,0),MATCH(_7043_DJones_1_export_excel_2_9_[[#Headers],[Column3]],'By serial number'!$A$1:$AV$1,0)))</f>
        <v>#N/A</v>
      </c>
      <c r="AT73" s="4" t="str">
        <f>IF(LEN(INDEX('By serial number'!$A:$AV,MATCH(TEXT($C73,"000"),'By serial number'!$A:$A,0),MATCH(_7043_DJones_1_export_excel_2_9_[[#Headers],[Phone]],'By serial number'!$A$1:$AV$1,0)))=0,"",INDEX('By serial number'!$A:$AV,MATCH(TEXT($C73,"000"),'By serial number'!$A:$A,0),MATCH(_7043_DJones_1_export_excel_2_9_[[#Headers],[Phone]],'By serial number'!$A$1:$AV$1,0)))</f>
        <v/>
      </c>
      <c r="AU73" s="4" t="str">
        <f>IF(LEN(INDEX('By serial number'!$A:$AV,MATCH(TEXT($C73,"000"),'By serial number'!$A:$A,0),MATCH(_7043_DJones_1_export_excel_2_9_[[#Headers],[Email]],'By serial number'!$A$1:$AV$1,0)))=0,"",INDEX('By serial number'!$A:$AV,MATCH(TEXT($C73,"000"),'By serial number'!$A:$A,0),MATCH(_7043_DJones_1_export_excel_2_9_[[#Headers],[Email]],'By serial number'!$A$1:$AV$1,0)))</f>
        <v/>
      </c>
      <c r="AV73" s="4" t="e">
        <f>IF(LEN(INDEX('By serial number'!$A:$AV,MATCH(TEXT($C73,"000"),'By serial number'!$A:$A,0),MATCH(_7043_DJones_1_export_excel_2_9_[[#Headers],[Column4]],'By serial number'!$A$1:$AV$1,0)))=0,"",INDEX('By serial number'!$A:$AV,MATCH(TEXT($C73,"000"),'By serial number'!$A:$A,0),MATCH(_7043_DJones_1_export_excel_2_9_[[#Headers],[Column4]],'By serial number'!$A$1:$AV$1,0)))</f>
        <v>#N/A</v>
      </c>
      <c r="AW73" s="4" t="str">
        <f>IF(LEN(INDEX('By serial number'!$A:$AV,MATCH(TEXT($C73,"000"),'By serial number'!$A:$A,0),MATCH(_7043_DJones_1_export_excel_2_9_[[#Headers],[NBAA Name]],'By serial number'!$A$1:$AV$1,0)))=0,"",INDEX('By serial number'!$A:$AV,MATCH(TEXT($C73,"000"),'By serial number'!$A:$A,0),MATCH(_7043_DJones_1_export_excel_2_9_[[#Headers],[NBAA Name]],'By serial number'!$A$1:$AV$1,0)))</f>
        <v/>
      </c>
      <c r="AX73" s="4" t="str">
        <f>IF(LEN(INDEX('By serial number'!$A:$AV,MATCH(TEXT($C73,"000"),'By serial number'!$A:$A,0),MATCH(_7043_DJones_1_export_excel_2_9_[[#Headers],[NBAA Addr1]],'By serial number'!$A$1:$AV$1,0)))=0,"",INDEX('By serial number'!$A:$AV,MATCH(TEXT($C73,"000"),'By serial number'!$A:$A,0),MATCH(_7043_DJones_1_export_excel_2_9_[[#Headers],[NBAA Addr1]],'By serial number'!$A$1:$AV$1,0)))</f>
        <v/>
      </c>
      <c r="AY73" s="4" t="str">
        <f>IF(LEN(INDEX('By serial number'!$A:$AV,MATCH(TEXT($C73,"000"),'By serial number'!$A:$A,0),MATCH(_7043_DJones_1_export_excel_2_9_[[#Headers],[NBAA Addr2]],'By serial number'!$A$1:$AV$1,0)))=0,"",INDEX('By serial number'!$A:$AV,MATCH(TEXT($C73,"000"),'By serial number'!$A:$A,0),MATCH(_7043_DJones_1_export_excel_2_9_[[#Headers],[NBAA Addr2]],'By serial number'!$A$1:$AV$1,0)))</f>
        <v/>
      </c>
      <c r="AZ73" s="4" t="str">
        <f>IF(LEN(INDEX('By serial number'!$A:$AV,MATCH(TEXT($C73,"000"),'By serial number'!$A:$A,0),MATCH(_7043_DJones_1_export_excel_2_9_[[#Headers],[NBAA City]],'By serial number'!$A$1:$AV$1,0)))=0,"",INDEX('By serial number'!$A:$AV,MATCH(TEXT($C73,"000"),'By serial number'!$A:$A,0),MATCH(_7043_DJones_1_export_excel_2_9_[[#Headers],[NBAA City]],'By serial number'!$A$1:$AV$1,0)))</f>
        <v/>
      </c>
      <c r="BA73" s="4" t="str">
        <f>IF(LEN(INDEX('By serial number'!$A:$AV,MATCH(TEXT($C73,"000"),'By serial number'!$A:$A,0),MATCH(_7043_DJones_1_export_excel_2_9_[[#Headers],[NBAA State]],'By serial number'!$A$1:$AV$1,0)))=0,"",INDEX('By serial number'!$A:$AV,MATCH(TEXT($C73,"000"),'By serial number'!$A:$A,0),MATCH(_7043_DJones_1_export_excel_2_9_[[#Headers],[NBAA State]],'By serial number'!$A$1:$AV$1,0)))</f>
        <v/>
      </c>
      <c r="BB73" s="4" t="str">
        <f>IF(LEN(INDEX('By serial number'!$A:$AV,MATCH(TEXT($C73,"000"),'By serial number'!$A:$A,0),MATCH(_7043_DJones_1_export_excel_2_9_[[#Headers],[NBAA Zip]],'By serial number'!$A$1:$AV$1,0)))=0,"",INDEX('By serial number'!$A:$AV,MATCH(TEXT($C73,"000"),'By serial number'!$A:$A,0),MATCH(_7043_DJones_1_export_excel_2_9_[[#Headers],[NBAA Zip]],'By serial number'!$A$1:$AV$1,0)))</f>
        <v/>
      </c>
      <c r="BC73" s="4" t="str">
        <f>IF(LEN(INDEX('By serial number'!$A:$AV,MATCH(TEXT($C73,"000"),'By serial number'!$A:$A,0),MATCH(_7043_DJones_1_export_excel_2_9_[[#Headers],[NBAA Phone]],'By serial number'!$A$1:$AV$1,0)))=0,"",INDEX('By serial number'!$A:$AV,MATCH(TEXT($C73,"000"),'By serial number'!$A:$A,0),MATCH(_7043_DJones_1_export_excel_2_9_[[#Headers],[NBAA Phone]],'By serial number'!$A$1:$AV$1,0)))</f>
        <v/>
      </c>
      <c r="BD73" s="4" t="str">
        <f>IF(LEN(INDEX('By serial number'!$A:$AV,MATCH(TEXT($C73,"000"),'By serial number'!$A:$A,0),MATCH(_7043_DJones_1_export_excel_2_9_[[#Headers],[NBAA Web]],'By serial number'!$A$1:$AV$1,0)))=0,"",INDEX('By serial number'!$A:$AV,MATCH(TEXT($C73,"000"),'By serial number'!$A:$A,0),MATCH(_7043_DJones_1_export_excel_2_9_[[#Headers],[NBAA Web]],'By serial number'!$A$1:$AV$1,0)))</f>
        <v/>
      </c>
      <c r="BE73" s="4" t="str">
        <f>IF(LEN(INDEX('By serial number'!$A:$AV,MATCH(TEXT($C73,"000"),'By serial number'!$A:$A,0),MATCH(_7043_DJones_1_export_excel_2_9_[[#Headers],[NBAA email]],'By serial number'!$A$1:$AV$1,0)))=0,"",INDEX('By serial number'!$A:$AV,MATCH(TEXT($C73,"000"),'By serial number'!$A:$A,0),MATCH(_7043_DJones_1_export_excel_2_9_[[#Headers],[NBAA email]],'By serial number'!$A$1:$AV$1,0)))</f>
        <v/>
      </c>
      <c r="BF73" s="4" t="str">
        <f>IF(LEN(INDEX('By serial number'!$A:$AV,MATCH(TEXT($C73,"000"),'By serial number'!$A:$A,0),MATCH(_7043_DJones_1_export_excel_2_9_[[#Headers],[NBAA NBAA Link]],'By serial number'!$A$1:$AV$1,0)))=0,"",INDEX('By serial number'!$A:$AV,MATCH(TEXT($C73,"000"),'By serial number'!$A:$A,0),MATCH(_7043_DJones_1_export_excel_2_9_[[#Headers],[NBAA NBAA Link]],'By serial number'!$A$1:$AV$1,0)))</f>
        <v/>
      </c>
      <c r="BG73" s="4" t="str">
        <f>IF(LEN(INDEX('By serial number'!$A:$AV,MATCH(TEXT($C73,"000"),'By serial number'!$A:$A,0),MATCH(_7043_DJones_1_export_excel_2_9_[[#Headers],[Certificate Designator]],'By serial number'!$A$1:$AV$1,0)))=0,"",INDEX('By serial number'!$A:$AV,MATCH(TEXT($C73,"000"),'By serial number'!$A:$A,0),MATCH(_7043_DJones_1_export_excel_2_9_[[#Headers],[Certificate Designator]],'By serial number'!$A$1:$AV$1,0)))</f>
        <v/>
      </c>
      <c r="BH73" s="4" t="str">
        <f>IF(LEN(INDEX('By serial number'!$A:$AV,MATCH(TEXT($C73,"000"),'By serial number'!$A:$A,0),MATCH(_7043_DJones_1_export_excel_2_9_[[#Headers],[Company Name]],'By serial number'!$A$1:$AV$1,0)))=0,"",INDEX('By serial number'!$A:$AV,MATCH(TEXT($C73,"000"),'By serial number'!$A:$A,0),MATCH(_7043_DJones_1_export_excel_2_9_[[#Headers],[Company Name]],'By serial number'!$A$1:$AV$1,0)))</f>
        <v/>
      </c>
      <c r="BI73" s="4" t="str">
        <f>IF(LEN(INDEX('By serial number'!$A:$AV,MATCH(TEXT($C73,"000"),'By serial number'!$A:$A,0),MATCH(_7043_DJones_1_export_excel_2_9_[[#Headers],[CEO_Name]],'By serial number'!$A$1:$AV$1,0)))=0,"",INDEX('By serial number'!$A:$AV,MATCH(TEXT($C73,"000"),'By serial number'!$A:$A,0),MATCH(_7043_DJones_1_export_excel_2_9_[[#Headers],[CEO_Name]],'By serial number'!$A$1:$AV$1,0)))</f>
        <v/>
      </c>
      <c r="BJ73" s="4" t="str">
        <f>IF(LEN(INDEX('By serial number'!$A:$AV,MATCH(TEXT($C73,"000"),'By serial number'!$A:$A,0),MATCH(_7043_DJones_1_export_excel_2_9_[[#Headers],[CEO_Title]],'By serial number'!$A$1:$AV$1,0)))=0,"",INDEX('By serial number'!$A:$AV,MATCH(TEXT($C73,"000"),'By serial number'!$A:$A,0),MATCH(_7043_DJones_1_export_excel_2_9_[[#Headers],[CEO_Title]],'By serial number'!$A$1:$AV$1,0)))</f>
        <v/>
      </c>
      <c r="BK73" s="4" t="str">
        <f>IF(LEN(INDEX('By serial number'!$A:$AV,MATCH(TEXT($C73,"000"),'By serial number'!$A:$A,0),MATCH(_7043_DJones_1_export_excel_2_9_[[#Headers],[CEO_Address1]],'By serial number'!$A$1:$AV$1,0)))=0,"",INDEX('By serial number'!$A:$AV,MATCH(TEXT($C73,"000"),'By serial number'!$A:$A,0),MATCH(_7043_DJones_1_export_excel_2_9_[[#Headers],[CEO_Address1]],'By serial number'!$A$1:$AV$1,0)))</f>
        <v/>
      </c>
      <c r="BL73" s="4" t="str">
        <f>IF(LEN(INDEX('By serial number'!$A:$AV,MATCH(TEXT($C73,"000"),'By serial number'!$A:$A,0),MATCH(_7043_DJones_1_export_excel_2_9_[[#Headers],[CEO_Address2]],'By serial number'!$A$1:$AV$1,0)))=0,"",INDEX('By serial number'!$A:$AV,MATCH(TEXT($C73,"000"),'By serial number'!$A:$A,0),MATCH(_7043_DJones_1_export_excel_2_9_[[#Headers],[CEO_Address2]],'By serial number'!$A$1:$AV$1,0)))</f>
        <v/>
      </c>
      <c r="BM73" s="4" t="str">
        <f>IF(LEN(INDEX('By serial number'!$A:$AV,MATCH(TEXT($C73,"000"),'By serial number'!$A:$A,0),MATCH(_7043_DJones_1_export_excel_2_9_[[#Headers],[CEO_Address3]],'By serial number'!$A$1:$AV$1,0)))=0,"",INDEX('By serial number'!$A:$AV,MATCH(TEXT($C73,"000"),'By serial number'!$A:$A,0),MATCH(_7043_DJones_1_export_excel_2_9_[[#Headers],[CEO_Address3]],'By serial number'!$A$1:$AV$1,0)))</f>
        <v/>
      </c>
      <c r="BN73" s="4" t="str">
        <f>IF(LEN(INDEX('By serial number'!$A:$AV,MATCH(TEXT($C73,"000"),'By serial number'!$A:$A,0),MATCH(_7043_DJones_1_export_excel_2_9_[[#Headers],[CEO_City]],'By serial number'!$A$1:$AV$1,0)))=0,"",INDEX('By serial number'!$A:$AV,MATCH(TEXT($C73,"000"),'By serial number'!$A:$A,0),MATCH(_7043_DJones_1_export_excel_2_9_[[#Headers],[CEO_City]],'By serial number'!$A$1:$AV$1,0)))</f>
        <v/>
      </c>
      <c r="BO73" s="4" t="str">
        <f>IF(LEN(INDEX('By serial number'!$A:$AV,MATCH(TEXT($C73,"000"),'By serial number'!$A:$A,0),MATCH(_7043_DJones_1_export_excel_2_9_[[#Headers],[CEO_State]],'By serial number'!$A$1:$AV$1,0)))=0,"",INDEX('By serial number'!$A:$AV,MATCH(TEXT($C73,"000"),'By serial number'!$A:$A,0),MATCH(_7043_DJones_1_export_excel_2_9_[[#Headers],[CEO_State]],'By serial number'!$A$1:$AV$1,0)))</f>
        <v/>
      </c>
      <c r="BP73" s="4" t="str">
        <f>IF(LEN(INDEX('By serial number'!$A:$AV,MATCH(TEXT($C73,"000"),'By serial number'!$A:$A,0),MATCH(_7043_DJones_1_export_excel_2_9_[[#Headers],[CEO_Postal_Code]],'By serial number'!$A$1:$AV$1,0)))=0,"",INDEX('By serial number'!$A:$AV,MATCH(TEXT($C73,"000"),'By serial number'!$A:$A,0),MATCH(_7043_DJones_1_export_excel_2_9_[[#Headers],[CEO_Postal_Code]],'By serial number'!$A$1:$AV$1,0)))</f>
        <v/>
      </c>
      <c r="BQ73" s="4" t="str">
        <f>IF(LEN(INDEX('By serial number'!$A:$AV,MATCH(TEXT($C73,"000"),'By serial number'!$A:$A,0),MATCH(_7043_DJones_1_export_excel_2_9_[[#Headers],[CEO_Country]],'By serial number'!$A$1:$AV$1,0)))=0,"",INDEX('By serial number'!$A:$AV,MATCH(TEXT($C73,"000"),'By serial number'!$A:$A,0),MATCH(_7043_DJones_1_export_excel_2_9_[[#Headers],[CEO_Country]],'By serial number'!$A$1:$AV$1,0)))</f>
        <v/>
      </c>
      <c r="BR73" s="4" t="str">
        <f>IF(LEN(INDEX('By serial number'!$A:$AV,MATCH(TEXT($C73,"000"),'By serial number'!$A:$A,0),MATCH(_7043_DJones_1_export_excel_2_9_[[#Headers],[CEO_Phone]],'By serial number'!$A$1:$AV$1,0)))=0,"",INDEX('By serial number'!$A:$AV,MATCH(TEXT($C73,"000"),'By serial number'!$A:$A,0),MATCH(_7043_DJones_1_export_excel_2_9_[[#Headers],[CEO_Phone]],'By serial number'!$A$1:$AV$1,0)))</f>
        <v/>
      </c>
      <c r="BS73" s="4" t="str">
        <f>IF(LEN(INDEX('By serial number'!$A:$AV,MATCH(TEXT($C73,"000"),'By serial number'!$A:$A,0),MATCH(_7043_DJones_1_export_excel_2_9_[[#Headers],[CEO_Phone_Extension]],'By serial number'!$A$1:$AV$1,0)))=0,"",INDEX('By serial number'!$A:$AV,MATCH(TEXT($C73,"000"),'By serial number'!$A:$A,0),MATCH(_7043_DJones_1_export_excel_2_9_[[#Headers],[CEO_Phone_Extension]],'By serial number'!$A$1:$AV$1,0)))</f>
        <v/>
      </c>
      <c r="BT73" s="4" t="str">
        <f>IF(LEN(INDEX('By serial number'!$A:$AV,MATCH(TEXT($C73,"000"),'By serial number'!$A:$A,0),MATCH(_7043_DJones_1_export_excel_2_9_[[#Headers],[CEO_Foreign_Phone]],'By serial number'!$A$1:$AV$1,0)))=0,"",INDEX('By serial number'!$A:$AV,MATCH(TEXT($C73,"000"),'By serial number'!$A:$A,0),MATCH(_7043_DJones_1_export_excel_2_9_[[#Headers],[CEO_Foreign_Phone]],'By serial number'!$A$1:$AV$1,0)))</f>
        <v/>
      </c>
      <c r="BU73" s="4" t="str">
        <f>IFERROR(INDEX(Zerobounce!$A:$B,MATCH(_7043_DJones_1_export_excel_2_9_[[#This Row],[COMPEMAILADDRESS]],Zerobounce!$A:$A,0),2),"")</f>
        <v/>
      </c>
      <c r="BV73" s="4" t="str">
        <f>IFERROR(INDEX(Zerobounce!$A:$B,MATCH(_7043_DJones_1_export_excel_2_9_[[#This Row],[CONTACTEMAIL]],Zerobounce!$A:$A,0),2),"")</f>
        <v>valid</v>
      </c>
      <c r="BW73" s="11"/>
    </row>
    <row r="74" spans="1:75" x14ac:dyDescent="0.25">
      <c r="A74" s="4" t="s">
        <v>999</v>
      </c>
      <c r="B74" s="4" t="s">
        <v>1000</v>
      </c>
      <c r="C74">
        <v>239</v>
      </c>
      <c r="D74" s="4" t="s">
        <v>1495</v>
      </c>
      <c r="E74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PR-FVJ </v>
      </c>
      <c r="F74" s="4" t="s">
        <v>1496</v>
      </c>
      <c r="G74" s="4" t="s">
        <v>1497</v>
      </c>
      <c r="H74" s="4" t="s">
        <v>478</v>
      </c>
      <c r="I74" s="4" t="s">
        <v>515</v>
      </c>
      <c r="J74" s="4" t="s">
        <v>1498</v>
      </c>
      <c r="K74" s="4" t="s">
        <v>1499</v>
      </c>
      <c r="L74" s="4"/>
      <c r="M74" s="4" t="s">
        <v>1500</v>
      </c>
      <c r="N74" s="4"/>
      <c r="O74" t="s">
        <v>1501</v>
      </c>
      <c r="P74" s="4" t="s">
        <v>478</v>
      </c>
      <c r="Q74" s="4" t="s">
        <v>1016</v>
      </c>
      <c r="R74" s="4"/>
      <c r="S74" s="4"/>
      <c r="T74" s="4" t="s">
        <v>1502</v>
      </c>
      <c r="U74" s="4"/>
      <c r="V74" s="4" t="s">
        <v>1508</v>
      </c>
      <c r="W74" s="4" t="s">
        <v>1509</v>
      </c>
      <c r="X74" s="4" t="s">
        <v>1039</v>
      </c>
      <c r="Y74" s="4" t="s">
        <v>1510</v>
      </c>
      <c r="Z74" s="4" t="s">
        <v>1511</v>
      </c>
      <c r="AA74" s="4"/>
      <c r="AB74" s="4" t="s">
        <v>1511</v>
      </c>
      <c r="AC74" s="4" t="str">
        <f>IF(LEN(INDEX('By serial number'!$A:$AV,MATCH(TEXT($C74,"000"),'By serial number'!$A:$A,0),MATCH(_7043_DJones_1_export_excel_2_9_[[#Headers],["Operator"]],'By serial number'!$A$1:$AV$1,0)))=0,"",INDEX('By serial number'!$A:$AV,MATCH(TEXT($C74,"000"),'By serial number'!$A:$A,0),MATCH(_7043_DJones_1_export_excel_2_9_[[#Headers],["Operator"]],'By serial number'!$A$1:$AV$1,0)))</f>
        <v/>
      </c>
      <c r="AD74" s="4" t="str">
        <f>IF(LEN(INDEX('By serial number'!$A:$AV,MATCH(TEXT($C74,"000"),'By serial number'!$A:$A,0),MATCH(_7043_DJones_1_export_excel_2_9_[[#Headers],[Data]],'By serial number'!$A$1:$AV$1,0)))=0,"",INDEX('By serial number'!$A:$AV,MATCH(TEXT($C74,"000"),'By serial number'!$A:$A,0),MATCH(_7043_DJones_1_export_excel_2_9_[[#Headers],[Data]],'By serial number'!$A$1:$AV$1,0)))</f>
        <v>Testa Patrimonial Eireli bought 9/13/19</v>
      </c>
      <c r="AE74" s="4" t="str">
        <f>IF(LEN(INDEX('By serial number'!$A:$AV,MATCH(TEXT($C74,"000"),'By serial number'!$A:$A,0),MATCH(_7043_DJones_1_export_excel_2_9_[[#Headers],[NAME]],'By serial number'!$A$1:$AV$1,0)))=0,"",INDEX('By serial number'!$A:$AV,MATCH(TEXT($C74,"000"),'By serial number'!$A:$A,0),MATCH(_7043_DJones_1_export_excel_2_9_[[#Headers],[NAME]],'By serial number'!$A$1:$AV$1,0)))</f>
        <v>TESTA PATRIMONIAL EIRELI</v>
      </c>
      <c r="AF74" s="4" t="str">
        <f>IF(LEN(INDEX('By serial number'!$A:$AV,MATCH(TEXT($C74,"000"),'By serial number'!$A:$A,0),MATCH(_7043_DJones_1_export_excel_2_9_[[#Headers],[STREET]],'By serial number'!$A$1:$AV$1,0)))=0,"",INDEX('By serial number'!$A:$AV,MATCH(TEXT($C74,"000"),'By serial number'!$A:$A,0),MATCH(_7043_DJones_1_export_excel_2_9_[[#Headers],[STREET]],'By serial number'!$A$1:$AV$1,0)))</f>
        <v/>
      </c>
      <c r="AG74" s="4" t="str">
        <f>IF(LEN(INDEX('By serial number'!$A:$AV,MATCH(TEXT($C74,"000"),'By serial number'!$A:$A,0),MATCH(_7043_DJones_1_export_excel_2_9_[[#Headers],[CITY]],'By serial number'!$A$1:$AV$1,0)))=0,"",INDEX('By serial number'!$A:$AV,MATCH(TEXT($C74,"000"),'By serial number'!$A:$A,0),MATCH(_7043_DJones_1_export_excel_2_9_[[#Headers],[CITY]],'By serial number'!$A$1:$AV$1,0)))</f>
        <v/>
      </c>
      <c r="AH74" s="4" t="str">
        <f>IF(LEN(INDEX('By serial number'!$A:$AV,MATCH(TEXT($C74,"000"),'By serial number'!$A:$A,0),MATCH(_7043_DJones_1_export_excel_2_9_[[#Headers],[STATE]],'By serial number'!$A$1:$AV$1,0)))=0,"",INDEX('By serial number'!$A:$AV,MATCH(TEXT($C74,"000"),'By serial number'!$A:$A,0),MATCH(_7043_DJones_1_export_excel_2_9_[[#Headers],[STATE]],'By serial number'!$A$1:$AV$1,0)))</f>
        <v/>
      </c>
      <c r="AI74" s="4" t="e">
        <f>IF(LEN(INDEX('By serial number'!$A:$AV,MATCH(TEXT($C74,"000"),'By serial number'!$A:$A,0),MATCH(_7043_DJones_1_export_excel_2_9_[[#Headers],[Column1]],'By serial number'!$A$1:$AV$1,0)))=0,"",INDEX('By serial number'!$A:$AV,MATCH(TEXT($C74,"000"),'By serial number'!$A:$A,0),MATCH(_7043_DJones_1_export_excel_2_9_[[#Headers],[Column1]],'By serial number'!$A$1:$AV$1,0)))</f>
        <v>#N/A</v>
      </c>
      <c r="AJ74" s="4" t="str">
        <f>IF(LEN(INDEX('By serial number'!$A:$AV,MATCH(TEXT($C74,"000"),'By serial number'!$A:$A,0),MATCH(_7043_DJones_1_export_excel_2_9_[[#Headers],[OTHER NAMES(1)]],'By serial number'!$A$1:$AV$1,0)))=0,"",INDEX('By serial number'!$A:$AV,MATCH(TEXT($C74,"000"),'By serial number'!$A:$A,0),MATCH(_7043_DJones_1_export_excel_2_9_[[#Headers],[OTHER NAMES(1)]],'By serial number'!$A$1:$AV$1,0)))</f>
        <v/>
      </c>
      <c r="AK74" s="4" t="str">
        <f>IF(LEN(INDEX('By serial number'!$A:$AV,MATCH(TEXT($C74,"000"),'By serial number'!$A:$A,0),MATCH(_7043_DJones_1_export_excel_2_9_[[#Headers],[OTHER NAMES(2)]],'By serial number'!$A$1:$AV$1,0)))=0,"",INDEX('By serial number'!$A:$AV,MATCH(TEXT($C74,"000"),'By serial number'!$A:$A,0),MATCH(_7043_DJones_1_export_excel_2_9_[[#Headers],[OTHER NAMES(2)]],'By serial number'!$A$1:$AV$1,0)))</f>
        <v/>
      </c>
      <c r="AL74" s="4" t="str">
        <f>IF(LEN(INDEX('By serial number'!$A:$AV,MATCH(TEXT($C74,"000"),'By serial number'!$A:$A,0),MATCH(_7043_DJones_1_export_excel_2_9_[[#Headers],[Part 135 Certificate Holder Name]],'By serial number'!$A$1:$AV$1,0)))=0,"",INDEX('By serial number'!$A:$AV,MATCH(TEXT($C74,"000"),'By serial number'!$A:$A,0),MATCH(_7043_DJones_1_export_excel_2_9_[[#Headers],[Part 135 Certificate Holder Name]],'By serial number'!$A$1:$AV$1,0)))</f>
        <v/>
      </c>
      <c r="AM74" s="4" t="str">
        <f>IF(LEN(INDEX('By serial number'!$A:$AV,MATCH(TEXT($C74,"000"),'By serial number'!$A:$A,0),MATCH(_7043_DJones_1_export_excel_2_9_[[#Headers],[Part 135 Dsgn]],'By serial number'!$A$1:$AV$1,0)))=0,"",INDEX('By serial number'!$A:$AV,MATCH(TEXT($C74,"000"),'By serial number'!$A:$A,0),MATCH(_7043_DJones_1_export_excel_2_9_[[#Headers],[Part 135 Dsgn]],'By serial number'!$A$1:$AV$1,0)))</f>
        <v/>
      </c>
      <c r="AN74" s="4" t="e">
        <f>IF(LEN(INDEX('By serial number'!$A:$AV,MATCH(TEXT($C74,"000"),'By serial number'!$A:$A,0),MATCH(_7043_DJones_1_export_excel_2_9_[[#Headers],[Column2]],'By serial number'!$A$1:$AV$1,0)))=0,"",INDEX('By serial number'!$A:$AV,MATCH(TEXT($C74,"000"),'By serial number'!$A:$A,0),MATCH(_7043_DJones_1_export_excel_2_9_[[#Headers],[Column2]],'By serial number'!$A$1:$AV$1,0)))</f>
        <v>#N/A</v>
      </c>
      <c r="AO74" s="4" t="str">
        <f>IF(LEN(INDEX('By serial number'!$A:$AV,MATCH(TEXT($C74,"000"),'By serial number'!$A:$A,0),MATCH(_7043_DJones_1_export_excel_2_9_[[#Headers],[DNB Key People]],'By serial number'!$A$1:$AV$1,0)))=0,"",INDEX('By serial number'!$A:$AV,MATCH(TEXT($C74,"000"),'By serial number'!$A:$A,0),MATCH(_7043_DJones_1_export_excel_2_9_[[#Headers],[DNB Key People]],'By serial number'!$A$1:$AV$1,0)))</f>
        <v/>
      </c>
      <c r="AP74" s="4" t="str">
        <f>IF(LEN(INDEX('By serial number'!$A:$AV,MATCH(TEXT($C74,"000"),'By serial number'!$A:$A,0),MATCH(_7043_DJones_1_export_excel_2_9_[[#Headers],[POC]],'By serial number'!$A$1:$AV$1,0)))=0,"",INDEX('By serial number'!$A:$AV,MATCH(TEXT($C74,"000"),'By serial number'!$A:$A,0),MATCH(_7043_DJones_1_export_excel_2_9_[[#Headers],[POC]],'By serial number'!$A$1:$AV$1,0)))</f>
        <v/>
      </c>
      <c r="AQ74" s="4" t="str">
        <f>IF(LEN(INDEX('By serial number'!$A:$AV,MATCH(TEXT($C74,"000"),'By serial number'!$A:$A,0),MATCH(_7043_DJones_1_export_excel_2_9_[[#Headers],[Title]],'By serial number'!$A$1:$AV$1,0)))=0,"",INDEX('By serial number'!$A:$AV,MATCH(TEXT($C74,"000"),'By serial number'!$A:$A,0),MATCH(_7043_DJones_1_export_excel_2_9_[[#Headers],[Title]],'By serial number'!$A$1:$AV$1,0)))</f>
        <v/>
      </c>
      <c r="AR74" s="4" t="str">
        <f>IF(LEN(INDEX('By serial number'!$A:$AV,MATCH(TEXT($C74,"000"),'By serial number'!$A:$A,0),MATCH(_7043_DJones_1_export_excel_2_9_[[#Headers],[Address]],'By serial number'!$A$1:$AV$1,0)))=0,"",INDEX('By serial number'!$A:$AV,MATCH(TEXT($C74,"000"),'By serial number'!$A:$A,0),MATCH(_7043_DJones_1_export_excel_2_9_[[#Headers],[Address]],'By serial number'!$A$1:$AV$1,0)))</f>
        <v/>
      </c>
      <c r="AS74" s="4" t="e">
        <f>IF(LEN(INDEX('By serial number'!$A:$AV,MATCH(TEXT($C74,"000"),'By serial number'!$A:$A,0),MATCH(_7043_DJones_1_export_excel_2_9_[[#Headers],[Column3]],'By serial number'!$A$1:$AV$1,0)))=0,"",INDEX('By serial number'!$A:$AV,MATCH(TEXT($C74,"000"),'By serial number'!$A:$A,0),MATCH(_7043_DJones_1_export_excel_2_9_[[#Headers],[Column3]],'By serial number'!$A$1:$AV$1,0)))</f>
        <v>#N/A</v>
      </c>
      <c r="AT74" s="4" t="str">
        <f>IF(LEN(INDEX('By serial number'!$A:$AV,MATCH(TEXT($C74,"000"),'By serial number'!$A:$A,0),MATCH(_7043_DJones_1_export_excel_2_9_[[#Headers],[Phone]],'By serial number'!$A$1:$AV$1,0)))=0,"",INDEX('By serial number'!$A:$AV,MATCH(TEXT($C74,"000"),'By serial number'!$A:$A,0),MATCH(_7043_DJones_1_export_excel_2_9_[[#Headers],[Phone]],'By serial number'!$A$1:$AV$1,0)))</f>
        <v/>
      </c>
      <c r="AU74" s="4" t="str">
        <f>IF(LEN(INDEX('By serial number'!$A:$AV,MATCH(TEXT($C74,"000"),'By serial number'!$A:$A,0),MATCH(_7043_DJones_1_export_excel_2_9_[[#Headers],[Email]],'By serial number'!$A$1:$AV$1,0)))=0,"",INDEX('By serial number'!$A:$AV,MATCH(TEXT($C74,"000"),'By serial number'!$A:$A,0),MATCH(_7043_DJones_1_export_excel_2_9_[[#Headers],[Email]],'By serial number'!$A$1:$AV$1,0)))</f>
        <v/>
      </c>
      <c r="AV74" s="4" t="e">
        <f>IF(LEN(INDEX('By serial number'!$A:$AV,MATCH(TEXT($C74,"000"),'By serial number'!$A:$A,0),MATCH(_7043_DJones_1_export_excel_2_9_[[#Headers],[Column4]],'By serial number'!$A$1:$AV$1,0)))=0,"",INDEX('By serial number'!$A:$AV,MATCH(TEXT($C74,"000"),'By serial number'!$A:$A,0),MATCH(_7043_DJones_1_export_excel_2_9_[[#Headers],[Column4]],'By serial number'!$A$1:$AV$1,0)))</f>
        <v>#N/A</v>
      </c>
      <c r="AW74" s="4" t="str">
        <f>IF(LEN(INDEX('By serial number'!$A:$AV,MATCH(TEXT($C74,"000"),'By serial number'!$A:$A,0),MATCH(_7043_DJones_1_export_excel_2_9_[[#Headers],[NBAA Name]],'By serial number'!$A$1:$AV$1,0)))=0,"",INDEX('By serial number'!$A:$AV,MATCH(TEXT($C74,"000"),'By serial number'!$A:$A,0),MATCH(_7043_DJones_1_export_excel_2_9_[[#Headers],[NBAA Name]],'By serial number'!$A$1:$AV$1,0)))</f>
        <v/>
      </c>
      <c r="AX74" s="4" t="str">
        <f>IF(LEN(INDEX('By serial number'!$A:$AV,MATCH(TEXT($C74,"000"),'By serial number'!$A:$A,0),MATCH(_7043_DJones_1_export_excel_2_9_[[#Headers],[NBAA Addr1]],'By serial number'!$A$1:$AV$1,0)))=0,"",INDEX('By serial number'!$A:$AV,MATCH(TEXT($C74,"000"),'By serial number'!$A:$A,0),MATCH(_7043_DJones_1_export_excel_2_9_[[#Headers],[NBAA Addr1]],'By serial number'!$A$1:$AV$1,0)))</f>
        <v/>
      </c>
      <c r="AY74" s="4" t="str">
        <f>IF(LEN(INDEX('By serial number'!$A:$AV,MATCH(TEXT($C74,"000"),'By serial number'!$A:$A,0),MATCH(_7043_DJones_1_export_excel_2_9_[[#Headers],[NBAA Addr2]],'By serial number'!$A$1:$AV$1,0)))=0,"",INDEX('By serial number'!$A:$AV,MATCH(TEXT($C74,"000"),'By serial number'!$A:$A,0),MATCH(_7043_DJones_1_export_excel_2_9_[[#Headers],[NBAA Addr2]],'By serial number'!$A$1:$AV$1,0)))</f>
        <v/>
      </c>
      <c r="AZ74" s="4" t="str">
        <f>IF(LEN(INDEX('By serial number'!$A:$AV,MATCH(TEXT($C74,"000"),'By serial number'!$A:$A,0),MATCH(_7043_DJones_1_export_excel_2_9_[[#Headers],[NBAA City]],'By serial number'!$A$1:$AV$1,0)))=0,"",INDEX('By serial number'!$A:$AV,MATCH(TEXT($C74,"000"),'By serial number'!$A:$A,0),MATCH(_7043_DJones_1_export_excel_2_9_[[#Headers],[NBAA City]],'By serial number'!$A$1:$AV$1,0)))</f>
        <v/>
      </c>
      <c r="BA74" s="4" t="str">
        <f>IF(LEN(INDEX('By serial number'!$A:$AV,MATCH(TEXT($C74,"000"),'By serial number'!$A:$A,0),MATCH(_7043_DJones_1_export_excel_2_9_[[#Headers],[NBAA State]],'By serial number'!$A$1:$AV$1,0)))=0,"",INDEX('By serial number'!$A:$AV,MATCH(TEXT($C74,"000"),'By serial number'!$A:$A,0),MATCH(_7043_DJones_1_export_excel_2_9_[[#Headers],[NBAA State]],'By serial number'!$A$1:$AV$1,0)))</f>
        <v/>
      </c>
      <c r="BB74" s="4" t="str">
        <f>IF(LEN(INDEX('By serial number'!$A:$AV,MATCH(TEXT($C74,"000"),'By serial number'!$A:$A,0),MATCH(_7043_DJones_1_export_excel_2_9_[[#Headers],[NBAA Zip]],'By serial number'!$A$1:$AV$1,0)))=0,"",INDEX('By serial number'!$A:$AV,MATCH(TEXT($C74,"000"),'By serial number'!$A:$A,0),MATCH(_7043_DJones_1_export_excel_2_9_[[#Headers],[NBAA Zip]],'By serial number'!$A$1:$AV$1,0)))</f>
        <v/>
      </c>
      <c r="BC74" s="4" t="str">
        <f>IF(LEN(INDEX('By serial number'!$A:$AV,MATCH(TEXT($C74,"000"),'By serial number'!$A:$A,0),MATCH(_7043_DJones_1_export_excel_2_9_[[#Headers],[NBAA Phone]],'By serial number'!$A$1:$AV$1,0)))=0,"",INDEX('By serial number'!$A:$AV,MATCH(TEXT($C74,"000"),'By serial number'!$A:$A,0),MATCH(_7043_DJones_1_export_excel_2_9_[[#Headers],[NBAA Phone]],'By serial number'!$A$1:$AV$1,0)))</f>
        <v/>
      </c>
      <c r="BD74" s="4" t="str">
        <f>IF(LEN(INDEX('By serial number'!$A:$AV,MATCH(TEXT($C74,"000"),'By serial number'!$A:$A,0),MATCH(_7043_DJones_1_export_excel_2_9_[[#Headers],[NBAA Web]],'By serial number'!$A$1:$AV$1,0)))=0,"",INDEX('By serial number'!$A:$AV,MATCH(TEXT($C74,"000"),'By serial number'!$A:$A,0),MATCH(_7043_DJones_1_export_excel_2_9_[[#Headers],[NBAA Web]],'By serial number'!$A$1:$AV$1,0)))</f>
        <v/>
      </c>
      <c r="BE74" s="4" t="str">
        <f>IF(LEN(INDEX('By serial number'!$A:$AV,MATCH(TEXT($C74,"000"),'By serial number'!$A:$A,0),MATCH(_7043_DJones_1_export_excel_2_9_[[#Headers],[NBAA email]],'By serial number'!$A$1:$AV$1,0)))=0,"",INDEX('By serial number'!$A:$AV,MATCH(TEXT($C74,"000"),'By serial number'!$A:$A,0),MATCH(_7043_DJones_1_export_excel_2_9_[[#Headers],[NBAA email]],'By serial number'!$A$1:$AV$1,0)))</f>
        <v/>
      </c>
      <c r="BF74" s="4" t="str">
        <f>IF(LEN(INDEX('By serial number'!$A:$AV,MATCH(TEXT($C74,"000"),'By serial number'!$A:$A,0),MATCH(_7043_DJones_1_export_excel_2_9_[[#Headers],[NBAA NBAA Link]],'By serial number'!$A$1:$AV$1,0)))=0,"",INDEX('By serial number'!$A:$AV,MATCH(TEXT($C74,"000"),'By serial number'!$A:$A,0),MATCH(_7043_DJones_1_export_excel_2_9_[[#Headers],[NBAA NBAA Link]],'By serial number'!$A$1:$AV$1,0)))</f>
        <v/>
      </c>
      <c r="BG74" s="4" t="str">
        <f>IF(LEN(INDEX('By serial number'!$A:$AV,MATCH(TEXT($C74,"000"),'By serial number'!$A:$A,0),MATCH(_7043_DJones_1_export_excel_2_9_[[#Headers],[Certificate Designator]],'By serial number'!$A$1:$AV$1,0)))=0,"",INDEX('By serial number'!$A:$AV,MATCH(TEXT($C74,"000"),'By serial number'!$A:$A,0),MATCH(_7043_DJones_1_export_excel_2_9_[[#Headers],[Certificate Designator]],'By serial number'!$A$1:$AV$1,0)))</f>
        <v/>
      </c>
      <c r="BH74" s="4" t="str">
        <f>IF(LEN(INDEX('By serial number'!$A:$AV,MATCH(TEXT($C74,"000"),'By serial number'!$A:$A,0),MATCH(_7043_DJones_1_export_excel_2_9_[[#Headers],[Company Name]],'By serial number'!$A$1:$AV$1,0)))=0,"",INDEX('By serial number'!$A:$AV,MATCH(TEXT($C74,"000"),'By serial number'!$A:$A,0),MATCH(_7043_DJones_1_export_excel_2_9_[[#Headers],[Company Name]],'By serial number'!$A$1:$AV$1,0)))</f>
        <v/>
      </c>
      <c r="BI74" s="4" t="str">
        <f>IF(LEN(INDEX('By serial number'!$A:$AV,MATCH(TEXT($C74,"000"),'By serial number'!$A:$A,0),MATCH(_7043_DJones_1_export_excel_2_9_[[#Headers],[CEO_Name]],'By serial number'!$A$1:$AV$1,0)))=0,"",INDEX('By serial number'!$A:$AV,MATCH(TEXT($C74,"000"),'By serial number'!$A:$A,0),MATCH(_7043_DJones_1_export_excel_2_9_[[#Headers],[CEO_Name]],'By serial number'!$A$1:$AV$1,0)))</f>
        <v/>
      </c>
      <c r="BJ74" s="4" t="str">
        <f>IF(LEN(INDEX('By serial number'!$A:$AV,MATCH(TEXT($C74,"000"),'By serial number'!$A:$A,0),MATCH(_7043_DJones_1_export_excel_2_9_[[#Headers],[CEO_Title]],'By serial number'!$A$1:$AV$1,0)))=0,"",INDEX('By serial number'!$A:$AV,MATCH(TEXT($C74,"000"),'By serial number'!$A:$A,0),MATCH(_7043_DJones_1_export_excel_2_9_[[#Headers],[CEO_Title]],'By serial number'!$A$1:$AV$1,0)))</f>
        <v/>
      </c>
      <c r="BK74" s="4" t="str">
        <f>IF(LEN(INDEX('By serial number'!$A:$AV,MATCH(TEXT($C74,"000"),'By serial number'!$A:$A,0),MATCH(_7043_DJones_1_export_excel_2_9_[[#Headers],[CEO_Address1]],'By serial number'!$A$1:$AV$1,0)))=0,"",INDEX('By serial number'!$A:$AV,MATCH(TEXT($C74,"000"),'By serial number'!$A:$A,0),MATCH(_7043_DJones_1_export_excel_2_9_[[#Headers],[CEO_Address1]],'By serial number'!$A$1:$AV$1,0)))</f>
        <v/>
      </c>
      <c r="BL74" s="4" t="str">
        <f>IF(LEN(INDEX('By serial number'!$A:$AV,MATCH(TEXT($C74,"000"),'By serial number'!$A:$A,0),MATCH(_7043_DJones_1_export_excel_2_9_[[#Headers],[CEO_Address2]],'By serial number'!$A$1:$AV$1,0)))=0,"",INDEX('By serial number'!$A:$AV,MATCH(TEXT($C74,"000"),'By serial number'!$A:$A,0),MATCH(_7043_DJones_1_export_excel_2_9_[[#Headers],[CEO_Address2]],'By serial number'!$A$1:$AV$1,0)))</f>
        <v/>
      </c>
      <c r="BM74" s="4" t="str">
        <f>IF(LEN(INDEX('By serial number'!$A:$AV,MATCH(TEXT($C74,"000"),'By serial number'!$A:$A,0),MATCH(_7043_DJones_1_export_excel_2_9_[[#Headers],[CEO_Address3]],'By serial number'!$A$1:$AV$1,0)))=0,"",INDEX('By serial number'!$A:$AV,MATCH(TEXT($C74,"000"),'By serial number'!$A:$A,0),MATCH(_7043_DJones_1_export_excel_2_9_[[#Headers],[CEO_Address3]],'By serial number'!$A$1:$AV$1,0)))</f>
        <v/>
      </c>
      <c r="BN74" s="4" t="str">
        <f>IF(LEN(INDEX('By serial number'!$A:$AV,MATCH(TEXT($C74,"000"),'By serial number'!$A:$A,0),MATCH(_7043_DJones_1_export_excel_2_9_[[#Headers],[CEO_City]],'By serial number'!$A$1:$AV$1,0)))=0,"",INDEX('By serial number'!$A:$AV,MATCH(TEXT($C74,"000"),'By serial number'!$A:$A,0),MATCH(_7043_DJones_1_export_excel_2_9_[[#Headers],[CEO_City]],'By serial number'!$A$1:$AV$1,0)))</f>
        <v/>
      </c>
      <c r="BO74" s="4" t="str">
        <f>IF(LEN(INDEX('By serial number'!$A:$AV,MATCH(TEXT($C74,"000"),'By serial number'!$A:$A,0),MATCH(_7043_DJones_1_export_excel_2_9_[[#Headers],[CEO_State]],'By serial number'!$A$1:$AV$1,0)))=0,"",INDEX('By serial number'!$A:$AV,MATCH(TEXT($C74,"000"),'By serial number'!$A:$A,0),MATCH(_7043_DJones_1_export_excel_2_9_[[#Headers],[CEO_State]],'By serial number'!$A$1:$AV$1,0)))</f>
        <v/>
      </c>
      <c r="BP74" s="4" t="str">
        <f>IF(LEN(INDEX('By serial number'!$A:$AV,MATCH(TEXT($C74,"000"),'By serial number'!$A:$A,0),MATCH(_7043_DJones_1_export_excel_2_9_[[#Headers],[CEO_Postal_Code]],'By serial number'!$A$1:$AV$1,0)))=0,"",INDEX('By serial number'!$A:$AV,MATCH(TEXT($C74,"000"),'By serial number'!$A:$A,0),MATCH(_7043_DJones_1_export_excel_2_9_[[#Headers],[CEO_Postal_Code]],'By serial number'!$A$1:$AV$1,0)))</f>
        <v/>
      </c>
      <c r="BQ74" s="4" t="str">
        <f>IF(LEN(INDEX('By serial number'!$A:$AV,MATCH(TEXT($C74,"000"),'By serial number'!$A:$A,0),MATCH(_7043_DJones_1_export_excel_2_9_[[#Headers],[CEO_Country]],'By serial number'!$A$1:$AV$1,0)))=0,"",INDEX('By serial number'!$A:$AV,MATCH(TEXT($C74,"000"),'By serial number'!$A:$A,0),MATCH(_7043_DJones_1_export_excel_2_9_[[#Headers],[CEO_Country]],'By serial number'!$A$1:$AV$1,0)))</f>
        <v/>
      </c>
      <c r="BR74" s="4" t="str">
        <f>IF(LEN(INDEX('By serial number'!$A:$AV,MATCH(TEXT($C74,"000"),'By serial number'!$A:$A,0),MATCH(_7043_DJones_1_export_excel_2_9_[[#Headers],[CEO_Phone]],'By serial number'!$A$1:$AV$1,0)))=0,"",INDEX('By serial number'!$A:$AV,MATCH(TEXT($C74,"000"),'By serial number'!$A:$A,0),MATCH(_7043_DJones_1_export_excel_2_9_[[#Headers],[CEO_Phone]],'By serial number'!$A$1:$AV$1,0)))</f>
        <v/>
      </c>
      <c r="BS74" s="4" t="str">
        <f>IF(LEN(INDEX('By serial number'!$A:$AV,MATCH(TEXT($C74,"000"),'By serial number'!$A:$A,0),MATCH(_7043_DJones_1_export_excel_2_9_[[#Headers],[CEO_Phone_Extension]],'By serial number'!$A$1:$AV$1,0)))=0,"",INDEX('By serial number'!$A:$AV,MATCH(TEXT($C74,"000"),'By serial number'!$A:$A,0),MATCH(_7043_DJones_1_export_excel_2_9_[[#Headers],[CEO_Phone_Extension]],'By serial number'!$A$1:$AV$1,0)))</f>
        <v/>
      </c>
      <c r="BT74" s="4" t="str">
        <f>IF(LEN(INDEX('By serial number'!$A:$AV,MATCH(TEXT($C74,"000"),'By serial number'!$A:$A,0),MATCH(_7043_DJones_1_export_excel_2_9_[[#Headers],[CEO_Foreign_Phone]],'By serial number'!$A$1:$AV$1,0)))=0,"",INDEX('By serial number'!$A:$AV,MATCH(TEXT($C74,"000"),'By serial number'!$A:$A,0),MATCH(_7043_DJones_1_export_excel_2_9_[[#Headers],[CEO_Foreign_Phone]],'By serial number'!$A$1:$AV$1,0)))</f>
        <v/>
      </c>
      <c r="BU74" s="4" t="str">
        <f>IFERROR(INDEX(Zerobounce!$A:$B,MATCH(_7043_DJones_1_export_excel_2_9_[[#This Row],[COMPEMAILADDRESS]],Zerobounce!$A:$A,0),2),"")</f>
        <v/>
      </c>
      <c r="BV74" s="4" t="str">
        <f>IFERROR(INDEX(Zerobounce!$A:$B,MATCH(_7043_DJones_1_export_excel_2_9_[[#This Row],[CONTACTEMAIL]],Zerobounce!$A:$A,0),2),"")</f>
        <v>valid</v>
      </c>
      <c r="BW74" s="11"/>
    </row>
    <row r="75" spans="1:75" x14ac:dyDescent="0.25">
      <c r="A75" s="4" t="s">
        <v>999</v>
      </c>
      <c r="B75" s="4" t="s">
        <v>1000</v>
      </c>
      <c r="C75">
        <v>240</v>
      </c>
      <c r="D75" s="4" t="s">
        <v>480</v>
      </c>
      <c r="E75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N360AV</v>
      </c>
      <c r="F75" s="4" t="s">
        <v>1512</v>
      </c>
      <c r="G75" s="4" t="s">
        <v>349</v>
      </c>
      <c r="H75" s="4" t="s">
        <v>1002</v>
      </c>
      <c r="I75" s="4" t="s">
        <v>1193</v>
      </c>
      <c r="J75" s="4" t="s">
        <v>1513</v>
      </c>
      <c r="K75" s="4" t="s">
        <v>1514</v>
      </c>
      <c r="L75" s="4" t="s">
        <v>1515</v>
      </c>
      <c r="M75" s="4" t="s">
        <v>1516</v>
      </c>
      <c r="N75" s="4" t="s">
        <v>1517</v>
      </c>
      <c r="O75">
        <v>7608</v>
      </c>
      <c r="P75" s="4" t="s">
        <v>1002</v>
      </c>
      <c r="Q75" s="4" t="s">
        <v>1193</v>
      </c>
      <c r="R75" s="4" t="s">
        <v>1518</v>
      </c>
      <c r="S75" s="4" t="s">
        <v>1519</v>
      </c>
      <c r="T75" s="4" t="s">
        <v>1520</v>
      </c>
      <c r="U75" s="4"/>
      <c r="V75" s="4" t="s">
        <v>1521</v>
      </c>
      <c r="W75" s="4" t="s">
        <v>1522</v>
      </c>
      <c r="X75" s="4" t="s">
        <v>1523</v>
      </c>
      <c r="Y75" s="4" t="s">
        <v>1524</v>
      </c>
      <c r="Z75" s="4" t="s">
        <v>1525</v>
      </c>
      <c r="AA75" s="4" t="s">
        <v>1520</v>
      </c>
      <c r="AB75" s="4" t="s">
        <v>1525</v>
      </c>
      <c r="AC75" s="4" t="str">
        <f>IF(LEN(INDEX('By serial number'!$A:$AV,MATCH(TEXT($C75,"000"),'By serial number'!$A:$A,0),MATCH(_7043_DJones_1_export_excel_2_9_[[#Headers],["Operator"]],'By serial number'!$A$1:$AV$1,0)))=0,"",INDEX('By serial number'!$A:$AV,MATCH(TEXT($C75,"000"),'By serial number'!$A:$A,0),MATCH(_7043_DJones_1_export_excel_2_9_[[#Headers],["Operator"]],'By serial number'!$A$1:$AV$1,0)))</f>
        <v xml:space="preserve">Avjet Corp. </v>
      </c>
      <c r="AD75" s="4" t="str">
        <f>IF(LEN(INDEX('By serial number'!$A:$AV,MATCH(TEXT($C75,"000"),'By serial number'!$A:$A,0),MATCH(_7043_DJones_1_export_excel_2_9_[[#Headers],[Data]],'By serial number'!$A$1:$AV$1,0)))=0,"",INDEX('By serial number'!$A:$AV,MATCH(TEXT($C75,"000"),'By serial number'!$A:$A,0),MATCH(_7043_DJones_1_export_excel_2_9_[[#Headers],[Data]],'By serial number'!$A$1:$AV$1,0)))</f>
        <v>delivered 2/8/08. M3 Industries LLC, Los Angeles CA bought 12/29/20</v>
      </c>
      <c r="AE75" s="4" t="str">
        <f>IF(LEN(INDEX('By serial number'!$A:$AV,MATCH(TEXT($C75,"000"),'By serial number'!$A:$A,0),MATCH(_7043_DJones_1_export_excel_2_9_[[#Headers],[NAME]],'By serial number'!$A$1:$AV$1,0)))=0,"",INDEX('By serial number'!$A:$AV,MATCH(TEXT($C75,"000"),'By serial number'!$A:$A,0),MATCH(_7043_DJones_1_export_excel_2_9_[[#Headers],[NAME]],'By serial number'!$A$1:$AV$1,0)))</f>
        <v>M3 INDUSTRIES LLC</v>
      </c>
      <c r="AF75" s="4" t="str">
        <f>IF(LEN(INDEX('By serial number'!$A:$AV,MATCH(TEXT($C75,"000"),'By serial number'!$A:$A,0),MATCH(_7043_DJones_1_export_excel_2_9_[[#Headers],[STREET]],'By serial number'!$A$1:$AV$1,0)))=0,"",INDEX('By serial number'!$A:$AV,MATCH(TEXT($C75,"000"),'By serial number'!$A:$A,0),MATCH(_7043_DJones_1_export_excel_2_9_[[#Headers],[STREET]],'By serial number'!$A$1:$AV$1,0)))</f>
        <v>660 S FIGUEROA ST STE 1888</v>
      </c>
      <c r="AG75" s="4" t="str">
        <f>IF(LEN(INDEX('By serial number'!$A:$AV,MATCH(TEXT($C75,"000"),'By serial number'!$A:$A,0),MATCH(_7043_DJones_1_export_excel_2_9_[[#Headers],[CITY]],'By serial number'!$A$1:$AV$1,0)))=0,"",INDEX('By serial number'!$A:$AV,MATCH(TEXT($C75,"000"),'By serial number'!$A:$A,0),MATCH(_7043_DJones_1_export_excel_2_9_[[#Headers],[CITY]],'By serial number'!$A$1:$AV$1,0)))</f>
        <v>LOS ANGELES</v>
      </c>
      <c r="AH75" s="4" t="str">
        <f>IF(LEN(INDEX('By serial number'!$A:$AV,MATCH(TEXT($C75,"000"),'By serial number'!$A:$A,0),MATCH(_7043_DJones_1_export_excel_2_9_[[#Headers],[STATE]],'By serial number'!$A$1:$AV$1,0)))=0,"",INDEX('By serial number'!$A:$AV,MATCH(TEXT($C75,"000"),'By serial number'!$A:$A,0),MATCH(_7043_DJones_1_export_excel_2_9_[[#Headers],[STATE]],'By serial number'!$A$1:$AV$1,0)))</f>
        <v>CA</v>
      </c>
      <c r="AI75" s="4" t="e">
        <f>IF(LEN(INDEX('By serial number'!$A:$AV,MATCH(TEXT($C75,"000"),'By serial number'!$A:$A,0),MATCH(_7043_DJones_1_export_excel_2_9_[[#Headers],[Column1]],'By serial number'!$A$1:$AV$1,0)))=0,"",INDEX('By serial number'!$A:$AV,MATCH(TEXT($C75,"000"),'By serial number'!$A:$A,0),MATCH(_7043_DJones_1_export_excel_2_9_[[#Headers],[Column1]],'By serial number'!$A$1:$AV$1,0)))</f>
        <v>#N/A</v>
      </c>
      <c r="AJ75" s="4" t="str">
        <f>IF(LEN(INDEX('By serial number'!$A:$AV,MATCH(TEXT($C75,"000"),'By serial number'!$A:$A,0),MATCH(_7043_DJones_1_export_excel_2_9_[[#Headers],[OTHER NAMES(1)]],'By serial number'!$A$1:$AV$1,0)))=0,"",INDEX('By serial number'!$A:$AV,MATCH(TEXT($C75,"000"),'By serial number'!$A:$A,0),MATCH(_7043_DJones_1_export_excel_2_9_[[#Headers],[OTHER NAMES(1)]],'By serial number'!$A$1:$AV$1,0)))</f>
        <v/>
      </c>
      <c r="AK75" s="4" t="str">
        <f>IF(LEN(INDEX('By serial number'!$A:$AV,MATCH(TEXT($C75,"000"),'By serial number'!$A:$A,0),MATCH(_7043_DJones_1_export_excel_2_9_[[#Headers],[OTHER NAMES(2)]],'By serial number'!$A$1:$AV$1,0)))=0,"",INDEX('By serial number'!$A:$AV,MATCH(TEXT($C75,"000"),'By serial number'!$A:$A,0),MATCH(_7043_DJones_1_export_excel_2_9_[[#Headers],[OTHER NAMES(2)]],'By serial number'!$A$1:$AV$1,0)))</f>
        <v/>
      </c>
      <c r="AL75" s="4" t="str">
        <f>IF(LEN(INDEX('By serial number'!$A:$AV,MATCH(TEXT($C75,"000"),'By serial number'!$A:$A,0),MATCH(_7043_DJones_1_export_excel_2_9_[[#Headers],[Part 135 Certificate Holder Name]],'By serial number'!$A$1:$AV$1,0)))=0,"",INDEX('By serial number'!$A:$AV,MATCH(TEXT($C75,"000"),'By serial number'!$A:$A,0),MATCH(_7043_DJones_1_export_excel_2_9_[[#Headers],[Part 135 Certificate Holder Name]],'By serial number'!$A$1:$AV$1,0)))</f>
        <v>Avjet Corporation</v>
      </c>
      <c r="AM75" s="4" t="e">
        <f>IF(LEN(INDEX('By serial number'!$A:$AV,MATCH(TEXT($C75,"000"),'By serial number'!$A:$A,0),MATCH(_7043_DJones_1_export_excel_2_9_[[#Headers],[Part 135 Dsgn]],'By serial number'!$A$1:$AV$1,0)))=0,"",INDEX('By serial number'!$A:$AV,MATCH(TEXT($C75,"000"),'By serial number'!$A:$A,0),MATCH(_7043_DJones_1_export_excel_2_9_[[#Headers],[Part 135 Dsgn]],'By serial number'!$A$1:$AV$1,0)))</f>
        <v>#N/A</v>
      </c>
      <c r="AN75" s="4" t="e">
        <f>IF(LEN(INDEX('By serial number'!$A:$AV,MATCH(TEXT($C75,"000"),'By serial number'!$A:$A,0),MATCH(_7043_DJones_1_export_excel_2_9_[[#Headers],[Column2]],'By serial number'!$A$1:$AV$1,0)))=0,"",INDEX('By serial number'!$A:$AV,MATCH(TEXT($C75,"000"),'By serial number'!$A:$A,0),MATCH(_7043_DJones_1_export_excel_2_9_[[#Headers],[Column2]],'By serial number'!$A$1:$AV$1,0)))</f>
        <v>#N/A</v>
      </c>
      <c r="AO75" s="4" t="str">
        <f>IF(LEN(INDEX('By serial number'!$A:$AV,MATCH(TEXT($C75,"000"),'By serial number'!$A:$A,0),MATCH(_7043_DJones_1_export_excel_2_9_[[#Headers],[DNB Key People]],'By serial number'!$A$1:$AV$1,0)))=0,"",INDEX('By serial number'!$A:$AV,MATCH(TEXT($C75,"000"),'By serial number'!$A:$A,0),MATCH(_7043_DJones_1_export_excel_2_9_[[#Headers],[DNB Key People]],'By serial number'!$A$1:$AV$1,0)))</f>
        <v/>
      </c>
      <c r="AP75" s="4" t="str">
        <f>IF(LEN(INDEX('By serial number'!$A:$AV,MATCH(TEXT($C75,"000"),'By serial number'!$A:$A,0),MATCH(_7043_DJones_1_export_excel_2_9_[[#Headers],[POC]],'By serial number'!$A$1:$AV$1,0)))=0,"",INDEX('By serial number'!$A:$AV,MATCH(TEXT($C75,"000"),'By serial number'!$A:$A,0),MATCH(_7043_DJones_1_export_excel_2_9_[[#Headers],[POC]],'By serial number'!$A$1:$AV$1,0)))</f>
        <v/>
      </c>
      <c r="AQ75" s="4" t="str">
        <f>IF(LEN(INDEX('By serial number'!$A:$AV,MATCH(TEXT($C75,"000"),'By serial number'!$A:$A,0),MATCH(_7043_DJones_1_export_excel_2_9_[[#Headers],[Title]],'By serial number'!$A$1:$AV$1,0)))=0,"",INDEX('By serial number'!$A:$AV,MATCH(TEXT($C75,"000"),'By serial number'!$A:$A,0),MATCH(_7043_DJones_1_export_excel_2_9_[[#Headers],[Title]],'By serial number'!$A$1:$AV$1,0)))</f>
        <v/>
      </c>
      <c r="AR75" s="4" t="str">
        <f>IF(LEN(INDEX('By serial number'!$A:$AV,MATCH(TEXT($C75,"000"),'By serial number'!$A:$A,0),MATCH(_7043_DJones_1_export_excel_2_9_[[#Headers],[Address]],'By serial number'!$A$1:$AV$1,0)))=0,"",INDEX('By serial number'!$A:$AV,MATCH(TEXT($C75,"000"),'By serial number'!$A:$A,0),MATCH(_7043_DJones_1_export_excel_2_9_[[#Headers],[Address]],'By serial number'!$A$1:$AV$1,0)))</f>
        <v/>
      </c>
      <c r="AS75" s="4" t="e">
        <f>IF(LEN(INDEX('By serial number'!$A:$AV,MATCH(TEXT($C75,"000"),'By serial number'!$A:$A,0),MATCH(_7043_DJones_1_export_excel_2_9_[[#Headers],[Column3]],'By serial number'!$A$1:$AV$1,0)))=0,"",INDEX('By serial number'!$A:$AV,MATCH(TEXT($C75,"000"),'By serial number'!$A:$A,0),MATCH(_7043_DJones_1_export_excel_2_9_[[#Headers],[Column3]],'By serial number'!$A$1:$AV$1,0)))</f>
        <v>#N/A</v>
      </c>
      <c r="AT75" s="4" t="str">
        <f>IF(LEN(INDEX('By serial number'!$A:$AV,MATCH(TEXT($C75,"000"),'By serial number'!$A:$A,0),MATCH(_7043_DJones_1_export_excel_2_9_[[#Headers],[Phone]],'By serial number'!$A$1:$AV$1,0)))=0,"",INDEX('By serial number'!$A:$AV,MATCH(TEXT($C75,"000"),'By serial number'!$A:$A,0),MATCH(_7043_DJones_1_export_excel_2_9_[[#Headers],[Phone]],'By serial number'!$A$1:$AV$1,0)))</f>
        <v/>
      </c>
      <c r="AU75" s="4" t="str">
        <f>IF(LEN(INDEX('By serial number'!$A:$AV,MATCH(TEXT($C75,"000"),'By serial number'!$A:$A,0),MATCH(_7043_DJones_1_export_excel_2_9_[[#Headers],[Email]],'By serial number'!$A$1:$AV$1,0)))=0,"",INDEX('By serial number'!$A:$AV,MATCH(TEXT($C75,"000"),'By serial number'!$A:$A,0),MATCH(_7043_DJones_1_export_excel_2_9_[[#Headers],[Email]],'By serial number'!$A$1:$AV$1,0)))</f>
        <v/>
      </c>
      <c r="AV75" s="4" t="e">
        <f>IF(LEN(INDEX('By serial number'!$A:$AV,MATCH(TEXT($C75,"000"),'By serial number'!$A:$A,0),MATCH(_7043_DJones_1_export_excel_2_9_[[#Headers],[Column4]],'By serial number'!$A$1:$AV$1,0)))=0,"",INDEX('By serial number'!$A:$AV,MATCH(TEXT($C75,"000"),'By serial number'!$A:$A,0),MATCH(_7043_DJones_1_export_excel_2_9_[[#Headers],[Column4]],'By serial number'!$A$1:$AV$1,0)))</f>
        <v>#N/A</v>
      </c>
      <c r="AW75" s="4" t="str">
        <f>IF(LEN(INDEX('By serial number'!$A:$AV,MATCH(TEXT($C75,"000"),'By serial number'!$A:$A,0),MATCH(_7043_DJones_1_export_excel_2_9_[[#Headers],[NBAA Name]],'By serial number'!$A$1:$AV$1,0)))=0,"",INDEX('By serial number'!$A:$AV,MATCH(TEXT($C75,"000"),'By serial number'!$A:$A,0),MATCH(_7043_DJones_1_export_excel_2_9_[[#Headers],[NBAA Name]],'By serial number'!$A$1:$AV$1,0)))</f>
        <v/>
      </c>
      <c r="AX75" s="4" t="str">
        <f>IF(LEN(INDEX('By serial number'!$A:$AV,MATCH(TEXT($C75,"000"),'By serial number'!$A:$A,0),MATCH(_7043_DJones_1_export_excel_2_9_[[#Headers],[NBAA Addr1]],'By serial number'!$A$1:$AV$1,0)))=0,"",INDEX('By serial number'!$A:$AV,MATCH(TEXT($C75,"000"),'By serial number'!$A:$A,0),MATCH(_7043_DJones_1_export_excel_2_9_[[#Headers],[NBAA Addr1]],'By serial number'!$A$1:$AV$1,0)))</f>
        <v/>
      </c>
      <c r="AY75" s="4" t="str">
        <f>IF(LEN(INDEX('By serial number'!$A:$AV,MATCH(TEXT($C75,"000"),'By serial number'!$A:$A,0),MATCH(_7043_DJones_1_export_excel_2_9_[[#Headers],[NBAA Addr2]],'By serial number'!$A$1:$AV$1,0)))=0,"",INDEX('By serial number'!$A:$AV,MATCH(TEXT($C75,"000"),'By serial number'!$A:$A,0),MATCH(_7043_DJones_1_export_excel_2_9_[[#Headers],[NBAA Addr2]],'By serial number'!$A$1:$AV$1,0)))</f>
        <v/>
      </c>
      <c r="AZ75" s="4" t="str">
        <f>IF(LEN(INDEX('By serial number'!$A:$AV,MATCH(TEXT($C75,"000"),'By serial number'!$A:$A,0),MATCH(_7043_DJones_1_export_excel_2_9_[[#Headers],[NBAA City]],'By serial number'!$A$1:$AV$1,0)))=0,"",INDEX('By serial number'!$A:$AV,MATCH(TEXT($C75,"000"),'By serial number'!$A:$A,0),MATCH(_7043_DJones_1_export_excel_2_9_[[#Headers],[NBAA City]],'By serial number'!$A$1:$AV$1,0)))</f>
        <v/>
      </c>
      <c r="BA75" s="4" t="str">
        <f>IF(LEN(INDEX('By serial number'!$A:$AV,MATCH(TEXT($C75,"000"),'By serial number'!$A:$A,0),MATCH(_7043_DJones_1_export_excel_2_9_[[#Headers],[NBAA State]],'By serial number'!$A$1:$AV$1,0)))=0,"",INDEX('By serial number'!$A:$AV,MATCH(TEXT($C75,"000"),'By serial number'!$A:$A,0),MATCH(_7043_DJones_1_export_excel_2_9_[[#Headers],[NBAA State]],'By serial number'!$A$1:$AV$1,0)))</f>
        <v/>
      </c>
      <c r="BB75" s="4" t="str">
        <f>IF(LEN(INDEX('By serial number'!$A:$AV,MATCH(TEXT($C75,"000"),'By serial number'!$A:$A,0),MATCH(_7043_DJones_1_export_excel_2_9_[[#Headers],[NBAA Zip]],'By serial number'!$A$1:$AV$1,0)))=0,"",INDEX('By serial number'!$A:$AV,MATCH(TEXT($C75,"000"),'By serial number'!$A:$A,0),MATCH(_7043_DJones_1_export_excel_2_9_[[#Headers],[NBAA Zip]],'By serial number'!$A$1:$AV$1,0)))</f>
        <v/>
      </c>
      <c r="BC75" s="4" t="str">
        <f>IF(LEN(INDEX('By serial number'!$A:$AV,MATCH(TEXT($C75,"000"),'By serial number'!$A:$A,0),MATCH(_7043_DJones_1_export_excel_2_9_[[#Headers],[NBAA Phone]],'By serial number'!$A$1:$AV$1,0)))=0,"",INDEX('By serial number'!$A:$AV,MATCH(TEXT($C75,"000"),'By serial number'!$A:$A,0),MATCH(_7043_DJones_1_export_excel_2_9_[[#Headers],[NBAA Phone]],'By serial number'!$A$1:$AV$1,0)))</f>
        <v/>
      </c>
      <c r="BD75" s="4" t="str">
        <f>IF(LEN(INDEX('By serial number'!$A:$AV,MATCH(TEXT($C75,"000"),'By serial number'!$A:$A,0),MATCH(_7043_DJones_1_export_excel_2_9_[[#Headers],[NBAA Web]],'By serial number'!$A$1:$AV$1,0)))=0,"",INDEX('By serial number'!$A:$AV,MATCH(TEXT($C75,"000"),'By serial number'!$A:$A,0),MATCH(_7043_DJones_1_export_excel_2_9_[[#Headers],[NBAA Web]],'By serial number'!$A$1:$AV$1,0)))</f>
        <v/>
      </c>
      <c r="BE75" s="4" t="str">
        <f>IF(LEN(INDEX('By serial number'!$A:$AV,MATCH(TEXT($C75,"000"),'By serial number'!$A:$A,0),MATCH(_7043_DJones_1_export_excel_2_9_[[#Headers],[NBAA email]],'By serial number'!$A$1:$AV$1,0)))=0,"",INDEX('By serial number'!$A:$AV,MATCH(TEXT($C75,"000"),'By serial number'!$A:$A,0),MATCH(_7043_DJones_1_export_excel_2_9_[[#Headers],[NBAA email]],'By serial number'!$A$1:$AV$1,0)))</f>
        <v/>
      </c>
      <c r="BF75" s="4" t="str">
        <f>IF(LEN(INDEX('By serial number'!$A:$AV,MATCH(TEXT($C75,"000"),'By serial number'!$A:$A,0),MATCH(_7043_DJones_1_export_excel_2_9_[[#Headers],[NBAA NBAA Link]],'By serial number'!$A$1:$AV$1,0)))=0,"",INDEX('By serial number'!$A:$AV,MATCH(TEXT($C75,"000"),'By serial number'!$A:$A,0),MATCH(_7043_DJones_1_export_excel_2_9_[[#Headers],[NBAA NBAA Link]],'By serial number'!$A$1:$AV$1,0)))</f>
        <v/>
      </c>
      <c r="BG75" s="4" t="str">
        <f>IF(LEN(INDEX('By serial number'!$A:$AV,MATCH(TEXT($C75,"000"),'By serial number'!$A:$A,0),MATCH(_7043_DJones_1_export_excel_2_9_[[#Headers],[Certificate Designator]],'By serial number'!$A$1:$AV$1,0)))=0,"",INDEX('By serial number'!$A:$AV,MATCH(TEXT($C75,"000"),'By serial number'!$A:$A,0),MATCH(_7043_DJones_1_export_excel_2_9_[[#Headers],[Certificate Designator]],'By serial number'!$A$1:$AV$1,0)))</f>
        <v/>
      </c>
      <c r="BH75" s="4" t="str">
        <f>IF(LEN(INDEX('By serial number'!$A:$AV,MATCH(TEXT($C75,"000"),'By serial number'!$A:$A,0),MATCH(_7043_DJones_1_export_excel_2_9_[[#Headers],[Company Name]],'By serial number'!$A$1:$AV$1,0)))=0,"",INDEX('By serial number'!$A:$AV,MATCH(TEXT($C75,"000"),'By serial number'!$A:$A,0),MATCH(_7043_DJones_1_export_excel_2_9_[[#Headers],[Company Name]],'By serial number'!$A$1:$AV$1,0)))</f>
        <v/>
      </c>
      <c r="BI75" s="4" t="str">
        <f>IF(LEN(INDEX('By serial number'!$A:$AV,MATCH(TEXT($C75,"000"),'By serial number'!$A:$A,0),MATCH(_7043_DJones_1_export_excel_2_9_[[#Headers],[CEO_Name]],'By serial number'!$A$1:$AV$1,0)))=0,"",INDEX('By serial number'!$A:$AV,MATCH(TEXT($C75,"000"),'By serial number'!$A:$A,0),MATCH(_7043_DJones_1_export_excel_2_9_[[#Headers],[CEO_Name]],'By serial number'!$A$1:$AV$1,0)))</f>
        <v/>
      </c>
      <c r="BJ75" s="4" t="str">
        <f>IF(LEN(INDEX('By serial number'!$A:$AV,MATCH(TEXT($C75,"000"),'By serial number'!$A:$A,0),MATCH(_7043_DJones_1_export_excel_2_9_[[#Headers],[CEO_Title]],'By serial number'!$A$1:$AV$1,0)))=0,"",INDEX('By serial number'!$A:$AV,MATCH(TEXT($C75,"000"),'By serial number'!$A:$A,0),MATCH(_7043_DJones_1_export_excel_2_9_[[#Headers],[CEO_Title]],'By serial number'!$A$1:$AV$1,0)))</f>
        <v/>
      </c>
      <c r="BK75" s="4" t="str">
        <f>IF(LEN(INDEX('By serial number'!$A:$AV,MATCH(TEXT($C75,"000"),'By serial number'!$A:$A,0),MATCH(_7043_DJones_1_export_excel_2_9_[[#Headers],[CEO_Address1]],'By serial number'!$A$1:$AV$1,0)))=0,"",INDEX('By serial number'!$A:$AV,MATCH(TEXT($C75,"000"),'By serial number'!$A:$A,0),MATCH(_7043_DJones_1_export_excel_2_9_[[#Headers],[CEO_Address1]],'By serial number'!$A$1:$AV$1,0)))</f>
        <v/>
      </c>
      <c r="BL75" s="4" t="str">
        <f>IF(LEN(INDEX('By serial number'!$A:$AV,MATCH(TEXT($C75,"000"),'By serial number'!$A:$A,0),MATCH(_7043_DJones_1_export_excel_2_9_[[#Headers],[CEO_Address2]],'By serial number'!$A$1:$AV$1,0)))=0,"",INDEX('By serial number'!$A:$AV,MATCH(TEXT($C75,"000"),'By serial number'!$A:$A,0),MATCH(_7043_DJones_1_export_excel_2_9_[[#Headers],[CEO_Address2]],'By serial number'!$A$1:$AV$1,0)))</f>
        <v/>
      </c>
      <c r="BM75" s="4" t="str">
        <f>IF(LEN(INDEX('By serial number'!$A:$AV,MATCH(TEXT($C75,"000"),'By serial number'!$A:$A,0),MATCH(_7043_DJones_1_export_excel_2_9_[[#Headers],[CEO_Address3]],'By serial number'!$A$1:$AV$1,0)))=0,"",INDEX('By serial number'!$A:$AV,MATCH(TEXT($C75,"000"),'By serial number'!$A:$A,0),MATCH(_7043_DJones_1_export_excel_2_9_[[#Headers],[CEO_Address3]],'By serial number'!$A$1:$AV$1,0)))</f>
        <v/>
      </c>
      <c r="BN75" s="4" t="str">
        <f>IF(LEN(INDEX('By serial number'!$A:$AV,MATCH(TEXT($C75,"000"),'By serial number'!$A:$A,0),MATCH(_7043_DJones_1_export_excel_2_9_[[#Headers],[CEO_City]],'By serial number'!$A$1:$AV$1,0)))=0,"",INDEX('By serial number'!$A:$AV,MATCH(TEXT($C75,"000"),'By serial number'!$A:$A,0),MATCH(_7043_DJones_1_export_excel_2_9_[[#Headers],[CEO_City]],'By serial number'!$A$1:$AV$1,0)))</f>
        <v/>
      </c>
      <c r="BO75" s="4" t="str">
        <f>IF(LEN(INDEX('By serial number'!$A:$AV,MATCH(TEXT($C75,"000"),'By serial number'!$A:$A,0),MATCH(_7043_DJones_1_export_excel_2_9_[[#Headers],[CEO_State]],'By serial number'!$A$1:$AV$1,0)))=0,"",INDEX('By serial number'!$A:$AV,MATCH(TEXT($C75,"000"),'By serial number'!$A:$A,0),MATCH(_7043_DJones_1_export_excel_2_9_[[#Headers],[CEO_State]],'By serial number'!$A$1:$AV$1,0)))</f>
        <v/>
      </c>
      <c r="BP75" s="4" t="str">
        <f>IF(LEN(INDEX('By serial number'!$A:$AV,MATCH(TEXT($C75,"000"),'By serial number'!$A:$A,0),MATCH(_7043_DJones_1_export_excel_2_9_[[#Headers],[CEO_Postal_Code]],'By serial number'!$A$1:$AV$1,0)))=0,"",INDEX('By serial number'!$A:$AV,MATCH(TEXT($C75,"000"),'By serial number'!$A:$A,0),MATCH(_7043_DJones_1_export_excel_2_9_[[#Headers],[CEO_Postal_Code]],'By serial number'!$A$1:$AV$1,0)))</f>
        <v/>
      </c>
      <c r="BQ75" s="4" t="str">
        <f>IF(LEN(INDEX('By serial number'!$A:$AV,MATCH(TEXT($C75,"000"),'By serial number'!$A:$A,0),MATCH(_7043_DJones_1_export_excel_2_9_[[#Headers],[CEO_Country]],'By serial number'!$A$1:$AV$1,0)))=0,"",INDEX('By serial number'!$A:$AV,MATCH(TEXT($C75,"000"),'By serial number'!$A:$A,0),MATCH(_7043_DJones_1_export_excel_2_9_[[#Headers],[CEO_Country]],'By serial number'!$A$1:$AV$1,0)))</f>
        <v/>
      </c>
      <c r="BR75" s="4" t="str">
        <f>IF(LEN(INDEX('By serial number'!$A:$AV,MATCH(TEXT($C75,"000"),'By serial number'!$A:$A,0),MATCH(_7043_DJones_1_export_excel_2_9_[[#Headers],[CEO_Phone]],'By serial number'!$A$1:$AV$1,0)))=0,"",INDEX('By serial number'!$A:$AV,MATCH(TEXT($C75,"000"),'By serial number'!$A:$A,0),MATCH(_7043_DJones_1_export_excel_2_9_[[#Headers],[CEO_Phone]],'By serial number'!$A$1:$AV$1,0)))</f>
        <v/>
      </c>
      <c r="BS75" s="4" t="str">
        <f>IF(LEN(INDEX('By serial number'!$A:$AV,MATCH(TEXT($C75,"000"),'By serial number'!$A:$A,0),MATCH(_7043_DJones_1_export_excel_2_9_[[#Headers],[CEO_Phone_Extension]],'By serial number'!$A$1:$AV$1,0)))=0,"",INDEX('By serial number'!$A:$AV,MATCH(TEXT($C75,"000"),'By serial number'!$A:$A,0),MATCH(_7043_DJones_1_export_excel_2_9_[[#Headers],[CEO_Phone_Extension]],'By serial number'!$A$1:$AV$1,0)))</f>
        <v/>
      </c>
      <c r="BT75" s="4" t="str">
        <f>IF(LEN(INDEX('By serial number'!$A:$AV,MATCH(TEXT($C75,"000"),'By serial number'!$A:$A,0),MATCH(_7043_DJones_1_export_excel_2_9_[[#Headers],[CEO_Foreign_Phone]],'By serial number'!$A$1:$AV$1,0)))=0,"",INDEX('By serial number'!$A:$AV,MATCH(TEXT($C75,"000"),'By serial number'!$A:$A,0),MATCH(_7043_DJones_1_export_excel_2_9_[[#Headers],[CEO_Foreign_Phone]],'By serial number'!$A$1:$AV$1,0)))</f>
        <v/>
      </c>
      <c r="BU75" s="4" t="str">
        <f>IFERROR(INDEX(Zerobounce!$A:$B,MATCH(_7043_DJones_1_export_excel_2_9_[[#This Row],[COMPEMAILADDRESS]],Zerobounce!$A:$A,0),2),"")</f>
        <v>valid</v>
      </c>
      <c r="BV75" s="4" t="str">
        <f>IFERROR(INDEX(Zerobounce!$A:$B,MATCH(_7043_DJones_1_export_excel_2_9_[[#This Row],[CONTACTEMAIL]],Zerobounce!$A:$A,0),2),"")</f>
        <v>valid</v>
      </c>
      <c r="BW75" s="11"/>
    </row>
    <row r="76" spans="1:75" x14ac:dyDescent="0.25">
      <c r="A76" s="4" t="s">
        <v>999</v>
      </c>
      <c r="B76" s="4" t="s">
        <v>1000</v>
      </c>
      <c r="C76">
        <v>240</v>
      </c>
      <c r="D76" s="4" t="s">
        <v>480</v>
      </c>
      <c r="E76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N360AV</v>
      </c>
      <c r="F76" s="4" t="s">
        <v>1512</v>
      </c>
      <c r="G76" s="4" t="s">
        <v>349</v>
      </c>
      <c r="H76" s="4" t="s">
        <v>1002</v>
      </c>
      <c r="I76" s="4" t="s">
        <v>515</v>
      </c>
      <c r="J76" s="4" t="s">
        <v>1526</v>
      </c>
      <c r="K76" s="4" t="s">
        <v>1527</v>
      </c>
      <c r="L76" s="4"/>
      <c r="M76" s="4" t="s">
        <v>1528</v>
      </c>
      <c r="N76" s="4" t="s">
        <v>349</v>
      </c>
      <c r="O76">
        <v>90017</v>
      </c>
      <c r="P76" s="4" t="s">
        <v>1002</v>
      </c>
      <c r="Q76" s="4" t="s">
        <v>1016</v>
      </c>
      <c r="R76" s="4"/>
      <c r="S76" s="4"/>
      <c r="T76" s="4" t="s">
        <v>1529</v>
      </c>
      <c r="U76" s="4"/>
      <c r="V76" s="4" t="s">
        <v>1530</v>
      </c>
      <c r="W76" s="4" t="s">
        <v>1531</v>
      </c>
      <c r="X76" s="4" t="s">
        <v>1020</v>
      </c>
      <c r="Y76" s="4" t="s">
        <v>1532</v>
      </c>
      <c r="Z76" s="4" t="s">
        <v>1529</v>
      </c>
      <c r="AA76" s="4"/>
      <c r="AB76" s="4"/>
      <c r="AC76" s="4" t="str">
        <f>IF(LEN(INDEX('By serial number'!$A:$AV,MATCH(TEXT($C76,"000"),'By serial number'!$A:$A,0),MATCH(_7043_DJones_1_export_excel_2_9_[[#Headers],["Operator"]],'By serial number'!$A$1:$AV$1,0)))=0,"",INDEX('By serial number'!$A:$AV,MATCH(TEXT($C76,"000"),'By serial number'!$A:$A,0),MATCH(_7043_DJones_1_export_excel_2_9_[[#Headers],["Operator"]],'By serial number'!$A$1:$AV$1,0)))</f>
        <v xml:space="preserve">Avjet Corp. </v>
      </c>
      <c r="AD76" s="4" t="str">
        <f>IF(LEN(INDEX('By serial number'!$A:$AV,MATCH(TEXT($C76,"000"),'By serial number'!$A:$A,0),MATCH(_7043_DJones_1_export_excel_2_9_[[#Headers],[Data]],'By serial number'!$A$1:$AV$1,0)))=0,"",INDEX('By serial number'!$A:$AV,MATCH(TEXT($C76,"000"),'By serial number'!$A:$A,0),MATCH(_7043_DJones_1_export_excel_2_9_[[#Headers],[Data]],'By serial number'!$A$1:$AV$1,0)))</f>
        <v>delivered 2/8/08. M3 Industries LLC, Los Angeles CA bought 12/29/20</v>
      </c>
      <c r="AE76" s="4" t="str">
        <f>IF(LEN(INDEX('By serial number'!$A:$AV,MATCH(TEXT($C76,"000"),'By serial number'!$A:$A,0),MATCH(_7043_DJones_1_export_excel_2_9_[[#Headers],[NAME]],'By serial number'!$A$1:$AV$1,0)))=0,"",INDEX('By serial number'!$A:$AV,MATCH(TEXT($C76,"000"),'By serial number'!$A:$A,0),MATCH(_7043_DJones_1_export_excel_2_9_[[#Headers],[NAME]],'By serial number'!$A$1:$AV$1,0)))</f>
        <v>M3 INDUSTRIES LLC</v>
      </c>
      <c r="AF76" s="4" t="str">
        <f>IF(LEN(INDEX('By serial number'!$A:$AV,MATCH(TEXT($C76,"000"),'By serial number'!$A:$A,0),MATCH(_7043_DJones_1_export_excel_2_9_[[#Headers],[STREET]],'By serial number'!$A$1:$AV$1,0)))=0,"",INDEX('By serial number'!$A:$AV,MATCH(TEXT($C76,"000"),'By serial number'!$A:$A,0),MATCH(_7043_DJones_1_export_excel_2_9_[[#Headers],[STREET]],'By serial number'!$A$1:$AV$1,0)))</f>
        <v>660 S FIGUEROA ST STE 1888</v>
      </c>
      <c r="AG76" s="4" t="str">
        <f>IF(LEN(INDEX('By serial number'!$A:$AV,MATCH(TEXT($C76,"000"),'By serial number'!$A:$A,0),MATCH(_7043_DJones_1_export_excel_2_9_[[#Headers],[CITY]],'By serial number'!$A$1:$AV$1,0)))=0,"",INDEX('By serial number'!$A:$AV,MATCH(TEXT($C76,"000"),'By serial number'!$A:$A,0),MATCH(_7043_DJones_1_export_excel_2_9_[[#Headers],[CITY]],'By serial number'!$A$1:$AV$1,0)))</f>
        <v>LOS ANGELES</v>
      </c>
      <c r="AH76" s="4" t="str">
        <f>IF(LEN(INDEX('By serial number'!$A:$AV,MATCH(TEXT($C76,"000"),'By serial number'!$A:$A,0),MATCH(_7043_DJones_1_export_excel_2_9_[[#Headers],[STATE]],'By serial number'!$A$1:$AV$1,0)))=0,"",INDEX('By serial number'!$A:$AV,MATCH(TEXT($C76,"000"),'By serial number'!$A:$A,0),MATCH(_7043_DJones_1_export_excel_2_9_[[#Headers],[STATE]],'By serial number'!$A$1:$AV$1,0)))</f>
        <v>CA</v>
      </c>
      <c r="AI76" s="4" t="e">
        <f>IF(LEN(INDEX('By serial number'!$A:$AV,MATCH(TEXT($C76,"000"),'By serial number'!$A:$A,0),MATCH(_7043_DJones_1_export_excel_2_9_[[#Headers],[Column1]],'By serial number'!$A$1:$AV$1,0)))=0,"",INDEX('By serial number'!$A:$AV,MATCH(TEXT($C76,"000"),'By serial number'!$A:$A,0),MATCH(_7043_DJones_1_export_excel_2_9_[[#Headers],[Column1]],'By serial number'!$A$1:$AV$1,0)))</f>
        <v>#N/A</v>
      </c>
      <c r="AJ76" s="4" t="str">
        <f>IF(LEN(INDEX('By serial number'!$A:$AV,MATCH(TEXT($C76,"000"),'By serial number'!$A:$A,0),MATCH(_7043_DJones_1_export_excel_2_9_[[#Headers],[OTHER NAMES(1)]],'By serial number'!$A$1:$AV$1,0)))=0,"",INDEX('By serial number'!$A:$AV,MATCH(TEXT($C76,"000"),'By serial number'!$A:$A,0),MATCH(_7043_DJones_1_export_excel_2_9_[[#Headers],[OTHER NAMES(1)]],'By serial number'!$A$1:$AV$1,0)))</f>
        <v/>
      </c>
      <c r="AK76" s="4" t="str">
        <f>IF(LEN(INDEX('By serial number'!$A:$AV,MATCH(TEXT($C76,"000"),'By serial number'!$A:$A,0),MATCH(_7043_DJones_1_export_excel_2_9_[[#Headers],[OTHER NAMES(2)]],'By serial number'!$A$1:$AV$1,0)))=0,"",INDEX('By serial number'!$A:$AV,MATCH(TEXT($C76,"000"),'By serial number'!$A:$A,0),MATCH(_7043_DJones_1_export_excel_2_9_[[#Headers],[OTHER NAMES(2)]],'By serial number'!$A$1:$AV$1,0)))</f>
        <v/>
      </c>
      <c r="AL76" s="4" t="str">
        <f>IF(LEN(INDEX('By serial number'!$A:$AV,MATCH(TEXT($C76,"000"),'By serial number'!$A:$A,0),MATCH(_7043_DJones_1_export_excel_2_9_[[#Headers],[Part 135 Certificate Holder Name]],'By serial number'!$A$1:$AV$1,0)))=0,"",INDEX('By serial number'!$A:$AV,MATCH(TEXT($C76,"000"),'By serial number'!$A:$A,0),MATCH(_7043_DJones_1_export_excel_2_9_[[#Headers],[Part 135 Certificate Holder Name]],'By serial number'!$A$1:$AV$1,0)))</f>
        <v>Avjet Corporation</v>
      </c>
      <c r="AM76" s="4" t="e">
        <f>IF(LEN(INDEX('By serial number'!$A:$AV,MATCH(TEXT($C76,"000"),'By serial number'!$A:$A,0),MATCH(_7043_DJones_1_export_excel_2_9_[[#Headers],[Part 135 Dsgn]],'By serial number'!$A$1:$AV$1,0)))=0,"",INDEX('By serial number'!$A:$AV,MATCH(TEXT($C76,"000"),'By serial number'!$A:$A,0),MATCH(_7043_DJones_1_export_excel_2_9_[[#Headers],[Part 135 Dsgn]],'By serial number'!$A$1:$AV$1,0)))</f>
        <v>#N/A</v>
      </c>
      <c r="AN76" s="4" t="e">
        <f>IF(LEN(INDEX('By serial number'!$A:$AV,MATCH(TEXT($C76,"000"),'By serial number'!$A:$A,0),MATCH(_7043_DJones_1_export_excel_2_9_[[#Headers],[Column2]],'By serial number'!$A$1:$AV$1,0)))=0,"",INDEX('By serial number'!$A:$AV,MATCH(TEXT($C76,"000"),'By serial number'!$A:$A,0),MATCH(_7043_DJones_1_export_excel_2_9_[[#Headers],[Column2]],'By serial number'!$A$1:$AV$1,0)))</f>
        <v>#N/A</v>
      </c>
      <c r="AO76" s="4" t="str">
        <f>IF(LEN(INDEX('By serial number'!$A:$AV,MATCH(TEXT($C76,"000"),'By serial number'!$A:$A,0),MATCH(_7043_DJones_1_export_excel_2_9_[[#Headers],[DNB Key People]],'By serial number'!$A$1:$AV$1,0)))=0,"",INDEX('By serial number'!$A:$AV,MATCH(TEXT($C76,"000"),'By serial number'!$A:$A,0),MATCH(_7043_DJones_1_export_excel_2_9_[[#Headers],[DNB Key People]],'By serial number'!$A$1:$AV$1,0)))</f>
        <v/>
      </c>
      <c r="AP76" s="4" t="str">
        <f>IF(LEN(INDEX('By serial number'!$A:$AV,MATCH(TEXT($C76,"000"),'By serial number'!$A:$A,0),MATCH(_7043_DJones_1_export_excel_2_9_[[#Headers],[POC]],'By serial number'!$A$1:$AV$1,0)))=0,"",INDEX('By serial number'!$A:$AV,MATCH(TEXT($C76,"000"),'By serial number'!$A:$A,0),MATCH(_7043_DJones_1_export_excel_2_9_[[#Headers],[POC]],'By serial number'!$A$1:$AV$1,0)))</f>
        <v/>
      </c>
      <c r="AQ76" s="4" t="str">
        <f>IF(LEN(INDEX('By serial number'!$A:$AV,MATCH(TEXT($C76,"000"),'By serial number'!$A:$A,0),MATCH(_7043_DJones_1_export_excel_2_9_[[#Headers],[Title]],'By serial number'!$A$1:$AV$1,0)))=0,"",INDEX('By serial number'!$A:$AV,MATCH(TEXT($C76,"000"),'By serial number'!$A:$A,0),MATCH(_7043_DJones_1_export_excel_2_9_[[#Headers],[Title]],'By serial number'!$A$1:$AV$1,0)))</f>
        <v/>
      </c>
      <c r="AR76" s="4" t="str">
        <f>IF(LEN(INDEX('By serial number'!$A:$AV,MATCH(TEXT($C76,"000"),'By serial number'!$A:$A,0),MATCH(_7043_DJones_1_export_excel_2_9_[[#Headers],[Address]],'By serial number'!$A$1:$AV$1,0)))=0,"",INDEX('By serial number'!$A:$AV,MATCH(TEXT($C76,"000"),'By serial number'!$A:$A,0),MATCH(_7043_DJones_1_export_excel_2_9_[[#Headers],[Address]],'By serial number'!$A$1:$AV$1,0)))</f>
        <v/>
      </c>
      <c r="AS76" s="4" t="e">
        <f>IF(LEN(INDEX('By serial number'!$A:$AV,MATCH(TEXT($C76,"000"),'By serial number'!$A:$A,0),MATCH(_7043_DJones_1_export_excel_2_9_[[#Headers],[Column3]],'By serial number'!$A$1:$AV$1,0)))=0,"",INDEX('By serial number'!$A:$AV,MATCH(TEXT($C76,"000"),'By serial number'!$A:$A,0),MATCH(_7043_DJones_1_export_excel_2_9_[[#Headers],[Column3]],'By serial number'!$A$1:$AV$1,0)))</f>
        <v>#N/A</v>
      </c>
      <c r="AT76" s="4" t="str">
        <f>IF(LEN(INDEX('By serial number'!$A:$AV,MATCH(TEXT($C76,"000"),'By serial number'!$A:$A,0),MATCH(_7043_DJones_1_export_excel_2_9_[[#Headers],[Phone]],'By serial number'!$A$1:$AV$1,0)))=0,"",INDEX('By serial number'!$A:$AV,MATCH(TEXT($C76,"000"),'By serial number'!$A:$A,0),MATCH(_7043_DJones_1_export_excel_2_9_[[#Headers],[Phone]],'By serial number'!$A$1:$AV$1,0)))</f>
        <v/>
      </c>
      <c r="AU76" s="4" t="str">
        <f>IF(LEN(INDEX('By serial number'!$A:$AV,MATCH(TEXT($C76,"000"),'By serial number'!$A:$A,0),MATCH(_7043_DJones_1_export_excel_2_9_[[#Headers],[Email]],'By serial number'!$A$1:$AV$1,0)))=0,"",INDEX('By serial number'!$A:$AV,MATCH(TEXT($C76,"000"),'By serial number'!$A:$A,0),MATCH(_7043_DJones_1_export_excel_2_9_[[#Headers],[Email]],'By serial number'!$A$1:$AV$1,0)))</f>
        <v/>
      </c>
      <c r="AV76" s="4" t="e">
        <f>IF(LEN(INDEX('By serial number'!$A:$AV,MATCH(TEXT($C76,"000"),'By serial number'!$A:$A,0),MATCH(_7043_DJones_1_export_excel_2_9_[[#Headers],[Column4]],'By serial number'!$A$1:$AV$1,0)))=0,"",INDEX('By serial number'!$A:$AV,MATCH(TEXT($C76,"000"),'By serial number'!$A:$A,0),MATCH(_7043_DJones_1_export_excel_2_9_[[#Headers],[Column4]],'By serial number'!$A$1:$AV$1,0)))</f>
        <v>#N/A</v>
      </c>
      <c r="AW76" s="4" t="str">
        <f>IF(LEN(INDEX('By serial number'!$A:$AV,MATCH(TEXT($C76,"000"),'By serial number'!$A:$A,0),MATCH(_7043_DJones_1_export_excel_2_9_[[#Headers],[NBAA Name]],'By serial number'!$A$1:$AV$1,0)))=0,"",INDEX('By serial number'!$A:$AV,MATCH(TEXT($C76,"000"),'By serial number'!$A:$A,0),MATCH(_7043_DJones_1_export_excel_2_9_[[#Headers],[NBAA Name]],'By serial number'!$A$1:$AV$1,0)))</f>
        <v/>
      </c>
      <c r="AX76" s="4" t="str">
        <f>IF(LEN(INDEX('By serial number'!$A:$AV,MATCH(TEXT($C76,"000"),'By serial number'!$A:$A,0),MATCH(_7043_DJones_1_export_excel_2_9_[[#Headers],[NBAA Addr1]],'By serial number'!$A$1:$AV$1,0)))=0,"",INDEX('By serial number'!$A:$AV,MATCH(TEXT($C76,"000"),'By serial number'!$A:$A,0),MATCH(_7043_DJones_1_export_excel_2_9_[[#Headers],[NBAA Addr1]],'By serial number'!$A$1:$AV$1,0)))</f>
        <v/>
      </c>
      <c r="AY76" s="4" t="str">
        <f>IF(LEN(INDEX('By serial number'!$A:$AV,MATCH(TEXT($C76,"000"),'By serial number'!$A:$A,0),MATCH(_7043_DJones_1_export_excel_2_9_[[#Headers],[NBAA Addr2]],'By serial number'!$A$1:$AV$1,0)))=0,"",INDEX('By serial number'!$A:$AV,MATCH(TEXT($C76,"000"),'By serial number'!$A:$A,0),MATCH(_7043_DJones_1_export_excel_2_9_[[#Headers],[NBAA Addr2]],'By serial number'!$A$1:$AV$1,0)))</f>
        <v/>
      </c>
      <c r="AZ76" s="4" t="str">
        <f>IF(LEN(INDEX('By serial number'!$A:$AV,MATCH(TEXT($C76,"000"),'By serial number'!$A:$A,0),MATCH(_7043_DJones_1_export_excel_2_9_[[#Headers],[NBAA City]],'By serial number'!$A$1:$AV$1,0)))=0,"",INDEX('By serial number'!$A:$AV,MATCH(TEXT($C76,"000"),'By serial number'!$A:$A,0),MATCH(_7043_DJones_1_export_excel_2_9_[[#Headers],[NBAA City]],'By serial number'!$A$1:$AV$1,0)))</f>
        <v/>
      </c>
      <c r="BA76" s="4" t="str">
        <f>IF(LEN(INDEX('By serial number'!$A:$AV,MATCH(TEXT($C76,"000"),'By serial number'!$A:$A,0),MATCH(_7043_DJones_1_export_excel_2_9_[[#Headers],[NBAA State]],'By serial number'!$A$1:$AV$1,0)))=0,"",INDEX('By serial number'!$A:$AV,MATCH(TEXT($C76,"000"),'By serial number'!$A:$A,0),MATCH(_7043_DJones_1_export_excel_2_9_[[#Headers],[NBAA State]],'By serial number'!$A$1:$AV$1,0)))</f>
        <v/>
      </c>
      <c r="BB76" s="4" t="str">
        <f>IF(LEN(INDEX('By serial number'!$A:$AV,MATCH(TEXT($C76,"000"),'By serial number'!$A:$A,0),MATCH(_7043_DJones_1_export_excel_2_9_[[#Headers],[NBAA Zip]],'By serial number'!$A$1:$AV$1,0)))=0,"",INDEX('By serial number'!$A:$AV,MATCH(TEXT($C76,"000"),'By serial number'!$A:$A,0),MATCH(_7043_DJones_1_export_excel_2_9_[[#Headers],[NBAA Zip]],'By serial number'!$A$1:$AV$1,0)))</f>
        <v/>
      </c>
      <c r="BC76" s="4" t="str">
        <f>IF(LEN(INDEX('By serial number'!$A:$AV,MATCH(TEXT($C76,"000"),'By serial number'!$A:$A,0),MATCH(_7043_DJones_1_export_excel_2_9_[[#Headers],[NBAA Phone]],'By serial number'!$A$1:$AV$1,0)))=0,"",INDEX('By serial number'!$A:$AV,MATCH(TEXT($C76,"000"),'By serial number'!$A:$A,0),MATCH(_7043_DJones_1_export_excel_2_9_[[#Headers],[NBAA Phone]],'By serial number'!$A$1:$AV$1,0)))</f>
        <v/>
      </c>
      <c r="BD76" s="4" t="str">
        <f>IF(LEN(INDEX('By serial number'!$A:$AV,MATCH(TEXT($C76,"000"),'By serial number'!$A:$A,0),MATCH(_7043_DJones_1_export_excel_2_9_[[#Headers],[NBAA Web]],'By serial number'!$A$1:$AV$1,0)))=0,"",INDEX('By serial number'!$A:$AV,MATCH(TEXT($C76,"000"),'By serial number'!$A:$A,0),MATCH(_7043_DJones_1_export_excel_2_9_[[#Headers],[NBAA Web]],'By serial number'!$A$1:$AV$1,0)))</f>
        <v/>
      </c>
      <c r="BE76" s="4" t="str">
        <f>IF(LEN(INDEX('By serial number'!$A:$AV,MATCH(TEXT($C76,"000"),'By serial number'!$A:$A,0),MATCH(_7043_DJones_1_export_excel_2_9_[[#Headers],[NBAA email]],'By serial number'!$A$1:$AV$1,0)))=0,"",INDEX('By serial number'!$A:$AV,MATCH(TEXT($C76,"000"),'By serial number'!$A:$A,0),MATCH(_7043_DJones_1_export_excel_2_9_[[#Headers],[NBAA email]],'By serial number'!$A$1:$AV$1,0)))</f>
        <v/>
      </c>
      <c r="BF76" s="4" t="str">
        <f>IF(LEN(INDEX('By serial number'!$A:$AV,MATCH(TEXT($C76,"000"),'By serial number'!$A:$A,0),MATCH(_7043_DJones_1_export_excel_2_9_[[#Headers],[NBAA NBAA Link]],'By serial number'!$A$1:$AV$1,0)))=0,"",INDEX('By serial number'!$A:$AV,MATCH(TEXT($C76,"000"),'By serial number'!$A:$A,0),MATCH(_7043_DJones_1_export_excel_2_9_[[#Headers],[NBAA NBAA Link]],'By serial number'!$A$1:$AV$1,0)))</f>
        <v/>
      </c>
      <c r="BG76" s="4" t="str">
        <f>IF(LEN(INDEX('By serial number'!$A:$AV,MATCH(TEXT($C76,"000"),'By serial number'!$A:$A,0),MATCH(_7043_DJones_1_export_excel_2_9_[[#Headers],[Certificate Designator]],'By serial number'!$A$1:$AV$1,0)))=0,"",INDEX('By serial number'!$A:$AV,MATCH(TEXT($C76,"000"),'By serial number'!$A:$A,0),MATCH(_7043_DJones_1_export_excel_2_9_[[#Headers],[Certificate Designator]],'By serial number'!$A$1:$AV$1,0)))</f>
        <v/>
      </c>
      <c r="BH76" s="4" t="str">
        <f>IF(LEN(INDEX('By serial number'!$A:$AV,MATCH(TEXT($C76,"000"),'By serial number'!$A:$A,0),MATCH(_7043_DJones_1_export_excel_2_9_[[#Headers],[Company Name]],'By serial number'!$A$1:$AV$1,0)))=0,"",INDEX('By serial number'!$A:$AV,MATCH(TEXT($C76,"000"),'By serial number'!$A:$A,0),MATCH(_7043_DJones_1_export_excel_2_9_[[#Headers],[Company Name]],'By serial number'!$A$1:$AV$1,0)))</f>
        <v/>
      </c>
      <c r="BI76" s="4" t="str">
        <f>IF(LEN(INDEX('By serial number'!$A:$AV,MATCH(TEXT($C76,"000"),'By serial number'!$A:$A,0),MATCH(_7043_DJones_1_export_excel_2_9_[[#Headers],[CEO_Name]],'By serial number'!$A$1:$AV$1,0)))=0,"",INDEX('By serial number'!$A:$AV,MATCH(TEXT($C76,"000"),'By serial number'!$A:$A,0),MATCH(_7043_DJones_1_export_excel_2_9_[[#Headers],[CEO_Name]],'By serial number'!$A$1:$AV$1,0)))</f>
        <v/>
      </c>
      <c r="BJ76" s="4" t="str">
        <f>IF(LEN(INDEX('By serial number'!$A:$AV,MATCH(TEXT($C76,"000"),'By serial number'!$A:$A,0),MATCH(_7043_DJones_1_export_excel_2_9_[[#Headers],[CEO_Title]],'By serial number'!$A$1:$AV$1,0)))=0,"",INDEX('By serial number'!$A:$AV,MATCH(TEXT($C76,"000"),'By serial number'!$A:$A,0),MATCH(_7043_DJones_1_export_excel_2_9_[[#Headers],[CEO_Title]],'By serial number'!$A$1:$AV$1,0)))</f>
        <v/>
      </c>
      <c r="BK76" s="4" t="str">
        <f>IF(LEN(INDEX('By serial number'!$A:$AV,MATCH(TEXT($C76,"000"),'By serial number'!$A:$A,0),MATCH(_7043_DJones_1_export_excel_2_9_[[#Headers],[CEO_Address1]],'By serial number'!$A$1:$AV$1,0)))=0,"",INDEX('By serial number'!$A:$AV,MATCH(TEXT($C76,"000"),'By serial number'!$A:$A,0),MATCH(_7043_DJones_1_export_excel_2_9_[[#Headers],[CEO_Address1]],'By serial number'!$A$1:$AV$1,0)))</f>
        <v/>
      </c>
      <c r="BL76" s="4" t="str">
        <f>IF(LEN(INDEX('By serial number'!$A:$AV,MATCH(TEXT($C76,"000"),'By serial number'!$A:$A,0),MATCH(_7043_DJones_1_export_excel_2_9_[[#Headers],[CEO_Address2]],'By serial number'!$A$1:$AV$1,0)))=0,"",INDEX('By serial number'!$A:$AV,MATCH(TEXT($C76,"000"),'By serial number'!$A:$A,0),MATCH(_7043_DJones_1_export_excel_2_9_[[#Headers],[CEO_Address2]],'By serial number'!$A$1:$AV$1,0)))</f>
        <v/>
      </c>
      <c r="BM76" s="4" t="str">
        <f>IF(LEN(INDEX('By serial number'!$A:$AV,MATCH(TEXT($C76,"000"),'By serial number'!$A:$A,0),MATCH(_7043_DJones_1_export_excel_2_9_[[#Headers],[CEO_Address3]],'By serial number'!$A$1:$AV$1,0)))=0,"",INDEX('By serial number'!$A:$AV,MATCH(TEXT($C76,"000"),'By serial number'!$A:$A,0),MATCH(_7043_DJones_1_export_excel_2_9_[[#Headers],[CEO_Address3]],'By serial number'!$A$1:$AV$1,0)))</f>
        <v/>
      </c>
      <c r="BN76" s="4" t="str">
        <f>IF(LEN(INDEX('By serial number'!$A:$AV,MATCH(TEXT($C76,"000"),'By serial number'!$A:$A,0),MATCH(_7043_DJones_1_export_excel_2_9_[[#Headers],[CEO_City]],'By serial number'!$A$1:$AV$1,0)))=0,"",INDEX('By serial number'!$A:$AV,MATCH(TEXT($C76,"000"),'By serial number'!$A:$A,0),MATCH(_7043_DJones_1_export_excel_2_9_[[#Headers],[CEO_City]],'By serial number'!$A$1:$AV$1,0)))</f>
        <v/>
      </c>
      <c r="BO76" s="4" t="str">
        <f>IF(LEN(INDEX('By serial number'!$A:$AV,MATCH(TEXT($C76,"000"),'By serial number'!$A:$A,0),MATCH(_7043_DJones_1_export_excel_2_9_[[#Headers],[CEO_State]],'By serial number'!$A$1:$AV$1,0)))=0,"",INDEX('By serial number'!$A:$AV,MATCH(TEXT($C76,"000"),'By serial number'!$A:$A,0),MATCH(_7043_DJones_1_export_excel_2_9_[[#Headers],[CEO_State]],'By serial number'!$A$1:$AV$1,0)))</f>
        <v/>
      </c>
      <c r="BP76" s="4" t="str">
        <f>IF(LEN(INDEX('By serial number'!$A:$AV,MATCH(TEXT($C76,"000"),'By serial number'!$A:$A,0),MATCH(_7043_DJones_1_export_excel_2_9_[[#Headers],[CEO_Postal_Code]],'By serial number'!$A$1:$AV$1,0)))=0,"",INDEX('By serial number'!$A:$AV,MATCH(TEXT($C76,"000"),'By serial number'!$A:$A,0),MATCH(_7043_DJones_1_export_excel_2_9_[[#Headers],[CEO_Postal_Code]],'By serial number'!$A$1:$AV$1,0)))</f>
        <v/>
      </c>
      <c r="BQ76" s="4" t="str">
        <f>IF(LEN(INDEX('By serial number'!$A:$AV,MATCH(TEXT($C76,"000"),'By serial number'!$A:$A,0),MATCH(_7043_DJones_1_export_excel_2_9_[[#Headers],[CEO_Country]],'By serial number'!$A$1:$AV$1,0)))=0,"",INDEX('By serial number'!$A:$AV,MATCH(TEXT($C76,"000"),'By serial number'!$A:$A,0),MATCH(_7043_DJones_1_export_excel_2_9_[[#Headers],[CEO_Country]],'By serial number'!$A$1:$AV$1,0)))</f>
        <v/>
      </c>
      <c r="BR76" s="4" t="str">
        <f>IF(LEN(INDEX('By serial number'!$A:$AV,MATCH(TEXT($C76,"000"),'By serial number'!$A:$A,0),MATCH(_7043_DJones_1_export_excel_2_9_[[#Headers],[CEO_Phone]],'By serial number'!$A$1:$AV$1,0)))=0,"",INDEX('By serial number'!$A:$AV,MATCH(TEXT($C76,"000"),'By serial number'!$A:$A,0),MATCH(_7043_DJones_1_export_excel_2_9_[[#Headers],[CEO_Phone]],'By serial number'!$A$1:$AV$1,0)))</f>
        <v/>
      </c>
      <c r="BS76" s="4" t="str">
        <f>IF(LEN(INDEX('By serial number'!$A:$AV,MATCH(TEXT($C76,"000"),'By serial number'!$A:$A,0),MATCH(_7043_DJones_1_export_excel_2_9_[[#Headers],[CEO_Phone_Extension]],'By serial number'!$A$1:$AV$1,0)))=0,"",INDEX('By serial number'!$A:$AV,MATCH(TEXT($C76,"000"),'By serial number'!$A:$A,0),MATCH(_7043_DJones_1_export_excel_2_9_[[#Headers],[CEO_Phone_Extension]],'By serial number'!$A$1:$AV$1,0)))</f>
        <v/>
      </c>
      <c r="BT76" s="4" t="str">
        <f>IF(LEN(INDEX('By serial number'!$A:$AV,MATCH(TEXT($C76,"000"),'By serial number'!$A:$A,0),MATCH(_7043_DJones_1_export_excel_2_9_[[#Headers],[CEO_Foreign_Phone]],'By serial number'!$A$1:$AV$1,0)))=0,"",INDEX('By serial number'!$A:$AV,MATCH(TEXT($C76,"000"),'By serial number'!$A:$A,0),MATCH(_7043_DJones_1_export_excel_2_9_[[#Headers],[CEO_Foreign_Phone]],'By serial number'!$A$1:$AV$1,0)))</f>
        <v/>
      </c>
      <c r="BU76" s="4" t="str">
        <f>IFERROR(INDEX(Zerobounce!$A:$B,MATCH(_7043_DJones_1_export_excel_2_9_[[#This Row],[COMPEMAILADDRESS]],Zerobounce!$A:$A,0),2),"")</f>
        <v/>
      </c>
      <c r="BV76" s="4" t="str">
        <f>IFERROR(INDEX(Zerobounce!$A:$B,MATCH(_7043_DJones_1_export_excel_2_9_[[#This Row],[CONTACTEMAIL]],Zerobounce!$A:$A,0),2),"")</f>
        <v>valid</v>
      </c>
      <c r="BW76" s="11"/>
    </row>
    <row r="77" spans="1:75" x14ac:dyDescent="0.25">
      <c r="A77" s="4" t="s">
        <v>999</v>
      </c>
      <c r="B77" s="4" t="s">
        <v>1000</v>
      </c>
      <c r="C77">
        <v>242</v>
      </c>
      <c r="D77" s="4" t="s">
        <v>489</v>
      </c>
      <c r="E77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N458TB</v>
      </c>
      <c r="F77" s="4" t="s">
        <v>1085</v>
      </c>
      <c r="G77" s="4" t="s">
        <v>335</v>
      </c>
      <c r="H77" s="4" t="s">
        <v>1002</v>
      </c>
      <c r="I77" s="4" t="s">
        <v>515</v>
      </c>
      <c r="J77" s="4" t="s">
        <v>1533</v>
      </c>
      <c r="K77" s="4" t="s">
        <v>1534</v>
      </c>
      <c r="L77" s="4"/>
      <c r="M77" s="4" t="s">
        <v>339</v>
      </c>
      <c r="N77" s="4" t="s">
        <v>335</v>
      </c>
      <c r="O77">
        <v>85254</v>
      </c>
      <c r="P77" s="4" t="s">
        <v>1002</v>
      </c>
      <c r="Q77" s="4" t="s">
        <v>1016</v>
      </c>
      <c r="R77" s="4"/>
      <c r="S77" s="4"/>
      <c r="T77" s="4" t="s">
        <v>1535</v>
      </c>
      <c r="U77" s="4"/>
      <c r="V77" s="4" t="s">
        <v>1298</v>
      </c>
      <c r="W77" s="4" t="s">
        <v>1536</v>
      </c>
      <c r="X77" s="4"/>
      <c r="Y77" s="4"/>
      <c r="Z77" s="4" t="s">
        <v>1535</v>
      </c>
      <c r="AA77" s="4"/>
      <c r="AB77" s="4"/>
      <c r="AC77" s="4" t="str">
        <f>IF(LEN(INDEX('By serial number'!$A:$AV,MATCH(TEXT($C77,"000"),'By serial number'!$A:$A,0),MATCH(_7043_DJones_1_export_excel_2_9_[[#Headers],["Operator"]],'By serial number'!$A$1:$AV$1,0)))=0,"",INDEX('By serial number'!$A:$AV,MATCH(TEXT($C77,"000"),'By serial number'!$A:$A,0),MATCH(_7043_DJones_1_export_excel_2_9_[[#Headers],["Operator"]],'By serial number'!$A$1:$AV$1,0)))</f>
        <v/>
      </c>
      <c r="AD77" s="4" t="str">
        <f>IF(LEN(INDEX('By serial number'!$A:$AV,MATCH(TEXT($C77,"000"),'By serial number'!$A:$A,0),MATCH(_7043_DJones_1_export_excel_2_9_[[#Headers],[Data]],'By serial number'!$A$1:$AV$1,0)))=0,"",INDEX('By serial number'!$A:$AV,MATCH(TEXT($C77,"000"),'By serial number'!$A:$A,0),MATCH(_7043_DJones_1_export_excel_2_9_[[#Headers],[Data]],'By serial number'!$A$1:$AV$1,0)))</f>
        <v>500 PK LLC, Santa Barbara CA bought 11/8/18</v>
      </c>
      <c r="AE77" s="4" t="str">
        <f>IF(LEN(INDEX('By serial number'!$A:$AV,MATCH(TEXT($C77,"000"),'By serial number'!$A:$A,0),MATCH(_7043_DJones_1_export_excel_2_9_[[#Headers],[NAME]],'By serial number'!$A$1:$AV$1,0)))=0,"",INDEX('By serial number'!$A:$AV,MATCH(TEXT($C77,"000"),'By serial number'!$A:$A,0),MATCH(_7043_DJones_1_export_excel_2_9_[[#Headers],[NAME]],'By serial number'!$A$1:$AV$1,0)))</f>
        <v>500 PK LLC</v>
      </c>
      <c r="AF77" s="4" t="str">
        <f>IF(LEN(INDEX('By serial number'!$A:$AV,MATCH(TEXT($C77,"000"),'By serial number'!$A:$A,0),MATCH(_7043_DJones_1_export_excel_2_9_[[#Headers],[STREET]],'By serial number'!$A$1:$AV$1,0)))=0,"",INDEX('By serial number'!$A:$AV,MATCH(TEXT($C77,"000"),'By serial number'!$A:$A,0),MATCH(_7043_DJones_1_export_excel_2_9_[[#Headers],[STREET]],'By serial number'!$A$1:$AV$1,0)))</f>
        <v>312 N NOPAL ST</v>
      </c>
      <c r="AG77" s="4" t="str">
        <f>IF(LEN(INDEX('By serial number'!$A:$AV,MATCH(TEXT($C77,"000"),'By serial number'!$A:$A,0),MATCH(_7043_DJones_1_export_excel_2_9_[[#Headers],[CITY]],'By serial number'!$A$1:$AV$1,0)))=0,"",INDEX('By serial number'!$A:$AV,MATCH(TEXT($C77,"000"),'By serial number'!$A:$A,0),MATCH(_7043_DJones_1_export_excel_2_9_[[#Headers],[CITY]],'By serial number'!$A$1:$AV$1,0)))</f>
        <v>SANTA BARBARA</v>
      </c>
      <c r="AH77" s="4" t="str">
        <f>IF(LEN(INDEX('By serial number'!$A:$AV,MATCH(TEXT($C77,"000"),'By serial number'!$A:$A,0),MATCH(_7043_DJones_1_export_excel_2_9_[[#Headers],[STATE]],'By serial number'!$A$1:$AV$1,0)))=0,"",INDEX('By serial number'!$A:$AV,MATCH(TEXT($C77,"000"),'By serial number'!$A:$A,0),MATCH(_7043_DJones_1_export_excel_2_9_[[#Headers],[STATE]],'By serial number'!$A$1:$AV$1,0)))</f>
        <v>CA</v>
      </c>
      <c r="AI77" s="4" t="e">
        <f>IF(LEN(INDEX('By serial number'!$A:$AV,MATCH(TEXT($C77,"000"),'By serial number'!$A:$A,0),MATCH(_7043_DJones_1_export_excel_2_9_[[#Headers],[Column1]],'By serial number'!$A$1:$AV$1,0)))=0,"",INDEX('By serial number'!$A:$AV,MATCH(TEXT($C77,"000"),'By serial number'!$A:$A,0),MATCH(_7043_DJones_1_export_excel_2_9_[[#Headers],[Column1]],'By serial number'!$A$1:$AV$1,0)))</f>
        <v>#N/A</v>
      </c>
      <c r="AJ77" s="4" t="str">
        <f>IF(LEN(INDEX('By serial number'!$A:$AV,MATCH(TEXT($C77,"000"),'By serial number'!$A:$A,0),MATCH(_7043_DJones_1_export_excel_2_9_[[#Headers],[OTHER NAMES(1)]],'By serial number'!$A$1:$AV$1,0)))=0,"",INDEX('By serial number'!$A:$AV,MATCH(TEXT($C77,"000"),'By serial number'!$A:$A,0),MATCH(_7043_DJones_1_export_excel_2_9_[[#Headers],[OTHER NAMES(1)]],'By serial number'!$A$1:$AV$1,0)))</f>
        <v/>
      </c>
      <c r="AK77" s="4" t="str">
        <f>IF(LEN(INDEX('By serial number'!$A:$AV,MATCH(TEXT($C77,"000"),'By serial number'!$A:$A,0),MATCH(_7043_DJones_1_export_excel_2_9_[[#Headers],[OTHER NAMES(2)]],'By serial number'!$A$1:$AV$1,0)))=0,"",INDEX('By serial number'!$A:$AV,MATCH(TEXT($C77,"000"),'By serial number'!$A:$A,0),MATCH(_7043_DJones_1_export_excel_2_9_[[#Headers],[OTHER NAMES(2)]],'By serial number'!$A$1:$AV$1,0)))</f>
        <v/>
      </c>
      <c r="AL77" s="4" t="str">
        <f>IF(LEN(INDEX('By serial number'!$A:$AV,MATCH(TEXT($C77,"000"),'By serial number'!$A:$A,0),MATCH(_7043_DJones_1_export_excel_2_9_[[#Headers],[Part 135 Certificate Holder Name]],'By serial number'!$A$1:$AV$1,0)))=0,"",INDEX('By serial number'!$A:$AV,MATCH(TEXT($C77,"000"),'By serial number'!$A:$A,0),MATCH(_7043_DJones_1_export_excel_2_9_[[#Headers],[Part 135 Certificate Holder Name]],'By serial number'!$A$1:$AV$1,0)))</f>
        <v/>
      </c>
      <c r="AM77" s="4" t="str">
        <f>IF(LEN(INDEX('By serial number'!$A:$AV,MATCH(TEXT($C77,"000"),'By serial number'!$A:$A,0),MATCH(_7043_DJones_1_export_excel_2_9_[[#Headers],[Part 135 Dsgn]],'By serial number'!$A$1:$AV$1,0)))=0,"",INDEX('By serial number'!$A:$AV,MATCH(TEXT($C77,"000"),'By serial number'!$A:$A,0),MATCH(_7043_DJones_1_export_excel_2_9_[[#Headers],[Part 135 Dsgn]],'By serial number'!$A$1:$AV$1,0)))</f>
        <v/>
      </c>
      <c r="AN77" s="4" t="e">
        <f>IF(LEN(INDEX('By serial number'!$A:$AV,MATCH(TEXT($C77,"000"),'By serial number'!$A:$A,0),MATCH(_7043_DJones_1_export_excel_2_9_[[#Headers],[Column2]],'By serial number'!$A$1:$AV$1,0)))=0,"",INDEX('By serial number'!$A:$AV,MATCH(TEXT($C77,"000"),'By serial number'!$A:$A,0),MATCH(_7043_DJones_1_export_excel_2_9_[[#Headers],[Column2]],'By serial number'!$A$1:$AV$1,0)))</f>
        <v>#N/A</v>
      </c>
      <c r="AO77" s="4" t="str">
        <f>IF(LEN(INDEX('By serial number'!$A:$AV,MATCH(TEXT($C77,"000"),'By serial number'!$A:$A,0),MATCH(_7043_DJones_1_export_excel_2_9_[[#Headers],[DNB Key People]],'By serial number'!$A$1:$AV$1,0)))=0,"",INDEX('By serial number'!$A:$AV,MATCH(TEXT($C77,"000"),'By serial number'!$A:$A,0),MATCH(_7043_DJones_1_export_excel_2_9_[[#Headers],[DNB Key People]],'By serial number'!$A$1:$AV$1,0)))</f>
        <v/>
      </c>
      <c r="AP77" s="4" t="str">
        <f>IF(LEN(INDEX('By serial number'!$A:$AV,MATCH(TEXT($C77,"000"),'By serial number'!$A:$A,0),MATCH(_7043_DJones_1_export_excel_2_9_[[#Headers],[POC]],'By serial number'!$A$1:$AV$1,0)))=0,"",INDEX('By serial number'!$A:$AV,MATCH(TEXT($C77,"000"),'By serial number'!$A:$A,0),MATCH(_7043_DJones_1_export_excel_2_9_[[#Headers],[POC]],'By serial number'!$A$1:$AV$1,0)))</f>
        <v/>
      </c>
      <c r="AQ77" s="4" t="str">
        <f>IF(LEN(INDEX('By serial number'!$A:$AV,MATCH(TEXT($C77,"000"),'By serial number'!$A:$A,0),MATCH(_7043_DJones_1_export_excel_2_9_[[#Headers],[Title]],'By serial number'!$A$1:$AV$1,0)))=0,"",INDEX('By serial number'!$A:$AV,MATCH(TEXT($C77,"000"),'By serial number'!$A:$A,0),MATCH(_7043_DJones_1_export_excel_2_9_[[#Headers],[Title]],'By serial number'!$A$1:$AV$1,0)))</f>
        <v/>
      </c>
      <c r="AR77" s="4" t="str">
        <f>IF(LEN(INDEX('By serial number'!$A:$AV,MATCH(TEXT($C77,"000"),'By serial number'!$A:$A,0),MATCH(_7043_DJones_1_export_excel_2_9_[[#Headers],[Address]],'By serial number'!$A$1:$AV$1,0)))=0,"",INDEX('By serial number'!$A:$AV,MATCH(TEXT($C77,"000"),'By serial number'!$A:$A,0),MATCH(_7043_DJones_1_export_excel_2_9_[[#Headers],[Address]],'By serial number'!$A$1:$AV$1,0)))</f>
        <v/>
      </c>
      <c r="AS77" s="4" t="e">
        <f>IF(LEN(INDEX('By serial number'!$A:$AV,MATCH(TEXT($C77,"000"),'By serial number'!$A:$A,0),MATCH(_7043_DJones_1_export_excel_2_9_[[#Headers],[Column3]],'By serial number'!$A$1:$AV$1,0)))=0,"",INDEX('By serial number'!$A:$AV,MATCH(TEXT($C77,"000"),'By serial number'!$A:$A,0),MATCH(_7043_DJones_1_export_excel_2_9_[[#Headers],[Column3]],'By serial number'!$A$1:$AV$1,0)))</f>
        <v>#N/A</v>
      </c>
      <c r="AT77" s="4" t="str">
        <f>IF(LEN(INDEX('By serial number'!$A:$AV,MATCH(TEXT($C77,"000"),'By serial number'!$A:$A,0),MATCH(_7043_DJones_1_export_excel_2_9_[[#Headers],[Phone]],'By serial number'!$A$1:$AV$1,0)))=0,"",INDEX('By serial number'!$A:$AV,MATCH(TEXT($C77,"000"),'By serial number'!$A:$A,0),MATCH(_7043_DJones_1_export_excel_2_9_[[#Headers],[Phone]],'By serial number'!$A$1:$AV$1,0)))</f>
        <v/>
      </c>
      <c r="AU77" s="4" t="str">
        <f>IF(LEN(INDEX('By serial number'!$A:$AV,MATCH(TEXT($C77,"000"),'By serial number'!$A:$A,0),MATCH(_7043_DJones_1_export_excel_2_9_[[#Headers],[Email]],'By serial number'!$A$1:$AV$1,0)))=0,"",INDEX('By serial number'!$A:$AV,MATCH(TEXT($C77,"000"),'By serial number'!$A:$A,0),MATCH(_7043_DJones_1_export_excel_2_9_[[#Headers],[Email]],'By serial number'!$A$1:$AV$1,0)))</f>
        <v/>
      </c>
      <c r="AV77" s="4" t="e">
        <f>IF(LEN(INDEX('By serial number'!$A:$AV,MATCH(TEXT($C77,"000"),'By serial number'!$A:$A,0),MATCH(_7043_DJones_1_export_excel_2_9_[[#Headers],[Column4]],'By serial number'!$A$1:$AV$1,0)))=0,"",INDEX('By serial number'!$A:$AV,MATCH(TEXT($C77,"000"),'By serial number'!$A:$A,0),MATCH(_7043_DJones_1_export_excel_2_9_[[#Headers],[Column4]],'By serial number'!$A$1:$AV$1,0)))</f>
        <v>#N/A</v>
      </c>
      <c r="AW77" s="4" t="str">
        <f>IF(LEN(INDEX('By serial number'!$A:$AV,MATCH(TEXT($C77,"000"),'By serial number'!$A:$A,0),MATCH(_7043_DJones_1_export_excel_2_9_[[#Headers],[NBAA Name]],'By serial number'!$A$1:$AV$1,0)))=0,"",INDEX('By serial number'!$A:$AV,MATCH(TEXT($C77,"000"),'By serial number'!$A:$A,0),MATCH(_7043_DJones_1_export_excel_2_9_[[#Headers],[NBAA Name]],'By serial number'!$A$1:$AV$1,0)))</f>
        <v/>
      </c>
      <c r="AX77" s="4" t="str">
        <f>IF(LEN(INDEX('By serial number'!$A:$AV,MATCH(TEXT($C77,"000"),'By serial number'!$A:$A,0),MATCH(_7043_DJones_1_export_excel_2_9_[[#Headers],[NBAA Addr1]],'By serial number'!$A$1:$AV$1,0)))=0,"",INDEX('By serial number'!$A:$AV,MATCH(TEXT($C77,"000"),'By serial number'!$A:$A,0),MATCH(_7043_DJones_1_export_excel_2_9_[[#Headers],[NBAA Addr1]],'By serial number'!$A$1:$AV$1,0)))</f>
        <v/>
      </c>
      <c r="AY77" s="4" t="str">
        <f>IF(LEN(INDEX('By serial number'!$A:$AV,MATCH(TEXT($C77,"000"),'By serial number'!$A:$A,0),MATCH(_7043_DJones_1_export_excel_2_9_[[#Headers],[NBAA Addr2]],'By serial number'!$A$1:$AV$1,0)))=0,"",INDEX('By serial number'!$A:$AV,MATCH(TEXT($C77,"000"),'By serial number'!$A:$A,0),MATCH(_7043_DJones_1_export_excel_2_9_[[#Headers],[NBAA Addr2]],'By serial number'!$A$1:$AV$1,0)))</f>
        <v/>
      </c>
      <c r="AZ77" s="4" t="str">
        <f>IF(LEN(INDEX('By serial number'!$A:$AV,MATCH(TEXT($C77,"000"),'By serial number'!$A:$A,0),MATCH(_7043_DJones_1_export_excel_2_9_[[#Headers],[NBAA City]],'By serial number'!$A$1:$AV$1,0)))=0,"",INDEX('By serial number'!$A:$AV,MATCH(TEXT($C77,"000"),'By serial number'!$A:$A,0),MATCH(_7043_DJones_1_export_excel_2_9_[[#Headers],[NBAA City]],'By serial number'!$A$1:$AV$1,0)))</f>
        <v/>
      </c>
      <c r="BA77" s="4" t="str">
        <f>IF(LEN(INDEX('By serial number'!$A:$AV,MATCH(TEXT($C77,"000"),'By serial number'!$A:$A,0),MATCH(_7043_DJones_1_export_excel_2_9_[[#Headers],[NBAA State]],'By serial number'!$A$1:$AV$1,0)))=0,"",INDEX('By serial number'!$A:$AV,MATCH(TEXT($C77,"000"),'By serial number'!$A:$A,0),MATCH(_7043_DJones_1_export_excel_2_9_[[#Headers],[NBAA State]],'By serial number'!$A$1:$AV$1,0)))</f>
        <v/>
      </c>
      <c r="BB77" s="4" t="str">
        <f>IF(LEN(INDEX('By serial number'!$A:$AV,MATCH(TEXT($C77,"000"),'By serial number'!$A:$A,0),MATCH(_7043_DJones_1_export_excel_2_9_[[#Headers],[NBAA Zip]],'By serial number'!$A$1:$AV$1,0)))=0,"",INDEX('By serial number'!$A:$AV,MATCH(TEXT($C77,"000"),'By serial number'!$A:$A,0),MATCH(_7043_DJones_1_export_excel_2_9_[[#Headers],[NBAA Zip]],'By serial number'!$A$1:$AV$1,0)))</f>
        <v/>
      </c>
      <c r="BC77" s="4" t="str">
        <f>IF(LEN(INDEX('By serial number'!$A:$AV,MATCH(TEXT($C77,"000"),'By serial number'!$A:$A,0),MATCH(_7043_DJones_1_export_excel_2_9_[[#Headers],[NBAA Phone]],'By serial number'!$A$1:$AV$1,0)))=0,"",INDEX('By serial number'!$A:$AV,MATCH(TEXT($C77,"000"),'By serial number'!$A:$A,0),MATCH(_7043_DJones_1_export_excel_2_9_[[#Headers],[NBAA Phone]],'By serial number'!$A$1:$AV$1,0)))</f>
        <v/>
      </c>
      <c r="BD77" s="4" t="str">
        <f>IF(LEN(INDEX('By serial number'!$A:$AV,MATCH(TEXT($C77,"000"),'By serial number'!$A:$A,0),MATCH(_7043_DJones_1_export_excel_2_9_[[#Headers],[NBAA Web]],'By serial number'!$A$1:$AV$1,0)))=0,"",INDEX('By serial number'!$A:$AV,MATCH(TEXT($C77,"000"),'By serial number'!$A:$A,0),MATCH(_7043_DJones_1_export_excel_2_9_[[#Headers],[NBAA Web]],'By serial number'!$A$1:$AV$1,0)))</f>
        <v/>
      </c>
      <c r="BE77" s="4" t="str">
        <f>IF(LEN(INDEX('By serial number'!$A:$AV,MATCH(TEXT($C77,"000"),'By serial number'!$A:$A,0),MATCH(_7043_DJones_1_export_excel_2_9_[[#Headers],[NBAA email]],'By serial number'!$A$1:$AV$1,0)))=0,"",INDEX('By serial number'!$A:$AV,MATCH(TEXT($C77,"000"),'By serial number'!$A:$A,0),MATCH(_7043_DJones_1_export_excel_2_9_[[#Headers],[NBAA email]],'By serial number'!$A$1:$AV$1,0)))</f>
        <v/>
      </c>
      <c r="BF77" s="4" t="str">
        <f>IF(LEN(INDEX('By serial number'!$A:$AV,MATCH(TEXT($C77,"000"),'By serial number'!$A:$A,0),MATCH(_7043_DJones_1_export_excel_2_9_[[#Headers],[NBAA NBAA Link]],'By serial number'!$A$1:$AV$1,0)))=0,"",INDEX('By serial number'!$A:$AV,MATCH(TEXT($C77,"000"),'By serial number'!$A:$A,0),MATCH(_7043_DJones_1_export_excel_2_9_[[#Headers],[NBAA NBAA Link]],'By serial number'!$A$1:$AV$1,0)))</f>
        <v/>
      </c>
      <c r="BG77" s="4" t="str">
        <f>IF(LEN(INDEX('By serial number'!$A:$AV,MATCH(TEXT($C77,"000"),'By serial number'!$A:$A,0),MATCH(_7043_DJones_1_export_excel_2_9_[[#Headers],[Certificate Designator]],'By serial number'!$A$1:$AV$1,0)))=0,"",INDEX('By serial number'!$A:$AV,MATCH(TEXT($C77,"000"),'By serial number'!$A:$A,0),MATCH(_7043_DJones_1_export_excel_2_9_[[#Headers],[Certificate Designator]],'By serial number'!$A$1:$AV$1,0)))</f>
        <v/>
      </c>
      <c r="BH77" s="4" t="str">
        <f>IF(LEN(INDEX('By serial number'!$A:$AV,MATCH(TEXT($C77,"000"),'By serial number'!$A:$A,0),MATCH(_7043_DJones_1_export_excel_2_9_[[#Headers],[Company Name]],'By serial number'!$A$1:$AV$1,0)))=0,"",INDEX('By serial number'!$A:$AV,MATCH(TEXT($C77,"000"),'By serial number'!$A:$A,0),MATCH(_7043_DJones_1_export_excel_2_9_[[#Headers],[Company Name]],'By serial number'!$A$1:$AV$1,0)))</f>
        <v/>
      </c>
      <c r="BI77" s="4" t="str">
        <f>IF(LEN(INDEX('By serial number'!$A:$AV,MATCH(TEXT($C77,"000"),'By serial number'!$A:$A,0),MATCH(_7043_DJones_1_export_excel_2_9_[[#Headers],[CEO_Name]],'By serial number'!$A$1:$AV$1,0)))=0,"",INDEX('By serial number'!$A:$AV,MATCH(TEXT($C77,"000"),'By serial number'!$A:$A,0),MATCH(_7043_DJones_1_export_excel_2_9_[[#Headers],[CEO_Name]],'By serial number'!$A$1:$AV$1,0)))</f>
        <v/>
      </c>
      <c r="BJ77" s="4" t="str">
        <f>IF(LEN(INDEX('By serial number'!$A:$AV,MATCH(TEXT($C77,"000"),'By serial number'!$A:$A,0),MATCH(_7043_DJones_1_export_excel_2_9_[[#Headers],[CEO_Title]],'By serial number'!$A$1:$AV$1,0)))=0,"",INDEX('By serial number'!$A:$AV,MATCH(TEXT($C77,"000"),'By serial number'!$A:$A,0),MATCH(_7043_DJones_1_export_excel_2_9_[[#Headers],[CEO_Title]],'By serial number'!$A$1:$AV$1,0)))</f>
        <v/>
      </c>
      <c r="BK77" s="4" t="str">
        <f>IF(LEN(INDEX('By serial number'!$A:$AV,MATCH(TEXT($C77,"000"),'By serial number'!$A:$A,0),MATCH(_7043_DJones_1_export_excel_2_9_[[#Headers],[CEO_Address1]],'By serial number'!$A$1:$AV$1,0)))=0,"",INDEX('By serial number'!$A:$AV,MATCH(TEXT($C77,"000"),'By serial number'!$A:$A,0),MATCH(_7043_DJones_1_export_excel_2_9_[[#Headers],[CEO_Address1]],'By serial number'!$A$1:$AV$1,0)))</f>
        <v/>
      </c>
      <c r="BL77" s="4" t="str">
        <f>IF(LEN(INDEX('By serial number'!$A:$AV,MATCH(TEXT($C77,"000"),'By serial number'!$A:$A,0),MATCH(_7043_DJones_1_export_excel_2_9_[[#Headers],[CEO_Address2]],'By serial number'!$A$1:$AV$1,0)))=0,"",INDEX('By serial number'!$A:$AV,MATCH(TEXT($C77,"000"),'By serial number'!$A:$A,0),MATCH(_7043_DJones_1_export_excel_2_9_[[#Headers],[CEO_Address2]],'By serial number'!$A$1:$AV$1,0)))</f>
        <v/>
      </c>
      <c r="BM77" s="4" t="str">
        <f>IF(LEN(INDEX('By serial number'!$A:$AV,MATCH(TEXT($C77,"000"),'By serial number'!$A:$A,0),MATCH(_7043_DJones_1_export_excel_2_9_[[#Headers],[CEO_Address3]],'By serial number'!$A$1:$AV$1,0)))=0,"",INDEX('By serial number'!$A:$AV,MATCH(TEXT($C77,"000"),'By serial number'!$A:$A,0),MATCH(_7043_DJones_1_export_excel_2_9_[[#Headers],[CEO_Address3]],'By serial number'!$A$1:$AV$1,0)))</f>
        <v/>
      </c>
      <c r="BN77" s="4" t="str">
        <f>IF(LEN(INDEX('By serial number'!$A:$AV,MATCH(TEXT($C77,"000"),'By serial number'!$A:$A,0),MATCH(_7043_DJones_1_export_excel_2_9_[[#Headers],[CEO_City]],'By serial number'!$A$1:$AV$1,0)))=0,"",INDEX('By serial number'!$A:$AV,MATCH(TEXT($C77,"000"),'By serial number'!$A:$A,0),MATCH(_7043_DJones_1_export_excel_2_9_[[#Headers],[CEO_City]],'By serial number'!$A$1:$AV$1,0)))</f>
        <v/>
      </c>
      <c r="BO77" s="4" t="str">
        <f>IF(LEN(INDEX('By serial number'!$A:$AV,MATCH(TEXT($C77,"000"),'By serial number'!$A:$A,0),MATCH(_7043_DJones_1_export_excel_2_9_[[#Headers],[CEO_State]],'By serial number'!$A$1:$AV$1,0)))=0,"",INDEX('By serial number'!$A:$AV,MATCH(TEXT($C77,"000"),'By serial number'!$A:$A,0),MATCH(_7043_DJones_1_export_excel_2_9_[[#Headers],[CEO_State]],'By serial number'!$A$1:$AV$1,0)))</f>
        <v/>
      </c>
      <c r="BP77" s="4" t="str">
        <f>IF(LEN(INDEX('By serial number'!$A:$AV,MATCH(TEXT($C77,"000"),'By serial number'!$A:$A,0),MATCH(_7043_DJones_1_export_excel_2_9_[[#Headers],[CEO_Postal_Code]],'By serial number'!$A$1:$AV$1,0)))=0,"",INDEX('By serial number'!$A:$AV,MATCH(TEXT($C77,"000"),'By serial number'!$A:$A,0),MATCH(_7043_DJones_1_export_excel_2_9_[[#Headers],[CEO_Postal_Code]],'By serial number'!$A$1:$AV$1,0)))</f>
        <v/>
      </c>
      <c r="BQ77" s="4" t="str">
        <f>IF(LEN(INDEX('By serial number'!$A:$AV,MATCH(TEXT($C77,"000"),'By serial number'!$A:$A,0),MATCH(_7043_DJones_1_export_excel_2_9_[[#Headers],[CEO_Country]],'By serial number'!$A$1:$AV$1,0)))=0,"",INDEX('By serial number'!$A:$AV,MATCH(TEXT($C77,"000"),'By serial number'!$A:$A,0),MATCH(_7043_DJones_1_export_excel_2_9_[[#Headers],[CEO_Country]],'By serial number'!$A$1:$AV$1,0)))</f>
        <v/>
      </c>
      <c r="BR77" s="4" t="str">
        <f>IF(LEN(INDEX('By serial number'!$A:$AV,MATCH(TEXT($C77,"000"),'By serial number'!$A:$A,0),MATCH(_7043_DJones_1_export_excel_2_9_[[#Headers],[CEO_Phone]],'By serial number'!$A$1:$AV$1,0)))=0,"",INDEX('By serial number'!$A:$AV,MATCH(TEXT($C77,"000"),'By serial number'!$A:$A,0),MATCH(_7043_DJones_1_export_excel_2_9_[[#Headers],[CEO_Phone]],'By serial number'!$A$1:$AV$1,0)))</f>
        <v/>
      </c>
      <c r="BS77" s="4" t="str">
        <f>IF(LEN(INDEX('By serial number'!$A:$AV,MATCH(TEXT($C77,"000"),'By serial number'!$A:$A,0),MATCH(_7043_DJones_1_export_excel_2_9_[[#Headers],[CEO_Phone_Extension]],'By serial number'!$A$1:$AV$1,0)))=0,"",INDEX('By serial number'!$A:$AV,MATCH(TEXT($C77,"000"),'By serial number'!$A:$A,0),MATCH(_7043_DJones_1_export_excel_2_9_[[#Headers],[CEO_Phone_Extension]],'By serial number'!$A$1:$AV$1,0)))</f>
        <v/>
      </c>
      <c r="BT77" s="4" t="str">
        <f>IF(LEN(INDEX('By serial number'!$A:$AV,MATCH(TEXT($C77,"000"),'By serial number'!$A:$A,0),MATCH(_7043_DJones_1_export_excel_2_9_[[#Headers],[CEO_Foreign_Phone]],'By serial number'!$A$1:$AV$1,0)))=0,"",INDEX('By serial number'!$A:$AV,MATCH(TEXT($C77,"000"),'By serial number'!$A:$A,0),MATCH(_7043_DJones_1_export_excel_2_9_[[#Headers],[CEO_Foreign_Phone]],'By serial number'!$A$1:$AV$1,0)))</f>
        <v/>
      </c>
      <c r="BU77" s="4" t="str">
        <f>IFERROR(INDEX(Zerobounce!$A:$B,MATCH(_7043_DJones_1_export_excel_2_9_[[#This Row],[COMPEMAILADDRESS]],Zerobounce!$A:$A,0),2),"")</f>
        <v/>
      </c>
      <c r="BV77" s="4" t="str">
        <f>IFERROR(INDEX(Zerobounce!$A:$B,MATCH(_7043_DJones_1_export_excel_2_9_[[#This Row],[CONTACTEMAIL]],Zerobounce!$A:$A,0),2),"")</f>
        <v/>
      </c>
      <c r="BW77" s="11"/>
    </row>
    <row r="78" spans="1:75" x14ac:dyDescent="0.25">
      <c r="A78" s="4" t="s">
        <v>999</v>
      </c>
      <c r="B78" s="4" t="s">
        <v>1000</v>
      </c>
      <c r="C78">
        <v>243</v>
      </c>
      <c r="D78" s="4" t="s">
        <v>1537</v>
      </c>
      <c r="E78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M-FAST </v>
      </c>
      <c r="F78" s="4" t="s">
        <v>1538</v>
      </c>
      <c r="G78" s="4"/>
      <c r="H78" s="4" t="s">
        <v>1539</v>
      </c>
      <c r="I78" s="4" t="s">
        <v>1043</v>
      </c>
      <c r="J78" s="4" t="s">
        <v>1540</v>
      </c>
      <c r="K78" s="4" t="s">
        <v>1541</v>
      </c>
      <c r="L78" s="4" t="s">
        <v>1542</v>
      </c>
      <c r="M78" s="4" t="s">
        <v>1543</v>
      </c>
      <c r="N78" s="4"/>
      <c r="P78" s="4" t="s">
        <v>1544</v>
      </c>
      <c r="Q78" s="4" t="s">
        <v>1016</v>
      </c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 t="str">
        <f>IF(LEN(INDEX('By serial number'!$A:$AV,MATCH(TEXT($C78,"000"),'By serial number'!$A:$A,0),MATCH(_7043_DJones_1_export_excel_2_9_[[#Headers],["Operator"]],'By serial number'!$A$1:$AV$1,0)))=0,"",INDEX('By serial number'!$A:$AV,MATCH(TEXT($C78,"000"),'By serial number'!$A:$A,0),MATCH(_7043_DJones_1_export_excel_2_9_[[#Headers],["Operator"]],'By serial number'!$A$1:$AV$1,0)))</f>
        <v/>
      </c>
      <c r="AD78" s="4" t="str">
        <f>IF(LEN(INDEX('By serial number'!$A:$AV,MATCH(TEXT($C78,"000"),'By serial number'!$A:$A,0),MATCH(_7043_DJones_1_export_excel_2_9_[[#Headers],[Data]],'By serial number'!$A$1:$AV$1,0)))=0,"",INDEX('By serial number'!$A:$AV,MATCH(TEXT($C78,"000"),'By serial number'!$A:$A,0),MATCH(_7043_DJones_1_export_excel_2_9_[[#Headers],[Data]],'By serial number'!$A$1:$AV$1,0)))</f>
        <v>G-150 Aeronautics Ltd. rg 12/15/17</v>
      </c>
      <c r="AE78" s="4" t="str">
        <f>IF(LEN(INDEX('By serial number'!$A:$AV,MATCH(TEXT($C78,"000"),'By serial number'!$A:$A,0),MATCH(_7043_DJones_1_export_excel_2_9_[[#Headers],[NAME]],'By serial number'!$A$1:$AV$1,0)))=0,"",INDEX('By serial number'!$A:$AV,MATCH(TEXT($C78,"000"),'By serial number'!$A:$A,0),MATCH(_7043_DJones_1_export_excel_2_9_[[#Headers],[NAME]],'By serial number'!$A$1:$AV$1,0)))</f>
        <v/>
      </c>
      <c r="AF78" s="4" t="str">
        <f>IF(LEN(INDEX('By serial number'!$A:$AV,MATCH(TEXT($C78,"000"),'By serial number'!$A:$A,0),MATCH(_7043_DJones_1_export_excel_2_9_[[#Headers],[STREET]],'By serial number'!$A$1:$AV$1,0)))=0,"",INDEX('By serial number'!$A:$AV,MATCH(TEXT($C78,"000"),'By serial number'!$A:$A,0),MATCH(_7043_DJones_1_export_excel_2_9_[[#Headers],[STREET]],'By serial number'!$A$1:$AV$1,0)))</f>
        <v/>
      </c>
      <c r="AG78" s="4" t="str">
        <f>IF(LEN(INDEX('By serial number'!$A:$AV,MATCH(TEXT($C78,"000"),'By serial number'!$A:$A,0),MATCH(_7043_DJones_1_export_excel_2_9_[[#Headers],[CITY]],'By serial number'!$A$1:$AV$1,0)))=0,"",INDEX('By serial number'!$A:$AV,MATCH(TEXT($C78,"000"),'By serial number'!$A:$A,0),MATCH(_7043_DJones_1_export_excel_2_9_[[#Headers],[CITY]],'By serial number'!$A$1:$AV$1,0)))</f>
        <v/>
      </c>
      <c r="AH78" s="4" t="str">
        <f>IF(LEN(INDEX('By serial number'!$A:$AV,MATCH(TEXT($C78,"000"),'By serial number'!$A:$A,0),MATCH(_7043_DJones_1_export_excel_2_9_[[#Headers],[STATE]],'By serial number'!$A$1:$AV$1,0)))=0,"",INDEX('By serial number'!$A:$AV,MATCH(TEXT($C78,"000"),'By serial number'!$A:$A,0),MATCH(_7043_DJones_1_export_excel_2_9_[[#Headers],[STATE]],'By serial number'!$A$1:$AV$1,0)))</f>
        <v/>
      </c>
      <c r="AI78" s="4" t="e">
        <f>IF(LEN(INDEX('By serial number'!$A:$AV,MATCH(TEXT($C78,"000"),'By serial number'!$A:$A,0),MATCH(_7043_DJones_1_export_excel_2_9_[[#Headers],[Column1]],'By serial number'!$A$1:$AV$1,0)))=0,"",INDEX('By serial number'!$A:$AV,MATCH(TEXT($C78,"000"),'By serial number'!$A:$A,0),MATCH(_7043_DJones_1_export_excel_2_9_[[#Headers],[Column1]],'By serial number'!$A$1:$AV$1,0)))</f>
        <v>#N/A</v>
      </c>
      <c r="AJ78" s="4" t="str">
        <f>IF(LEN(INDEX('By serial number'!$A:$AV,MATCH(TEXT($C78,"000"),'By serial number'!$A:$A,0),MATCH(_7043_DJones_1_export_excel_2_9_[[#Headers],[OTHER NAMES(1)]],'By serial number'!$A$1:$AV$1,0)))=0,"",INDEX('By serial number'!$A:$AV,MATCH(TEXT($C78,"000"),'By serial number'!$A:$A,0),MATCH(_7043_DJones_1_export_excel_2_9_[[#Headers],[OTHER NAMES(1)]],'By serial number'!$A$1:$AV$1,0)))</f>
        <v/>
      </c>
      <c r="AK78" s="4" t="str">
        <f>IF(LEN(INDEX('By serial number'!$A:$AV,MATCH(TEXT($C78,"000"),'By serial number'!$A:$A,0),MATCH(_7043_DJones_1_export_excel_2_9_[[#Headers],[OTHER NAMES(2)]],'By serial number'!$A$1:$AV$1,0)))=0,"",INDEX('By serial number'!$A:$AV,MATCH(TEXT($C78,"000"),'By serial number'!$A:$A,0),MATCH(_7043_DJones_1_export_excel_2_9_[[#Headers],[OTHER NAMES(2)]],'By serial number'!$A$1:$AV$1,0)))</f>
        <v/>
      </c>
      <c r="AL78" s="4" t="str">
        <f>IF(LEN(INDEX('By serial number'!$A:$AV,MATCH(TEXT($C78,"000"),'By serial number'!$A:$A,0),MATCH(_7043_DJones_1_export_excel_2_9_[[#Headers],[Part 135 Certificate Holder Name]],'By serial number'!$A$1:$AV$1,0)))=0,"",INDEX('By serial number'!$A:$AV,MATCH(TEXT($C78,"000"),'By serial number'!$A:$A,0),MATCH(_7043_DJones_1_export_excel_2_9_[[#Headers],[Part 135 Certificate Holder Name]],'By serial number'!$A$1:$AV$1,0)))</f>
        <v/>
      </c>
      <c r="AM78" s="4" t="str">
        <f>IF(LEN(INDEX('By serial number'!$A:$AV,MATCH(TEXT($C78,"000"),'By serial number'!$A:$A,0),MATCH(_7043_DJones_1_export_excel_2_9_[[#Headers],[Part 135 Dsgn]],'By serial number'!$A$1:$AV$1,0)))=0,"",INDEX('By serial number'!$A:$AV,MATCH(TEXT($C78,"000"),'By serial number'!$A:$A,0),MATCH(_7043_DJones_1_export_excel_2_9_[[#Headers],[Part 135 Dsgn]],'By serial number'!$A$1:$AV$1,0)))</f>
        <v/>
      </c>
      <c r="AN78" s="4" t="e">
        <f>IF(LEN(INDEX('By serial number'!$A:$AV,MATCH(TEXT($C78,"000"),'By serial number'!$A:$A,0),MATCH(_7043_DJones_1_export_excel_2_9_[[#Headers],[Column2]],'By serial number'!$A$1:$AV$1,0)))=0,"",INDEX('By serial number'!$A:$AV,MATCH(TEXT($C78,"000"),'By serial number'!$A:$A,0),MATCH(_7043_DJones_1_export_excel_2_9_[[#Headers],[Column2]],'By serial number'!$A$1:$AV$1,0)))</f>
        <v>#N/A</v>
      </c>
      <c r="AO78" s="4" t="str">
        <f>IF(LEN(INDEX('By serial number'!$A:$AV,MATCH(TEXT($C78,"000"),'By serial number'!$A:$A,0),MATCH(_7043_DJones_1_export_excel_2_9_[[#Headers],[DNB Key People]],'By serial number'!$A$1:$AV$1,0)))=0,"",INDEX('By serial number'!$A:$AV,MATCH(TEXT($C78,"000"),'By serial number'!$A:$A,0),MATCH(_7043_DJones_1_export_excel_2_9_[[#Headers],[DNB Key People]],'By serial number'!$A$1:$AV$1,0)))</f>
        <v/>
      </c>
      <c r="AP78" s="4" t="str">
        <f>IF(LEN(INDEX('By serial number'!$A:$AV,MATCH(TEXT($C78,"000"),'By serial number'!$A:$A,0),MATCH(_7043_DJones_1_export_excel_2_9_[[#Headers],[POC]],'By serial number'!$A$1:$AV$1,0)))=0,"",INDEX('By serial number'!$A:$AV,MATCH(TEXT($C78,"000"),'By serial number'!$A:$A,0),MATCH(_7043_DJones_1_export_excel_2_9_[[#Headers],[POC]],'By serial number'!$A$1:$AV$1,0)))</f>
        <v/>
      </c>
      <c r="AQ78" s="4" t="str">
        <f>IF(LEN(INDEX('By serial number'!$A:$AV,MATCH(TEXT($C78,"000"),'By serial number'!$A:$A,0),MATCH(_7043_DJones_1_export_excel_2_9_[[#Headers],[Title]],'By serial number'!$A$1:$AV$1,0)))=0,"",INDEX('By serial number'!$A:$AV,MATCH(TEXT($C78,"000"),'By serial number'!$A:$A,0),MATCH(_7043_DJones_1_export_excel_2_9_[[#Headers],[Title]],'By serial number'!$A$1:$AV$1,0)))</f>
        <v/>
      </c>
      <c r="AR78" s="4" t="str">
        <f>IF(LEN(INDEX('By serial number'!$A:$AV,MATCH(TEXT($C78,"000"),'By serial number'!$A:$A,0),MATCH(_7043_DJones_1_export_excel_2_9_[[#Headers],[Address]],'By serial number'!$A$1:$AV$1,0)))=0,"",INDEX('By serial number'!$A:$AV,MATCH(TEXT($C78,"000"),'By serial number'!$A:$A,0),MATCH(_7043_DJones_1_export_excel_2_9_[[#Headers],[Address]],'By serial number'!$A$1:$AV$1,0)))</f>
        <v/>
      </c>
      <c r="AS78" s="4" t="e">
        <f>IF(LEN(INDEX('By serial number'!$A:$AV,MATCH(TEXT($C78,"000"),'By serial number'!$A:$A,0),MATCH(_7043_DJones_1_export_excel_2_9_[[#Headers],[Column3]],'By serial number'!$A$1:$AV$1,0)))=0,"",INDEX('By serial number'!$A:$AV,MATCH(TEXT($C78,"000"),'By serial number'!$A:$A,0),MATCH(_7043_DJones_1_export_excel_2_9_[[#Headers],[Column3]],'By serial number'!$A$1:$AV$1,0)))</f>
        <v>#N/A</v>
      </c>
      <c r="AT78" s="4" t="str">
        <f>IF(LEN(INDEX('By serial number'!$A:$AV,MATCH(TEXT($C78,"000"),'By serial number'!$A:$A,0),MATCH(_7043_DJones_1_export_excel_2_9_[[#Headers],[Phone]],'By serial number'!$A$1:$AV$1,0)))=0,"",INDEX('By serial number'!$A:$AV,MATCH(TEXT($C78,"000"),'By serial number'!$A:$A,0),MATCH(_7043_DJones_1_export_excel_2_9_[[#Headers],[Phone]],'By serial number'!$A$1:$AV$1,0)))</f>
        <v/>
      </c>
      <c r="AU78" s="4" t="str">
        <f>IF(LEN(INDEX('By serial number'!$A:$AV,MATCH(TEXT($C78,"000"),'By serial number'!$A:$A,0),MATCH(_7043_DJones_1_export_excel_2_9_[[#Headers],[Email]],'By serial number'!$A$1:$AV$1,0)))=0,"",INDEX('By serial number'!$A:$AV,MATCH(TEXT($C78,"000"),'By serial number'!$A:$A,0),MATCH(_7043_DJones_1_export_excel_2_9_[[#Headers],[Email]],'By serial number'!$A$1:$AV$1,0)))</f>
        <v/>
      </c>
      <c r="AV78" s="4" t="e">
        <f>IF(LEN(INDEX('By serial number'!$A:$AV,MATCH(TEXT($C78,"000"),'By serial number'!$A:$A,0),MATCH(_7043_DJones_1_export_excel_2_9_[[#Headers],[Column4]],'By serial number'!$A$1:$AV$1,0)))=0,"",INDEX('By serial number'!$A:$AV,MATCH(TEXT($C78,"000"),'By serial number'!$A:$A,0),MATCH(_7043_DJones_1_export_excel_2_9_[[#Headers],[Column4]],'By serial number'!$A$1:$AV$1,0)))</f>
        <v>#N/A</v>
      </c>
      <c r="AW78" s="4" t="str">
        <f>IF(LEN(INDEX('By serial number'!$A:$AV,MATCH(TEXT($C78,"000"),'By serial number'!$A:$A,0),MATCH(_7043_DJones_1_export_excel_2_9_[[#Headers],[NBAA Name]],'By serial number'!$A$1:$AV$1,0)))=0,"",INDEX('By serial number'!$A:$AV,MATCH(TEXT($C78,"000"),'By serial number'!$A:$A,0),MATCH(_7043_DJones_1_export_excel_2_9_[[#Headers],[NBAA Name]],'By serial number'!$A$1:$AV$1,0)))</f>
        <v/>
      </c>
      <c r="AX78" s="4" t="str">
        <f>IF(LEN(INDEX('By serial number'!$A:$AV,MATCH(TEXT($C78,"000"),'By serial number'!$A:$A,0),MATCH(_7043_DJones_1_export_excel_2_9_[[#Headers],[NBAA Addr1]],'By serial number'!$A$1:$AV$1,0)))=0,"",INDEX('By serial number'!$A:$AV,MATCH(TEXT($C78,"000"),'By serial number'!$A:$A,0),MATCH(_7043_DJones_1_export_excel_2_9_[[#Headers],[NBAA Addr1]],'By serial number'!$A$1:$AV$1,0)))</f>
        <v/>
      </c>
      <c r="AY78" s="4" t="str">
        <f>IF(LEN(INDEX('By serial number'!$A:$AV,MATCH(TEXT($C78,"000"),'By serial number'!$A:$A,0),MATCH(_7043_DJones_1_export_excel_2_9_[[#Headers],[NBAA Addr2]],'By serial number'!$A$1:$AV$1,0)))=0,"",INDEX('By serial number'!$A:$AV,MATCH(TEXT($C78,"000"),'By serial number'!$A:$A,0),MATCH(_7043_DJones_1_export_excel_2_9_[[#Headers],[NBAA Addr2]],'By serial number'!$A$1:$AV$1,0)))</f>
        <v/>
      </c>
      <c r="AZ78" s="4" t="str">
        <f>IF(LEN(INDEX('By serial number'!$A:$AV,MATCH(TEXT($C78,"000"),'By serial number'!$A:$A,0),MATCH(_7043_DJones_1_export_excel_2_9_[[#Headers],[NBAA City]],'By serial number'!$A$1:$AV$1,0)))=0,"",INDEX('By serial number'!$A:$AV,MATCH(TEXT($C78,"000"),'By serial number'!$A:$A,0),MATCH(_7043_DJones_1_export_excel_2_9_[[#Headers],[NBAA City]],'By serial number'!$A$1:$AV$1,0)))</f>
        <v/>
      </c>
      <c r="BA78" s="4" t="str">
        <f>IF(LEN(INDEX('By serial number'!$A:$AV,MATCH(TEXT($C78,"000"),'By serial number'!$A:$A,0),MATCH(_7043_DJones_1_export_excel_2_9_[[#Headers],[NBAA State]],'By serial number'!$A$1:$AV$1,0)))=0,"",INDEX('By serial number'!$A:$AV,MATCH(TEXT($C78,"000"),'By serial number'!$A:$A,0),MATCH(_7043_DJones_1_export_excel_2_9_[[#Headers],[NBAA State]],'By serial number'!$A$1:$AV$1,0)))</f>
        <v/>
      </c>
      <c r="BB78" s="4" t="str">
        <f>IF(LEN(INDEX('By serial number'!$A:$AV,MATCH(TEXT($C78,"000"),'By serial number'!$A:$A,0),MATCH(_7043_DJones_1_export_excel_2_9_[[#Headers],[NBAA Zip]],'By serial number'!$A$1:$AV$1,0)))=0,"",INDEX('By serial number'!$A:$AV,MATCH(TEXT($C78,"000"),'By serial number'!$A:$A,0),MATCH(_7043_DJones_1_export_excel_2_9_[[#Headers],[NBAA Zip]],'By serial number'!$A$1:$AV$1,0)))</f>
        <v/>
      </c>
      <c r="BC78" s="4" t="str">
        <f>IF(LEN(INDEX('By serial number'!$A:$AV,MATCH(TEXT($C78,"000"),'By serial number'!$A:$A,0),MATCH(_7043_DJones_1_export_excel_2_9_[[#Headers],[NBAA Phone]],'By serial number'!$A$1:$AV$1,0)))=0,"",INDEX('By serial number'!$A:$AV,MATCH(TEXT($C78,"000"),'By serial number'!$A:$A,0),MATCH(_7043_DJones_1_export_excel_2_9_[[#Headers],[NBAA Phone]],'By serial number'!$A$1:$AV$1,0)))</f>
        <v/>
      </c>
      <c r="BD78" s="4" t="str">
        <f>IF(LEN(INDEX('By serial number'!$A:$AV,MATCH(TEXT($C78,"000"),'By serial number'!$A:$A,0),MATCH(_7043_DJones_1_export_excel_2_9_[[#Headers],[NBAA Web]],'By serial number'!$A$1:$AV$1,0)))=0,"",INDEX('By serial number'!$A:$AV,MATCH(TEXT($C78,"000"),'By serial number'!$A:$A,0),MATCH(_7043_DJones_1_export_excel_2_9_[[#Headers],[NBAA Web]],'By serial number'!$A$1:$AV$1,0)))</f>
        <v/>
      </c>
      <c r="BE78" s="4" t="str">
        <f>IF(LEN(INDEX('By serial number'!$A:$AV,MATCH(TEXT($C78,"000"),'By serial number'!$A:$A,0),MATCH(_7043_DJones_1_export_excel_2_9_[[#Headers],[NBAA email]],'By serial number'!$A$1:$AV$1,0)))=0,"",INDEX('By serial number'!$A:$AV,MATCH(TEXT($C78,"000"),'By serial number'!$A:$A,0),MATCH(_7043_DJones_1_export_excel_2_9_[[#Headers],[NBAA email]],'By serial number'!$A$1:$AV$1,0)))</f>
        <v/>
      </c>
      <c r="BF78" s="4" t="str">
        <f>IF(LEN(INDEX('By serial number'!$A:$AV,MATCH(TEXT($C78,"000"),'By serial number'!$A:$A,0),MATCH(_7043_DJones_1_export_excel_2_9_[[#Headers],[NBAA NBAA Link]],'By serial number'!$A$1:$AV$1,0)))=0,"",INDEX('By serial number'!$A:$AV,MATCH(TEXT($C78,"000"),'By serial number'!$A:$A,0),MATCH(_7043_DJones_1_export_excel_2_9_[[#Headers],[NBAA NBAA Link]],'By serial number'!$A$1:$AV$1,0)))</f>
        <v/>
      </c>
      <c r="BG78" s="4" t="str">
        <f>IF(LEN(INDEX('By serial number'!$A:$AV,MATCH(TEXT($C78,"000"),'By serial number'!$A:$A,0),MATCH(_7043_DJones_1_export_excel_2_9_[[#Headers],[Certificate Designator]],'By serial number'!$A$1:$AV$1,0)))=0,"",INDEX('By serial number'!$A:$AV,MATCH(TEXT($C78,"000"),'By serial number'!$A:$A,0),MATCH(_7043_DJones_1_export_excel_2_9_[[#Headers],[Certificate Designator]],'By serial number'!$A$1:$AV$1,0)))</f>
        <v/>
      </c>
      <c r="BH78" s="4" t="str">
        <f>IF(LEN(INDEX('By serial number'!$A:$AV,MATCH(TEXT($C78,"000"),'By serial number'!$A:$A,0),MATCH(_7043_DJones_1_export_excel_2_9_[[#Headers],[Company Name]],'By serial number'!$A$1:$AV$1,0)))=0,"",INDEX('By serial number'!$A:$AV,MATCH(TEXT($C78,"000"),'By serial number'!$A:$A,0),MATCH(_7043_DJones_1_export_excel_2_9_[[#Headers],[Company Name]],'By serial number'!$A$1:$AV$1,0)))</f>
        <v/>
      </c>
      <c r="BI78" s="4" t="str">
        <f>IF(LEN(INDEX('By serial number'!$A:$AV,MATCH(TEXT($C78,"000"),'By serial number'!$A:$A,0),MATCH(_7043_DJones_1_export_excel_2_9_[[#Headers],[CEO_Name]],'By serial number'!$A$1:$AV$1,0)))=0,"",INDEX('By serial number'!$A:$AV,MATCH(TEXT($C78,"000"),'By serial number'!$A:$A,0),MATCH(_7043_DJones_1_export_excel_2_9_[[#Headers],[CEO_Name]],'By serial number'!$A$1:$AV$1,0)))</f>
        <v/>
      </c>
      <c r="BJ78" s="4" t="str">
        <f>IF(LEN(INDEX('By serial number'!$A:$AV,MATCH(TEXT($C78,"000"),'By serial number'!$A:$A,0),MATCH(_7043_DJones_1_export_excel_2_9_[[#Headers],[CEO_Title]],'By serial number'!$A$1:$AV$1,0)))=0,"",INDEX('By serial number'!$A:$AV,MATCH(TEXT($C78,"000"),'By serial number'!$A:$A,0),MATCH(_7043_DJones_1_export_excel_2_9_[[#Headers],[CEO_Title]],'By serial number'!$A$1:$AV$1,0)))</f>
        <v/>
      </c>
      <c r="BK78" s="4" t="str">
        <f>IF(LEN(INDEX('By serial number'!$A:$AV,MATCH(TEXT($C78,"000"),'By serial number'!$A:$A,0),MATCH(_7043_DJones_1_export_excel_2_9_[[#Headers],[CEO_Address1]],'By serial number'!$A$1:$AV$1,0)))=0,"",INDEX('By serial number'!$A:$AV,MATCH(TEXT($C78,"000"),'By serial number'!$A:$A,0),MATCH(_7043_DJones_1_export_excel_2_9_[[#Headers],[CEO_Address1]],'By serial number'!$A$1:$AV$1,0)))</f>
        <v/>
      </c>
      <c r="BL78" s="4" t="str">
        <f>IF(LEN(INDEX('By serial number'!$A:$AV,MATCH(TEXT($C78,"000"),'By serial number'!$A:$A,0),MATCH(_7043_DJones_1_export_excel_2_9_[[#Headers],[CEO_Address2]],'By serial number'!$A$1:$AV$1,0)))=0,"",INDEX('By serial number'!$A:$AV,MATCH(TEXT($C78,"000"),'By serial number'!$A:$A,0),MATCH(_7043_DJones_1_export_excel_2_9_[[#Headers],[CEO_Address2]],'By serial number'!$A$1:$AV$1,0)))</f>
        <v/>
      </c>
      <c r="BM78" s="4" t="str">
        <f>IF(LEN(INDEX('By serial number'!$A:$AV,MATCH(TEXT($C78,"000"),'By serial number'!$A:$A,0),MATCH(_7043_DJones_1_export_excel_2_9_[[#Headers],[CEO_Address3]],'By serial number'!$A$1:$AV$1,0)))=0,"",INDEX('By serial number'!$A:$AV,MATCH(TEXT($C78,"000"),'By serial number'!$A:$A,0),MATCH(_7043_DJones_1_export_excel_2_9_[[#Headers],[CEO_Address3]],'By serial number'!$A$1:$AV$1,0)))</f>
        <v/>
      </c>
      <c r="BN78" s="4" t="str">
        <f>IF(LEN(INDEX('By serial number'!$A:$AV,MATCH(TEXT($C78,"000"),'By serial number'!$A:$A,0),MATCH(_7043_DJones_1_export_excel_2_9_[[#Headers],[CEO_City]],'By serial number'!$A$1:$AV$1,0)))=0,"",INDEX('By serial number'!$A:$AV,MATCH(TEXT($C78,"000"),'By serial number'!$A:$A,0),MATCH(_7043_DJones_1_export_excel_2_9_[[#Headers],[CEO_City]],'By serial number'!$A$1:$AV$1,0)))</f>
        <v/>
      </c>
      <c r="BO78" s="4" t="str">
        <f>IF(LEN(INDEX('By serial number'!$A:$AV,MATCH(TEXT($C78,"000"),'By serial number'!$A:$A,0),MATCH(_7043_DJones_1_export_excel_2_9_[[#Headers],[CEO_State]],'By serial number'!$A$1:$AV$1,0)))=0,"",INDEX('By serial number'!$A:$AV,MATCH(TEXT($C78,"000"),'By serial number'!$A:$A,0),MATCH(_7043_DJones_1_export_excel_2_9_[[#Headers],[CEO_State]],'By serial number'!$A$1:$AV$1,0)))</f>
        <v/>
      </c>
      <c r="BP78" s="4" t="str">
        <f>IF(LEN(INDEX('By serial number'!$A:$AV,MATCH(TEXT($C78,"000"),'By serial number'!$A:$A,0),MATCH(_7043_DJones_1_export_excel_2_9_[[#Headers],[CEO_Postal_Code]],'By serial number'!$A$1:$AV$1,0)))=0,"",INDEX('By serial number'!$A:$AV,MATCH(TEXT($C78,"000"),'By serial number'!$A:$A,0),MATCH(_7043_DJones_1_export_excel_2_9_[[#Headers],[CEO_Postal_Code]],'By serial number'!$A$1:$AV$1,0)))</f>
        <v/>
      </c>
      <c r="BQ78" s="4" t="str">
        <f>IF(LEN(INDEX('By serial number'!$A:$AV,MATCH(TEXT($C78,"000"),'By serial number'!$A:$A,0),MATCH(_7043_DJones_1_export_excel_2_9_[[#Headers],[CEO_Country]],'By serial number'!$A$1:$AV$1,0)))=0,"",INDEX('By serial number'!$A:$AV,MATCH(TEXT($C78,"000"),'By serial number'!$A:$A,0),MATCH(_7043_DJones_1_export_excel_2_9_[[#Headers],[CEO_Country]],'By serial number'!$A$1:$AV$1,0)))</f>
        <v/>
      </c>
      <c r="BR78" s="4" t="str">
        <f>IF(LEN(INDEX('By serial number'!$A:$AV,MATCH(TEXT($C78,"000"),'By serial number'!$A:$A,0),MATCH(_7043_DJones_1_export_excel_2_9_[[#Headers],[CEO_Phone]],'By serial number'!$A$1:$AV$1,0)))=0,"",INDEX('By serial number'!$A:$AV,MATCH(TEXT($C78,"000"),'By serial number'!$A:$A,0),MATCH(_7043_DJones_1_export_excel_2_9_[[#Headers],[CEO_Phone]],'By serial number'!$A$1:$AV$1,0)))</f>
        <v/>
      </c>
      <c r="BS78" s="4" t="str">
        <f>IF(LEN(INDEX('By serial number'!$A:$AV,MATCH(TEXT($C78,"000"),'By serial number'!$A:$A,0),MATCH(_7043_DJones_1_export_excel_2_9_[[#Headers],[CEO_Phone_Extension]],'By serial number'!$A$1:$AV$1,0)))=0,"",INDEX('By serial number'!$A:$AV,MATCH(TEXT($C78,"000"),'By serial number'!$A:$A,0),MATCH(_7043_DJones_1_export_excel_2_9_[[#Headers],[CEO_Phone_Extension]],'By serial number'!$A$1:$AV$1,0)))</f>
        <v/>
      </c>
      <c r="BT78" s="4" t="str">
        <f>IF(LEN(INDEX('By serial number'!$A:$AV,MATCH(TEXT($C78,"000"),'By serial number'!$A:$A,0),MATCH(_7043_DJones_1_export_excel_2_9_[[#Headers],[CEO_Foreign_Phone]],'By serial number'!$A$1:$AV$1,0)))=0,"",INDEX('By serial number'!$A:$AV,MATCH(TEXT($C78,"000"),'By serial number'!$A:$A,0),MATCH(_7043_DJones_1_export_excel_2_9_[[#Headers],[CEO_Foreign_Phone]],'By serial number'!$A$1:$AV$1,0)))</f>
        <v/>
      </c>
      <c r="BU78" s="4" t="str">
        <f>IFERROR(INDEX(Zerobounce!$A:$B,MATCH(_7043_DJones_1_export_excel_2_9_[[#This Row],[COMPEMAILADDRESS]],Zerobounce!$A:$A,0),2),"")</f>
        <v/>
      </c>
      <c r="BV78" s="4" t="str">
        <f>IFERROR(INDEX(Zerobounce!$A:$B,MATCH(_7043_DJones_1_export_excel_2_9_[[#This Row],[CONTACTEMAIL]],Zerobounce!$A:$A,0),2),"")</f>
        <v/>
      </c>
      <c r="BW78" s="11"/>
    </row>
    <row r="79" spans="1:75" x14ac:dyDescent="0.25">
      <c r="A79" s="4" t="s">
        <v>999</v>
      </c>
      <c r="B79" s="4" t="s">
        <v>1000</v>
      </c>
      <c r="C79">
        <v>243</v>
      </c>
      <c r="D79" s="4" t="s">
        <v>1537</v>
      </c>
      <c r="E79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M-FAST </v>
      </c>
      <c r="F79" s="4" t="s">
        <v>1538</v>
      </c>
      <c r="G79" s="4"/>
      <c r="H79" s="4" t="s">
        <v>1539</v>
      </c>
      <c r="I79" s="4" t="s">
        <v>515</v>
      </c>
      <c r="J79" s="4" t="s">
        <v>1540</v>
      </c>
      <c r="K79" s="4" t="s">
        <v>1541</v>
      </c>
      <c r="L79" s="4" t="s">
        <v>1542</v>
      </c>
      <c r="M79" s="4" t="s">
        <v>1543</v>
      </c>
      <c r="N79" s="4"/>
      <c r="P79" s="4" t="s">
        <v>1544</v>
      </c>
      <c r="Q79" s="4" t="s">
        <v>1016</v>
      </c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 t="str">
        <f>IF(LEN(INDEX('By serial number'!$A:$AV,MATCH(TEXT($C79,"000"),'By serial number'!$A:$A,0),MATCH(_7043_DJones_1_export_excel_2_9_[[#Headers],["Operator"]],'By serial number'!$A$1:$AV$1,0)))=0,"",INDEX('By serial number'!$A:$AV,MATCH(TEXT($C79,"000"),'By serial number'!$A:$A,0),MATCH(_7043_DJones_1_export_excel_2_9_[[#Headers],["Operator"]],'By serial number'!$A$1:$AV$1,0)))</f>
        <v/>
      </c>
      <c r="AD79" s="4" t="str">
        <f>IF(LEN(INDEX('By serial number'!$A:$AV,MATCH(TEXT($C79,"000"),'By serial number'!$A:$A,0),MATCH(_7043_DJones_1_export_excel_2_9_[[#Headers],[Data]],'By serial number'!$A$1:$AV$1,0)))=0,"",INDEX('By serial number'!$A:$AV,MATCH(TEXT($C79,"000"),'By serial number'!$A:$A,0),MATCH(_7043_DJones_1_export_excel_2_9_[[#Headers],[Data]],'By serial number'!$A$1:$AV$1,0)))</f>
        <v>G-150 Aeronautics Ltd. rg 12/15/17</v>
      </c>
      <c r="AE79" s="4" t="str">
        <f>IF(LEN(INDEX('By serial number'!$A:$AV,MATCH(TEXT($C79,"000"),'By serial number'!$A:$A,0),MATCH(_7043_DJones_1_export_excel_2_9_[[#Headers],[NAME]],'By serial number'!$A$1:$AV$1,0)))=0,"",INDEX('By serial number'!$A:$AV,MATCH(TEXT($C79,"000"),'By serial number'!$A:$A,0),MATCH(_7043_DJones_1_export_excel_2_9_[[#Headers],[NAME]],'By serial number'!$A$1:$AV$1,0)))</f>
        <v/>
      </c>
      <c r="AF79" s="4" t="str">
        <f>IF(LEN(INDEX('By serial number'!$A:$AV,MATCH(TEXT($C79,"000"),'By serial number'!$A:$A,0),MATCH(_7043_DJones_1_export_excel_2_9_[[#Headers],[STREET]],'By serial number'!$A$1:$AV$1,0)))=0,"",INDEX('By serial number'!$A:$AV,MATCH(TEXT($C79,"000"),'By serial number'!$A:$A,0),MATCH(_7043_DJones_1_export_excel_2_9_[[#Headers],[STREET]],'By serial number'!$A$1:$AV$1,0)))</f>
        <v/>
      </c>
      <c r="AG79" s="4" t="str">
        <f>IF(LEN(INDEX('By serial number'!$A:$AV,MATCH(TEXT($C79,"000"),'By serial number'!$A:$A,0),MATCH(_7043_DJones_1_export_excel_2_9_[[#Headers],[CITY]],'By serial number'!$A$1:$AV$1,0)))=0,"",INDEX('By serial number'!$A:$AV,MATCH(TEXT($C79,"000"),'By serial number'!$A:$A,0),MATCH(_7043_DJones_1_export_excel_2_9_[[#Headers],[CITY]],'By serial number'!$A$1:$AV$1,0)))</f>
        <v/>
      </c>
      <c r="AH79" s="4" t="str">
        <f>IF(LEN(INDEX('By serial number'!$A:$AV,MATCH(TEXT($C79,"000"),'By serial number'!$A:$A,0),MATCH(_7043_DJones_1_export_excel_2_9_[[#Headers],[STATE]],'By serial number'!$A$1:$AV$1,0)))=0,"",INDEX('By serial number'!$A:$AV,MATCH(TEXT($C79,"000"),'By serial number'!$A:$A,0),MATCH(_7043_DJones_1_export_excel_2_9_[[#Headers],[STATE]],'By serial number'!$A$1:$AV$1,0)))</f>
        <v/>
      </c>
      <c r="AI79" s="4" t="e">
        <f>IF(LEN(INDEX('By serial number'!$A:$AV,MATCH(TEXT($C79,"000"),'By serial number'!$A:$A,0),MATCH(_7043_DJones_1_export_excel_2_9_[[#Headers],[Column1]],'By serial number'!$A$1:$AV$1,0)))=0,"",INDEX('By serial number'!$A:$AV,MATCH(TEXT($C79,"000"),'By serial number'!$A:$A,0),MATCH(_7043_DJones_1_export_excel_2_9_[[#Headers],[Column1]],'By serial number'!$A$1:$AV$1,0)))</f>
        <v>#N/A</v>
      </c>
      <c r="AJ79" s="4" t="str">
        <f>IF(LEN(INDEX('By serial number'!$A:$AV,MATCH(TEXT($C79,"000"),'By serial number'!$A:$A,0),MATCH(_7043_DJones_1_export_excel_2_9_[[#Headers],[OTHER NAMES(1)]],'By serial number'!$A$1:$AV$1,0)))=0,"",INDEX('By serial number'!$A:$AV,MATCH(TEXT($C79,"000"),'By serial number'!$A:$A,0),MATCH(_7043_DJones_1_export_excel_2_9_[[#Headers],[OTHER NAMES(1)]],'By serial number'!$A$1:$AV$1,0)))</f>
        <v/>
      </c>
      <c r="AK79" s="4" t="str">
        <f>IF(LEN(INDEX('By serial number'!$A:$AV,MATCH(TEXT($C79,"000"),'By serial number'!$A:$A,0),MATCH(_7043_DJones_1_export_excel_2_9_[[#Headers],[OTHER NAMES(2)]],'By serial number'!$A$1:$AV$1,0)))=0,"",INDEX('By serial number'!$A:$AV,MATCH(TEXT($C79,"000"),'By serial number'!$A:$A,0),MATCH(_7043_DJones_1_export_excel_2_9_[[#Headers],[OTHER NAMES(2)]],'By serial number'!$A$1:$AV$1,0)))</f>
        <v/>
      </c>
      <c r="AL79" s="4" t="str">
        <f>IF(LEN(INDEX('By serial number'!$A:$AV,MATCH(TEXT($C79,"000"),'By serial number'!$A:$A,0),MATCH(_7043_DJones_1_export_excel_2_9_[[#Headers],[Part 135 Certificate Holder Name]],'By serial number'!$A$1:$AV$1,0)))=0,"",INDEX('By serial number'!$A:$AV,MATCH(TEXT($C79,"000"),'By serial number'!$A:$A,0),MATCH(_7043_DJones_1_export_excel_2_9_[[#Headers],[Part 135 Certificate Holder Name]],'By serial number'!$A$1:$AV$1,0)))</f>
        <v/>
      </c>
      <c r="AM79" s="4" t="str">
        <f>IF(LEN(INDEX('By serial number'!$A:$AV,MATCH(TEXT($C79,"000"),'By serial number'!$A:$A,0),MATCH(_7043_DJones_1_export_excel_2_9_[[#Headers],[Part 135 Dsgn]],'By serial number'!$A$1:$AV$1,0)))=0,"",INDEX('By serial number'!$A:$AV,MATCH(TEXT($C79,"000"),'By serial number'!$A:$A,0),MATCH(_7043_DJones_1_export_excel_2_9_[[#Headers],[Part 135 Dsgn]],'By serial number'!$A$1:$AV$1,0)))</f>
        <v/>
      </c>
      <c r="AN79" s="4" t="e">
        <f>IF(LEN(INDEX('By serial number'!$A:$AV,MATCH(TEXT($C79,"000"),'By serial number'!$A:$A,0),MATCH(_7043_DJones_1_export_excel_2_9_[[#Headers],[Column2]],'By serial number'!$A$1:$AV$1,0)))=0,"",INDEX('By serial number'!$A:$AV,MATCH(TEXT($C79,"000"),'By serial number'!$A:$A,0),MATCH(_7043_DJones_1_export_excel_2_9_[[#Headers],[Column2]],'By serial number'!$A$1:$AV$1,0)))</f>
        <v>#N/A</v>
      </c>
      <c r="AO79" s="4" t="str">
        <f>IF(LEN(INDEX('By serial number'!$A:$AV,MATCH(TEXT($C79,"000"),'By serial number'!$A:$A,0),MATCH(_7043_DJones_1_export_excel_2_9_[[#Headers],[DNB Key People]],'By serial number'!$A$1:$AV$1,0)))=0,"",INDEX('By serial number'!$A:$AV,MATCH(TEXT($C79,"000"),'By serial number'!$A:$A,0),MATCH(_7043_DJones_1_export_excel_2_9_[[#Headers],[DNB Key People]],'By serial number'!$A$1:$AV$1,0)))</f>
        <v/>
      </c>
      <c r="AP79" s="4" t="str">
        <f>IF(LEN(INDEX('By serial number'!$A:$AV,MATCH(TEXT($C79,"000"),'By serial number'!$A:$A,0),MATCH(_7043_DJones_1_export_excel_2_9_[[#Headers],[POC]],'By serial number'!$A$1:$AV$1,0)))=0,"",INDEX('By serial number'!$A:$AV,MATCH(TEXT($C79,"000"),'By serial number'!$A:$A,0),MATCH(_7043_DJones_1_export_excel_2_9_[[#Headers],[POC]],'By serial number'!$A$1:$AV$1,0)))</f>
        <v/>
      </c>
      <c r="AQ79" s="4" t="str">
        <f>IF(LEN(INDEX('By serial number'!$A:$AV,MATCH(TEXT($C79,"000"),'By serial number'!$A:$A,0),MATCH(_7043_DJones_1_export_excel_2_9_[[#Headers],[Title]],'By serial number'!$A$1:$AV$1,0)))=0,"",INDEX('By serial number'!$A:$AV,MATCH(TEXT($C79,"000"),'By serial number'!$A:$A,0),MATCH(_7043_DJones_1_export_excel_2_9_[[#Headers],[Title]],'By serial number'!$A$1:$AV$1,0)))</f>
        <v/>
      </c>
      <c r="AR79" s="4" t="str">
        <f>IF(LEN(INDEX('By serial number'!$A:$AV,MATCH(TEXT($C79,"000"),'By serial number'!$A:$A,0),MATCH(_7043_DJones_1_export_excel_2_9_[[#Headers],[Address]],'By serial number'!$A$1:$AV$1,0)))=0,"",INDEX('By serial number'!$A:$AV,MATCH(TEXT($C79,"000"),'By serial number'!$A:$A,0),MATCH(_7043_DJones_1_export_excel_2_9_[[#Headers],[Address]],'By serial number'!$A$1:$AV$1,0)))</f>
        <v/>
      </c>
      <c r="AS79" s="4" t="e">
        <f>IF(LEN(INDEX('By serial number'!$A:$AV,MATCH(TEXT($C79,"000"),'By serial number'!$A:$A,0),MATCH(_7043_DJones_1_export_excel_2_9_[[#Headers],[Column3]],'By serial number'!$A$1:$AV$1,0)))=0,"",INDEX('By serial number'!$A:$AV,MATCH(TEXT($C79,"000"),'By serial number'!$A:$A,0),MATCH(_7043_DJones_1_export_excel_2_9_[[#Headers],[Column3]],'By serial number'!$A$1:$AV$1,0)))</f>
        <v>#N/A</v>
      </c>
      <c r="AT79" s="4" t="str">
        <f>IF(LEN(INDEX('By serial number'!$A:$AV,MATCH(TEXT($C79,"000"),'By serial number'!$A:$A,0),MATCH(_7043_DJones_1_export_excel_2_9_[[#Headers],[Phone]],'By serial number'!$A$1:$AV$1,0)))=0,"",INDEX('By serial number'!$A:$AV,MATCH(TEXT($C79,"000"),'By serial number'!$A:$A,0),MATCH(_7043_DJones_1_export_excel_2_9_[[#Headers],[Phone]],'By serial number'!$A$1:$AV$1,0)))</f>
        <v/>
      </c>
      <c r="AU79" s="4" t="str">
        <f>IF(LEN(INDEX('By serial number'!$A:$AV,MATCH(TEXT($C79,"000"),'By serial number'!$A:$A,0),MATCH(_7043_DJones_1_export_excel_2_9_[[#Headers],[Email]],'By serial number'!$A$1:$AV$1,0)))=0,"",INDEX('By serial number'!$A:$AV,MATCH(TEXT($C79,"000"),'By serial number'!$A:$A,0),MATCH(_7043_DJones_1_export_excel_2_9_[[#Headers],[Email]],'By serial number'!$A$1:$AV$1,0)))</f>
        <v/>
      </c>
      <c r="AV79" s="4" t="e">
        <f>IF(LEN(INDEX('By serial number'!$A:$AV,MATCH(TEXT($C79,"000"),'By serial number'!$A:$A,0),MATCH(_7043_DJones_1_export_excel_2_9_[[#Headers],[Column4]],'By serial number'!$A$1:$AV$1,0)))=0,"",INDEX('By serial number'!$A:$AV,MATCH(TEXT($C79,"000"),'By serial number'!$A:$A,0),MATCH(_7043_DJones_1_export_excel_2_9_[[#Headers],[Column4]],'By serial number'!$A$1:$AV$1,0)))</f>
        <v>#N/A</v>
      </c>
      <c r="AW79" s="4" t="str">
        <f>IF(LEN(INDEX('By serial number'!$A:$AV,MATCH(TEXT($C79,"000"),'By serial number'!$A:$A,0),MATCH(_7043_DJones_1_export_excel_2_9_[[#Headers],[NBAA Name]],'By serial number'!$A$1:$AV$1,0)))=0,"",INDEX('By serial number'!$A:$AV,MATCH(TEXT($C79,"000"),'By serial number'!$A:$A,0),MATCH(_7043_DJones_1_export_excel_2_9_[[#Headers],[NBAA Name]],'By serial number'!$A$1:$AV$1,0)))</f>
        <v/>
      </c>
      <c r="AX79" s="4" t="str">
        <f>IF(LEN(INDEX('By serial number'!$A:$AV,MATCH(TEXT($C79,"000"),'By serial number'!$A:$A,0),MATCH(_7043_DJones_1_export_excel_2_9_[[#Headers],[NBAA Addr1]],'By serial number'!$A$1:$AV$1,0)))=0,"",INDEX('By serial number'!$A:$AV,MATCH(TEXT($C79,"000"),'By serial number'!$A:$A,0),MATCH(_7043_DJones_1_export_excel_2_9_[[#Headers],[NBAA Addr1]],'By serial number'!$A$1:$AV$1,0)))</f>
        <v/>
      </c>
      <c r="AY79" s="4" t="str">
        <f>IF(LEN(INDEX('By serial number'!$A:$AV,MATCH(TEXT($C79,"000"),'By serial number'!$A:$A,0),MATCH(_7043_DJones_1_export_excel_2_9_[[#Headers],[NBAA Addr2]],'By serial number'!$A$1:$AV$1,0)))=0,"",INDEX('By serial number'!$A:$AV,MATCH(TEXT($C79,"000"),'By serial number'!$A:$A,0),MATCH(_7043_DJones_1_export_excel_2_9_[[#Headers],[NBAA Addr2]],'By serial number'!$A$1:$AV$1,0)))</f>
        <v/>
      </c>
      <c r="AZ79" s="4" t="str">
        <f>IF(LEN(INDEX('By serial number'!$A:$AV,MATCH(TEXT($C79,"000"),'By serial number'!$A:$A,0),MATCH(_7043_DJones_1_export_excel_2_9_[[#Headers],[NBAA City]],'By serial number'!$A$1:$AV$1,0)))=0,"",INDEX('By serial number'!$A:$AV,MATCH(TEXT($C79,"000"),'By serial number'!$A:$A,0),MATCH(_7043_DJones_1_export_excel_2_9_[[#Headers],[NBAA City]],'By serial number'!$A$1:$AV$1,0)))</f>
        <v/>
      </c>
      <c r="BA79" s="4" t="str">
        <f>IF(LEN(INDEX('By serial number'!$A:$AV,MATCH(TEXT($C79,"000"),'By serial number'!$A:$A,0),MATCH(_7043_DJones_1_export_excel_2_9_[[#Headers],[NBAA State]],'By serial number'!$A$1:$AV$1,0)))=0,"",INDEX('By serial number'!$A:$AV,MATCH(TEXT($C79,"000"),'By serial number'!$A:$A,0),MATCH(_7043_DJones_1_export_excel_2_9_[[#Headers],[NBAA State]],'By serial number'!$A$1:$AV$1,0)))</f>
        <v/>
      </c>
      <c r="BB79" s="4" t="str">
        <f>IF(LEN(INDEX('By serial number'!$A:$AV,MATCH(TEXT($C79,"000"),'By serial number'!$A:$A,0),MATCH(_7043_DJones_1_export_excel_2_9_[[#Headers],[NBAA Zip]],'By serial number'!$A$1:$AV$1,0)))=0,"",INDEX('By serial number'!$A:$AV,MATCH(TEXT($C79,"000"),'By serial number'!$A:$A,0),MATCH(_7043_DJones_1_export_excel_2_9_[[#Headers],[NBAA Zip]],'By serial number'!$A$1:$AV$1,0)))</f>
        <v/>
      </c>
      <c r="BC79" s="4" t="str">
        <f>IF(LEN(INDEX('By serial number'!$A:$AV,MATCH(TEXT($C79,"000"),'By serial number'!$A:$A,0),MATCH(_7043_DJones_1_export_excel_2_9_[[#Headers],[NBAA Phone]],'By serial number'!$A$1:$AV$1,0)))=0,"",INDEX('By serial number'!$A:$AV,MATCH(TEXT($C79,"000"),'By serial number'!$A:$A,0),MATCH(_7043_DJones_1_export_excel_2_9_[[#Headers],[NBAA Phone]],'By serial number'!$A$1:$AV$1,0)))</f>
        <v/>
      </c>
      <c r="BD79" s="4" t="str">
        <f>IF(LEN(INDEX('By serial number'!$A:$AV,MATCH(TEXT($C79,"000"),'By serial number'!$A:$A,0),MATCH(_7043_DJones_1_export_excel_2_9_[[#Headers],[NBAA Web]],'By serial number'!$A$1:$AV$1,0)))=0,"",INDEX('By serial number'!$A:$AV,MATCH(TEXT($C79,"000"),'By serial number'!$A:$A,0),MATCH(_7043_DJones_1_export_excel_2_9_[[#Headers],[NBAA Web]],'By serial number'!$A$1:$AV$1,0)))</f>
        <v/>
      </c>
      <c r="BE79" s="4" t="str">
        <f>IF(LEN(INDEX('By serial number'!$A:$AV,MATCH(TEXT($C79,"000"),'By serial number'!$A:$A,0),MATCH(_7043_DJones_1_export_excel_2_9_[[#Headers],[NBAA email]],'By serial number'!$A$1:$AV$1,0)))=0,"",INDEX('By serial number'!$A:$AV,MATCH(TEXT($C79,"000"),'By serial number'!$A:$A,0),MATCH(_7043_DJones_1_export_excel_2_9_[[#Headers],[NBAA email]],'By serial number'!$A$1:$AV$1,0)))</f>
        <v/>
      </c>
      <c r="BF79" s="4" t="str">
        <f>IF(LEN(INDEX('By serial number'!$A:$AV,MATCH(TEXT($C79,"000"),'By serial number'!$A:$A,0),MATCH(_7043_DJones_1_export_excel_2_9_[[#Headers],[NBAA NBAA Link]],'By serial number'!$A$1:$AV$1,0)))=0,"",INDEX('By serial number'!$A:$AV,MATCH(TEXT($C79,"000"),'By serial number'!$A:$A,0),MATCH(_7043_DJones_1_export_excel_2_9_[[#Headers],[NBAA NBAA Link]],'By serial number'!$A$1:$AV$1,0)))</f>
        <v/>
      </c>
      <c r="BG79" s="4" t="str">
        <f>IF(LEN(INDEX('By serial number'!$A:$AV,MATCH(TEXT($C79,"000"),'By serial number'!$A:$A,0),MATCH(_7043_DJones_1_export_excel_2_9_[[#Headers],[Certificate Designator]],'By serial number'!$A$1:$AV$1,0)))=0,"",INDEX('By serial number'!$A:$AV,MATCH(TEXT($C79,"000"),'By serial number'!$A:$A,0),MATCH(_7043_DJones_1_export_excel_2_9_[[#Headers],[Certificate Designator]],'By serial number'!$A$1:$AV$1,0)))</f>
        <v/>
      </c>
      <c r="BH79" s="4" t="str">
        <f>IF(LEN(INDEX('By serial number'!$A:$AV,MATCH(TEXT($C79,"000"),'By serial number'!$A:$A,0),MATCH(_7043_DJones_1_export_excel_2_9_[[#Headers],[Company Name]],'By serial number'!$A$1:$AV$1,0)))=0,"",INDEX('By serial number'!$A:$AV,MATCH(TEXT($C79,"000"),'By serial number'!$A:$A,0),MATCH(_7043_DJones_1_export_excel_2_9_[[#Headers],[Company Name]],'By serial number'!$A$1:$AV$1,0)))</f>
        <v/>
      </c>
      <c r="BI79" s="4" t="str">
        <f>IF(LEN(INDEX('By serial number'!$A:$AV,MATCH(TEXT($C79,"000"),'By serial number'!$A:$A,0),MATCH(_7043_DJones_1_export_excel_2_9_[[#Headers],[CEO_Name]],'By serial number'!$A$1:$AV$1,0)))=0,"",INDEX('By serial number'!$A:$AV,MATCH(TEXT($C79,"000"),'By serial number'!$A:$A,0),MATCH(_7043_DJones_1_export_excel_2_9_[[#Headers],[CEO_Name]],'By serial number'!$A$1:$AV$1,0)))</f>
        <v/>
      </c>
      <c r="BJ79" s="4" t="str">
        <f>IF(LEN(INDEX('By serial number'!$A:$AV,MATCH(TEXT($C79,"000"),'By serial number'!$A:$A,0),MATCH(_7043_DJones_1_export_excel_2_9_[[#Headers],[CEO_Title]],'By serial number'!$A$1:$AV$1,0)))=0,"",INDEX('By serial number'!$A:$AV,MATCH(TEXT($C79,"000"),'By serial number'!$A:$A,0),MATCH(_7043_DJones_1_export_excel_2_9_[[#Headers],[CEO_Title]],'By serial number'!$A$1:$AV$1,0)))</f>
        <v/>
      </c>
      <c r="BK79" s="4" t="str">
        <f>IF(LEN(INDEX('By serial number'!$A:$AV,MATCH(TEXT($C79,"000"),'By serial number'!$A:$A,0),MATCH(_7043_DJones_1_export_excel_2_9_[[#Headers],[CEO_Address1]],'By serial number'!$A$1:$AV$1,0)))=0,"",INDEX('By serial number'!$A:$AV,MATCH(TEXT($C79,"000"),'By serial number'!$A:$A,0),MATCH(_7043_DJones_1_export_excel_2_9_[[#Headers],[CEO_Address1]],'By serial number'!$A$1:$AV$1,0)))</f>
        <v/>
      </c>
      <c r="BL79" s="4" t="str">
        <f>IF(LEN(INDEX('By serial number'!$A:$AV,MATCH(TEXT($C79,"000"),'By serial number'!$A:$A,0),MATCH(_7043_DJones_1_export_excel_2_9_[[#Headers],[CEO_Address2]],'By serial number'!$A$1:$AV$1,0)))=0,"",INDEX('By serial number'!$A:$AV,MATCH(TEXT($C79,"000"),'By serial number'!$A:$A,0),MATCH(_7043_DJones_1_export_excel_2_9_[[#Headers],[CEO_Address2]],'By serial number'!$A$1:$AV$1,0)))</f>
        <v/>
      </c>
      <c r="BM79" s="4" t="str">
        <f>IF(LEN(INDEX('By serial number'!$A:$AV,MATCH(TEXT($C79,"000"),'By serial number'!$A:$A,0),MATCH(_7043_DJones_1_export_excel_2_9_[[#Headers],[CEO_Address3]],'By serial number'!$A$1:$AV$1,0)))=0,"",INDEX('By serial number'!$A:$AV,MATCH(TEXT($C79,"000"),'By serial number'!$A:$A,0),MATCH(_7043_DJones_1_export_excel_2_9_[[#Headers],[CEO_Address3]],'By serial number'!$A$1:$AV$1,0)))</f>
        <v/>
      </c>
      <c r="BN79" s="4" t="str">
        <f>IF(LEN(INDEX('By serial number'!$A:$AV,MATCH(TEXT($C79,"000"),'By serial number'!$A:$A,0),MATCH(_7043_DJones_1_export_excel_2_9_[[#Headers],[CEO_City]],'By serial number'!$A$1:$AV$1,0)))=0,"",INDEX('By serial number'!$A:$AV,MATCH(TEXT($C79,"000"),'By serial number'!$A:$A,0),MATCH(_7043_DJones_1_export_excel_2_9_[[#Headers],[CEO_City]],'By serial number'!$A$1:$AV$1,0)))</f>
        <v/>
      </c>
      <c r="BO79" s="4" t="str">
        <f>IF(LEN(INDEX('By serial number'!$A:$AV,MATCH(TEXT($C79,"000"),'By serial number'!$A:$A,0),MATCH(_7043_DJones_1_export_excel_2_9_[[#Headers],[CEO_State]],'By serial number'!$A$1:$AV$1,0)))=0,"",INDEX('By serial number'!$A:$AV,MATCH(TEXT($C79,"000"),'By serial number'!$A:$A,0),MATCH(_7043_DJones_1_export_excel_2_9_[[#Headers],[CEO_State]],'By serial number'!$A$1:$AV$1,0)))</f>
        <v/>
      </c>
      <c r="BP79" s="4" t="str">
        <f>IF(LEN(INDEX('By serial number'!$A:$AV,MATCH(TEXT($C79,"000"),'By serial number'!$A:$A,0),MATCH(_7043_DJones_1_export_excel_2_9_[[#Headers],[CEO_Postal_Code]],'By serial number'!$A$1:$AV$1,0)))=0,"",INDEX('By serial number'!$A:$AV,MATCH(TEXT($C79,"000"),'By serial number'!$A:$A,0),MATCH(_7043_DJones_1_export_excel_2_9_[[#Headers],[CEO_Postal_Code]],'By serial number'!$A$1:$AV$1,0)))</f>
        <v/>
      </c>
      <c r="BQ79" s="4" t="str">
        <f>IF(LEN(INDEX('By serial number'!$A:$AV,MATCH(TEXT($C79,"000"),'By serial number'!$A:$A,0),MATCH(_7043_DJones_1_export_excel_2_9_[[#Headers],[CEO_Country]],'By serial number'!$A$1:$AV$1,0)))=0,"",INDEX('By serial number'!$A:$AV,MATCH(TEXT($C79,"000"),'By serial number'!$A:$A,0),MATCH(_7043_DJones_1_export_excel_2_9_[[#Headers],[CEO_Country]],'By serial number'!$A$1:$AV$1,0)))</f>
        <v/>
      </c>
      <c r="BR79" s="4" t="str">
        <f>IF(LEN(INDEX('By serial number'!$A:$AV,MATCH(TEXT($C79,"000"),'By serial number'!$A:$A,0),MATCH(_7043_DJones_1_export_excel_2_9_[[#Headers],[CEO_Phone]],'By serial number'!$A$1:$AV$1,0)))=0,"",INDEX('By serial number'!$A:$AV,MATCH(TEXT($C79,"000"),'By serial number'!$A:$A,0),MATCH(_7043_DJones_1_export_excel_2_9_[[#Headers],[CEO_Phone]],'By serial number'!$A$1:$AV$1,0)))</f>
        <v/>
      </c>
      <c r="BS79" s="4" t="str">
        <f>IF(LEN(INDEX('By serial number'!$A:$AV,MATCH(TEXT($C79,"000"),'By serial number'!$A:$A,0),MATCH(_7043_DJones_1_export_excel_2_9_[[#Headers],[CEO_Phone_Extension]],'By serial number'!$A$1:$AV$1,0)))=0,"",INDEX('By serial number'!$A:$AV,MATCH(TEXT($C79,"000"),'By serial number'!$A:$A,0),MATCH(_7043_DJones_1_export_excel_2_9_[[#Headers],[CEO_Phone_Extension]],'By serial number'!$A$1:$AV$1,0)))</f>
        <v/>
      </c>
      <c r="BT79" s="4" t="str">
        <f>IF(LEN(INDEX('By serial number'!$A:$AV,MATCH(TEXT($C79,"000"),'By serial number'!$A:$A,0),MATCH(_7043_DJones_1_export_excel_2_9_[[#Headers],[CEO_Foreign_Phone]],'By serial number'!$A$1:$AV$1,0)))=0,"",INDEX('By serial number'!$A:$AV,MATCH(TEXT($C79,"000"),'By serial number'!$A:$A,0),MATCH(_7043_DJones_1_export_excel_2_9_[[#Headers],[CEO_Foreign_Phone]],'By serial number'!$A$1:$AV$1,0)))</f>
        <v/>
      </c>
      <c r="BU79" s="4" t="str">
        <f>IFERROR(INDEX(Zerobounce!$A:$B,MATCH(_7043_DJones_1_export_excel_2_9_[[#This Row],[COMPEMAILADDRESS]],Zerobounce!$A:$A,0),2),"")</f>
        <v/>
      </c>
      <c r="BV79" s="4" t="str">
        <f>IFERROR(INDEX(Zerobounce!$A:$B,MATCH(_7043_DJones_1_export_excel_2_9_[[#This Row],[CONTACTEMAIL]],Zerobounce!$A:$A,0),2),"")</f>
        <v/>
      </c>
      <c r="BW79" s="11"/>
    </row>
    <row r="80" spans="1:75" x14ac:dyDescent="0.25">
      <c r="A80" s="4" t="s">
        <v>999</v>
      </c>
      <c r="B80" s="4" t="s">
        <v>1000</v>
      </c>
      <c r="C80">
        <v>244</v>
      </c>
      <c r="D80" s="4" t="s">
        <v>497</v>
      </c>
      <c r="E80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N553CB</v>
      </c>
      <c r="F80" s="4" t="s">
        <v>1545</v>
      </c>
      <c r="G80" s="4"/>
      <c r="H80" s="4" t="s">
        <v>508</v>
      </c>
      <c r="I80" s="4" t="s">
        <v>1546</v>
      </c>
      <c r="J80" s="4" t="s">
        <v>1547</v>
      </c>
      <c r="K80" s="4" t="s">
        <v>1548</v>
      </c>
      <c r="L80" s="4"/>
      <c r="M80" s="4" t="s">
        <v>507</v>
      </c>
      <c r="N80" s="4"/>
      <c r="O80">
        <v>937</v>
      </c>
      <c r="P80" s="4" t="s">
        <v>508</v>
      </c>
      <c r="Q80" s="4" t="s">
        <v>1193</v>
      </c>
      <c r="R80" s="4" t="s">
        <v>1549</v>
      </c>
      <c r="S80" s="4" t="s">
        <v>511</v>
      </c>
      <c r="T80" s="4" t="s">
        <v>1550</v>
      </c>
      <c r="U80" s="4"/>
      <c r="V80" s="4" t="s">
        <v>1551</v>
      </c>
      <c r="W80" s="4" t="s">
        <v>1552</v>
      </c>
      <c r="X80" s="4" t="s">
        <v>1553</v>
      </c>
      <c r="Y80" s="4" t="s">
        <v>1554</v>
      </c>
      <c r="Z80" s="4" t="s">
        <v>1555</v>
      </c>
      <c r="AA80" s="4"/>
      <c r="AB80" s="4" t="s">
        <v>1555</v>
      </c>
      <c r="AC80" s="4" t="str">
        <f>IF(LEN(INDEX('By serial number'!$A:$AV,MATCH(TEXT($C80,"000"),'By serial number'!$A:$A,0),MATCH(_7043_DJones_1_export_excel_2_9_[[#Headers],["Operator"]],'By serial number'!$A$1:$AV$1,0)))=0,"",INDEX('By serial number'!$A:$AV,MATCH(TEXT($C80,"000"),'By serial number'!$A:$A,0),MATCH(_7043_DJones_1_export_excel_2_9_[[#Headers],["Operator"]],'By serial number'!$A$1:$AV$1,0)))</f>
        <v xml:space="preserve">MN Aviation </v>
      </c>
      <c r="AD80" s="4" t="str">
        <f>IF(LEN(INDEX('By serial number'!$A:$AV,MATCH(TEXT($C80,"000"),'By serial number'!$A:$A,0),MATCH(_7043_DJones_1_export_excel_2_9_[[#Headers],[Data]],'By serial number'!$A$1:$AV$1,0)))=0,"",INDEX('By serial number'!$A:$AV,MATCH(TEXT($C80,"000"),'By serial number'!$A:$A,0),MATCH(_7043_DJones_1_export_excel_2_9_[[#Headers],[Data]],'By serial number'!$A$1:$AV$1,0)))</f>
        <v>N553CB LLC Dorado PR bought 12/7/18</v>
      </c>
      <c r="AE80" s="4" t="str">
        <f>IF(LEN(INDEX('By serial number'!$A:$AV,MATCH(TEXT($C80,"000"),'By serial number'!$A:$A,0),MATCH(_7043_DJones_1_export_excel_2_9_[[#Headers],[NAME]],'By serial number'!$A$1:$AV$1,0)))=0,"",INDEX('By serial number'!$A:$AV,MATCH(TEXT($C80,"000"),'By serial number'!$A:$A,0),MATCH(_7043_DJones_1_export_excel_2_9_[[#Headers],[NAME]],'By serial number'!$A$1:$AV$1,0)))</f>
        <v>N553CB LLC</v>
      </c>
      <c r="AF80" s="4" t="str">
        <f>IF(LEN(INDEX('By serial number'!$A:$AV,MATCH(TEXT($C80,"000"),'By serial number'!$A:$A,0),MATCH(_7043_DJones_1_export_excel_2_9_[[#Headers],[STREET]],'By serial number'!$A$1:$AV$1,0)))=0,"",INDEX('By serial number'!$A:$AV,MATCH(TEXT($C80,"000"),'By serial number'!$A:$A,0),MATCH(_7043_DJones_1_export_excel_2_9_[[#Headers],[STREET]],'By serial number'!$A$1:$AV$1,0)))</f>
        <v>BO SALDINERA</v>
      </c>
      <c r="AG80" s="4" t="str">
        <f>IF(LEN(INDEX('By serial number'!$A:$AV,MATCH(TEXT($C80,"000"),'By serial number'!$A:$A,0),MATCH(_7043_DJones_1_export_excel_2_9_[[#Headers],[CITY]],'By serial number'!$A$1:$AV$1,0)))=0,"",INDEX('By serial number'!$A:$AV,MATCH(TEXT($C80,"000"),'By serial number'!$A:$A,0),MATCH(_7043_DJones_1_export_excel_2_9_[[#Headers],[CITY]],'By serial number'!$A$1:$AV$1,0)))</f>
        <v>DORADO</v>
      </c>
      <c r="AH80" s="4" t="str">
        <f>IF(LEN(INDEX('By serial number'!$A:$AV,MATCH(TEXT($C80,"000"),'By serial number'!$A:$A,0),MATCH(_7043_DJones_1_export_excel_2_9_[[#Headers],[STATE]],'By serial number'!$A$1:$AV$1,0)))=0,"",INDEX('By serial number'!$A:$AV,MATCH(TEXT($C80,"000"),'By serial number'!$A:$A,0),MATCH(_7043_DJones_1_export_excel_2_9_[[#Headers],[STATE]],'By serial number'!$A$1:$AV$1,0)))</f>
        <v>PR</v>
      </c>
      <c r="AI80" s="4" t="e">
        <f>IF(LEN(INDEX('By serial number'!$A:$AV,MATCH(TEXT($C80,"000"),'By serial number'!$A:$A,0),MATCH(_7043_DJones_1_export_excel_2_9_[[#Headers],[Column1]],'By serial number'!$A$1:$AV$1,0)))=0,"",INDEX('By serial number'!$A:$AV,MATCH(TEXT($C80,"000"),'By serial number'!$A:$A,0),MATCH(_7043_DJones_1_export_excel_2_9_[[#Headers],[Column1]],'By serial number'!$A$1:$AV$1,0)))</f>
        <v>#N/A</v>
      </c>
      <c r="AJ80" s="4" t="str">
        <f>IF(LEN(INDEX('By serial number'!$A:$AV,MATCH(TEXT($C80,"000"),'By serial number'!$A:$A,0),MATCH(_7043_DJones_1_export_excel_2_9_[[#Headers],[OTHER NAMES(1)]],'By serial number'!$A$1:$AV$1,0)))=0,"",INDEX('By serial number'!$A:$AV,MATCH(TEXT($C80,"000"),'By serial number'!$A:$A,0),MATCH(_7043_DJones_1_export_excel_2_9_[[#Headers],[OTHER NAMES(1)]],'By serial number'!$A$1:$AV$1,0)))</f>
        <v/>
      </c>
      <c r="AK80" s="4" t="str">
        <f>IF(LEN(INDEX('By serial number'!$A:$AV,MATCH(TEXT($C80,"000"),'By serial number'!$A:$A,0),MATCH(_7043_DJones_1_export_excel_2_9_[[#Headers],[OTHER NAMES(2)]],'By serial number'!$A$1:$AV$1,0)))=0,"",INDEX('By serial number'!$A:$AV,MATCH(TEXT($C80,"000"),'By serial number'!$A:$A,0),MATCH(_7043_DJones_1_export_excel_2_9_[[#Headers],[OTHER NAMES(2)]],'By serial number'!$A$1:$AV$1,0)))</f>
        <v/>
      </c>
      <c r="AL80" s="4" t="str">
        <f>IF(LEN(INDEX('By serial number'!$A:$AV,MATCH(TEXT($C80,"000"),'By serial number'!$A:$A,0),MATCH(_7043_DJones_1_export_excel_2_9_[[#Headers],[Part 135 Certificate Holder Name]],'By serial number'!$A$1:$AV$1,0)))=0,"",INDEX('By serial number'!$A:$AV,MATCH(TEXT($C80,"000"),'By serial number'!$A:$A,0),MATCH(_7043_DJones_1_export_excel_2_9_[[#Headers],[Part 135 Certificate Holder Name]],'By serial number'!$A$1:$AV$1,0)))</f>
        <v>M&amp;N Aviation, Inc.</v>
      </c>
      <c r="AM80" s="4" t="str">
        <f>IF(LEN(INDEX('By serial number'!$A:$AV,MATCH(TEXT($C80,"000"),'By serial number'!$A:$A,0),MATCH(_7043_DJones_1_export_excel_2_9_[[#Headers],[Part 135 Dsgn]],'By serial number'!$A$1:$AV$1,0)))=0,"",INDEX('By serial number'!$A:$AV,MATCH(TEXT($C80,"000"),'By serial number'!$A:$A,0),MATCH(_7043_DJones_1_export_excel_2_9_[[#Headers],[Part 135 Dsgn]],'By serial number'!$A$1:$AV$1,0)))</f>
        <v>MY5A</v>
      </c>
      <c r="AN80" s="4" t="e">
        <f>IF(LEN(INDEX('By serial number'!$A:$AV,MATCH(TEXT($C80,"000"),'By serial number'!$A:$A,0),MATCH(_7043_DJones_1_export_excel_2_9_[[#Headers],[Column2]],'By serial number'!$A$1:$AV$1,0)))=0,"",INDEX('By serial number'!$A:$AV,MATCH(TEXT($C80,"000"),'By serial number'!$A:$A,0),MATCH(_7043_DJones_1_export_excel_2_9_[[#Headers],[Column2]],'By serial number'!$A$1:$AV$1,0)))</f>
        <v>#N/A</v>
      </c>
      <c r="AO80" s="4" t="str">
        <f>IF(LEN(INDEX('By serial number'!$A:$AV,MATCH(TEXT($C80,"000"),'By serial number'!$A:$A,0),MATCH(_7043_DJones_1_export_excel_2_9_[[#Headers],[DNB Key People]],'By serial number'!$A$1:$AV$1,0)))=0,"",INDEX('By serial number'!$A:$AV,MATCH(TEXT($C80,"000"),'By serial number'!$A:$A,0),MATCH(_7043_DJones_1_export_excel_2_9_[[#Headers],[DNB Key People]],'By serial number'!$A$1:$AV$1,0)))</f>
        <v/>
      </c>
      <c r="AP80" s="4" t="str">
        <f>IF(LEN(INDEX('By serial number'!$A:$AV,MATCH(TEXT($C80,"000"),'By serial number'!$A:$A,0),MATCH(_7043_DJones_1_export_excel_2_9_[[#Headers],[POC]],'By serial number'!$A$1:$AV$1,0)))=0,"",INDEX('By serial number'!$A:$AV,MATCH(TEXT($C80,"000"),'By serial number'!$A:$A,0),MATCH(_7043_DJones_1_export_excel_2_9_[[#Headers],[POC]],'By serial number'!$A$1:$AV$1,0)))</f>
        <v/>
      </c>
      <c r="AQ80" s="4" t="str">
        <f>IF(LEN(INDEX('By serial number'!$A:$AV,MATCH(TEXT($C80,"000"),'By serial number'!$A:$A,0),MATCH(_7043_DJones_1_export_excel_2_9_[[#Headers],[Title]],'By serial number'!$A$1:$AV$1,0)))=0,"",INDEX('By serial number'!$A:$AV,MATCH(TEXT($C80,"000"),'By serial number'!$A:$A,0),MATCH(_7043_DJones_1_export_excel_2_9_[[#Headers],[Title]],'By serial number'!$A$1:$AV$1,0)))</f>
        <v/>
      </c>
      <c r="AR80" s="4" t="str">
        <f>IF(LEN(INDEX('By serial number'!$A:$AV,MATCH(TEXT($C80,"000"),'By serial number'!$A:$A,0),MATCH(_7043_DJones_1_export_excel_2_9_[[#Headers],[Address]],'By serial number'!$A$1:$AV$1,0)))=0,"",INDEX('By serial number'!$A:$AV,MATCH(TEXT($C80,"000"),'By serial number'!$A:$A,0),MATCH(_7043_DJones_1_export_excel_2_9_[[#Headers],[Address]],'By serial number'!$A$1:$AV$1,0)))</f>
        <v/>
      </c>
      <c r="AS80" s="4" t="e">
        <f>IF(LEN(INDEX('By serial number'!$A:$AV,MATCH(TEXT($C80,"000"),'By serial number'!$A:$A,0),MATCH(_7043_DJones_1_export_excel_2_9_[[#Headers],[Column3]],'By serial number'!$A$1:$AV$1,0)))=0,"",INDEX('By serial number'!$A:$AV,MATCH(TEXT($C80,"000"),'By serial number'!$A:$A,0),MATCH(_7043_DJones_1_export_excel_2_9_[[#Headers],[Column3]],'By serial number'!$A$1:$AV$1,0)))</f>
        <v>#N/A</v>
      </c>
      <c r="AT80" s="4" t="str">
        <f>IF(LEN(INDEX('By serial number'!$A:$AV,MATCH(TEXT($C80,"000"),'By serial number'!$A:$A,0),MATCH(_7043_DJones_1_export_excel_2_9_[[#Headers],[Phone]],'By serial number'!$A$1:$AV$1,0)))=0,"",INDEX('By serial number'!$A:$AV,MATCH(TEXT($C80,"000"),'By serial number'!$A:$A,0),MATCH(_7043_DJones_1_export_excel_2_9_[[#Headers],[Phone]],'By serial number'!$A$1:$AV$1,0)))</f>
        <v/>
      </c>
      <c r="AU80" s="4" t="str">
        <f>IF(LEN(INDEX('By serial number'!$A:$AV,MATCH(TEXT($C80,"000"),'By serial number'!$A:$A,0),MATCH(_7043_DJones_1_export_excel_2_9_[[#Headers],[Email]],'By serial number'!$A$1:$AV$1,0)))=0,"",INDEX('By serial number'!$A:$AV,MATCH(TEXT($C80,"000"),'By serial number'!$A:$A,0),MATCH(_7043_DJones_1_export_excel_2_9_[[#Headers],[Email]],'By serial number'!$A$1:$AV$1,0)))</f>
        <v/>
      </c>
      <c r="AV80" s="4" t="e">
        <f>IF(LEN(INDEX('By serial number'!$A:$AV,MATCH(TEXT($C80,"000"),'By serial number'!$A:$A,0),MATCH(_7043_DJones_1_export_excel_2_9_[[#Headers],[Column4]],'By serial number'!$A$1:$AV$1,0)))=0,"",INDEX('By serial number'!$A:$AV,MATCH(TEXT($C80,"000"),'By serial number'!$A:$A,0),MATCH(_7043_DJones_1_export_excel_2_9_[[#Headers],[Column4]],'By serial number'!$A$1:$AV$1,0)))</f>
        <v>#N/A</v>
      </c>
      <c r="AW80" s="4" t="str">
        <f>IF(LEN(INDEX('By serial number'!$A:$AV,MATCH(TEXT($C80,"000"),'By serial number'!$A:$A,0),MATCH(_7043_DJones_1_export_excel_2_9_[[#Headers],[NBAA Name]],'By serial number'!$A$1:$AV$1,0)))=0,"",INDEX('By serial number'!$A:$AV,MATCH(TEXT($C80,"000"),'By serial number'!$A:$A,0),MATCH(_7043_DJones_1_export_excel_2_9_[[#Headers],[NBAA Name]],'By serial number'!$A$1:$AV$1,0)))</f>
        <v xml:space="preserve">M &amp; N Aviation, Inc. </v>
      </c>
      <c r="AX80" s="4" t="str">
        <f>IF(LEN(INDEX('By serial number'!$A:$AV,MATCH(TEXT($C80,"000"),'By serial number'!$A:$A,0),MATCH(_7043_DJones_1_export_excel_2_9_[[#Headers],[NBAA Addr1]],'By serial number'!$A$1:$AV$1,0)))=0,"",INDEX('By serial number'!$A:$AV,MATCH(TEXT($C80,"000"),'By serial number'!$A:$A,0),MATCH(_7043_DJones_1_export_excel_2_9_[[#Headers],[NBAA Addr1]],'By serial number'!$A$1:$AV$1,0)))</f>
        <v>PO Box 38098</v>
      </c>
      <c r="AY80" s="4" t="str">
        <f>IF(LEN(INDEX('By serial number'!$A:$AV,MATCH(TEXT($C80,"000"),'By serial number'!$A:$A,0),MATCH(_7043_DJones_1_export_excel_2_9_[[#Headers],[NBAA Addr2]],'By serial number'!$A$1:$AV$1,0)))=0,"",INDEX('By serial number'!$A:$AV,MATCH(TEXT($C80,"000"),'By serial number'!$A:$A,0),MATCH(_7043_DJones_1_export_excel_2_9_[[#Headers],[NBAA Addr2]],'By serial number'!$A$1:$AV$1,0)))</f>
        <v/>
      </c>
      <c r="AZ80" s="4" t="str">
        <f>IF(LEN(INDEX('By serial number'!$A:$AV,MATCH(TEXT($C80,"000"),'By serial number'!$A:$A,0),MATCH(_7043_DJones_1_export_excel_2_9_[[#Headers],[NBAA City]],'By serial number'!$A$1:$AV$1,0)))=0,"",INDEX('By serial number'!$A:$AV,MATCH(TEXT($C80,"000"),'By serial number'!$A:$A,0),MATCH(_7043_DJones_1_export_excel_2_9_[[#Headers],[NBAA City]],'By serial number'!$A$1:$AV$1,0)))</f>
        <v>San Juan</v>
      </c>
      <c r="BA80" s="4" t="str">
        <f>IF(LEN(INDEX('By serial number'!$A:$AV,MATCH(TEXT($C80,"000"),'By serial number'!$A:$A,0),MATCH(_7043_DJones_1_export_excel_2_9_[[#Headers],[NBAA State]],'By serial number'!$A$1:$AV$1,0)))=0,"",INDEX('By serial number'!$A:$AV,MATCH(TEXT($C80,"000"),'By serial number'!$A:$A,0),MATCH(_7043_DJones_1_export_excel_2_9_[[#Headers],[NBAA State]],'By serial number'!$A$1:$AV$1,0)))</f>
        <v>Puerto Rico</v>
      </c>
      <c r="BB80" s="4" t="str">
        <f>IF(LEN(INDEX('By serial number'!$A:$AV,MATCH(TEXT($C80,"000"),'By serial number'!$A:$A,0),MATCH(_7043_DJones_1_export_excel_2_9_[[#Headers],[NBAA Zip]],'By serial number'!$A$1:$AV$1,0)))=0,"",INDEX('By serial number'!$A:$AV,MATCH(TEXT($C80,"000"),'By serial number'!$A:$A,0),MATCH(_7043_DJones_1_export_excel_2_9_[[#Headers],[NBAA Zip]],'By serial number'!$A$1:$AV$1,0)))</f>
        <v>00937</v>
      </c>
      <c r="BC80" s="4" t="str">
        <f>IF(LEN(INDEX('By serial number'!$A:$AV,MATCH(TEXT($C80,"000"),'By serial number'!$A:$A,0),MATCH(_7043_DJones_1_export_excel_2_9_[[#Headers],[NBAA Phone]],'By serial number'!$A$1:$AV$1,0)))=0,"",INDEX('By serial number'!$A:$AV,MATCH(TEXT($C80,"000"),'By serial number'!$A:$A,0),MATCH(_7043_DJones_1_export_excel_2_9_[[#Headers],[NBAA Phone]],'By serial number'!$A$1:$AV$1,0)))</f>
        <v>+1 787.791.7090</v>
      </c>
      <c r="BD80" s="4" t="str">
        <f>IF(LEN(INDEX('By serial number'!$A:$AV,MATCH(TEXT($C80,"000"),'By serial number'!$A:$A,0),MATCH(_7043_DJones_1_export_excel_2_9_[[#Headers],[NBAA Web]],'By serial number'!$A$1:$AV$1,0)))=0,"",INDEX('By serial number'!$A:$AV,MATCH(TEXT($C80,"000"),'By serial number'!$A:$A,0),MATCH(_7043_DJones_1_export_excel_2_9_[[#Headers],[NBAA Web]],'By serial number'!$A$1:$AV$1,0)))</f>
        <v>www.mnaviation.com</v>
      </c>
      <c r="BE80" s="4" t="str">
        <f>IF(LEN(INDEX('By serial number'!$A:$AV,MATCH(TEXT($C80,"000"),'By serial number'!$A:$A,0),MATCH(_7043_DJones_1_export_excel_2_9_[[#Headers],[NBAA email]],'By serial number'!$A$1:$AV$1,0)))=0,"",INDEX('By serial number'!$A:$AV,MATCH(TEXT($C80,"000"),'By serial number'!$A:$A,0),MATCH(_7043_DJones_1_export_excel_2_9_[[#Headers],[NBAA email]],'By serial number'!$A$1:$AV$1,0)))</f>
        <v>info@mnaviation.com</v>
      </c>
      <c r="BF80" s="4" t="str">
        <f>IF(LEN(INDEX('By serial number'!$A:$AV,MATCH(TEXT($C80,"000"),'By serial number'!$A:$A,0),MATCH(_7043_DJones_1_export_excel_2_9_[[#Headers],[NBAA NBAA Link]],'By serial number'!$A$1:$AV$1,0)))=0,"",INDEX('By serial number'!$A:$AV,MATCH(TEXT($C80,"000"),'By serial number'!$A:$A,0),MATCH(_7043_DJones_1_export_excel_2_9_[[#Headers],[NBAA NBAA Link]],'By serial number'!$A$1:$AV$1,0)))</f>
        <v/>
      </c>
      <c r="BG80" s="4" t="str">
        <f>IF(LEN(INDEX('By serial number'!$A:$AV,MATCH(TEXT($C80,"000"),'By serial number'!$A:$A,0),MATCH(_7043_DJones_1_export_excel_2_9_[[#Headers],[Certificate Designator]],'By serial number'!$A$1:$AV$1,0)))=0,"",INDEX('By serial number'!$A:$AV,MATCH(TEXT($C80,"000"),'By serial number'!$A:$A,0),MATCH(_7043_DJones_1_export_excel_2_9_[[#Headers],[Certificate Designator]],'By serial number'!$A$1:$AV$1,0)))</f>
        <v>MY5A</v>
      </c>
      <c r="BH80" s="4" t="str">
        <f>IF(LEN(INDEX('By serial number'!$A:$AV,MATCH(TEXT($C80,"000"),'By serial number'!$A:$A,0),MATCH(_7043_DJones_1_export_excel_2_9_[[#Headers],[Company Name]],'By serial number'!$A$1:$AV$1,0)))=0,"",INDEX('By serial number'!$A:$AV,MATCH(TEXT($C80,"000"),'By serial number'!$A:$A,0),MATCH(_7043_DJones_1_export_excel_2_9_[[#Headers],[Company Name]],'By serial number'!$A$1:$AV$1,0)))</f>
        <v>M AND N EQUIPMENT LLC</v>
      </c>
      <c r="BI80" s="4" t="str">
        <f>IF(LEN(INDEX('By serial number'!$A:$AV,MATCH(TEXT($C80,"000"),'By serial number'!$A:$A,0),MATCH(_7043_DJones_1_export_excel_2_9_[[#Headers],[CEO_Name]],'By serial number'!$A$1:$AV$1,0)))=0,"",INDEX('By serial number'!$A:$AV,MATCH(TEXT($C80,"000"),'By serial number'!$A:$A,0),MATCH(_7043_DJones_1_export_excel_2_9_[[#Headers],[CEO_Name]],'By serial number'!$A$1:$AV$1,0)))</f>
        <v>SCHIEK, TODD</v>
      </c>
      <c r="BJ80" s="4" t="str">
        <f>IF(LEN(INDEX('By serial number'!$A:$AV,MATCH(TEXT($C80,"000"),'By serial number'!$A:$A,0),MATCH(_7043_DJones_1_export_excel_2_9_[[#Headers],[CEO_Title]],'By serial number'!$A$1:$AV$1,0)))=0,"",INDEX('By serial number'!$A:$AV,MATCH(TEXT($C80,"000"),'By serial number'!$A:$A,0),MATCH(_7043_DJones_1_export_excel_2_9_[[#Headers],[CEO_Title]],'By serial number'!$A$1:$AV$1,0)))</f>
        <v>Owner</v>
      </c>
      <c r="BK80" s="4" t="str">
        <f>IF(LEN(INDEX('By serial number'!$A:$AV,MATCH(TEXT($C80,"000"),'By serial number'!$A:$A,0),MATCH(_7043_DJones_1_export_excel_2_9_[[#Headers],[CEO_Address1]],'By serial number'!$A$1:$AV$1,0)))=0,"",INDEX('By serial number'!$A:$AV,MATCH(TEXT($C80,"000"),'By serial number'!$A:$A,0),MATCH(_7043_DJones_1_export_excel_2_9_[[#Headers],[CEO_Address1]],'By serial number'!$A$1:$AV$1,0)))</f>
        <v>M&amp;N EQUIPMENT, LLC</v>
      </c>
      <c r="BL80" s="4" t="str">
        <f>IF(LEN(INDEX('By serial number'!$A:$AV,MATCH(TEXT($C80,"000"),'By serial number'!$A:$A,0),MATCH(_7043_DJones_1_export_excel_2_9_[[#Headers],[CEO_Address2]],'By serial number'!$A$1:$AV$1,0)))=0,"",INDEX('By serial number'!$A:$AV,MATCH(TEXT($C80,"000"),'By serial number'!$A:$A,0),MATCH(_7043_DJones_1_export_excel_2_9_[[#Headers],[CEO_Address2]],'By serial number'!$A$1:$AV$1,0)))</f>
        <v>8551 AVIATOR LANE</v>
      </c>
      <c r="BM80" s="4" t="str">
        <f>IF(LEN(INDEX('By serial number'!$A:$AV,MATCH(TEXT($C80,"000"),'By serial number'!$A:$A,0),MATCH(_7043_DJones_1_export_excel_2_9_[[#Headers],[CEO_Address3]],'By serial number'!$A$1:$AV$1,0)))=0,"",INDEX('By serial number'!$A:$AV,MATCH(TEXT($C80,"000"),'By serial number'!$A:$A,0),MATCH(_7043_DJones_1_export_excel_2_9_[[#Headers],[CEO_Address3]],'By serial number'!$A$1:$AV$1,0)))</f>
        <v>Suite B</v>
      </c>
      <c r="BN80" s="4" t="str">
        <f>IF(LEN(INDEX('By serial number'!$A:$AV,MATCH(TEXT($C80,"000"),'By serial number'!$A:$A,0),MATCH(_7043_DJones_1_export_excel_2_9_[[#Headers],[CEO_City]],'By serial number'!$A$1:$AV$1,0)))=0,"",INDEX('By serial number'!$A:$AV,MATCH(TEXT($C80,"000"),'By serial number'!$A:$A,0),MATCH(_7043_DJones_1_export_excel_2_9_[[#Headers],[CEO_City]],'By serial number'!$A$1:$AV$1,0)))</f>
        <v>ENGLEWOOD</v>
      </c>
      <c r="BO80" s="4" t="str">
        <f>IF(LEN(INDEX('By serial number'!$A:$AV,MATCH(TEXT($C80,"000"),'By serial number'!$A:$A,0),MATCH(_7043_DJones_1_export_excel_2_9_[[#Headers],[CEO_State]],'By serial number'!$A$1:$AV$1,0)))=0,"",INDEX('By serial number'!$A:$AV,MATCH(TEXT($C80,"000"),'By serial number'!$A:$A,0),MATCH(_7043_DJones_1_export_excel_2_9_[[#Headers],[CEO_State]],'By serial number'!$A$1:$AV$1,0)))</f>
        <v>CO</v>
      </c>
      <c r="BP80" s="4" t="str">
        <f>IF(LEN(INDEX('By serial number'!$A:$AV,MATCH(TEXT($C80,"000"),'By serial number'!$A:$A,0),MATCH(_7043_DJones_1_export_excel_2_9_[[#Headers],[CEO_Postal_Code]],'By serial number'!$A$1:$AV$1,0)))=0,"",INDEX('By serial number'!$A:$AV,MATCH(TEXT($C80,"000"),'By serial number'!$A:$A,0),MATCH(_7043_DJones_1_export_excel_2_9_[[#Headers],[CEO_Postal_Code]],'By serial number'!$A$1:$AV$1,0)))</f>
        <v>80112</v>
      </c>
      <c r="BQ80" s="4" t="str">
        <f>IF(LEN(INDEX('By serial number'!$A:$AV,MATCH(TEXT($C80,"000"),'By serial number'!$A:$A,0),MATCH(_7043_DJones_1_export_excel_2_9_[[#Headers],[CEO_Country]],'By serial number'!$A$1:$AV$1,0)))=0,"",INDEX('By serial number'!$A:$AV,MATCH(TEXT($C80,"000"),'By serial number'!$A:$A,0),MATCH(_7043_DJones_1_export_excel_2_9_[[#Headers],[CEO_Country]],'By serial number'!$A$1:$AV$1,0)))</f>
        <v>US</v>
      </c>
      <c r="BR80" s="4" t="str">
        <f>IF(LEN(INDEX('By serial number'!$A:$AV,MATCH(TEXT($C80,"000"),'By serial number'!$A:$A,0),MATCH(_7043_DJones_1_export_excel_2_9_[[#Headers],[CEO_Phone]],'By serial number'!$A$1:$AV$1,0)))=0,"",INDEX('By serial number'!$A:$AV,MATCH(TEXT($C80,"000"),'By serial number'!$A:$A,0),MATCH(_7043_DJones_1_export_excel_2_9_[[#Headers],[CEO_Phone]],'By serial number'!$A$1:$AV$1,0)))</f>
        <v>7209790312</v>
      </c>
      <c r="BS80" s="4" t="str">
        <f>IF(LEN(INDEX('By serial number'!$A:$AV,MATCH(TEXT($C80,"000"),'By serial number'!$A:$A,0),MATCH(_7043_DJones_1_export_excel_2_9_[[#Headers],[CEO_Phone_Extension]],'By serial number'!$A$1:$AV$1,0)))=0,"",INDEX('By serial number'!$A:$AV,MATCH(TEXT($C80,"000"),'By serial number'!$A:$A,0),MATCH(_7043_DJones_1_export_excel_2_9_[[#Headers],[CEO_Phone_Extension]],'By serial number'!$A$1:$AV$1,0)))</f>
        <v/>
      </c>
      <c r="BT80" s="4" t="str">
        <f>IF(LEN(INDEX('By serial number'!$A:$AV,MATCH(TEXT($C80,"000"),'By serial number'!$A:$A,0),MATCH(_7043_DJones_1_export_excel_2_9_[[#Headers],[CEO_Foreign_Phone]],'By serial number'!$A$1:$AV$1,0)))=0,"",INDEX('By serial number'!$A:$AV,MATCH(TEXT($C80,"000"),'By serial number'!$A:$A,0),MATCH(_7043_DJones_1_export_excel_2_9_[[#Headers],[CEO_Foreign_Phone]],'By serial number'!$A$1:$AV$1,0)))</f>
        <v/>
      </c>
      <c r="BU80" s="4" t="str">
        <f>IFERROR(INDEX(Zerobounce!$A:$B,MATCH(_7043_DJones_1_export_excel_2_9_[[#This Row],[COMPEMAILADDRESS]],Zerobounce!$A:$A,0),2),"")</f>
        <v>catch-all</v>
      </c>
      <c r="BV80" s="4" t="str">
        <f>IFERROR(INDEX(Zerobounce!$A:$B,MATCH(_7043_DJones_1_export_excel_2_9_[[#This Row],[CONTACTEMAIL]],Zerobounce!$A:$A,0),2),"")</f>
        <v>catch-all</v>
      </c>
      <c r="BW80" s="11"/>
    </row>
    <row r="81" spans="1:75" x14ac:dyDescent="0.25">
      <c r="A81" s="4" t="s">
        <v>999</v>
      </c>
      <c r="B81" s="4" t="s">
        <v>1000</v>
      </c>
      <c r="C81">
        <v>244</v>
      </c>
      <c r="D81" s="4" t="s">
        <v>497</v>
      </c>
      <c r="E81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N553CB</v>
      </c>
      <c r="F81" s="4" t="s">
        <v>1545</v>
      </c>
      <c r="G81" s="4"/>
      <c r="H81" s="4" t="s">
        <v>508</v>
      </c>
      <c r="I81" s="4" t="s">
        <v>515</v>
      </c>
      <c r="J81" s="4" t="s">
        <v>1556</v>
      </c>
      <c r="K81" s="4" t="s">
        <v>1557</v>
      </c>
      <c r="L81" s="4"/>
      <c r="M81" s="4" t="s">
        <v>1558</v>
      </c>
      <c r="N81" s="4"/>
      <c r="O81">
        <v>464</v>
      </c>
      <c r="P81" s="4" t="s">
        <v>508</v>
      </c>
      <c r="Q81" s="4" t="s">
        <v>1016</v>
      </c>
      <c r="R81" s="4"/>
      <c r="S81" s="4"/>
      <c r="T81" s="4" t="s">
        <v>1559</v>
      </c>
      <c r="U81" s="4"/>
      <c r="V81" s="4" t="s">
        <v>1560</v>
      </c>
      <c r="W81" s="4" t="s">
        <v>1561</v>
      </c>
      <c r="X81" s="4"/>
      <c r="Y81" s="4"/>
      <c r="Z81" s="4" t="s">
        <v>1559</v>
      </c>
      <c r="AA81" s="4"/>
      <c r="AB81" s="4"/>
      <c r="AC81" s="4" t="str">
        <f>IF(LEN(INDEX('By serial number'!$A:$AV,MATCH(TEXT($C81,"000"),'By serial number'!$A:$A,0),MATCH(_7043_DJones_1_export_excel_2_9_[[#Headers],["Operator"]],'By serial number'!$A$1:$AV$1,0)))=0,"",INDEX('By serial number'!$A:$AV,MATCH(TEXT($C81,"000"),'By serial number'!$A:$A,0),MATCH(_7043_DJones_1_export_excel_2_9_[[#Headers],["Operator"]],'By serial number'!$A$1:$AV$1,0)))</f>
        <v xml:space="preserve">MN Aviation </v>
      </c>
      <c r="AD81" s="4" t="str">
        <f>IF(LEN(INDEX('By serial number'!$A:$AV,MATCH(TEXT($C81,"000"),'By serial number'!$A:$A,0),MATCH(_7043_DJones_1_export_excel_2_9_[[#Headers],[Data]],'By serial number'!$A$1:$AV$1,0)))=0,"",INDEX('By serial number'!$A:$AV,MATCH(TEXT($C81,"000"),'By serial number'!$A:$A,0),MATCH(_7043_DJones_1_export_excel_2_9_[[#Headers],[Data]],'By serial number'!$A$1:$AV$1,0)))</f>
        <v>N553CB LLC Dorado PR bought 12/7/18</v>
      </c>
      <c r="AE81" s="4" t="str">
        <f>IF(LEN(INDEX('By serial number'!$A:$AV,MATCH(TEXT($C81,"000"),'By serial number'!$A:$A,0),MATCH(_7043_DJones_1_export_excel_2_9_[[#Headers],[NAME]],'By serial number'!$A$1:$AV$1,0)))=0,"",INDEX('By serial number'!$A:$AV,MATCH(TEXT($C81,"000"),'By serial number'!$A:$A,0),MATCH(_7043_DJones_1_export_excel_2_9_[[#Headers],[NAME]],'By serial number'!$A$1:$AV$1,0)))</f>
        <v>N553CB LLC</v>
      </c>
      <c r="AF81" s="4" t="str">
        <f>IF(LEN(INDEX('By serial number'!$A:$AV,MATCH(TEXT($C81,"000"),'By serial number'!$A:$A,0),MATCH(_7043_DJones_1_export_excel_2_9_[[#Headers],[STREET]],'By serial number'!$A$1:$AV$1,0)))=0,"",INDEX('By serial number'!$A:$AV,MATCH(TEXT($C81,"000"),'By serial number'!$A:$A,0),MATCH(_7043_DJones_1_export_excel_2_9_[[#Headers],[STREET]],'By serial number'!$A$1:$AV$1,0)))</f>
        <v>BO SALDINERA</v>
      </c>
      <c r="AG81" s="4" t="str">
        <f>IF(LEN(INDEX('By serial number'!$A:$AV,MATCH(TEXT($C81,"000"),'By serial number'!$A:$A,0),MATCH(_7043_DJones_1_export_excel_2_9_[[#Headers],[CITY]],'By serial number'!$A$1:$AV$1,0)))=0,"",INDEX('By serial number'!$A:$AV,MATCH(TEXT($C81,"000"),'By serial number'!$A:$A,0),MATCH(_7043_DJones_1_export_excel_2_9_[[#Headers],[CITY]],'By serial number'!$A$1:$AV$1,0)))</f>
        <v>DORADO</v>
      </c>
      <c r="AH81" s="4" t="str">
        <f>IF(LEN(INDEX('By serial number'!$A:$AV,MATCH(TEXT($C81,"000"),'By serial number'!$A:$A,0),MATCH(_7043_DJones_1_export_excel_2_9_[[#Headers],[STATE]],'By serial number'!$A$1:$AV$1,0)))=0,"",INDEX('By serial number'!$A:$AV,MATCH(TEXT($C81,"000"),'By serial number'!$A:$A,0),MATCH(_7043_DJones_1_export_excel_2_9_[[#Headers],[STATE]],'By serial number'!$A$1:$AV$1,0)))</f>
        <v>PR</v>
      </c>
      <c r="AI81" s="4" t="e">
        <f>IF(LEN(INDEX('By serial number'!$A:$AV,MATCH(TEXT($C81,"000"),'By serial number'!$A:$A,0),MATCH(_7043_DJones_1_export_excel_2_9_[[#Headers],[Column1]],'By serial number'!$A$1:$AV$1,0)))=0,"",INDEX('By serial number'!$A:$AV,MATCH(TEXT($C81,"000"),'By serial number'!$A:$A,0),MATCH(_7043_DJones_1_export_excel_2_9_[[#Headers],[Column1]],'By serial number'!$A$1:$AV$1,0)))</f>
        <v>#N/A</v>
      </c>
      <c r="AJ81" s="4" t="str">
        <f>IF(LEN(INDEX('By serial number'!$A:$AV,MATCH(TEXT($C81,"000"),'By serial number'!$A:$A,0),MATCH(_7043_DJones_1_export_excel_2_9_[[#Headers],[OTHER NAMES(1)]],'By serial number'!$A$1:$AV$1,0)))=0,"",INDEX('By serial number'!$A:$AV,MATCH(TEXT($C81,"000"),'By serial number'!$A:$A,0),MATCH(_7043_DJones_1_export_excel_2_9_[[#Headers],[OTHER NAMES(1)]],'By serial number'!$A$1:$AV$1,0)))</f>
        <v/>
      </c>
      <c r="AK81" s="4" t="str">
        <f>IF(LEN(INDEX('By serial number'!$A:$AV,MATCH(TEXT($C81,"000"),'By serial number'!$A:$A,0),MATCH(_7043_DJones_1_export_excel_2_9_[[#Headers],[OTHER NAMES(2)]],'By serial number'!$A$1:$AV$1,0)))=0,"",INDEX('By serial number'!$A:$AV,MATCH(TEXT($C81,"000"),'By serial number'!$A:$A,0),MATCH(_7043_DJones_1_export_excel_2_9_[[#Headers],[OTHER NAMES(2)]],'By serial number'!$A$1:$AV$1,0)))</f>
        <v/>
      </c>
      <c r="AL81" s="4" t="str">
        <f>IF(LEN(INDEX('By serial number'!$A:$AV,MATCH(TEXT($C81,"000"),'By serial number'!$A:$A,0),MATCH(_7043_DJones_1_export_excel_2_9_[[#Headers],[Part 135 Certificate Holder Name]],'By serial number'!$A$1:$AV$1,0)))=0,"",INDEX('By serial number'!$A:$AV,MATCH(TEXT($C81,"000"),'By serial number'!$A:$A,0),MATCH(_7043_DJones_1_export_excel_2_9_[[#Headers],[Part 135 Certificate Holder Name]],'By serial number'!$A$1:$AV$1,0)))</f>
        <v>M&amp;N Aviation, Inc.</v>
      </c>
      <c r="AM81" s="4" t="str">
        <f>IF(LEN(INDEX('By serial number'!$A:$AV,MATCH(TEXT($C81,"000"),'By serial number'!$A:$A,0),MATCH(_7043_DJones_1_export_excel_2_9_[[#Headers],[Part 135 Dsgn]],'By serial number'!$A$1:$AV$1,0)))=0,"",INDEX('By serial number'!$A:$AV,MATCH(TEXT($C81,"000"),'By serial number'!$A:$A,0),MATCH(_7043_DJones_1_export_excel_2_9_[[#Headers],[Part 135 Dsgn]],'By serial number'!$A$1:$AV$1,0)))</f>
        <v>MY5A</v>
      </c>
      <c r="AN81" s="4" t="e">
        <f>IF(LEN(INDEX('By serial number'!$A:$AV,MATCH(TEXT($C81,"000"),'By serial number'!$A:$A,0),MATCH(_7043_DJones_1_export_excel_2_9_[[#Headers],[Column2]],'By serial number'!$A$1:$AV$1,0)))=0,"",INDEX('By serial number'!$A:$AV,MATCH(TEXT($C81,"000"),'By serial number'!$A:$A,0),MATCH(_7043_DJones_1_export_excel_2_9_[[#Headers],[Column2]],'By serial number'!$A$1:$AV$1,0)))</f>
        <v>#N/A</v>
      </c>
      <c r="AO81" s="4" t="str">
        <f>IF(LEN(INDEX('By serial number'!$A:$AV,MATCH(TEXT($C81,"000"),'By serial number'!$A:$A,0),MATCH(_7043_DJones_1_export_excel_2_9_[[#Headers],[DNB Key People]],'By serial number'!$A$1:$AV$1,0)))=0,"",INDEX('By serial number'!$A:$AV,MATCH(TEXT($C81,"000"),'By serial number'!$A:$A,0),MATCH(_7043_DJones_1_export_excel_2_9_[[#Headers],[DNB Key People]],'By serial number'!$A$1:$AV$1,0)))</f>
        <v/>
      </c>
      <c r="AP81" s="4" t="str">
        <f>IF(LEN(INDEX('By serial number'!$A:$AV,MATCH(TEXT($C81,"000"),'By serial number'!$A:$A,0),MATCH(_7043_DJones_1_export_excel_2_9_[[#Headers],[POC]],'By serial number'!$A$1:$AV$1,0)))=0,"",INDEX('By serial number'!$A:$AV,MATCH(TEXT($C81,"000"),'By serial number'!$A:$A,0),MATCH(_7043_DJones_1_export_excel_2_9_[[#Headers],[POC]],'By serial number'!$A$1:$AV$1,0)))</f>
        <v/>
      </c>
      <c r="AQ81" s="4" t="str">
        <f>IF(LEN(INDEX('By serial number'!$A:$AV,MATCH(TEXT($C81,"000"),'By serial number'!$A:$A,0),MATCH(_7043_DJones_1_export_excel_2_9_[[#Headers],[Title]],'By serial number'!$A$1:$AV$1,0)))=0,"",INDEX('By serial number'!$A:$AV,MATCH(TEXT($C81,"000"),'By serial number'!$A:$A,0),MATCH(_7043_DJones_1_export_excel_2_9_[[#Headers],[Title]],'By serial number'!$A$1:$AV$1,0)))</f>
        <v/>
      </c>
      <c r="AR81" s="4" t="str">
        <f>IF(LEN(INDEX('By serial number'!$A:$AV,MATCH(TEXT($C81,"000"),'By serial number'!$A:$A,0),MATCH(_7043_DJones_1_export_excel_2_9_[[#Headers],[Address]],'By serial number'!$A$1:$AV$1,0)))=0,"",INDEX('By serial number'!$A:$AV,MATCH(TEXT($C81,"000"),'By serial number'!$A:$A,0),MATCH(_7043_DJones_1_export_excel_2_9_[[#Headers],[Address]],'By serial number'!$A$1:$AV$1,0)))</f>
        <v/>
      </c>
      <c r="AS81" s="4" t="e">
        <f>IF(LEN(INDEX('By serial number'!$A:$AV,MATCH(TEXT($C81,"000"),'By serial number'!$A:$A,0),MATCH(_7043_DJones_1_export_excel_2_9_[[#Headers],[Column3]],'By serial number'!$A$1:$AV$1,0)))=0,"",INDEX('By serial number'!$A:$AV,MATCH(TEXT($C81,"000"),'By serial number'!$A:$A,0),MATCH(_7043_DJones_1_export_excel_2_9_[[#Headers],[Column3]],'By serial number'!$A$1:$AV$1,0)))</f>
        <v>#N/A</v>
      </c>
      <c r="AT81" s="4" t="str">
        <f>IF(LEN(INDEX('By serial number'!$A:$AV,MATCH(TEXT($C81,"000"),'By serial number'!$A:$A,0),MATCH(_7043_DJones_1_export_excel_2_9_[[#Headers],[Phone]],'By serial number'!$A$1:$AV$1,0)))=0,"",INDEX('By serial number'!$A:$AV,MATCH(TEXT($C81,"000"),'By serial number'!$A:$A,0),MATCH(_7043_DJones_1_export_excel_2_9_[[#Headers],[Phone]],'By serial number'!$A$1:$AV$1,0)))</f>
        <v/>
      </c>
      <c r="AU81" s="4" t="str">
        <f>IF(LEN(INDEX('By serial number'!$A:$AV,MATCH(TEXT($C81,"000"),'By serial number'!$A:$A,0),MATCH(_7043_DJones_1_export_excel_2_9_[[#Headers],[Email]],'By serial number'!$A$1:$AV$1,0)))=0,"",INDEX('By serial number'!$A:$AV,MATCH(TEXT($C81,"000"),'By serial number'!$A:$A,0),MATCH(_7043_DJones_1_export_excel_2_9_[[#Headers],[Email]],'By serial number'!$A$1:$AV$1,0)))</f>
        <v/>
      </c>
      <c r="AV81" s="4" t="e">
        <f>IF(LEN(INDEX('By serial number'!$A:$AV,MATCH(TEXT($C81,"000"),'By serial number'!$A:$A,0),MATCH(_7043_DJones_1_export_excel_2_9_[[#Headers],[Column4]],'By serial number'!$A$1:$AV$1,0)))=0,"",INDEX('By serial number'!$A:$AV,MATCH(TEXT($C81,"000"),'By serial number'!$A:$A,0),MATCH(_7043_DJones_1_export_excel_2_9_[[#Headers],[Column4]],'By serial number'!$A$1:$AV$1,0)))</f>
        <v>#N/A</v>
      </c>
      <c r="AW81" s="4" t="str">
        <f>IF(LEN(INDEX('By serial number'!$A:$AV,MATCH(TEXT($C81,"000"),'By serial number'!$A:$A,0),MATCH(_7043_DJones_1_export_excel_2_9_[[#Headers],[NBAA Name]],'By serial number'!$A$1:$AV$1,0)))=0,"",INDEX('By serial number'!$A:$AV,MATCH(TEXT($C81,"000"),'By serial number'!$A:$A,0),MATCH(_7043_DJones_1_export_excel_2_9_[[#Headers],[NBAA Name]],'By serial number'!$A$1:$AV$1,0)))</f>
        <v xml:space="preserve">M &amp; N Aviation, Inc. </v>
      </c>
      <c r="AX81" s="4" t="str">
        <f>IF(LEN(INDEX('By serial number'!$A:$AV,MATCH(TEXT($C81,"000"),'By serial number'!$A:$A,0),MATCH(_7043_DJones_1_export_excel_2_9_[[#Headers],[NBAA Addr1]],'By serial number'!$A$1:$AV$1,0)))=0,"",INDEX('By serial number'!$A:$AV,MATCH(TEXT($C81,"000"),'By serial number'!$A:$A,0),MATCH(_7043_DJones_1_export_excel_2_9_[[#Headers],[NBAA Addr1]],'By serial number'!$A$1:$AV$1,0)))</f>
        <v>PO Box 38098</v>
      </c>
      <c r="AY81" s="4" t="str">
        <f>IF(LEN(INDEX('By serial number'!$A:$AV,MATCH(TEXT($C81,"000"),'By serial number'!$A:$A,0),MATCH(_7043_DJones_1_export_excel_2_9_[[#Headers],[NBAA Addr2]],'By serial number'!$A$1:$AV$1,0)))=0,"",INDEX('By serial number'!$A:$AV,MATCH(TEXT($C81,"000"),'By serial number'!$A:$A,0),MATCH(_7043_DJones_1_export_excel_2_9_[[#Headers],[NBAA Addr2]],'By serial number'!$A$1:$AV$1,0)))</f>
        <v/>
      </c>
      <c r="AZ81" s="4" t="str">
        <f>IF(LEN(INDEX('By serial number'!$A:$AV,MATCH(TEXT($C81,"000"),'By serial number'!$A:$A,0),MATCH(_7043_DJones_1_export_excel_2_9_[[#Headers],[NBAA City]],'By serial number'!$A$1:$AV$1,0)))=0,"",INDEX('By serial number'!$A:$AV,MATCH(TEXT($C81,"000"),'By serial number'!$A:$A,0),MATCH(_7043_DJones_1_export_excel_2_9_[[#Headers],[NBAA City]],'By serial number'!$A$1:$AV$1,0)))</f>
        <v>San Juan</v>
      </c>
      <c r="BA81" s="4" t="str">
        <f>IF(LEN(INDEX('By serial number'!$A:$AV,MATCH(TEXT($C81,"000"),'By serial number'!$A:$A,0),MATCH(_7043_DJones_1_export_excel_2_9_[[#Headers],[NBAA State]],'By serial number'!$A$1:$AV$1,0)))=0,"",INDEX('By serial number'!$A:$AV,MATCH(TEXT($C81,"000"),'By serial number'!$A:$A,0),MATCH(_7043_DJones_1_export_excel_2_9_[[#Headers],[NBAA State]],'By serial number'!$A$1:$AV$1,0)))</f>
        <v>Puerto Rico</v>
      </c>
      <c r="BB81" s="4" t="str">
        <f>IF(LEN(INDEX('By serial number'!$A:$AV,MATCH(TEXT($C81,"000"),'By serial number'!$A:$A,0),MATCH(_7043_DJones_1_export_excel_2_9_[[#Headers],[NBAA Zip]],'By serial number'!$A$1:$AV$1,0)))=0,"",INDEX('By serial number'!$A:$AV,MATCH(TEXT($C81,"000"),'By serial number'!$A:$A,0),MATCH(_7043_DJones_1_export_excel_2_9_[[#Headers],[NBAA Zip]],'By serial number'!$A$1:$AV$1,0)))</f>
        <v>00937</v>
      </c>
      <c r="BC81" s="4" t="str">
        <f>IF(LEN(INDEX('By serial number'!$A:$AV,MATCH(TEXT($C81,"000"),'By serial number'!$A:$A,0),MATCH(_7043_DJones_1_export_excel_2_9_[[#Headers],[NBAA Phone]],'By serial number'!$A$1:$AV$1,0)))=0,"",INDEX('By serial number'!$A:$AV,MATCH(TEXT($C81,"000"),'By serial number'!$A:$A,0),MATCH(_7043_DJones_1_export_excel_2_9_[[#Headers],[NBAA Phone]],'By serial number'!$A$1:$AV$1,0)))</f>
        <v>+1 787.791.7090</v>
      </c>
      <c r="BD81" s="4" t="str">
        <f>IF(LEN(INDEX('By serial number'!$A:$AV,MATCH(TEXT($C81,"000"),'By serial number'!$A:$A,0),MATCH(_7043_DJones_1_export_excel_2_9_[[#Headers],[NBAA Web]],'By serial number'!$A$1:$AV$1,0)))=0,"",INDEX('By serial number'!$A:$AV,MATCH(TEXT($C81,"000"),'By serial number'!$A:$A,0),MATCH(_7043_DJones_1_export_excel_2_9_[[#Headers],[NBAA Web]],'By serial number'!$A$1:$AV$1,0)))</f>
        <v>www.mnaviation.com</v>
      </c>
      <c r="BE81" s="4" t="str">
        <f>IF(LEN(INDEX('By serial number'!$A:$AV,MATCH(TEXT($C81,"000"),'By serial number'!$A:$A,0),MATCH(_7043_DJones_1_export_excel_2_9_[[#Headers],[NBAA email]],'By serial number'!$A$1:$AV$1,0)))=0,"",INDEX('By serial number'!$A:$AV,MATCH(TEXT($C81,"000"),'By serial number'!$A:$A,0),MATCH(_7043_DJones_1_export_excel_2_9_[[#Headers],[NBAA email]],'By serial number'!$A$1:$AV$1,0)))</f>
        <v>info@mnaviation.com</v>
      </c>
      <c r="BF81" s="4" t="str">
        <f>IF(LEN(INDEX('By serial number'!$A:$AV,MATCH(TEXT($C81,"000"),'By serial number'!$A:$A,0),MATCH(_7043_DJones_1_export_excel_2_9_[[#Headers],[NBAA NBAA Link]],'By serial number'!$A$1:$AV$1,0)))=0,"",INDEX('By serial number'!$A:$AV,MATCH(TEXT($C81,"000"),'By serial number'!$A:$A,0),MATCH(_7043_DJones_1_export_excel_2_9_[[#Headers],[NBAA NBAA Link]],'By serial number'!$A$1:$AV$1,0)))</f>
        <v/>
      </c>
      <c r="BG81" s="4" t="str">
        <f>IF(LEN(INDEX('By serial number'!$A:$AV,MATCH(TEXT($C81,"000"),'By serial number'!$A:$A,0),MATCH(_7043_DJones_1_export_excel_2_9_[[#Headers],[Certificate Designator]],'By serial number'!$A$1:$AV$1,0)))=0,"",INDEX('By serial number'!$A:$AV,MATCH(TEXT($C81,"000"),'By serial number'!$A:$A,0),MATCH(_7043_DJones_1_export_excel_2_9_[[#Headers],[Certificate Designator]],'By serial number'!$A$1:$AV$1,0)))</f>
        <v>MY5A</v>
      </c>
      <c r="BH81" s="4" t="str">
        <f>IF(LEN(INDEX('By serial number'!$A:$AV,MATCH(TEXT($C81,"000"),'By serial number'!$A:$A,0),MATCH(_7043_DJones_1_export_excel_2_9_[[#Headers],[Company Name]],'By serial number'!$A$1:$AV$1,0)))=0,"",INDEX('By serial number'!$A:$AV,MATCH(TEXT($C81,"000"),'By serial number'!$A:$A,0),MATCH(_7043_DJones_1_export_excel_2_9_[[#Headers],[Company Name]],'By serial number'!$A$1:$AV$1,0)))</f>
        <v>M AND N EQUIPMENT LLC</v>
      </c>
      <c r="BI81" s="4" t="str">
        <f>IF(LEN(INDEX('By serial number'!$A:$AV,MATCH(TEXT($C81,"000"),'By serial number'!$A:$A,0),MATCH(_7043_DJones_1_export_excel_2_9_[[#Headers],[CEO_Name]],'By serial number'!$A$1:$AV$1,0)))=0,"",INDEX('By serial number'!$A:$AV,MATCH(TEXT($C81,"000"),'By serial number'!$A:$A,0),MATCH(_7043_DJones_1_export_excel_2_9_[[#Headers],[CEO_Name]],'By serial number'!$A$1:$AV$1,0)))</f>
        <v>SCHIEK, TODD</v>
      </c>
      <c r="BJ81" s="4" t="str">
        <f>IF(LEN(INDEX('By serial number'!$A:$AV,MATCH(TEXT($C81,"000"),'By serial number'!$A:$A,0),MATCH(_7043_DJones_1_export_excel_2_9_[[#Headers],[CEO_Title]],'By serial number'!$A$1:$AV$1,0)))=0,"",INDEX('By serial number'!$A:$AV,MATCH(TEXT($C81,"000"),'By serial number'!$A:$A,0),MATCH(_7043_DJones_1_export_excel_2_9_[[#Headers],[CEO_Title]],'By serial number'!$A$1:$AV$1,0)))</f>
        <v>Owner</v>
      </c>
      <c r="BK81" s="4" t="str">
        <f>IF(LEN(INDEX('By serial number'!$A:$AV,MATCH(TEXT($C81,"000"),'By serial number'!$A:$A,0),MATCH(_7043_DJones_1_export_excel_2_9_[[#Headers],[CEO_Address1]],'By serial number'!$A$1:$AV$1,0)))=0,"",INDEX('By serial number'!$A:$AV,MATCH(TEXT($C81,"000"),'By serial number'!$A:$A,0),MATCH(_7043_DJones_1_export_excel_2_9_[[#Headers],[CEO_Address1]],'By serial number'!$A$1:$AV$1,0)))</f>
        <v>M&amp;N EQUIPMENT, LLC</v>
      </c>
      <c r="BL81" s="4" t="str">
        <f>IF(LEN(INDEX('By serial number'!$A:$AV,MATCH(TEXT($C81,"000"),'By serial number'!$A:$A,0),MATCH(_7043_DJones_1_export_excel_2_9_[[#Headers],[CEO_Address2]],'By serial number'!$A$1:$AV$1,0)))=0,"",INDEX('By serial number'!$A:$AV,MATCH(TEXT($C81,"000"),'By serial number'!$A:$A,0),MATCH(_7043_DJones_1_export_excel_2_9_[[#Headers],[CEO_Address2]],'By serial number'!$A$1:$AV$1,0)))</f>
        <v>8551 AVIATOR LANE</v>
      </c>
      <c r="BM81" s="4" t="str">
        <f>IF(LEN(INDEX('By serial number'!$A:$AV,MATCH(TEXT($C81,"000"),'By serial number'!$A:$A,0),MATCH(_7043_DJones_1_export_excel_2_9_[[#Headers],[CEO_Address3]],'By serial number'!$A$1:$AV$1,0)))=0,"",INDEX('By serial number'!$A:$AV,MATCH(TEXT($C81,"000"),'By serial number'!$A:$A,0),MATCH(_7043_DJones_1_export_excel_2_9_[[#Headers],[CEO_Address3]],'By serial number'!$A$1:$AV$1,0)))</f>
        <v>Suite B</v>
      </c>
      <c r="BN81" s="4" t="str">
        <f>IF(LEN(INDEX('By serial number'!$A:$AV,MATCH(TEXT($C81,"000"),'By serial number'!$A:$A,0),MATCH(_7043_DJones_1_export_excel_2_9_[[#Headers],[CEO_City]],'By serial number'!$A$1:$AV$1,0)))=0,"",INDEX('By serial number'!$A:$AV,MATCH(TEXT($C81,"000"),'By serial number'!$A:$A,0),MATCH(_7043_DJones_1_export_excel_2_9_[[#Headers],[CEO_City]],'By serial number'!$A$1:$AV$1,0)))</f>
        <v>ENGLEWOOD</v>
      </c>
      <c r="BO81" s="4" t="str">
        <f>IF(LEN(INDEX('By serial number'!$A:$AV,MATCH(TEXT($C81,"000"),'By serial number'!$A:$A,0),MATCH(_7043_DJones_1_export_excel_2_9_[[#Headers],[CEO_State]],'By serial number'!$A$1:$AV$1,0)))=0,"",INDEX('By serial number'!$A:$AV,MATCH(TEXT($C81,"000"),'By serial number'!$A:$A,0),MATCH(_7043_DJones_1_export_excel_2_9_[[#Headers],[CEO_State]],'By serial number'!$A$1:$AV$1,0)))</f>
        <v>CO</v>
      </c>
      <c r="BP81" s="4" t="str">
        <f>IF(LEN(INDEX('By serial number'!$A:$AV,MATCH(TEXT($C81,"000"),'By serial number'!$A:$A,0),MATCH(_7043_DJones_1_export_excel_2_9_[[#Headers],[CEO_Postal_Code]],'By serial number'!$A$1:$AV$1,0)))=0,"",INDEX('By serial number'!$A:$AV,MATCH(TEXT($C81,"000"),'By serial number'!$A:$A,0),MATCH(_7043_DJones_1_export_excel_2_9_[[#Headers],[CEO_Postal_Code]],'By serial number'!$A$1:$AV$1,0)))</f>
        <v>80112</v>
      </c>
      <c r="BQ81" s="4" t="str">
        <f>IF(LEN(INDEX('By serial number'!$A:$AV,MATCH(TEXT($C81,"000"),'By serial number'!$A:$A,0),MATCH(_7043_DJones_1_export_excel_2_9_[[#Headers],[CEO_Country]],'By serial number'!$A$1:$AV$1,0)))=0,"",INDEX('By serial number'!$A:$AV,MATCH(TEXT($C81,"000"),'By serial number'!$A:$A,0),MATCH(_7043_DJones_1_export_excel_2_9_[[#Headers],[CEO_Country]],'By serial number'!$A$1:$AV$1,0)))</f>
        <v>US</v>
      </c>
      <c r="BR81" s="4" t="str">
        <f>IF(LEN(INDEX('By serial number'!$A:$AV,MATCH(TEXT($C81,"000"),'By serial number'!$A:$A,0),MATCH(_7043_DJones_1_export_excel_2_9_[[#Headers],[CEO_Phone]],'By serial number'!$A$1:$AV$1,0)))=0,"",INDEX('By serial number'!$A:$AV,MATCH(TEXT($C81,"000"),'By serial number'!$A:$A,0),MATCH(_7043_DJones_1_export_excel_2_9_[[#Headers],[CEO_Phone]],'By serial number'!$A$1:$AV$1,0)))</f>
        <v>7209790312</v>
      </c>
      <c r="BS81" s="4" t="str">
        <f>IF(LEN(INDEX('By serial number'!$A:$AV,MATCH(TEXT($C81,"000"),'By serial number'!$A:$A,0),MATCH(_7043_DJones_1_export_excel_2_9_[[#Headers],[CEO_Phone_Extension]],'By serial number'!$A$1:$AV$1,0)))=0,"",INDEX('By serial number'!$A:$AV,MATCH(TEXT($C81,"000"),'By serial number'!$A:$A,0),MATCH(_7043_DJones_1_export_excel_2_9_[[#Headers],[CEO_Phone_Extension]],'By serial number'!$A$1:$AV$1,0)))</f>
        <v/>
      </c>
      <c r="BT81" s="4" t="str">
        <f>IF(LEN(INDEX('By serial number'!$A:$AV,MATCH(TEXT($C81,"000"),'By serial number'!$A:$A,0),MATCH(_7043_DJones_1_export_excel_2_9_[[#Headers],[CEO_Foreign_Phone]],'By serial number'!$A$1:$AV$1,0)))=0,"",INDEX('By serial number'!$A:$AV,MATCH(TEXT($C81,"000"),'By serial number'!$A:$A,0),MATCH(_7043_DJones_1_export_excel_2_9_[[#Headers],[CEO_Foreign_Phone]],'By serial number'!$A$1:$AV$1,0)))</f>
        <v/>
      </c>
      <c r="BU81" s="4" t="str">
        <f>IFERROR(INDEX(Zerobounce!$A:$B,MATCH(_7043_DJones_1_export_excel_2_9_[[#This Row],[COMPEMAILADDRESS]],Zerobounce!$A:$A,0),2),"")</f>
        <v/>
      </c>
      <c r="BV81" s="4" t="str">
        <f>IFERROR(INDEX(Zerobounce!$A:$B,MATCH(_7043_DJones_1_export_excel_2_9_[[#This Row],[CONTACTEMAIL]],Zerobounce!$A:$A,0),2),"")</f>
        <v/>
      </c>
      <c r="BW81" s="11"/>
    </row>
    <row r="82" spans="1:75" x14ac:dyDescent="0.25">
      <c r="A82" s="4" t="s">
        <v>999</v>
      </c>
      <c r="B82" s="4" t="s">
        <v>1000</v>
      </c>
      <c r="C82">
        <v>245</v>
      </c>
      <c r="D82" s="4" t="s">
        <v>523</v>
      </c>
      <c r="E82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PS-CMP</v>
      </c>
      <c r="F82" s="4"/>
      <c r="G82" s="4"/>
      <c r="H82" s="4" t="s">
        <v>478</v>
      </c>
      <c r="I82" s="4" t="s">
        <v>1043</v>
      </c>
      <c r="J82" s="4" t="s">
        <v>1562</v>
      </c>
      <c r="K82" s="4" t="s">
        <v>1563</v>
      </c>
      <c r="L82" s="4" t="s">
        <v>1564</v>
      </c>
      <c r="M82" s="4" t="s">
        <v>1565</v>
      </c>
      <c r="N82" s="4" t="s">
        <v>1400</v>
      </c>
      <c r="O82" t="s">
        <v>1566</v>
      </c>
      <c r="P82" s="4" t="s">
        <v>478</v>
      </c>
      <c r="Q82" s="4" t="s">
        <v>1016</v>
      </c>
      <c r="R82" s="4" t="s">
        <v>1567</v>
      </c>
      <c r="S82" s="4"/>
      <c r="T82" s="4" t="s">
        <v>1568</v>
      </c>
      <c r="U82" s="4"/>
      <c r="V82" s="4" t="s">
        <v>1569</v>
      </c>
      <c r="W82" s="4" t="s">
        <v>1570</v>
      </c>
      <c r="X82" s="4" t="s">
        <v>1377</v>
      </c>
      <c r="Y82" s="4"/>
      <c r="Z82" s="4" t="s">
        <v>1568</v>
      </c>
      <c r="AA82" s="4"/>
      <c r="AB82" s="4"/>
      <c r="AC82" s="4" t="str">
        <f>IF(LEN(INDEX('By serial number'!$A:$AV,MATCH(TEXT($C82,"000"),'By serial number'!$A:$A,0),MATCH(_7043_DJones_1_export_excel_2_9_[[#Headers],["Operator"]],'By serial number'!$A$1:$AV$1,0)))=0,"",INDEX('By serial number'!$A:$AV,MATCH(TEXT($C82,"000"),'By serial number'!$A:$A,0),MATCH(_7043_DJones_1_export_excel_2_9_[[#Headers],["Operator"]],'By serial number'!$A$1:$AV$1,0)))</f>
        <v xml:space="preserve">SOTAN - SOCIEDADE DE TÁXI AÉREO DO NORDESTE LTDA </v>
      </c>
      <c r="AD82" s="4" t="str">
        <f>IF(LEN(INDEX('By serial number'!$A:$AV,MATCH(TEXT($C82,"000"),'By serial number'!$A:$A,0),MATCH(_7043_DJones_1_export_excel_2_9_[[#Headers],[Data]],'By serial number'!$A$1:$AV$1,0)))=0,"",INDEX('By serial number'!$A:$AV,MATCH(TEXT($C82,"000"),'By serial number'!$A:$A,0),MATCH(_7043_DJones_1_export_excel_2_9_[[#Headers],[Data]],'By serial number'!$A$1:$AV$1,0)))</f>
        <v>Duty Free Trading Latvija LLC bought 9/3/21</v>
      </c>
      <c r="AE82" s="4" t="str">
        <f>IF(LEN(INDEX('By serial number'!$A:$AV,MATCH(TEXT($C82,"000"),'By serial number'!$A:$A,0),MATCH(_7043_DJones_1_export_excel_2_9_[[#Headers],[NAME]],'By serial number'!$A$1:$AV$1,0)))=0,"",INDEX('By serial number'!$A:$AV,MATCH(TEXT($C82,"000"),'By serial number'!$A:$A,0),MATCH(_7043_DJones_1_export_excel_2_9_[[#Headers],[NAME]],'By serial number'!$A$1:$AV$1,0)))</f>
        <v>EF INVESTIMENTOS E PARTICIPAÇÕES LTDA</v>
      </c>
      <c r="AF82" s="4" t="str">
        <f>IF(LEN(INDEX('By serial number'!$A:$AV,MATCH(TEXT($C82,"000"),'By serial number'!$A:$A,0),MATCH(_7043_DJones_1_export_excel_2_9_[[#Headers],[STREET]],'By serial number'!$A$1:$AV$1,0)))=0,"",INDEX('By serial number'!$A:$AV,MATCH(TEXT($C82,"000"),'By serial number'!$A:$A,0),MATCH(_7043_DJones_1_export_excel_2_9_[[#Headers],[STREET]],'By serial number'!$A$1:$AV$1,0)))</f>
        <v/>
      </c>
      <c r="AG82" s="4" t="str">
        <f>IF(LEN(INDEX('By serial number'!$A:$AV,MATCH(TEXT($C82,"000"),'By serial number'!$A:$A,0),MATCH(_7043_DJones_1_export_excel_2_9_[[#Headers],[CITY]],'By serial number'!$A$1:$AV$1,0)))=0,"",INDEX('By serial number'!$A:$AV,MATCH(TEXT($C82,"000"),'By serial number'!$A:$A,0),MATCH(_7043_DJones_1_export_excel_2_9_[[#Headers],[CITY]],'By serial number'!$A$1:$AV$1,0)))</f>
        <v/>
      </c>
      <c r="AH82" s="4" t="str">
        <f>IF(LEN(INDEX('By serial number'!$A:$AV,MATCH(TEXT($C82,"000"),'By serial number'!$A:$A,0),MATCH(_7043_DJones_1_export_excel_2_9_[[#Headers],[STATE]],'By serial number'!$A$1:$AV$1,0)))=0,"",INDEX('By serial number'!$A:$AV,MATCH(TEXT($C82,"000"),'By serial number'!$A:$A,0),MATCH(_7043_DJones_1_export_excel_2_9_[[#Headers],[STATE]],'By serial number'!$A$1:$AV$1,0)))</f>
        <v/>
      </c>
      <c r="AI82" s="4" t="e">
        <f>IF(LEN(INDEX('By serial number'!$A:$AV,MATCH(TEXT($C82,"000"),'By serial number'!$A:$A,0),MATCH(_7043_DJones_1_export_excel_2_9_[[#Headers],[Column1]],'By serial number'!$A$1:$AV$1,0)))=0,"",INDEX('By serial number'!$A:$AV,MATCH(TEXT($C82,"000"),'By serial number'!$A:$A,0),MATCH(_7043_DJones_1_export_excel_2_9_[[#Headers],[Column1]],'By serial number'!$A$1:$AV$1,0)))</f>
        <v>#N/A</v>
      </c>
      <c r="AJ82" s="4" t="str">
        <f>IF(LEN(INDEX('By serial number'!$A:$AV,MATCH(TEXT($C82,"000"),'By serial number'!$A:$A,0),MATCH(_7043_DJones_1_export_excel_2_9_[[#Headers],[OTHER NAMES(1)]],'By serial number'!$A$1:$AV$1,0)))=0,"",INDEX('By serial number'!$A:$AV,MATCH(TEXT($C82,"000"),'By serial number'!$A:$A,0),MATCH(_7043_DJones_1_export_excel_2_9_[[#Headers],[OTHER NAMES(1)]],'By serial number'!$A$1:$AV$1,0)))</f>
        <v/>
      </c>
      <c r="AK82" s="4" t="str">
        <f>IF(LEN(INDEX('By serial number'!$A:$AV,MATCH(TEXT($C82,"000"),'By serial number'!$A:$A,0),MATCH(_7043_DJones_1_export_excel_2_9_[[#Headers],[OTHER NAMES(2)]],'By serial number'!$A$1:$AV$1,0)))=0,"",INDEX('By serial number'!$A:$AV,MATCH(TEXT($C82,"000"),'By serial number'!$A:$A,0),MATCH(_7043_DJones_1_export_excel_2_9_[[#Headers],[OTHER NAMES(2)]],'By serial number'!$A$1:$AV$1,0)))</f>
        <v/>
      </c>
      <c r="AL82" s="4" t="str">
        <f>IF(LEN(INDEX('By serial number'!$A:$AV,MATCH(TEXT($C82,"000"),'By serial number'!$A:$A,0),MATCH(_7043_DJones_1_export_excel_2_9_[[#Headers],[Part 135 Certificate Holder Name]],'By serial number'!$A$1:$AV$1,0)))=0,"",INDEX('By serial number'!$A:$AV,MATCH(TEXT($C82,"000"),'By serial number'!$A:$A,0),MATCH(_7043_DJones_1_export_excel_2_9_[[#Headers],[Part 135 Certificate Holder Name]],'By serial number'!$A$1:$AV$1,0)))</f>
        <v/>
      </c>
      <c r="AM82" s="4" t="str">
        <f>IF(LEN(INDEX('By serial number'!$A:$AV,MATCH(TEXT($C82,"000"),'By serial number'!$A:$A,0),MATCH(_7043_DJones_1_export_excel_2_9_[[#Headers],[Part 135 Dsgn]],'By serial number'!$A$1:$AV$1,0)))=0,"",INDEX('By serial number'!$A:$AV,MATCH(TEXT($C82,"000"),'By serial number'!$A:$A,0),MATCH(_7043_DJones_1_export_excel_2_9_[[#Headers],[Part 135 Dsgn]],'By serial number'!$A$1:$AV$1,0)))</f>
        <v/>
      </c>
      <c r="AN82" s="4" t="e">
        <f>IF(LEN(INDEX('By serial number'!$A:$AV,MATCH(TEXT($C82,"000"),'By serial number'!$A:$A,0),MATCH(_7043_DJones_1_export_excel_2_9_[[#Headers],[Column2]],'By serial number'!$A$1:$AV$1,0)))=0,"",INDEX('By serial number'!$A:$AV,MATCH(TEXT($C82,"000"),'By serial number'!$A:$A,0),MATCH(_7043_DJones_1_export_excel_2_9_[[#Headers],[Column2]],'By serial number'!$A$1:$AV$1,0)))</f>
        <v>#N/A</v>
      </c>
      <c r="AO82" s="4" t="str">
        <f>IF(LEN(INDEX('By serial number'!$A:$AV,MATCH(TEXT($C82,"000"),'By serial number'!$A:$A,0),MATCH(_7043_DJones_1_export_excel_2_9_[[#Headers],[DNB Key People]],'By serial number'!$A$1:$AV$1,0)))=0,"",INDEX('By serial number'!$A:$AV,MATCH(TEXT($C82,"000"),'By serial number'!$A:$A,0),MATCH(_7043_DJones_1_export_excel_2_9_[[#Headers],[DNB Key People]],'By serial number'!$A$1:$AV$1,0)))</f>
        <v/>
      </c>
      <c r="AP82" s="4" t="str">
        <f>IF(LEN(INDEX('By serial number'!$A:$AV,MATCH(TEXT($C82,"000"),'By serial number'!$A:$A,0),MATCH(_7043_DJones_1_export_excel_2_9_[[#Headers],[POC]],'By serial number'!$A$1:$AV$1,0)))=0,"",INDEX('By serial number'!$A:$AV,MATCH(TEXT($C82,"000"),'By serial number'!$A:$A,0),MATCH(_7043_DJones_1_export_excel_2_9_[[#Headers],[POC]],'By serial number'!$A$1:$AV$1,0)))</f>
        <v/>
      </c>
      <c r="AQ82" s="4" t="str">
        <f>IF(LEN(INDEX('By serial number'!$A:$AV,MATCH(TEXT($C82,"000"),'By serial number'!$A:$A,0),MATCH(_7043_DJones_1_export_excel_2_9_[[#Headers],[Title]],'By serial number'!$A$1:$AV$1,0)))=0,"",INDEX('By serial number'!$A:$AV,MATCH(TEXT($C82,"000"),'By serial number'!$A:$A,0),MATCH(_7043_DJones_1_export_excel_2_9_[[#Headers],[Title]],'By serial number'!$A$1:$AV$1,0)))</f>
        <v/>
      </c>
      <c r="AR82" s="4" t="str">
        <f>IF(LEN(INDEX('By serial number'!$A:$AV,MATCH(TEXT($C82,"000"),'By serial number'!$A:$A,0),MATCH(_7043_DJones_1_export_excel_2_9_[[#Headers],[Address]],'By serial number'!$A$1:$AV$1,0)))=0,"",INDEX('By serial number'!$A:$AV,MATCH(TEXT($C82,"000"),'By serial number'!$A:$A,0),MATCH(_7043_DJones_1_export_excel_2_9_[[#Headers],[Address]],'By serial number'!$A$1:$AV$1,0)))</f>
        <v/>
      </c>
      <c r="AS82" s="4" t="e">
        <f>IF(LEN(INDEX('By serial number'!$A:$AV,MATCH(TEXT($C82,"000"),'By serial number'!$A:$A,0),MATCH(_7043_DJones_1_export_excel_2_9_[[#Headers],[Column3]],'By serial number'!$A$1:$AV$1,0)))=0,"",INDEX('By serial number'!$A:$AV,MATCH(TEXT($C82,"000"),'By serial number'!$A:$A,0),MATCH(_7043_DJones_1_export_excel_2_9_[[#Headers],[Column3]],'By serial number'!$A$1:$AV$1,0)))</f>
        <v>#N/A</v>
      </c>
      <c r="AT82" s="4" t="str">
        <f>IF(LEN(INDEX('By serial number'!$A:$AV,MATCH(TEXT($C82,"000"),'By serial number'!$A:$A,0),MATCH(_7043_DJones_1_export_excel_2_9_[[#Headers],[Phone]],'By serial number'!$A$1:$AV$1,0)))=0,"",INDEX('By serial number'!$A:$AV,MATCH(TEXT($C82,"000"),'By serial number'!$A:$A,0),MATCH(_7043_DJones_1_export_excel_2_9_[[#Headers],[Phone]],'By serial number'!$A$1:$AV$1,0)))</f>
        <v/>
      </c>
      <c r="AU82" s="4" t="str">
        <f>IF(LEN(INDEX('By serial number'!$A:$AV,MATCH(TEXT($C82,"000"),'By serial number'!$A:$A,0),MATCH(_7043_DJones_1_export_excel_2_9_[[#Headers],[Email]],'By serial number'!$A$1:$AV$1,0)))=0,"",INDEX('By serial number'!$A:$AV,MATCH(TEXT($C82,"000"),'By serial number'!$A:$A,0),MATCH(_7043_DJones_1_export_excel_2_9_[[#Headers],[Email]],'By serial number'!$A$1:$AV$1,0)))</f>
        <v/>
      </c>
      <c r="AV82" s="4" t="e">
        <f>IF(LEN(INDEX('By serial number'!$A:$AV,MATCH(TEXT($C82,"000"),'By serial number'!$A:$A,0),MATCH(_7043_DJones_1_export_excel_2_9_[[#Headers],[Column4]],'By serial number'!$A$1:$AV$1,0)))=0,"",INDEX('By serial number'!$A:$AV,MATCH(TEXT($C82,"000"),'By serial number'!$A:$A,0),MATCH(_7043_DJones_1_export_excel_2_9_[[#Headers],[Column4]],'By serial number'!$A$1:$AV$1,0)))</f>
        <v>#N/A</v>
      </c>
      <c r="AW82" s="4" t="str">
        <f>IF(LEN(INDEX('By serial number'!$A:$AV,MATCH(TEXT($C82,"000"),'By serial number'!$A:$A,0),MATCH(_7043_DJones_1_export_excel_2_9_[[#Headers],[NBAA Name]],'By serial number'!$A$1:$AV$1,0)))=0,"",INDEX('By serial number'!$A:$AV,MATCH(TEXT($C82,"000"),'By serial number'!$A:$A,0),MATCH(_7043_DJones_1_export_excel_2_9_[[#Headers],[NBAA Name]],'By serial number'!$A$1:$AV$1,0)))</f>
        <v/>
      </c>
      <c r="AX82" s="4" t="str">
        <f>IF(LEN(INDEX('By serial number'!$A:$AV,MATCH(TEXT($C82,"000"),'By serial number'!$A:$A,0),MATCH(_7043_DJones_1_export_excel_2_9_[[#Headers],[NBAA Addr1]],'By serial number'!$A$1:$AV$1,0)))=0,"",INDEX('By serial number'!$A:$AV,MATCH(TEXT($C82,"000"),'By serial number'!$A:$A,0),MATCH(_7043_DJones_1_export_excel_2_9_[[#Headers],[NBAA Addr1]],'By serial number'!$A$1:$AV$1,0)))</f>
        <v/>
      </c>
      <c r="AY82" s="4" t="str">
        <f>IF(LEN(INDEX('By serial number'!$A:$AV,MATCH(TEXT($C82,"000"),'By serial number'!$A:$A,0),MATCH(_7043_DJones_1_export_excel_2_9_[[#Headers],[NBAA Addr2]],'By serial number'!$A$1:$AV$1,0)))=0,"",INDEX('By serial number'!$A:$AV,MATCH(TEXT($C82,"000"),'By serial number'!$A:$A,0),MATCH(_7043_DJones_1_export_excel_2_9_[[#Headers],[NBAA Addr2]],'By serial number'!$A$1:$AV$1,0)))</f>
        <v/>
      </c>
      <c r="AZ82" s="4" t="str">
        <f>IF(LEN(INDEX('By serial number'!$A:$AV,MATCH(TEXT($C82,"000"),'By serial number'!$A:$A,0),MATCH(_7043_DJones_1_export_excel_2_9_[[#Headers],[NBAA City]],'By serial number'!$A$1:$AV$1,0)))=0,"",INDEX('By serial number'!$A:$AV,MATCH(TEXT($C82,"000"),'By serial number'!$A:$A,0),MATCH(_7043_DJones_1_export_excel_2_9_[[#Headers],[NBAA City]],'By serial number'!$A$1:$AV$1,0)))</f>
        <v/>
      </c>
      <c r="BA82" s="4" t="str">
        <f>IF(LEN(INDEX('By serial number'!$A:$AV,MATCH(TEXT($C82,"000"),'By serial number'!$A:$A,0),MATCH(_7043_DJones_1_export_excel_2_9_[[#Headers],[NBAA State]],'By serial number'!$A$1:$AV$1,0)))=0,"",INDEX('By serial number'!$A:$AV,MATCH(TEXT($C82,"000"),'By serial number'!$A:$A,0),MATCH(_7043_DJones_1_export_excel_2_9_[[#Headers],[NBAA State]],'By serial number'!$A$1:$AV$1,0)))</f>
        <v/>
      </c>
      <c r="BB82" s="4" t="str">
        <f>IF(LEN(INDEX('By serial number'!$A:$AV,MATCH(TEXT($C82,"000"),'By serial number'!$A:$A,0),MATCH(_7043_DJones_1_export_excel_2_9_[[#Headers],[NBAA Zip]],'By serial number'!$A$1:$AV$1,0)))=0,"",INDEX('By serial number'!$A:$AV,MATCH(TEXT($C82,"000"),'By serial number'!$A:$A,0),MATCH(_7043_DJones_1_export_excel_2_9_[[#Headers],[NBAA Zip]],'By serial number'!$A$1:$AV$1,0)))</f>
        <v/>
      </c>
      <c r="BC82" s="4" t="str">
        <f>IF(LEN(INDEX('By serial number'!$A:$AV,MATCH(TEXT($C82,"000"),'By serial number'!$A:$A,0),MATCH(_7043_DJones_1_export_excel_2_9_[[#Headers],[NBAA Phone]],'By serial number'!$A$1:$AV$1,0)))=0,"",INDEX('By serial number'!$A:$AV,MATCH(TEXT($C82,"000"),'By serial number'!$A:$A,0),MATCH(_7043_DJones_1_export_excel_2_9_[[#Headers],[NBAA Phone]],'By serial number'!$A$1:$AV$1,0)))</f>
        <v/>
      </c>
      <c r="BD82" s="4" t="str">
        <f>IF(LEN(INDEX('By serial number'!$A:$AV,MATCH(TEXT($C82,"000"),'By serial number'!$A:$A,0),MATCH(_7043_DJones_1_export_excel_2_9_[[#Headers],[NBAA Web]],'By serial number'!$A$1:$AV$1,0)))=0,"",INDEX('By serial number'!$A:$AV,MATCH(TEXT($C82,"000"),'By serial number'!$A:$A,0),MATCH(_7043_DJones_1_export_excel_2_9_[[#Headers],[NBAA Web]],'By serial number'!$A$1:$AV$1,0)))</f>
        <v/>
      </c>
      <c r="BE82" s="4" t="str">
        <f>IF(LEN(INDEX('By serial number'!$A:$AV,MATCH(TEXT($C82,"000"),'By serial number'!$A:$A,0),MATCH(_7043_DJones_1_export_excel_2_9_[[#Headers],[NBAA email]],'By serial number'!$A$1:$AV$1,0)))=0,"",INDEX('By serial number'!$A:$AV,MATCH(TEXT($C82,"000"),'By serial number'!$A:$A,0),MATCH(_7043_DJones_1_export_excel_2_9_[[#Headers],[NBAA email]],'By serial number'!$A$1:$AV$1,0)))</f>
        <v/>
      </c>
      <c r="BF82" s="4" t="str">
        <f>IF(LEN(INDEX('By serial number'!$A:$AV,MATCH(TEXT($C82,"000"),'By serial number'!$A:$A,0),MATCH(_7043_DJones_1_export_excel_2_9_[[#Headers],[NBAA NBAA Link]],'By serial number'!$A$1:$AV$1,0)))=0,"",INDEX('By serial number'!$A:$AV,MATCH(TEXT($C82,"000"),'By serial number'!$A:$A,0),MATCH(_7043_DJones_1_export_excel_2_9_[[#Headers],[NBAA NBAA Link]],'By serial number'!$A$1:$AV$1,0)))</f>
        <v/>
      </c>
      <c r="BG82" s="4" t="str">
        <f>IF(LEN(INDEX('By serial number'!$A:$AV,MATCH(TEXT($C82,"000"),'By serial number'!$A:$A,0),MATCH(_7043_DJones_1_export_excel_2_9_[[#Headers],[Certificate Designator]],'By serial number'!$A$1:$AV$1,0)))=0,"",INDEX('By serial number'!$A:$AV,MATCH(TEXT($C82,"000"),'By serial number'!$A:$A,0),MATCH(_7043_DJones_1_export_excel_2_9_[[#Headers],[Certificate Designator]],'By serial number'!$A$1:$AV$1,0)))</f>
        <v/>
      </c>
      <c r="BH82" s="4" t="str">
        <f>IF(LEN(INDEX('By serial number'!$A:$AV,MATCH(TEXT($C82,"000"),'By serial number'!$A:$A,0),MATCH(_7043_DJones_1_export_excel_2_9_[[#Headers],[Company Name]],'By serial number'!$A$1:$AV$1,0)))=0,"",INDEX('By serial number'!$A:$AV,MATCH(TEXT($C82,"000"),'By serial number'!$A:$A,0),MATCH(_7043_DJones_1_export_excel_2_9_[[#Headers],[Company Name]],'By serial number'!$A$1:$AV$1,0)))</f>
        <v/>
      </c>
      <c r="BI82" s="4" t="str">
        <f>IF(LEN(INDEX('By serial number'!$A:$AV,MATCH(TEXT($C82,"000"),'By serial number'!$A:$A,0),MATCH(_7043_DJones_1_export_excel_2_9_[[#Headers],[CEO_Name]],'By serial number'!$A$1:$AV$1,0)))=0,"",INDEX('By serial number'!$A:$AV,MATCH(TEXT($C82,"000"),'By serial number'!$A:$A,0),MATCH(_7043_DJones_1_export_excel_2_9_[[#Headers],[CEO_Name]],'By serial number'!$A$1:$AV$1,0)))</f>
        <v/>
      </c>
      <c r="BJ82" s="4" t="str">
        <f>IF(LEN(INDEX('By serial number'!$A:$AV,MATCH(TEXT($C82,"000"),'By serial number'!$A:$A,0),MATCH(_7043_DJones_1_export_excel_2_9_[[#Headers],[CEO_Title]],'By serial number'!$A$1:$AV$1,0)))=0,"",INDEX('By serial number'!$A:$AV,MATCH(TEXT($C82,"000"),'By serial number'!$A:$A,0),MATCH(_7043_DJones_1_export_excel_2_9_[[#Headers],[CEO_Title]],'By serial number'!$A$1:$AV$1,0)))</f>
        <v/>
      </c>
      <c r="BK82" s="4" t="str">
        <f>IF(LEN(INDEX('By serial number'!$A:$AV,MATCH(TEXT($C82,"000"),'By serial number'!$A:$A,0),MATCH(_7043_DJones_1_export_excel_2_9_[[#Headers],[CEO_Address1]],'By serial number'!$A$1:$AV$1,0)))=0,"",INDEX('By serial number'!$A:$AV,MATCH(TEXT($C82,"000"),'By serial number'!$A:$A,0),MATCH(_7043_DJones_1_export_excel_2_9_[[#Headers],[CEO_Address1]],'By serial number'!$A$1:$AV$1,0)))</f>
        <v/>
      </c>
      <c r="BL82" s="4" t="str">
        <f>IF(LEN(INDEX('By serial number'!$A:$AV,MATCH(TEXT($C82,"000"),'By serial number'!$A:$A,0),MATCH(_7043_DJones_1_export_excel_2_9_[[#Headers],[CEO_Address2]],'By serial number'!$A$1:$AV$1,0)))=0,"",INDEX('By serial number'!$A:$AV,MATCH(TEXT($C82,"000"),'By serial number'!$A:$A,0),MATCH(_7043_DJones_1_export_excel_2_9_[[#Headers],[CEO_Address2]],'By serial number'!$A$1:$AV$1,0)))</f>
        <v/>
      </c>
      <c r="BM82" s="4" t="str">
        <f>IF(LEN(INDEX('By serial number'!$A:$AV,MATCH(TEXT($C82,"000"),'By serial number'!$A:$A,0),MATCH(_7043_DJones_1_export_excel_2_9_[[#Headers],[CEO_Address3]],'By serial number'!$A$1:$AV$1,0)))=0,"",INDEX('By serial number'!$A:$AV,MATCH(TEXT($C82,"000"),'By serial number'!$A:$A,0),MATCH(_7043_DJones_1_export_excel_2_9_[[#Headers],[CEO_Address3]],'By serial number'!$A$1:$AV$1,0)))</f>
        <v/>
      </c>
      <c r="BN82" s="4" t="str">
        <f>IF(LEN(INDEX('By serial number'!$A:$AV,MATCH(TEXT($C82,"000"),'By serial number'!$A:$A,0),MATCH(_7043_DJones_1_export_excel_2_9_[[#Headers],[CEO_City]],'By serial number'!$A$1:$AV$1,0)))=0,"",INDEX('By serial number'!$A:$AV,MATCH(TEXT($C82,"000"),'By serial number'!$A:$A,0),MATCH(_7043_DJones_1_export_excel_2_9_[[#Headers],[CEO_City]],'By serial number'!$A$1:$AV$1,0)))</f>
        <v/>
      </c>
      <c r="BO82" s="4" t="str">
        <f>IF(LEN(INDEX('By serial number'!$A:$AV,MATCH(TEXT($C82,"000"),'By serial number'!$A:$A,0),MATCH(_7043_DJones_1_export_excel_2_9_[[#Headers],[CEO_State]],'By serial number'!$A$1:$AV$1,0)))=0,"",INDEX('By serial number'!$A:$AV,MATCH(TEXT($C82,"000"),'By serial number'!$A:$A,0),MATCH(_7043_DJones_1_export_excel_2_9_[[#Headers],[CEO_State]],'By serial number'!$A$1:$AV$1,0)))</f>
        <v/>
      </c>
      <c r="BP82" s="4" t="str">
        <f>IF(LEN(INDEX('By serial number'!$A:$AV,MATCH(TEXT($C82,"000"),'By serial number'!$A:$A,0),MATCH(_7043_DJones_1_export_excel_2_9_[[#Headers],[CEO_Postal_Code]],'By serial number'!$A$1:$AV$1,0)))=0,"",INDEX('By serial number'!$A:$AV,MATCH(TEXT($C82,"000"),'By serial number'!$A:$A,0),MATCH(_7043_DJones_1_export_excel_2_9_[[#Headers],[CEO_Postal_Code]],'By serial number'!$A$1:$AV$1,0)))</f>
        <v/>
      </c>
      <c r="BQ82" s="4" t="str">
        <f>IF(LEN(INDEX('By serial number'!$A:$AV,MATCH(TEXT($C82,"000"),'By serial number'!$A:$A,0),MATCH(_7043_DJones_1_export_excel_2_9_[[#Headers],[CEO_Country]],'By serial number'!$A$1:$AV$1,0)))=0,"",INDEX('By serial number'!$A:$AV,MATCH(TEXT($C82,"000"),'By serial number'!$A:$A,0),MATCH(_7043_DJones_1_export_excel_2_9_[[#Headers],[CEO_Country]],'By serial number'!$A$1:$AV$1,0)))</f>
        <v/>
      </c>
      <c r="BR82" s="4" t="str">
        <f>IF(LEN(INDEX('By serial number'!$A:$AV,MATCH(TEXT($C82,"000"),'By serial number'!$A:$A,0),MATCH(_7043_DJones_1_export_excel_2_9_[[#Headers],[CEO_Phone]],'By serial number'!$A$1:$AV$1,0)))=0,"",INDEX('By serial number'!$A:$AV,MATCH(TEXT($C82,"000"),'By serial number'!$A:$A,0),MATCH(_7043_DJones_1_export_excel_2_9_[[#Headers],[CEO_Phone]],'By serial number'!$A$1:$AV$1,0)))</f>
        <v/>
      </c>
      <c r="BS82" s="4" t="str">
        <f>IF(LEN(INDEX('By serial number'!$A:$AV,MATCH(TEXT($C82,"000"),'By serial number'!$A:$A,0),MATCH(_7043_DJones_1_export_excel_2_9_[[#Headers],[CEO_Phone_Extension]],'By serial number'!$A$1:$AV$1,0)))=0,"",INDEX('By serial number'!$A:$AV,MATCH(TEXT($C82,"000"),'By serial number'!$A:$A,0),MATCH(_7043_DJones_1_export_excel_2_9_[[#Headers],[CEO_Phone_Extension]],'By serial number'!$A$1:$AV$1,0)))</f>
        <v/>
      </c>
      <c r="BT82" s="4" t="str">
        <f>IF(LEN(INDEX('By serial number'!$A:$AV,MATCH(TEXT($C82,"000"),'By serial number'!$A:$A,0),MATCH(_7043_DJones_1_export_excel_2_9_[[#Headers],[CEO_Foreign_Phone]],'By serial number'!$A$1:$AV$1,0)))=0,"",INDEX('By serial number'!$A:$AV,MATCH(TEXT($C82,"000"),'By serial number'!$A:$A,0),MATCH(_7043_DJones_1_export_excel_2_9_[[#Headers],[CEO_Foreign_Phone]],'By serial number'!$A$1:$AV$1,0)))</f>
        <v/>
      </c>
      <c r="BU82" s="4" t="str">
        <f>IFERROR(INDEX(Zerobounce!$A:$B,MATCH(_7043_DJones_1_export_excel_2_9_[[#This Row],[COMPEMAILADDRESS]],Zerobounce!$A:$A,0),2),"")</f>
        <v>valid</v>
      </c>
      <c r="BV82" s="4" t="str">
        <f>IFERROR(INDEX(Zerobounce!$A:$B,MATCH(_7043_DJones_1_export_excel_2_9_[[#This Row],[CONTACTEMAIL]],Zerobounce!$A:$A,0),2),"")</f>
        <v/>
      </c>
      <c r="BW82" s="11"/>
    </row>
    <row r="83" spans="1:75" x14ac:dyDescent="0.25">
      <c r="A83" s="4" t="s">
        <v>999</v>
      </c>
      <c r="B83" s="4" t="s">
        <v>1000</v>
      </c>
      <c r="C83">
        <v>245</v>
      </c>
      <c r="D83" s="4" t="s">
        <v>523</v>
      </c>
      <c r="E83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PS-CMP</v>
      </c>
      <c r="F83" s="4"/>
      <c r="G83" s="4"/>
      <c r="H83" s="4" t="s">
        <v>478</v>
      </c>
      <c r="I83" s="4" t="s">
        <v>515</v>
      </c>
      <c r="J83" s="4" t="s">
        <v>1571</v>
      </c>
      <c r="K83" s="4"/>
      <c r="L83" s="4"/>
      <c r="M83" s="4"/>
      <c r="N83" s="4"/>
      <c r="P83" s="4" t="s">
        <v>478</v>
      </c>
      <c r="Q83" s="4" t="s">
        <v>1016</v>
      </c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 t="str">
        <f>IF(LEN(INDEX('By serial number'!$A:$AV,MATCH(TEXT($C83,"000"),'By serial number'!$A:$A,0),MATCH(_7043_DJones_1_export_excel_2_9_[[#Headers],["Operator"]],'By serial number'!$A$1:$AV$1,0)))=0,"",INDEX('By serial number'!$A:$AV,MATCH(TEXT($C83,"000"),'By serial number'!$A:$A,0),MATCH(_7043_DJones_1_export_excel_2_9_[[#Headers],["Operator"]],'By serial number'!$A$1:$AV$1,0)))</f>
        <v xml:space="preserve">SOTAN - SOCIEDADE DE TÁXI AÉREO DO NORDESTE LTDA </v>
      </c>
      <c r="AD83" s="4" t="str">
        <f>IF(LEN(INDEX('By serial number'!$A:$AV,MATCH(TEXT($C83,"000"),'By serial number'!$A:$A,0),MATCH(_7043_DJones_1_export_excel_2_9_[[#Headers],[Data]],'By serial number'!$A$1:$AV$1,0)))=0,"",INDEX('By serial number'!$A:$AV,MATCH(TEXT($C83,"000"),'By serial number'!$A:$A,0),MATCH(_7043_DJones_1_export_excel_2_9_[[#Headers],[Data]],'By serial number'!$A$1:$AV$1,0)))</f>
        <v>Duty Free Trading Latvija LLC bought 9/3/21</v>
      </c>
      <c r="AE83" s="4" t="str">
        <f>IF(LEN(INDEX('By serial number'!$A:$AV,MATCH(TEXT($C83,"000"),'By serial number'!$A:$A,0),MATCH(_7043_DJones_1_export_excel_2_9_[[#Headers],[NAME]],'By serial number'!$A$1:$AV$1,0)))=0,"",INDEX('By serial number'!$A:$AV,MATCH(TEXT($C83,"000"),'By serial number'!$A:$A,0),MATCH(_7043_DJones_1_export_excel_2_9_[[#Headers],[NAME]],'By serial number'!$A$1:$AV$1,0)))</f>
        <v>EF INVESTIMENTOS E PARTICIPAÇÕES LTDA</v>
      </c>
      <c r="AF83" s="4" t="str">
        <f>IF(LEN(INDEX('By serial number'!$A:$AV,MATCH(TEXT($C83,"000"),'By serial number'!$A:$A,0),MATCH(_7043_DJones_1_export_excel_2_9_[[#Headers],[STREET]],'By serial number'!$A$1:$AV$1,0)))=0,"",INDEX('By serial number'!$A:$AV,MATCH(TEXT($C83,"000"),'By serial number'!$A:$A,0),MATCH(_7043_DJones_1_export_excel_2_9_[[#Headers],[STREET]],'By serial number'!$A$1:$AV$1,0)))</f>
        <v/>
      </c>
      <c r="AG83" s="4" t="str">
        <f>IF(LEN(INDEX('By serial number'!$A:$AV,MATCH(TEXT($C83,"000"),'By serial number'!$A:$A,0),MATCH(_7043_DJones_1_export_excel_2_9_[[#Headers],[CITY]],'By serial number'!$A$1:$AV$1,0)))=0,"",INDEX('By serial number'!$A:$AV,MATCH(TEXT($C83,"000"),'By serial number'!$A:$A,0),MATCH(_7043_DJones_1_export_excel_2_9_[[#Headers],[CITY]],'By serial number'!$A$1:$AV$1,0)))</f>
        <v/>
      </c>
      <c r="AH83" s="4" t="str">
        <f>IF(LEN(INDEX('By serial number'!$A:$AV,MATCH(TEXT($C83,"000"),'By serial number'!$A:$A,0),MATCH(_7043_DJones_1_export_excel_2_9_[[#Headers],[STATE]],'By serial number'!$A$1:$AV$1,0)))=0,"",INDEX('By serial number'!$A:$AV,MATCH(TEXT($C83,"000"),'By serial number'!$A:$A,0),MATCH(_7043_DJones_1_export_excel_2_9_[[#Headers],[STATE]],'By serial number'!$A$1:$AV$1,0)))</f>
        <v/>
      </c>
      <c r="AI83" s="4" t="e">
        <f>IF(LEN(INDEX('By serial number'!$A:$AV,MATCH(TEXT($C83,"000"),'By serial number'!$A:$A,0),MATCH(_7043_DJones_1_export_excel_2_9_[[#Headers],[Column1]],'By serial number'!$A$1:$AV$1,0)))=0,"",INDEX('By serial number'!$A:$AV,MATCH(TEXT($C83,"000"),'By serial number'!$A:$A,0),MATCH(_7043_DJones_1_export_excel_2_9_[[#Headers],[Column1]],'By serial number'!$A$1:$AV$1,0)))</f>
        <v>#N/A</v>
      </c>
      <c r="AJ83" s="4" t="str">
        <f>IF(LEN(INDEX('By serial number'!$A:$AV,MATCH(TEXT($C83,"000"),'By serial number'!$A:$A,0),MATCH(_7043_DJones_1_export_excel_2_9_[[#Headers],[OTHER NAMES(1)]],'By serial number'!$A$1:$AV$1,0)))=0,"",INDEX('By serial number'!$A:$AV,MATCH(TEXT($C83,"000"),'By serial number'!$A:$A,0),MATCH(_7043_DJones_1_export_excel_2_9_[[#Headers],[OTHER NAMES(1)]],'By serial number'!$A$1:$AV$1,0)))</f>
        <v/>
      </c>
      <c r="AK83" s="4" t="str">
        <f>IF(LEN(INDEX('By serial number'!$A:$AV,MATCH(TEXT($C83,"000"),'By serial number'!$A:$A,0),MATCH(_7043_DJones_1_export_excel_2_9_[[#Headers],[OTHER NAMES(2)]],'By serial number'!$A$1:$AV$1,0)))=0,"",INDEX('By serial number'!$A:$AV,MATCH(TEXT($C83,"000"),'By serial number'!$A:$A,0),MATCH(_7043_DJones_1_export_excel_2_9_[[#Headers],[OTHER NAMES(2)]],'By serial number'!$A$1:$AV$1,0)))</f>
        <v/>
      </c>
      <c r="AL83" s="4" t="str">
        <f>IF(LEN(INDEX('By serial number'!$A:$AV,MATCH(TEXT($C83,"000"),'By serial number'!$A:$A,0),MATCH(_7043_DJones_1_export_excel_2_9_[[#Headers],[Part 135 Certificate Holder Name]],'By serial number'!$A$1:$AV$1,0)))=0,"",INDEX('By serial number'!$A:$AV,MATCH(TEXT($C83,"000"),'By serial number'!$A:$A,0),MATCH(_7043_DJones_1_export_excel_2_9_[[#Headers],[Part 135 Certificate Holder Name]],'By serial number'!$A$1:$AV$1,0)))</f>
        <v/>
      </c>
      <c r="AM83" s="4" t="str">
        <f>IF(LEN(INDEX('By serial number'!$A:$AV,MATCH(TEXT($C83,"000"),'By serial number'!$A:$A,0),MATCH(_7043_DJones_1_export_excel_2_9_[[#Headers],[Part 135 Dsgn]],'By serial number'!$A$1:$AV$1,0)))=0,"",INDEX('By serial number'!$A:$AV,MATCH(TEXT($C83,"000"),'By serial number'!$A:$A,0),MATCH(_7043_DJones_1_export_excel_2_9_[[#Headers],[Part 135 Dsgn]],'By serial number'!$A$1:$AV$1,0)))</f>
        <v/>
      </c>
      <c r="AN83" s="4" t="e">
        <f>IF(LEN(INDEX('By serial number'!$A:$AV,MATCH(TEXT($C83,"000"),'By serial number'!$A:$A,0),MATCH(_7043_DJones_1_export_excel_2_9_[[#Headers],[Column2]],'By serial number'!$A$1:$AV$1,0)))=0,"",INDEX('By serial number'!$A:$AV,MATCH(TEXT($C83,"000"),'By serial number'!$A:$A,0),MATCH(_7043_DJones_1_export_excel_2_9_[[#Headers],[Column2]],'By serial number'!$A$1:$AV$1,0)))</f>
        <v>#N/A</v>
      </c>
      <c r="AO83" s="4" t="str">
        <f>IF(LEN(INDEX('By serial number'!$A:$AV,MATCH(TEXT($C83,"000"),'By serial number'!$A:$A,0),MATCH(_7043_DJones_1_export_excel_2_9_[[#Headers],[DNB Key People]],'By serial number'!$A$1:$AV$1,0)))=0,"",INDEX('By serial number'!$A:$AV,MATCH(TEXT($C83,"000"),'By serial number'!$A:$A,0),MATCH(_7043_DJones_1_export_excel_2_9_[[#Headers],[DNB Key People]],'By serial number'!$A$1:$AV$1,0)))</f>
        <v/>
      </c>
      <c r="AP83" s="4" t="str">
        <f>IF(LEN(INDEX('By serial number'!$A:$AV,MATCH(TEXT($C83,"000"),'By serial number'!$A:$A,0),MATCH(_7043_DJones_1_export_excel_2_9_[[#Headers],[POC]],'By serial number'!$A$1:$AV$1,0)))=0,"",INDEX('By serial number'!$A:$AV,MATCH(TEXT($C83,"000"),'By serial number'!$A:$A,0),MATCH(_7043_DJones_1_export_excel_2_9_[[#Headers],[POC]],'By serial number'!$A$1:$AV$1,0)))</f>
        <v/>
      </c>
      <c r="AQ83" s="4" t="str">
        <f>IF(LEN(INDEX('By serial number'!$A:$AV,MATCH(TEXT($C83,"000"),'By serial number'!$A:$A,0),MATCH(_7043_DJones_1_export_excel_2_9_[[#Headers],[Title]],'By serial number'!$A$1:$AV$1,0)))=0,"",INDEX('By serial number'!$A:$AV,MATCH(TEXT($C83,"000"),'By serial number'!$A:$A,0),MATCH(_7043_DJones_1_export_excel_2_9_[[#Headers],[Title]],'By serial number'!$A$1:$AV$1,0)))</f>
        <v/>
      </c>
      <c r="AR83" s="4" t="str">
        <f>IF(LEN(INDEX('By serial number'!$A:$AV,MATCH(TEXT($C83,"000"),'By serial number'!$A:$A,0),MATCH(_7043_DJones_1_export_excel_2_9_[[#Headers],[Address]],'By serial number'!$A$1:$AV$1,0)))=0,"",INDEX('By serial number'!$A:$AV,MATCH(TEXT($C83,"000"),'By serial number'!$A:$A,0),MATCH(_7043_DJones_1_export_excel_2_9_[[#Headers],[Address]],'By serial number'!$A$1:$AV$1,0)))</f>
        <v/>
      </c>
      <c r="AS83" s="4" t="e">
        <f>IF(LEN(INDEX('By serial number'!$A:$AV,MATCH(TEXT($C83,"000"),'By serial number'!$A:$A,0),MATCH(_7043_DJones_1_export_excel_2_9_[[#Headers],[Column3]],'By serial number'!$A$1:$AV$1,0)))=0,"",INDEX('By serial number'!$A:$AV,MATCH(TEXT($C83,"000"),'By serial number'!$A:$A,0),MATCH(_7043_DJones_1_export_excel_2_9_[[#Headers],[Column3]],'By serial number'!$A$1:$AV$1,0)))</f>
        <v>#N/A</v>
      </c>
      <c r="AT83" s="4" t="str">
        <f>IF(LEN(INDEX('By serial number'!$A:$AV,MATCH(TEXT($C83,"000"),'By serial number'!$A:$A,0),MATCH(_7043_DJones_1_export_excel_2_9_[[#Headers],[Phone]],'By serial number'!$A$1:$AV$1,0)))=0,"",INDEX('By serial number'!$A:$AV,MATCH(TEXT($C83,"000"),'By serial number'!$A:$A,0),MATCH(_7043_DJones_1_export_excel_2_9_[[#Headers],[Phone]],'By serial number'!$A$1:$AV$1,0)))</f>
        <v/>
      </c>
      <c r="AU83" s="4" t="str">
        <f>IF(LEN(INDEX('By serial number'!$A:$AV,MATCH(TEXT($C83,"000"),'By serial number'!$A:$A,0),MATCH(_7043_DJones_1_export_excel_2_9_[[#Headers],[Email]],'By serial number'!$A$1:$AV$1,0)))=0,"",INDEX('By serial number'!$A:$AV,MATCH(TEXT($C83,"000"),'By serial number'!$A:$A,0),MATCH(_7043_DJones_1_export_excel_2_9_[[#Headers],[Email]],'By serial number'!$A$1:$AV$1,0)))</f>
        <v/>
      </c>
      <c r="AV83" s="4" t="e">
        <f>IF(LEN(INDEX('By serial number'!$A:$AV,MATCH(TEXT($C83,"000"),'By serial number'!$A:$A,0),MATCH(_7043_DJones_1_export_excel_2_9_[[#Headers],[Column4]],'By serial number'!$A$1:$AV$1,0)))=0,"",INDEX('By serial number'!$A:$AV,MATCH(TEXT($C83,"000"),'By serial number'!$A:$A,0),MATCH(_7043_DJones_1_export_excel_2_9_[[#Headers],[Column4]],'By serial number'!$A$1:$AV$1,0)))</f>
        <v>#N/A</v>
      </c>
      <c r="AW83" s="4" t="str">
        <f>IF(LEN(INDEX('By serial number'!$A:$AV,MATCH(TEXT($C83,"000"),'By serial number'!$A:$A,0),MATCH(_7043_DJones_1_export_excel_2_9_[[#Headers],[NBAA Name]],'By serial number'!$A$1:$AV$1,0)))=0,"",INDEX('By serial number'!$A:$AV,MATCH(TEXT($C83,"000"),'By serial number'!$A:$A,0),MATCH(_7043_DJones_1_export_excel_2_9_[[#Headers],[NBAA Name]],'By serial number'!$A$1:$AV$1,0)))</f>
        <v/>
      </c>
      <c r="AX83" s="4" t="str">
        <f>IF(LEN(INDEX('By serial number'!$A:$AV,MATCH(TEXT($C83,"000"),'By serial number'!$A:$A,0),MATCH(_7043_DJones_1_export_excel_2_9_[[#Headers],[NBAA Addr1]],'By serial number'!$A$1:$AV$1,0)))=0,"",INDEX('By serial number'!$A:$AV,MATCH(TEXT($C83,"000"),'By serial number'!$A:$A,0),MATCH(_7043_DJones_1_export_excel_2_9_[[#Headers],[NBAA Addr1]],'By serial number'!$A$1:$AV$1,0)))</f>
        <v/>
      </c>
      <c r="AY83" s="4" t="str">
        <f>IF(LEN(INDEX('By serial number'!$A:$AV,MATCH(TEXT($C83,"000"),'By serial number'!$A:$A,0),MATCH(_7043_DJones_1_export_excel_2_9_[[#Headers],[NBAA Addr2]],'By serial number'!$A$1:$AV$1,0)))=0,"",INDEX('By serial number'!$A:$AV,MATCH(TEXT($C83,"000"),'By serial number'!$A:$A,0),MATCH(_7043_DJones_1_export_excel_2_9_[[#Headers],[NBAA Addr2]],'By serial number'!$A$1:$AV$1,0)))</f>
        <v/>
      </c>
      <c r="AZ83" s="4" t="str">
        <f>IF(LEN(INDEX('By serial number'!$A:$AV,MATCH(TEXT($C83,"000"),'By serial number'!$A:$A,0),MATCH(_7043_DJones_1_export_excel_2_9_[[#Headers],[NBAA City]],'By serial number'!$A$1:$AV$1,0)))=0,"",INDEX('By serial number'!$A:$AV,MATCH(TEXT($C83,"000"),'By serial number'!$A:$A,0),MATCH(_7043_DJones_1_export_excel_2_9_[[#Headers],[NBAA City]],'By serial number'!$A$1:$AV$1,0)))</f>
        <v/>
      </c>
      <c r="BA83" s="4" t="str">
        <f>IF(LEN(INDEX('By serial number'!$A:$AV,MATCH(TEXT($C83,"000"),'By serial number'!$A:$A,0),MATCH(_7043_DJones_1_export_excel_2_9_[[#Headers],[NBAA State]],'By serial number'!$A$1:$AV$1,0)))=0,"",INDEX('By serial number'!$A:$AV,MATCH(TEXT($C83,"000"),'By serial number'!$A:$A,0),MATCH(_7043_DJones_1_export_excel_2_9_[[#Headers],[NBAA State]],'By serial number'!$A$1:$AV$1,0)))</f>
        <v/>
      </c>
      <c r="BB83" s="4" t="str">
        <f>IF(LEN(INDEX('By serial number'!$A:$AV,MATCH(TEXT($C83,"000"),'By serial number'!$A:$A,0),MATCH(_7043_DJones_1_export_excel_2_9_[[#Headers],[NBAA Zip]],'By serial number'!$A$1:$AV$1,0)))=0,"",INDEX('By serial number'!$A:$AV,MATCH(TEXT($C83,"000"),'By serial number'!$A:$A,0),MATCH(_7043_DJones_1_export_excel_2_9_[[#Headers],[NBAA Zip]],'By serial number'!$A$1:$AV$1,0)))</f>
        <v/>
      </c>
      <c r="BC83" s="4" t="str">
        <f>IF(LEN(INDEX('By serial number'!$A:$AV,MATCH(TEXT($C83,"000"),'By serial number'!$A:$A,0),MATCH(_7043_DJones_1_export_excel_2_9_[[#Headers],[NBAA Phone]],'By serial number'!$A$1:$AV$1,0)))=0,"",INDEX('By serial number'!$A:$AV,MATCH(TEXT($C83,"000"),'By serial number'!$A:$A,0),MATCH(_7043_DJones_1_export_excel_2_9_[[#Headers],[NBAA Phone]],'By serial number'!$A$1:$AV$1,0)))</f>
        <v/>
      </c>
      <c r="BD83" s="4" t="str">
        <f>IF(LEN(INDEX('By serial number'!$A:$AV,MATCH(TEXT($C83,"000"),'By serial number'!$A:$A,0),MATCH(_7043_DJones_1_export_excel_2_9_[[#Headers],[NBAA Web]],'By serial number'!$A$1:$AV$1,0)))=0,"",INDEX('By serial number'!$A:$AV,MATCH(TEXT($C83,"000"),'By serial number'!$A:$A,0),MATCH(_7043_DJones_1_export_excel_2_9_[[#Headers],[NBAA Web]],'By serial number'!$A$1:$AV$1,0)))</f>
        <v/>
      </c>
      <c r="BE83" s="4" t="str">
        <f>IF(LEN(INDEX('By serial number'!$A:$AV,MATCH(TEXT($C83,"000"),'By serial number'!$A:$A,0),MATCH(_7043_DJones_1_export_excel_2_9_[[#Headers],[NBAA email]],'By serial number'!$A$1:$AV$1,0)))=0,"",INDEX('By serial number'!$A:$AV,MATCH(TEXT($C83,"000"),'By serial number'!$A:$A,0),MATCH(_7043_DJones_1_export_excel_2_9_[[#Headers],[NBAA email]],'By serial number'!$A$1:$AV$1,0)))</f>
        <v/>
      </c>
      <c r="BF83" s="4" t="str">
        <f>IF(LEN(INDEX('By serial number'!$A:$AV,MATCH(TEXT($C83,"000"),'By serial number'!$A:$A,0),MATCH(_7043_DJones_1_export_excel_2_9_[[#Headers],[NBAA NBAA Link]],'By serial number'!$A$1:$AV$1,0)))=0,"",INDEX('By serial number'!$A:$AV,MATCH(TEXT($C83,"000"),'By serial number'!$A:$A,0),MATCH(_7043_DJones_1_export_excel_2_9_[[#Headers],[NBAA NBAA Link]],'By serial number'!$A$1:$AV$1,0)))</f>
        <v/>
      </c>
      <c r="BG83" s="4" t="str">
        <f>IF(LEN(INDEX('By serial number'!$A:$AV,MATCH(TEXT($C83,"000"),'By serial number'!$A:$A,0),MATCH(_7043_DJones_1_export_excel_2_9_[[#Headers],[Certificate Designator]],'By serial number'!$A$1:$AV$1,0)))=0,"",INDEX('By serial number'!$A:$AV,MATCH(TEXT($C83,"000"),'By serial number'!$A:$A,0),MATCH(_7043_DJones_1_export_excel_2_9_[[#Headers],[Certificate Designator]],'By serial number'!$A$1:$AV$1,0)))</f>
        <v/>
      </c>
      <c r="BH83" s="4" t="str">
        <f>IF(LEN(INDEX('By serial number'!$A:$AV,MATCH(TEXT($C83,"000"),'By serial number'!$A:$A,0),MATCH(_7043_DJones_1_export_excel_2_9_[[#Headers],[Company Name]],'By serial number'!$A$1:$AV$1,0)))=0,"",INDEX('By serial number'!$A:$AV,MATCH(TEXT($C83,"000"),'By serial number'!$A:$A,0),MATCH(_7043_DJones_1_export_excel_2_9_[[#Headers],[Company Name]],'By serial number'!$A$1:$AV$1,0)))</f>
        <v/>
      </c>
      <c r="BI83" s="4" t="str">
        <f>IF(LEN(INDEX('By serial number'!$A:$AV,MATCH(TEXT($C83,"000"),'By serial number'!$A:$A,0),MATCH(_7043_DJones_1_export_excel_2_9_[[#Headers],[CEO_Name]],'By serial number'!$A$1:$AV$1,0)))=0,"",INDEX('By serial number'!$A:$AV,MATCH(TEXT($C83,"000"),'By serial number'!$A:$A,0),MATCH(_7043_DJones_1_export_excel_2_9_[[#Headers],[CEO_Name]],'By serial number'!$A$1:$AV$1,0)))</f>
        <v/>
      </c>
      <c r="BJ83" s="4" t="str">
        <f>IF(LEN(INDEX('By serial number'!$A:$AV,MATCH(TEXT($C83,"000"),'By serial number'!$A:$A,0),MATCH(_7043_DJones_1_export_excel_2_9_[[#Headers],[CEO_Title]],'By serial number'!$A$1:$AV$1,0)))=0,"",INDEX('By serial number'!$A:$AV,MATCH(TEXT($C83,"000"),'By serial number'!$A:$A,0),MATCH(_7043_DJones_1_export_excel_2_9_[[#Headers],[CEO_Title]],'By serial number'!$A$1:$AV$1,0)))</f>
        <v/>
      </c>
      <c r="BK83" s="4" t="str">
        <f>IF(LEN(INDEX('By serial number'!$A:$AV,MATCH(TEXT($C83,"000"),'By serial number'!$A:$A,0),MATCH(_7043_DJones_1_export_excel_2_9_[[#Headers],[CEO_Address1]],'By serial number'!$A$1:$AV$1,0)))=0,"",INDEX('By serial number'!$A:$AV,MATCH(TEXT($C83,"000"),'By serial number'!$A:$A,0),MATCH(_7043_DJones_1_export_excel_2_9_[[#Headers],[CEO_Address1]],'By serial number'!$A$1:$AV$1,0)))</f>
        <v/>
      </c>
      <c r="BL83" s="4" t="str">
        <f>IF(LEN(INDEX('By serial number'!$A:$AV,MATCH(TEXT($C83,"000"),'By serial number'!$A:$A,0),MATCH(_7043_DJones_1_export_excel_2_9_[[#Headers],[CEO_Address2]],'By serial number'!$A$1:$AV$1,0)))=0,"",INDEX('By serial number'!$A:$AV,MATCH(TEXT($C83,"000"),'By serial number'!$A:$A,0),MATCH(_7043_DJones_1_export_excel_2_9_[[#Headers],[CEO_Address2]],'By serial number'!$A$1:$AV$1,0)))</f>
        <v/>
      </c>
      <c r="BM83" s="4" t="str">
        <f>IF(LEN(INDEX('By serial number'!$A:$AV,MATCH(TEXT($C83,"000"),'By serial number'!$A:$A,0),MATCH(_7043_DJones_1_export_excel_2_9_[[#Headers],[CEO_Address3]],'By serial number'!$A$1:$AV$1,0)))=0,"",INDEX('By serial number'!$A:$AV,MATCH(TEXT($C83,"000"),'By serial number'!$A:$A,0),MATCH(_7043_DJones_1_export_excel_2_9_[[#Headers],[CEO_Address3]],'By serial number'!$A$1:$AV$1,0)))</f>
        <v/>
      </c>
      <c r="BN83" s="4" t="str">
        <f>IF(LEN(INDEX('By serial number'!$A:$AV,MATCH(TEXT($C83,"000"),'By serial number'!$A:$A,0),MATCH(_7043_DJones_1_export_excel_2_9_[[#Headers],[CEO_City]],'By serial number'!$A$1:$AV$1,0)))=0,"",INDEX('By serial number'!$A:$AV,MATCH(TEXT($C83,"000"),'By serial number'!$A:$A,0),MATCH(_7043_DJones_1_export_excel_2_9_[[#Headers],[CEO_City]],'By serial number'!$A$1:$AV$1,0)))</f>
        <v/>
      </c>
      <c r="BO83" s="4" t="str">
        <f>IF(LEN(INDEX('By serial number'!$A:$AV,MATCH(TEXT($C83,"000"),'By serial number'!$A:$A,0),MATCH(_7043_DJones_1_export_excel_2_9_[[#Headers],[CEO_State]],'By serial number'!$A$1:$AV$1,0)))=0,"",INDEX('By serial number'!$A:$AV,MATCH(TEXT($C83,"000"),'By serial number'!$A:$A,0),MATCH(_7043_DJones_1_export_excel_2_9_[[#Headers],[CEO_State]],'By serial number'!$A$1:$AV$1,0)))</f>
        <v/>
      </c>
      <c r="BP83" s="4" t="str">
        <f>IF(LEN(INDEX('By serial number'!$A:$AV,MATCH(TEXT($C83,"000"),'By serial number'!$A:$A,0),MATCH(_7043_DJones_1_export_excel_2_9_[[#Headers],[CEO_Postal_Code]],'By serial number'!$A$1:$AV$1,0)))=0,"",INDEX('By serial number'!$A:$AV,MATCH(TEXT($C83,"000"),'By serial number'!$A:$A,0),MATCH(_7043_DJones_1_export_excel_2_9_[[#Headers],[CEO_Postal_Code]],'By serial number'!$A$1:$AV$1,0)))</f>
        <v/>
      </c>
      <c r="BQ83" s="4" t="str">
        <f>IF(LEN(INDEX('By serial number'!$A:$AV,MATCH(TEXT($C83,"000"),'By serial number'!$A:$A,0),MATCH(_7043_DJones_1_export_excel_2_9_[[#Headers],[CEO_Country]],'By serial number'!$A$1:$AV$1,0)))=0,"",INDEX('By serial number'!$A:$AV,MATCH(TEXT($C83,"000"),'By serial number'!$A:$A,0),MATCH(_7043_DJones_1_export_excel_2_9_[[#Headers],[CEO_Country]],'By serial number'!$A$1:$AV$1,0)))</f>
        <v/>
      </c>
      <c r="BR83" s="4" t="str">
        <f>IF(LEN(INDEX('By serial number'!$A:$AV,MATCH(TEXT($C83,"000"),'By serial number'!$A:$A,0),MATCH(_7043_DJones_1_export_excel_2_9_[[#Headers],[CEO_Phone]],'By serial number'!$A$1:$AV$1,0)))=0,"",INDEX('By serial number'!$A:$AV,MATCH(TEXT($C83,"000"),'By serial number'!$A:$A,0),MATCH(_7043_DJones_1_export_excel_2_9_[[#Headers],[CEO_Phone]],'By serial number'!$A$1:$AV$1,0)))</f>
        <v/>
      </c>
      <c r="BS83" s="4" t="str">
        <f>IF(LEN(INDEX('By serial number'!$A:$AV,MATCH(TEXT($C83,"000"),'By serial number'!$A:$A,0),MATCH(_7043_DJones_1_export_excel_2_9_[[#Headers],[CEO_Phone_Extension]],'By serial number'!$A$1:$AV$1,0)))=0,"",INDEX('By serial number'!$A:$AV,MATCH(TEXT($C83,"000"),'By serial number'!$A:$A,0),MATCH(_7043_DJones_1_export_excel_2_9_[[#Headers],[CEO_Phone_Extension]],'By serial number'!$A$1:$AV$1,0)))</f>
        <v/>
      </c>
      <c r="BT83" s="4" t="str">
        <f>IF(LEN(INDEX('By serial number'!$A:$AV,MATCH(TEXT($C83,"000"),'By serial number'!$A:$A,0),MATCH(_7043_DJones_1_export_excel_2_9_[[#Headers],[CEO_Foreign_Phone]],'By serial number'!$A$1:$AV$1,0)))=0,"",INDEX('By serial number'!$A:$AV,MATCH(TEXT($C83,"000"),'By serial number'!$A:$A,0),MATCH(_7043_DJones_1_export_excel_2_9_[[#Headers],[CEO_Foreign_Phone]],'By serial number'!$A$1:$AV$1,0)))</f>
        <v/>
      </c>
      <c r="BU83" s="4" t="str">
        <f>IFERROR(INDEX(Zerobounce!$A:$B,MATCH(_7043_DJones_1_export_excel_2_9_[[#This Row],[COMPEMAILADDRESS]],Zerobounce!$A:$A,0),2),"")</f>
        <v/>
      </c>
      <c r="BV83" s="4" t="str">
        <f>IFERROR(INDEX(Zerobounce!$A:$B,MATCH(_7043_DJones_1_export_excel_2_9_[[#This Row],[CONTACTEMAIL]],Zerobounce!$A:$A,0),2),"")</f>
        <v/>
      </c>
      <c r="BW83" s="11"/>
    </row>
    <row r="84" spans="1:75" x14ac:dyDescent="0.25">
      <c r="A84" s="4" t="s">
        <v>999</v>
      </c>
      <c r="B84" s="4" t="s">
        <v>1000</v>
      </c>
      <c r="C84">
        <v>246</v>
      </c>
      <c r="D84" s="4" t="s">
        <v>525</v>
      </c>
      <c r="E84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N96AD</v>
      </c>
      <c r="F84" s="4" t="s">
        <v>1572</v>
      </c>
      <c r="G84" s="4" t="s">
        <v>242</v>
      </c>
      <c r="H84" s="4" t="s">
        <v>1002</v>
      </c>
      <c r="I84" s="4" t="s">
        <v>515</v>
      </c>
      <c r="J84" s="4" t="s">
        <v>1573</v>
      </c>
      <c r="K84" s="4" t="s">
        <v>1574</v>
      </c>
      <c r="L84" s="4"/>
      <c r="M84" s="4" t="s">
        <v>1575</v>
      </c>
      <c r="N84" s="4" t="s">
        <v>242</v>
      </c>
      <c r="O84">
        <v>98226</v>
      </c>
      <c r="P84" s="4" t="s">
        <v>1002</v>
      </c>
      <c r="Q84" s="4" t="s">
        <v>1016</v>
      </c>
      <c r="R84" s="4" t="s">
        <v>1576</v>
      </c>
      <c r="S84" s="4" t="s">
        <v>1577</v>
      </c>
      <c r="T84" s="4" t="s">
        <v>1578</v>
      </c>
      <c r="U84" s="4"/>
      <c r="V84" s="4" t="s">
        <v>1579</v>
      </c>
      <c r="W84" s="4" t="s">
        <v>1580</v>
      </c>
      <c r="X84" s="4" t="s">
        <v>1581</v>
      </c>
      <c r="Y84" s="4" t="s">
        <v>1582</v>
      </c>
      <c r="Z84" s="4" t="s">
        <v>1578</v>
      </c>
      <c r="AA84" s="4" t="s">
        <v>1578</v>
      </c>
      <c r="AB84" s="4"/>
      <c r="AC84" s="4" t="str">
        <f>IF(LEN(INDEX('By serial number'!$A:$AV,MATCH(TEXT($C84,"000"),'By serial number'!$A:$A,0),MATCH(_7043_DJones_1_export_excel_2_9_[[#Headers],["Operator"]],'By serial number'!$A$1:$AV$1,0)))=0,"",INDEX('By serial number'!$A:$AV,MATCH(TEXT($C84,"000"),'By serial number'!$A:$A,0),MATCH(_7043_DJones_1_export_excel_2_9_[[#Headers],["Operator"]],'By serial number'!$A$1:$AV$1,0)))</f>
        <v/>
      </c>
      <c r="AD84" s="4" t="str">
        <f>IF(LEN(INDEX('By serial number'!$A:$AV,MATCH(TEXT($C84,"000"),'By serial number'!$A:$A,0),MATCH(_7043_DJones_1_export_excel_2_9_[[#Headers],[Data]],'By serial number'!$A$1:$AV$1,0)))=0,"",INDEX('By serial number'!$A:$AV,MATCH(TEXT($C84,"000"),'By serial number'!$A:$A,0),MATCH(_7043_DJones_1_export_excel_2_9_[[#Headers],[Data]],'By serial number'!$A$1:$AV$1,0)))</f>
        <v>G B Enterprises Inc. Bellingham WA bought 6/24/08. Became Altair Advanced Industries, rg 07/14/10 Altair Advanced Industries Inc. Bellingham WA</v>
      </c>
      <c r="AE84" s="4" t="str">
        <f>IF(LEN(INDEX('By serial number'!$A:$AV,MATCH(TEXT($C84,"000"),'By serial number'!$A:$A,0),MATCH(_7043_DJones_1_export_excel_2_9_[[#Headers],[NAME]],'By serial number'!$A$1:$AV$1,0)))=0,"",INDEX('By serial number'!$A:$AV,MATCH(TEXT($C84,"000"),'By serial number'!$A:$A,0),MATCH(_7043_DJones_1_export_excel_2_9_[[#Headers],[NAME]],'By serial number'!$A$1:$AV$1,0)))</f>
        <v>ALTAIR ADVANCED INDUSTRIES INC</v>
      </c>
      <c r="AF84" s="4" t="str">
        <f>IF(LEN(INDEX('By serial number'!$A:$AV,MATCH(TEXT($C84,"000"),'By serial number'!$A:$A,0),MATCH(_7043_DJones_1_export_excel_2_9_[[#Headers],[STREET]],'By serial number'!$A$1:$AV$1,0)))=0,"",INDEX('By serial number'!$A:$AV,MATCH(TEXT($C84,"000"),'By serial number'!$A:$A,0),MATCH(_7043_DJones_1_export_excel_2_9_[[#Headers],[STREET]],'By serial number'!$A$1:$AV$1,0)))</f>
        <v>1680 W BAKERVIEW RD</v>
      </c>
      <c r="AG84" s="4" t="str">
        <f>IF(LEN(INDEX('By serial number'!$A:$AV,MATCH(TEXT($C84,"000"),'By serial number'!$A:$A,0),MATCH(_7043_DJones_1_export_excel_2_9_[[#Headers],[CITY]],'By serial number'!$A$1:$AV$1,0)))=0,"",INDEX('By serial number'!$A:$AV,MATCH(TEXT($C84,"000"),'By serial number'!$A:$A,0),MATCH(_7043_DJones_1_export_excel_2_9_[[#Headers],[CITY]],'By serial number'!$A$1:$AV$1,0)))</f>
        <v>BELLINGHAM</v>
      </c>
      <c r="AH84" s="4" t="str">
        <f>IF(LEN(INDEX('By serial number'!$A:$AV,MATCH(TEXT($C84,"000"),'By serial number'!$A:$A,0),MATCH(_7043_DJones_1_export_excel_2_9_[[#Headers],[STATE]],'By serial number'!$A$1:$AV$1,0)))=0,"",INDEX('By serial number'!$A:$AV,MATCH(TEXT($C84,"000"),'By serial number'!$A:$A,0),MATCH(_7043_DJones_1_export_excel_2_9_[[#Headers],[STATE]],'By serial number'!$A$1:$AV$1,0)))</f>
        <v>WA</v>
      </c>
      <c r="AI84" s="4" t="e">
        <f>IF(LEN(INDEX('By serial number'!$A:$AV,MATCH(TEXT($C84,"000"),'By serial number'!$A:$A,0),MATCH(_7043_DJones_1_export_excel_2_9_[[#Headers],[Column1]],'By serial number'!$A$1:$AV$1,0)))=0,"",INDEX('By serial number'!$A:$AV,MATCH(TEXT($C84,"000"),'By serial number'!$A:$A,0),MATCH(_7043_DJones_1_export_excel_2_9_[[#Headers],[Column1]],'By serial number'!$A$1:$AV$1,0)))</f>
        <v>#N/A</v>
      </c>
      <c r="AJ84" s="4" t="str">
        <f>IF(LEN(INDEX('By serial number'!$A:$AV,MATCH(TEXT($C84,"000"),'By serial number'!$A:$A,0),MATCH(_7043_DJones_1_export_excel_2_9_[[#Headers],[OTHER NAMES(1)]],'By serial number'!$A$1:$AV$1,0)))=0,"",INDEX('By serial number'!$A:$AV,MATCH(TEXT($C84,"000"),'By serial number'!$A:$A,0),MATCH(_7043_DJones_1_export_excel_2_9_[[#Headers],[OTHER NAMES(1)]],'By serial number'!$A$1:$AV$1,0)))</f>
        <v/>
      </c>
      <c r="AK84" s="4" t="str">
        <f>IF(LEN(INDEX('By serial number'!$A:$AV,MATCH(TEXT($C84,"000"),'By serial number'!$A:$A,0),MATCH(_7043_DJones_1_export_excel_2_9_[[#Headers],[OTHER NAMES(2)]],'By serial number'!$A$1:$AV$1,0)))=0,"",INDEX('By serial number'!$A:$AV,MATCH(TEXT($C84,"000"),'By serial number'!$A:$A,0),MATCH(_7043_DJones_1_export_excel_2_9_[[#Headers],[OTHER NAMES(2)]],'By serial number'!$A$1:$AV$1,0)))</f>
        <v/>
      </c>
      <c r="AL84" s="4" t="str">
        <f>IF(LEN(INDEX('By serial number'!$A:$AV,MATCH(TEXT($C84,"000"),'By serial number'!$A:$A,0),MATCH(_7043_DJones_1_export_excel_2_9_[[#Headers],[Part 135 Certificate Holder Name]],'By serial number'!$A$1:$AV$1,0)))=0,"",INDEX('By serial number'!$A:$AV,MATCH(TEXT($C84,"000"),'By serial number'!$A:$A,0),MATCH(_7043_DJones_1_export_excel_2_9_[[#Headers],[Part 135 Certificate Holder Name]],'By serial number'!$A$1:$AV$1,0)))</f>
        <v/>
      </c>
      <c r="AM84" s="4" t="str">
        <f>IF(LEN(INDEX('By serial number'!$A:$AV,MATCH(TEXT($C84,"000"),'By serial number'!$A:$A,0),MATCH(_7043_DJones_1_export_excel_2_9_[[#Headers],[Part 135 Dsgn]],'By serial number'!$A$1:$AV$1,0)))=0,"",INDEX('By serial number'!$A:$AV,MATCH(TEXT($C84,"000"),'By serial number'!$A:$A,0),MATCH(_7043_DJones_1_export_excel_2_9_[[#Headers],[Part 135 Dsgn]],'By serial number'!$A$1:$AV$1,0)))</f>
        <v/>
      </c>
      <c r="AN84" s="4" t="e">
        <f>IF(LEN(INDEX('By serial number'!$A:$AV,MATCH(TEXT($C84,"000"),'By serial number'!$A:$A,0),MATCH(_7043_DJones_1_export_excel_2_9_[[#Headers],[Column2]],'By serial number'!$A$1:$AV$1,0)))=0,"",INDEX('By serial number'!$A:$AV,MATCH(TEXT($C84,"000"),'By serial number'!$A:$A,0),MATCH(_7043_DJones_1_export_excel_2_9_[[#Headers],[Column2]],'By serial number'!$A$1:$AV$1,0)))</f>
        <v>#N/A</v>
      </c>
      <c r="AO84" s="4" t="str">
        <f>IF(LEN(INDEX('By serial number'!$A:$AV,MATCH(TEXT($C84,"000"),'By serial number'!$A:$A,0),MATCH(_7043_DJones_1_export_excel_2_9_[[#Headers],[DNB Key People]],'By serial number'!$A$1:$AV$1,0)))=0,"",INDEX('By serial number'!$A:$AV,MATCH(TEXT($C84,"000"),'By serial number'!$A:$A,0),MATCH(_7043_DJones_1_export_excel_2_9_[[#Headers],[DNB Key People]],'By serial number'!$A$1:$AV$1,0)))</f>
        <v/>
      </c>
      <c r="AP84" s="4" t="str">
        <f>IF(LEN(INDEX('By serial number'!$A:$AV,MATCH(TEXT($C84,"000"),'By serial number'!$A:$A,0),MATCH(_7043_DJones_1_export_excel_2_9_[[#Headers],[POC]],'By serial number'!$A$1:$AV$1,0)))=0,"",INDEX('By serial number'!$A:$AV,MATCH(TEXT($C84,"000"),'By serial number'!$A:$A,0),MATCH(_7043_DJones_1_export_excel_2_9_[[#Headers],[POC]],'By serial number'!$A$1:$AV$1,0)))</f>
        <v/>
      </c>
      <c r="AQ84" s="4" t="str">
        <f>IF(LEN(INDEX('By serial number'!$A:$AV,MATCH(TEXT($C84,"000"),'By serial number'!$A:$A,0),MATCH(_7043_DJones_1_export_excel_2_9_[[#Headers],[Title]],'By serial number'!$A$1:$AV$1,0)))=0,"",INDEX('By serial number'!$A:$AV,MATCH(TEXT($C84,"000"),'By serial number'!$A:$A,0),MATCH(_7043_DJones_1_export_excel_2_9_[[#Headers],[Title]],'By serial number'!$A$1:$AV$1,0)))</f>
        <v/>
      </c>
      <c r="AR84" s="4" t="str">
        <f>IF(LEN(INDEX('By serial number'!$A:$AV,MATCH(TEXT($C84,"000"),'By serial number'!$A:$A,0),MATCH(_7043_DJones_1_export_excel_2_9_[[#Headers],[Address]],'By serial number'!$A$1:$AV$1,0)))=0,"",INDEX('By serial number'!$A:$AV,MATCH(TEXT($C84,"000"),'By serial number'!$A:$A,0),MATCH(_7043_DJones_1_export_excel_2_9_[[#Headers],[Address]],'By serial number'!$A$1:$AV$1,0)))</f>
        <v/>
      </c>
      <c r="AS84" s="4" t="e">
        <f>IF(LEN(INDEX('By serial number'!$A:$AV,MATCH(TEXT($C84,"000"),'By serial number'!$A:$A,0),MATCH(_7043_DJones_1_export_excel_2_9_[[#Headers],[Column3]],'By serial number'!$A$1:$AV$1,0)))=0,"",INDEX('By serial number'!$A:$AV,MATCH(TEXT($C84,"000"),'By serial number'!$A:$A,0),MATCH(_7043_DJones_1_export_excel_2_9_[[#Headers],[Column3]],'By serial number'!$A$1:$AV$1,0)))</f>
        <v>#N/A</v>
      </c>
      <c r="AT84" s="4" t="str">
        <f>IF(LEN(INDEX('By serial number'!$A:$AV,MATCH(TEXT($C84,"000"),'By serial number'!$A:$A,0),MATCH(_7043_DJones_1_export_excel_2_9_[[#Headers],[Phone]],'By serial number'!$A$1:$AV$1,0)))=0,"",INDEX('By serial number'!$A:$AV,MATCH(TEXT($C84,"000"),'By serial number'!$A:$A,0),MATCH(_7043_DJones_1_export_excel_2_9_[[#Headers],[Phone]],'By serial number'!$A$1:$AV$1,0)))</f>
        <v/>
      </c>
      <c r="AU84" s="4" t="str">
        <f>IF(LEN(INDEX('By serial number'!$A:$AV,MATCH(TEXT($C84,"000"),'By serial number'!$A:$A,0),MATCH(_7043_DJones_1_export_excel_2_9_[[#Headers],[Email]],'By serial number'!$A$1:$AV$1,0)))=0,"",INDEX('By serial number'!$A:$AV,MATCH(TEXT($C84,"000"),'By serial number'!$A:$A,0),MATCH(_7043_DJones_1_export_excel_2_9_[[#Headers],[Email]],'By serial number'!$A$1:$AV$1,0)))</f>
        <v/>
      </c>
      <c r="AV84" s="4" t="e">
        <f>IF(LEN(INDEX('By serial number'!$A:$AV,MATCH(TEXT($C84,"000"),'By serial number'!$A:$A,0),MATCH(_7043_DJones_1_export_excel_2_9_[[#Headers],[Column4]],'By serial number'!$A$1:$AV$1,0)))=0,"",INDEX('By serial number'!$A:$AV,MATCH(TEXT($C84,"000"),'By serial number'!$A:$A,0),MATCH(_7043_DJones_1_export_excel_2_9_[[#Headers],[Column4]],'By serial number'!$A$1:$AV$1,0)))</f>
        <v>#N/A</v>
      </c>
      <c r="AW84" s="4" t="str">
        <f>IF(LEN(INDEX('By serial number'!$A:$AV,MATCH(TEXT($C84,"000"),'By serial number'!$A:$A,0),MATCH(_7043_DJones_1_export_excel_2_9_[[#Headers],[NBAA Name]],'By serial number'!$A$1:$AV$1,0)))=0,"",INDEX('By serial number'!$A:$AV,MATCH(TEXT($C84,"000"),'By serial number'!$A:$A,0),MATCH(_7043_DJones_1_export_excel_2_9_[[#Headers],[NBAA Name]],'By serial number'!$A$1:$AV$1,0)))</f>
        <v/>
      </c>
      <c r="AX84" s="4" t="str">
        <f>IF(LEN(INDEX('By serial number'!$A:$AV,MATCH(TEXT($C84,"000"),'By serial number'!$A:$A,0),MATCH(_7043_DJones_1_export_excel_2_9_[[#Headers],[NBAA Addr1]],'By serial number'!$A$1:$AV$1,0)))=0,"",INDEX('By serial number'!$A:$AV,MATCH(TEXT($C84,"000"),'By serial number'!$A:$A,0),MATCH(_7043_DJones_1_export_excel_2_9_[[#Headers],[NBAA Addr1]],'By serial number'!$A$1:$AV$1,0)))</f>
        <v/>
      </c>
      <c r="AY84" s="4" t="str">
        <f>IF(LEN(INDEX('By serial number'!$A:$AV,MATCH(TEXT($C84,"000"),'By serial number'!$A:$A,0),MATCH(_7043_DJones_1_export_excel_2_9_[[#Headers],[NBAA Addr2]],'By serial number'!$A$1:$AV$1,0)))=0,"",INDEX('By serial number'!$A:$AV,MATCH(TEXT($C84,"000"),'By serial number'!$A:$A,0),MATCH(_7043_DJones_1_export_excel_2_9_[[#Headers],[NBAA Addr2]],'By serial number'!$A$1:$AV$1,0)))</f>
        <v/>
      </c>
      <c r="AZ84" s="4" t="str">
        <f>IF(LEN(INDEX('By serial number'!$A:$AV,MATCH(TEXT($C84,"000"),'By serial number'!$A:$A,0),MATCH(_7043_DJones_1_export_excel_2_9_[[#Headers],[NBAA City]],'By serial number'!$A$1:$AV$1,0)))=0,"",INDEX('By serial number'!$A:$AV,MATCH(TEXT($C84,"000"),'By serial number'!$A:$A,0),MATCH(_7043_DJones_1_export_excel_2_9_[[#Headers],[NBAA City]],'By serial number'!$A$1:$AV$1,0)))</f>
        <v/>
      </c>
      <c r="BA84" s="4" t="str">
        <f>IF(LEN(INDEX('By serial number'!$A:$AV,MATCH(TEXT($C84,"000"),'By serial number'!$A:$A,0),MATCH(_7043_DJones_1_export_excel_2_9_[[#Headers],[NBAA State]],'By serial number'!$A$1:$AV$1,0)))=0,"",INDEX('By serial number'!$A:$AV,MATCH(TEXT($C84,"000"),'By serial number'!$A:$A,0),MATCH(_7043_DJones_1_export_excel_2_9_[[#Headers],[NBAA State]],'By serial number'!$A$1:$AV$1,0)))</f>
        <v/>
      </c>
      <c r="BB84" s="4" t="str">
        <f>IF(LEN(INDEX('By serial number'!$A:$AV,MATCH(TEXT($C84,"000"),'By serial number'!$A:$A,0),MATCH(_7043_DJones_1_export_excel_2_9_[[#Headers],[NBAA Zip]],'By serial number'!$A$1:$AV$1,0)))=0,"",INDEX('By serial number'!$A:$AV,MATCH(TEXT($C84,"000"),'By serial number'!$A:$A,0),MATCH(_7043_DJones_1_export_excel_2_9_[[#Headers],[NBAA Zip]],'By serial number'!$A$1:$AV$1,0)))</f>
        <v/>
      </c>
      <c r="BC84" s="4" t="str">
        <f>IF(LEN(INDEX('By serial number'!$A:$AV,MATCH(TEXT($C84,"000"),'By serial number'!$A:$A,0),MATCH(_7043_DJones_1_export_excel_2_9_[[#Headers],[NBAA Phone]],'By serial number'!$A$1:$AV$1,0)))=0,"",INDEX('By serial number'!$A:$AV,MATCH(TEXT($C84,"000"),'By serial number'!$A:$A,0),MATCH(_7043_DJones_1_export_excel_2_9_[[#Headers],[NBAA Phone]],'By serial number'!$A$1:$AV$1,0)))</f>
        <v/>
      </c>
      <c r="BD84" s="4" t="str">
        <f>IF(LEN(INDEX('By serial number'!$A:$AV,MATCH(TEXT($C84,"000"),'By serial number'!$A:$A,0),MATCH(_7043_DJones_1_export_excel_2_9_[[#Headers],[NBAA Web]],'By serial number'!$A$1:$AV$1,0)))=0,"",INDEX('By serial number'!$A:$AV,MATCH(TEXT($C84,"000"),'By serial number'!$A:$A,0),MATCH(_7043_DJones_1_export_excel_2_9_[[#Headers],[NBAA Web]],'By serial number'!$A$1:$AV$1,0)))</f>
        <v/>
      </c>
      <c r="BE84" s="4" t="str">
        <f>IF(LEN(INDEX('By serial number'!$A:$AV,MATCH(TEXT($C84,"000"),'By serial number'!$A:$A,0),MATCH(_7043_DJones_1_export_excel_2_9_[[#Headers],[NBAA email]],'By serial number'!$A$1:$AV$1,0)))=0,"",INDEX('By serial number'!$A:$AV,MATCH(TEXT($C84,"000"),'By serial number'!$A:$A,0),MATCH(_7043_DJones_1_export_excel_2_9_[[#Headers],[NBAA email]],'By serial number'!$A$1:$AV$1,0)))</f>
        <v/>
      </c>
      <c r="BF84" s="4" t="str">
        <f>IF(LEN(INDEX('By serial number'!$A:$AV,MATCH(TEXT($C84,"000"),'By serial number'!$A:$A,0),MATCH(_7043_DJones_1_export_excel_2_9_[[#Headers],[NBAA NBAA Link]],'By serial number'!$A$1:$AV$1,0)))=0,"",INDEX('By serial number'!$A:$AV,MATCH(TEXT($C84,"000"),'By serial number'!$A:$A,0),MATCH(_7043_DJones_1_export_excel_2_9_[[#Headers],[NBAA NBAA Link]],'By serial number'!$A$1:$AV$1,0)))</f>
        <v/>
      </c>
      <c r="BG84" s="4" t="str">
        <f>IF(LEN(INDEX('By serial number'!$A:$AV,MATCH(TEXT($C84,"000"),'By serial number'!$A:$A,0),MATCH(_7043_DJones_1_export_excel_2_9_[[#Headers],[Certificate Designator]],'By serial number'!$A$1:$AV$1,0)))=0,"",INDEX('By serial number'!$A:$AV,MATCH(TEXT($C84,"000"),'By serial number'!$A:$A,0),MATCH(_7043_DJones_1_export_excel_2_9_[[#Headers],[Certificate Designator]],'By serial number'!$A$1:$AV$1,0)))</f>
        <v/>
      </c>
      <c r="BH84" s="4" t="str">
        <f>IF(LEN(INDEX('By serial number'!$A:$AV,MATCH(TEXT($C84,"000"),'By serial number'!$A:$A,0),MATCH(_7043_DJones_1_export_excel_2_9_[[#Headers],[Company Name]],'By serial number'!$A$1:$AV$1,0)))=0,"",INDEX('By serial number'!$A:$AV,MATCH(TEXT($C84,"000"),'By serial number'!$A:$A,0),MATCH(_7043_DJones_1_export_excel_2_9_[[#Headers],[Company Name]],'By serial number'!$A$1:$AV$1,0)))</f>
        <v/>
      </c>
      <c r="BI84" s="4" t="str">
        <f>IF(LEN(INDEX('By serial number'!$A:$AV,MATCH(TEXT($C84,"000"),'By serial number'!$A:$A,0),MATCH(_7043_DJones_1_export_excel_2_9_[[#Headers],[CEO_Name]],'By serial number'!$A$1:$AV$1,0)))=0,"",INDEX('By serial number'!$A:$AV,MATCH(TEXT($C84,"000"),'By serial number'!$A:$A,0),MATCH(_7043_DJones_1_export_excel_2_9_[[#Headers],[CEO_Name]],'By serial number'!$A$1:$AV$1,0)))</f>
        <v/>
      </c>
      <c r="BJ84" s="4" t="str">
        <f>IF(LEN(INDEX('By serial number'!$A:$AV,MATCH(TEXT($C84,"000"),'By serial number'!$A:$A,0),MATCH(_7043_DJones_1_export_excel_2_9_[[#Headers],[CEO_Title]],'By serial number'!$A$1:$AV$1,0)))=0,"",INDEX('By serial number'!$A:$AV,MATCH(TEXT($C84,"000"),'By serial number'!$A:$A,0),MATCH(_7043_DJones_1_export_excel_2_9_[[#Headers],[CEO_Title]],'By serial number'!$A$1:$AV$1,0)))</f>
        <v/>
      </c>
      <c r="BK84" s="4" t="str">
        <f>IF(LEN(INDEX('By serial number'!$A:$AV,MATCH(TEXT($C84,"000"),'By serial number'!$A:$A,0),MATCH(_7043_DJones_1_export_excel_2_9_[[#Headers],[CEO_Address1]],'By serial number'!$A$1:$AV$1,0)))=0,"",INDEX('By serial number'!$A:$AV,MATCH(TEXT($C84,"000"),'By serial number'!$A:$A,0),MATCH(_7043_DJones_1_export_excel_2_9_[[#Headers],[CEO_Address1]],'By serial number'!$A$1:$AV$1,0)))</f>
        <v/>
      </c>
      <c r="BL84" s="4" t="str">
        <f>IF(LEN(INDEX('By serial number'!$A:$AV,MATCH(TEXT($C84,"000"),'By serial number'!$A:$A,0),MATCH(_7043_DJones_1_export_excel_2_9_[[#Headers],[CEO_Address2]],'By serial number'!$A$1:$AV$1,0)))=0,"",INDEX('By serial number'!$A:$AV,MATCH(TEXT($C84,"000"),'By serial number'!$A:$A,0),MATCH(_7043_DJones_1_export_excel_2_9_[[#Headers],[CEO_Address2]],'By serial number'!$A$1:$AV$1,0)))</f>
        <v/>
      </c>
      <c r="BM84" s="4" t="str">
        <f>IF(LEN(INDEX('By serial number'!$A:$AV,MATCH(TEXT($C84,"000"),'By serial number'!$A:$A,0),MATCH(_7043_DJones_1_export_excel_2_9_[[#Headers],[CEO_Address3]],'By serial number'!$A$1:$AV$1,0)))=0,"",INDEX('By serial number'!$A:$AV,MATCH(TEXT($C84,"000"),'By serial number'!$A:$A,0),MATCH(_7043_DJones_1_export_excel_2_9_[[#Headers],[CEO_Address3]],'By serial number'!$A$1:$AV$1,0)))</f>
        <v/>
      </c>
      <c r="BN84" s="4" t="str">
        <f>IF(LEN(INDEX('By serial number'!$A:$AV,MATCH(TEXT($C84,"000"),'By serial number'!$A:$A,0),MATCH(_7043_DJones_1_export_excel_2_9_[[#Headers],[CEO_City]],'By serial number'!$A$1:$AV$1,0)))=0,"",INDEX('By serial number'!$A:$AV,MATCH(TEXT($C84,"000"),'By serial number'!$A:$A,0),MATCH(_7043_DJones_1_export_excel_2_9_[[#Headers],[CEO_City]],'By serial number'!$A$1:$AV$1,0)))</f>
        <v/>
      </c>
      <c r="BO84" s="4" t="str">
        <f>IF(LEN(INDEX('By serial number'!$A:$AV,MATCH(TEXT($C84,"000"),'By serial number'!$A:$A,0),MATCH(_7043_DJones_1_export_excel_2_9_[[#Headers],[CEO_State]],'By serial number'!$A$1:$AV$1,0)))=0,"",INDEX('By serial number'!$A:$AV,MATCH(TEXT($C84,"000"),'By serial number'!$A:$A,0),MATCH(_7043_DJones_1_export_excel_2_9_[[#Headers],[CEO_State]],'By serial number'!$A$1:$AV$1,0)))</f>
        <v/>
      </c>
      <c r="BP84" s="4" t="str">
        <f>IF(LEN(INDEX('By serial number'!$A:$AV,MATCH(TEXT($C84,"000"),'By serial number'!$A:$A,0),MATCH(_7043_DJones_1_export_excel_2_9_[[#Headers],[CEO_Postal_Code]],'By serial number'!$A$1:$AV$1,0)))=0,"",INDEX('By serial number'!$A:$AV,MATCH(TEXT($C84,"000"),'By serial number'!$A:$A,0),MATCH(_7043_DJones_1_export_excel_2_9_[[#Headers],[CEO_Postal_Code]],'By serial number'!$A$1:$AV$1,0)))</f>
        <v/>
      </c>
      <c r="BQ84" s="4" t="str">
        <f>IF(LEN(INDEX('By serial number'!$A:$AV,MATCH(TEXT($C84,"000"),'By serial number'!$A:$A,0),MATCH(_7043_DJones_1_export_excel_2_9_[[#Headers],[CEO_Country]],'By serial number'!$A$1:$AV$1,0)))=0,"",INDEX('By serial number'!$A:$AV,MATCH(TEXT($C84,"000"),'By serial number'!$A:$A,0),MATCH(_7043_DJones_1_export_excel_2_9_[[#Headers],[CEO_Country]],'By serial number'!$A$1:$AV$1,0)))</f>
        <v/>
      </c>
      <c r="BR84" s="4" t="str">
        <f>IF(LEN(INDEX('By serial number'!$A:$AV,MATCH(TEXT($C84,"000"),'By serial number'!$A:$A,0),MATCH(_7043_DJones_1_export_excel_2_9_[[#Headers],[CEO_Phone]],'By serial number'!$A$1:$AV$1,0)))=0,"",INDEX('By serial number'!$A:$AV,MATCH(TEXT($C84,"000"),'By serial number'!$A:$A,0),MATCH(_7043_DJones_1_export_excel_2_9_[[#Headers],[CEO_Phone]],'By serial number'!$A$1:$AV$1,0)))</f>
        <v/>
      </c>
      <c r="BS84" s="4" t="str">
        <f>IF(LEN(INDEX('By serial number'!$A:$AV,MATCH(TEXT($C84,"000"),'By serial number'!$A:$A,0),MATCH(_7043_DJones_1_export_excel_2_9_[[#Headers],[CEO_Phone_Extension]],'By serial number'!$A$1:$AV$1,0)))=0,"",INDEX('By serial number'!$A:$AV,MATCH(TEXT($C84,"000"),'By serial number'!$A:$A,0),MATCH(_7043_DJones_1_export_excel_2_9_[[#Headers],[CEO_Phone_Extension]],'By serial number'!$A$1:$AV$1,0)))</f>
        <v/>
      </c>
      <c r="BT84" s="4" t="str">
        <f>IF(LEN(INDEX('By serial number'!$A:$AV,MATCH(TEXT($C84,"000"),'By serial number'!$A:$A,0),MATCH(_7043_DJones_1_export_excel_2_9_[[#Headers],[CEO_Foreign_Phone]],'By serial number'!$A$1:$AV$1,0)))=0,"",INDEX('By serial number'!$A:$AV,MATCH(TEXT($C84,"000"),'By serial number'!$A:$A,0),MATCH(_7043_DJones_1_export_excel_2_9_[[#Headers],[CEO_Foreign_Phone]],'By serial number'!$A$1:$AV$1,0)))</f>
        <v/>
      </c>
      <c r="BU84" s="4" t="str">
        <f>IFERROR(INDEX(Zerobounce!$A:$B,MATCH(_7043_DJones_1_export_excel_2_9_[[#This Row],[COMPEMAILADDRESS]],Zerobounce!$A:$A,0),2),"")</f>
        <v>catch-all</v>
      </c>
      <c r="BV84" s="4" t="str">
        <f>IFERROR(INDEX(Zerobounce!$A:$B,MATCH(_7043_DJones_1_export_excel_2_9_[[#This Row],[CONTACTEMAIL]],Zerobounce!$A:$A,0),2),"")</f>
        <v>catch-all</v>
      </c>
      <c r="BW84" s="11"/>
    </row>
    <row r="85" spans="1:75" x14ac:dyDescent="0.25">
      <c r="A85" s="4" t="s">
        <v>999</v>
      </c>
      <c r="B85" s="4" t="s">
        <v>1000</v>
      </c>
      <c r="C85">
        <v>247</v>
      </c>
      <c r="D85" s="4" t="s">
        <v>530</v>
      </c>
      <c r="E85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N650DH</v>
      </c>
      <c r="F85" s="4" t="s">
        <v>1583</v>
      </c>
      <c r="G85" s="4" t="s">
        <v>535</v>
      </c>
      <c r="H85" s="4" t="s">
        <v>1002</v>
      </c>
      <c r="I85" s="4" t="s">
        <v>1043</v>
      </c>
      <c r="J85" s="4" t="s">
        <v>1584</v>
      </c>
      <c r="K85" s="4" t="s">
        <v>1585</v>
      </c>
      <c r="L85" s="4"/>
      <c r="M85" s="4" t="s">
        <v>1586</v>
      </c>
      <c r="N85" s="4" t="s">
        <v>535</v>
      </c>
      <c r="O85">
        <v>63131</v>
      </c>
      <c r="P85" s="4" t="s">
        <v>1002</v>
      </c>
      <c r="Q85" s="4" t="s">
        <v>1016</v>
      </c>
      <c r="R85" s="4"/>
      <c r="S85" s="4"/>
      <c r="T85" s="4" t="s">
        <v>1587</v>
      </c>
      <c r="U85" s="4"/>
      <c r="V85" s="4" t="s">
        <v>1588</v>
      </c>
      <c r="W85" s="4" t="s">
        <v>1589</v>
      </c>
      <c r="X85" s="4" t="s">
        <v>1176</v>
      </c>
      <c r="Y85" s="4"/>
      <c r="Z85" s="4" t="s">
        <v>1587</v>
      </c>
      <c r="AA85" s="4"/>
      <c r="AB85" s="4"/>
      <c r="AC85" s="4" t="str">
        <f>IF(LEN(INDEX('By serial number'!$A:$AV,MATCH(TEXT($C85,"000"),'By serial number'!$A:$A,0),MATCH(_7043_DJones_1_export_excel_2_9_[[#Headers],["Operator"]],'By serial number'!$A$1:$AV$1,0)))=0,"",INDEX('By serial number'!$A:$AV,MATCH(TEXT($C85,"000"),'By serial number'!$A:$A,0),MATCH(_7043_DJones_1_export_excel_2_9_[[#Headers],["Operator"]],'By serial number'!$A$1:$AV$1,0)))</f>
        <v/>
      </c>
      <c r="AD85" s="4" t="str">
        <f>IF(LEN(INDEX('By serial number'!$A:$AV,MATCH(TEXT($C85,"000"),'By serial number'!$A:$A,0),MATCH(_7043_DJones_1_export_excel_2_9_[[#Headers],[Data]],'By serial number'!$A$1:$AV$1,0)))=0,"",INDEX('By serial number'!$A:$AV,MATCH(TEXT($C85,"000"),'By serial number'!$A:$A,0),MATCH(_7043_DJones_1_export_excel_2_9_[[#Headers],[Data]],'By serial number'!$A$1:$AV$1,0)))</f>
        <v>Drury Development rrg 11/8/16</v>
      </c>
      <c r="AE85" s="4" t="str">
        <f>IF(LEN(INDEX('By serial number'!$A:$AV,MATCH(TEXT($C85,"000"),'By serial number'!$A:$A,0),MATCH(_7043_DJones_1_export_excel_2_9_[[#Headers],[NAME]],'By serial number'!$A$1:$AV$1,0)))=0,"",INDEX('By serial number'!$A:$AV,MATCH(TEXT($C85,"000"),'By serial number'!$A:$A,0),MATCH(_7043_DJones_1_export_excel_2_9_[[#Headers],[NAME]],'By serial number'!$A$1:$AV$1,0)))</f>
        <v>DRURY DEVELOPMENT CORP</v>
      </c>
      <c r="AF85" s="4" t="str">
        <f>IF(LEN(INDEX('By serial number'!$A:$AV,MATCH(TEXT($C85,"000"),'By serial number'!$A:$A,0),MATCH(_7043_DJones_1_export_excel_2_9_[[#Headers],[STREET]],'By serial number'!$A$1:$AV$1,0)))=0,"",INDEX('By serial number'!$A:$AV,MATCH(TEXT($C85,"000"),'By serial number'!$A:$A,0),MATCH(_7043_DJones_1_export_excel_2_9_[[#Headers],[STREET]],'By serial number'!$A$1:$AV$1,0)))</f>
        <v>13075 MANCHESTER RD STE 200</v>
      </c>
      <c r="AG85" s="4" t="str">
        <f>IF(LEN(INDEX('By serial number'!$A:$AV,MATCH(TEXT($C85,"000"),'By serial number'!$A:$A,0),MATCH(_7043_DJones_1_export_excel_2_9_[[#Headers],[CITY]],'By serial number'!$A$1:$AV$1,0)))=0,"",INDEX('By serial number'!$A:$AV,MATCH(TEXT($C85,"000"),'By serial number'!$A:$A,0),MATCH(_7043_DJones_1_export_excel_2_9_[[#Headers],[CITY]],'By serial number'!$A$1:$AV$1,0)))</f>
        <v>SAINT LOUIS</v>
      </c>
      <c r="AH85" s="4" t="str">
        <f>IF(LEN(INDEX('By serial number'!$A:$AV,MATCH(TEXT($C85,"000"),'By serial number'!$A:$A,0),MATCH(_7043_DJones_1_export_excel_2_9_[[#Headers],[STATE]],'By serial number'!$A$1:$AV$1,0)))=0,"",INDEX('By serial number'!$A:$AV,MATCH(TEXT($C85,"000"),'By serial number'!$A:$A,0),MATCH(_7043_DJones_1_export_excel_2_9_[[#Headers],[STATE]],'By serial number'!$A$1:$AV$1,0)))</f>
        <v>MO</v>
      </c>
      <c r="AI85" s="4" t="e">
        <f>IF(LEN(INDEX('By serial number'!$A:$AV,MATCH(TEXT($C85,"000"),'By serial number'!$A:$A,0),MATCH(_7043_DJones_1_export_excel_2_9_[[#Headers],[Column1]],'By serial number'!$A$1:$AV$1,0)))=0,"",INDEX('By serial number'!$A:$AV,MATCH(TEXT($C85,"000"),'By serial number'!$A:$A,0),MATCH(_7043_DJones_1_export_excel_2_9_[[#Headers],[Column1]],'By serial number'!$A$1:$AV$1,0)))</f>
        <v>#N/A</v>
      </c>
      <c r="AJ85" s="4" t="str">
        <f>IF(LEN(INDEX('By serial number'!$A:$AV,MATCH(TEXT($C85,"000"),'By serial number'!$A:$A,0),MATCH(_7043_DJones_1_export_excel_2_9_[[#Headers],[OTHER NAMES(1)]],'By serial number'!$A$1:$AV$1,0)))=0,"",INDEX('By serial number'!$A:$AV,MATCH(TEXT($C85,"000"),'By serial number'!$A:$A,0),MATCH(_7043_DJones_1_export_excel_2_9_[[#Headers],[OTHER NAMES(1)]],'By serial number'!$A$1:$AV$1,0)))</f>
        <v/>
      </c>
      <c r="AK85" s="4" t="str">
        <f>IF(LEN(INDEX('By serial number'!$A:$AV,MATCH(TEXT($C85,"000"),'By serial number'!$A:$A,0),MATCH(_7043_DJones_1_export_excel_2_9_[[#Headers],[OTHER NAMES(2)]],'By serial number'!$A$1:$AV$1,0)))=0,"",INDEX('By serial number'!$A:$AV,MATCH(TEXT($C85,"000"),'By serial number'!$A:$A,0),MATCH(_7043_DJones_1_export_excel_2_9_[[#Headers],[OTHER NAMES(2)]],'By serial number'!$A$1:$AV$1,0)))</f>
        <v/>
      </c>
      <c r="AL85" s="4" t="str">
        <f>IF(LEN(INDEX('By serial number'!$A:$AV,MATCH(TEXT($C85,"000"),'By serial number'!$A:$A,0),MATCH(_7043_DJones_1_export_excel_2_9_[[#Headers],[Part 135 Certificate Holder Name]],'By serial number'!$A$1:$AV$1,0)))=0,"",INDEX('By serial number'!$A:$AV,MATCH(TEXT($C85,"000"),'By serial number'!$A:$A,0),MATCH(_7043_DJones_1_export_excel_2_9_[[#Headers],[Part 135 Certificate Holder Name]],'By serial number'!$A$1:$AV$1,0)))</f>
        <v/>
      </c>
      <c r="AM85" s="4" t="str">
        <f>IF(LEN(INDEX('By serial number'!$A:$AV,MATCH(TEXT($C85,"000"),'By serial number'!$A:$A,0),MATCH(_7043_DJones_1_export_excel_2_9_[[#Headers],[Part 135 Dsgn]],'By serial number'!$A$1:$AV$1,0)))=0,"",INDEX('By serial number'!$A:$AV,MATCH(TEXT($C85,"000"),'By serial number'!$A:$A,0),MATCH(_7043_DJones_1_export_excel_2_9_[[#Headers],[Part 135 Dsgn]],'By serial number'!$A$1:$AV$1,0)))</f>
        <v/>
      </c>
      <c r="AN85" s="4" t="e">
        <f>IF(LEN(INDEX('By serial number'!$A:$AV,MATCH(TEXT($C85,"000"),'By serial number'!$A:$A,0),MATCH(_7043_DJones_1_export_excel_2_9_[[#Headers],[Column2]],'By serial number'!$A$1:$AV$1,0)))=0,"",INDEX('By serial number'!$A:$AV,MATCH(TEXT($C85,"000"),'By serial number'!$A:$A,0),MATCH(_7043_DJones_1_export_excel_2_9_[[#Headers],[Column2]],'By serial number'!$A$1:$AV$1,0)))</f>
        <v>#N/A</v>
      </c>
      <c r="AO85" s="4" t="str">
        <f>IF(LEN(INDEX('By serial number'!$A:$AV,MATCH(TEXT($C85,"000"),'By serial number'!$A:$A,0),MATCH(_7043_DJones_1_export_excel_2_9_[[#Headers],[DNB Key People]],'By serial number'!$A$1:$AV$1,0)))=0,"",INDEX('By serial number'!$A:$AV,MATCH(TEXT($C85,"000"),'By serial number'!$A:$A,0),MATCH(_7043_DJones_1_export_excel_2_9_[[#Headers],[DNB Key People]],'By serial number'!$A$1:$AV$1,0)))</f>
        <v/>
      </c>
      <c r="AP85" s="4" t="str">
        <f>IF(LEN(INDEX('By serial number'!$A:$AV,MATCH(TEXT($C85,"000"),'By serial number'!$A:$A,0),MATCH(_7043_DJones_1_export_excel_2_9_[[#Headers],[POC]],'By serial number'!$A$1:$AV$1,0)))=0,"",INDEX('By serial number'!$A:$AV,MATCH(TEXT($C85,"000"),'By serial number'!$A:$A,0),MATCH(_7043_DJones_1_export_excel_2_9_[[#Headers],[POC]],'By serial number'!$A$1:$AV$1,0)))</f>
        <v/>
      </c>
      <c r="AQ85" s="4" t="str">
        <f>IF(LEN(INDEX('By serial number'!$A:$AV,MATCH(TEXT($C85,"000"),'By serial number'!$A:$A,0),MATCH(_7043_DJones_1_export_excel_2_9_[[#Headers],[Title]],'By serial number'!$A$1:$AV$1,0)))=0,"",INDEX('By serial number'!$A:$AV,MATCH(TEXT($C85,"000"),'By serial number'!$A:$A,0),MATCH(_7043_DJones_1_export_excel_2_9_[[#Headers],[Title]],'By serial number'!$A$1:$AV$1,0)))</f>
        <v/>
      </c>
      <c r="AR85" s="4" t="str">
        <f>IF(LEN(INDEX('By serial number'!$A:$AV,MATCH(TEXT($C85,"000"),'By serial number'!$A:$A,0),MATCH(_7043_DJones_1_export_excel_2_9_[[#Headers],[Address]],'By serial number'!$A$1:$AV$1,0)))=0,"",INDEX('By serial number'!$A:$AV,MATCH(TEXT($C85,"000"),'By serial number'!$A:$A,0),MATCH(_7043_DJones_1_export_excel_2_9_[[#Headers],[Address]],'By serial number'!$A$1:$AV$1,0)))</f>
        <v/>
      </c>
      <c r="AS85" s="4" t="e">
        <f>IF(LEN(INDEX('By serial number'!$A:$AV,MATCH(TEXT($C85,"000"),'By serial number'!$A:$A,0),MATCH(_7043_DJones_1_export_excel_2_9_[[#Headers],[Column3]],'By serial number'!$A$1:$AV$1,0)))=0,"",INDEX('By serial number'!$A:$AV,MATCH(TEXT($C85,"000"),'By serial number'!$A:$A,0),MATCH(_7043_DJones_1_export_excel_2_9_[[#Headers],[Column3]],'By serial number'!$A$1:$AV$1,0)))</f>
        <v>#N/A</v>
      </c>
      <c r="AT85" s="4" t="str">
        <f>IF(LEN(INDEX('By serial number'!$A:$AV,MATCH(TEXT($C85,"000"),'By serial number'!$A:$A,0),MATCH(_7043_DJones_1_export_excel_2_9_[[#Headers],[Phone]],'By serial number'!$A$1:$AV$1,0)))=0,"",INDEX('By serial number'!$A:$AV,MATCH(TEXT($C85,"000"),'By serial number'!$A:$A,0),MATCH(_7043_DJones_1_export_excel_2_9_[[#Headers],[Phone]],'By serial number'!$A$1:$AV$1,0)))</f>
        <v/>
      </c>
      <c r="AU85" s="4" t="str">
        <f>IF(LEN(INDEX('By serial number'!$A:$AV,MATCH(TEXT($C85,"000"),'By serial number'!$A:$A,0),MATCH(_7043_DJones_1_export_excel_2_9_[[#Headers],[Email]],'By serial number'!$A$1:$AV$1,0)))=0,"",INDEX('By serial number'!$A:$AV,MATCH(TEXT($C85,"000"),'By serial number'!$A:$A,0),MATCH(_7043_DJones_1_export_excel_2_9_[[#Headers],[Email]],'By serial number'!$A$1:$AV$1,0)))</f>
        <v/>
      </c>
      <c r="AV85" s="4" t="e">
        <f>IF(LEN(INDEX('By serial number'!$A:$AV,MATCH(TEXT($C85,"000"),'By serial number'!$A:$A,0),MATCH(_7043_DJones_1_export_excel_2_9_[[#Headers],[Column4]],'By serial number'!$A$1:$AV$1,0)))=0,"",INDEX('By serial number'!$A:$AV,MATCH(TEXT($C85,"000"),'By serial number'!$A:$A,0),MATCH(_7043_DJones_1_export_excel_2_9_[[#Headers],[Column4]],'By serial number'!$A$1:$AV$1,0)))</f>
        <v>#N/A</v>
      </c>
      <c r="AW85" s="4" t="str">
        <f>IF(LEN(INDEX('By serial number'!$A:$AV,MATCH(TEXT($C85,"000"),'By serial number'!$A:$A,0),MATCH(_7043_DJones_1_export_excel_2_9_[[#Headers],[NBAA Name]],'By serial number'!$A$1:$AV$1,0)))=0,"",INDEX('By serial number'!$A:$AV,MATCH(TEXT($C85,"000"),'By serial number'!$A:$A,0),MATCH(_7043_DJones_1_export_excel_2_9_[[#Headers],[NBAA Name]],'By serial number'!$A$1:$AV$1,0)))</f>
        <v/>
      </c>
      <c r="AX85" s="4" t="str">
        <f>IF(LEN(INDEX('By serial number'!$A:$AV,MATCH(TEXT($C85,"000"),'By serial number'!$A:$A,0),MATCH(_7043_DJones_1_export_excel_2_9_[[#Headers],[NBAA Addr1]],'By serial number'!$A$1:$AV$1,0)))=0,"",INDEX('By serial number'!$A:$AV,MATCH(TEXT($C85,"000"),'By serial number'!$A:$A,0),MATCH(_7043_DJones_1_export_excel_2_9_[[#Headers],[NBAA Addr1]],'By serial number'!$A$1:$AV$1,0)))</f>
        <v/>
      </c>
      <c r="AY85" s="4" t="str">
        <f>IF(LEN(INDEX('By serial number'!$A:$AV,MATCH(TEXT($C85,"000"),'By serial number'!$A:$A,0),MATCH(_7043_DJones_1_export_excel_2_9_[[#Headers],[NBAA Addr2]],'By serial number'!$A$1:$AV$1,0)))=0,"",INDEX('By serial number'!$A:$AV,MATCH(TEXT($C85,"000"),'By serial number'!$A:$A,0),MATCH(_7043_DJones_1_export_excel_2_9_[[#Headers],[NBAA Addr2]],'By serial number'!$A$1:$AV$1,0)))</f>
        <v/>
      </c>
      <c r="AZ85" s="4" t="str">
        <f>IF(LEN(INDEX('By serial number'!$A:$AV,MATCH(TEXT($C85,"000"),'By serial number'!$A:$A,0),MATCH(_7043_DJones_1_export_excel_2_9_[[#Headers],[NBAA City]],'By serial number'!$A$1:$AV$1,0)))=0,"",INDEX('By serial number'!$A:$AV,MATCH(TEXT($C85,"000"),'By serial number'!$A:$A,0),MATCH(_7043_DJones_1_export_excel_2_9_[[#Headers],[NBAA City]],'By serial number'!$A$1:$AV$1,0)))</f>
        <v/>
      </c>
      <c r="BA85" s="4" t="str">
        <f>IF(LEN(INDEX('By serial number'!$A:$AV,MATCH(TEXT($C85,"000"),'By serial number'!$A:$A,0),MATCH(_7043_DJones_1_export_excel_2_9_[[#Headers],[NBAA State]],'By serial number'!$A$1:$AV$1,0)))=0,"",INDEX('By serial number'!$A:$AV,MATCH(TEXT($C85,"000"),'By serial number'!$A:$A,0),MATCH(_7043_DJones_1_export_excel_2_9_[[#Headers],[NBAA State]],'By serial number'!$A$1:$AV$1,0)))</f>
        <v/>
      </c>
      <c r="BB85" s="4" t="str">
        <f>IF(LEN(INDEX('By serial number'!$A:$AV,MATCH(TEXT($C85,"000"),'By serial number'!$A:$A,0),MATCH(_7043_DJones_1_export_excel_2_9_[[#Headers],[NBAA Zip]],'By serial number'!$A$1:$AV$1,0)))=0,"",INDEX('By serial number'!$A:$AV,MATCH(TEXT($C85,"000"),'By serial number'!$A:$A,0),MATCH(_7043_DJones_1_export_excel_2_9_[[#Headers],[NBAA Zip]],'By serial number'!$A$1:$AV$1,0)))</f>
        <v/>
      </c>
      <c r="BC85" s="4" t="str">
        <f>IF(LEN(INDEX('By serial number'!$A:$AV,MATCH(TEXT($C85,"000"),'By serial number'!$A:$A,0),MATCH(_7043_DJones_1_export_excel_2_9_[[#Headers],[NBAA Phone]],'By serial number'!$A$1:$AV$1,0)))=0,"",INDEX('By serial number'!$A:$AV,MATCH(TEXT($C85,"000"),'By serial number'!$A:$A,0),MATCH(_7043_DJones_1_export_excel_2_9_[[#Headers],[NBAA Phone]],'By serial number'!$A$1:$AV$1,0)))</f>
        <v/>
      </c>
      <c r="BD85" s="4" t="str">
        <f>IF(LEN(INDEX('By serial number'!$A:$AV,MATCH(TEXT($C85,"000"),'By serial number'!$A:$A,0),MATCH(_7043_DJones_1_export_excel_2_9_[[#Headers],[NBAA Web]],'By serial number'!$A$1:$AV$1,0)))=0,"",INDEX('By serial number'!$A:$AV,MATCH(TEXT($C85,"000"),'By serial number'!$A:$A,0),MATCH(_7043_DJones_1_export_excel_2_9_[[#Headers],[NBAA Web]],'By serial number'!$A$1:$AV$1,0)))</f>
        <v/>
      </c>
      <c r="BE85" s="4" t="str">
        <f>IF(LEN(INDEX('By serial number'!$A:$AV,MATCH(TEXT($C85,"000"),'By serial number'!$A:$A,0),MATCH(_7043_DJones_1_export_excel_2_9_[[#Headers],[NBAA email]],'By serial number'!$A$1:$AV$1,0)))=0,"",INDEX('By serial number'!$A:$AV,MATCH(TEXT($C85,"000"),'By serial number'!$A:$A,0),MATCH(_7043_DJones_1_export_excel_2_9_[[#Headers],[NBAA email]],'By serial number'!$A$1:$AV$1,0)))</f>
        <v/>
      </c>
      <c r="BF85" s="4" t="str">
        <f>IF(LEN(INDEX('By serial number'!$A:$AV,MATCH(TEXT($C85,"000"),'By serial number'!$A:$A,0),MATCH(_7043_DJones_1_export_excel_2_9_[[#Headers],[NBAA NBAA Link]],'By serial number'!$A$1:$AV$1,0)))=0,"",INDEX('By serial number'!$A:$AV,MATCH(TEXT($C85,"000"),'By serial number'!$A:$A,0),MATCH(_7043_DJones_1_export_excel_2_9_[[#Headers],[NBAA NBAA Link]],'By serial number'!$A$1:$AV$1,0)))</f>
        <v/>
      </c>
      <c r="BG85" s="4" t="str">
        <f>IF(LEN(INDEX('By serial number'!$A:$AV,MATCH(TEXT($C85,"000"),'By serial number'!$A:$A,0),MATCH(_7043_DJones_1_export_excel_2_9_[[#Headers],[Certificate Designator]],'By serial number'!$A$1:$AV$1,0)))=0,"",INDEX('By serial number'!$A:$AV,MATCH(TEXT($C85,"000"),'By serial number'!$A:$A,0),MATCH(_7043_DJones_1_export_excel_2_9_[[#Headers],[Certificate Designator]],'By serial number'!$A$1:$AV$1,0)))</f>
        <v/>
      </c>
      <c r="BH85" s="4" t="str">
        <f>IF(LEN(INDEX('By serial number'!$A:$AV,MATCH(TEXT($C85,"000"),'By serial number'!$A:$A,0),MATCH(_7043_DJones_1_export_excel_2_9_[[#Headers],[Company Name]],'By serial number'!$A$1:$AV$1,0)))=0,"",INDEX('By serial number'!$A:$AV,MATCH(TEXT($C85,"000"),'By serial number'!$A:$A,0),MATCH(_7043_DJones_1_export_excel_2_9_[[#Headers],[Company Name]],'By serial number'!$A$1:$AV$1,0)))</f>
        <v/>
      </c>
      <c r="BI85" s="4" t="str">
        <f>IF(LEN(INDEX('By serial number'!$A:$AV,MATCH(TEXT($C85,"000"),'By serial number'!$A:$A,0),MATCH(_7043_DJones_1_export_excel_2_9_[[#Headers],[CEO_Name]],'By serial number'!$A$1:$AV$1,0)))=0,"",INDEX('By serial number'!$A:$AV,MATCH(TEXT($C85,"000"),'By serial number'!$A:$A,0),MATCH(_7043_DJones_1_export_excel_2_9_[[#Headers],[CEO_Name]],'By serial number'!$A$1:$AV$1,0)))</f>
        <v/>
      </c>
      <c r="BJ85" s="4" t="str">
        <f>IF(LEN(INDEX('By serial number'!$A:$AV,MATCH(TEXT($C85,"000"),'By serial number'!$A:$A,0),MATCH(_7043_DJones_1_export_excel_2_9_[[#Headers],[CEO_Title]],'By serial number'!$A$1:$AV$1,0)))=0,"",INDEX('By serial number'!$A:$AV,MATCH(TEXT($C85,"000"),'By serial number'!$A:$A,0),MATCH(_7043_DJones_1_export_excel_2_9_[[#Headers],[CEO_Title]],'By serial number'!$A$1:$AV$1,0)))</f>
        <v/>
      </c>
      <c r="BK85" s="4" t="str">
        <f>IF(LEN(INDEX('By serial number'!$A:$AV,MATCH(TEXT($C85,"000"),'By serial number'!$A:$A,0),MATCH(_7043_DJones_1_export_excel_2_9_[[#Headers],[CEO_Address1]],'By serial number'!$A$1:$AV$1,0)))=0,"",INDEX('By serial number'!$A:$AV,MATCH(TEXT($C85,"000"),'By serial number'!$A:$A,0),MATCH(_7043_DJones_1_export_excel_2_9_[[#Headers],[CEO_Address1]],'By serial number'!$A$1:$AV$1,0)))</f>
        <v/>
      </c>
      <c r="BL85" s="4" t="str">
        <f>IF(LEN(INDEX('By serial number'!$A:$AV,MATCH(TEXT($C85,"000"),'By serial number'!$A:$A,0),MATCH(_7043_DJones_1_export_excel_2_9_[[#Headers],[CEO_Address2]],'By serial number'!$A$1:$AV$1,0)))=0,"",INDEX('By serial number'!$A:$AV,MATCH(TEXT($C85,"000"),'By serial number'!$A:$A,0),MATCH(_7043_DJones_1_export_excel_2_9_[[#Headers],[CEO_Address2]],'By serial number'!$A$1:$AV$1,0)))</f>
        <v/>
      </c>
      <c r="BM85" s="4" t="str">
        <f>IF(LEN(INDEX('By serial number'!$A:$AV,MATCH(TEXT($C85,"000"),'By serial number'!$A:$A,0),MATCH(_7043_DJones_1_export_excel_2_9_[[#Headers],[CEO_Address3]],'By serial number'!$A$1:$AV$1,0)))=0,"",INDEX('By serial number'!$A:$AV,MATCH(TEXT($C85,"000"),'By serial number'!$A:$A,0),MATCH(_7043_DJones_1_export_excel_2_9_[[#Headers],[CEO_Address3]],'By serial number'!$A$1:$AV$1,0)))</f>
        <v/>
      </c>
      <c r="BN85" s="4" t="str">
        <f>IF(LEN(INDEX('By serial number'!$A:$AV,MATCH(TEXT($C85,"000"),'By serial number'!$A:$A,0),MATCH(_7043_DJones_1_export_excel_2_9_[[#Headers],[CEO_City]],'By serial number'!$A$1:$AV$1,0)))=0,"",INDEX('By serial number'!$A:$AV,MATCH(TEXT($C85,"000"),'By serial number'!$A:$A,0),MATCH(_7043_DJones_1_export_excel_2_9_[[#Headers],[CEO_City]],'By serial number'!$A$1:$AV$1,0)))</f>
        <v/>
      </c>
      <c r="BO85" s="4" t="str">
        <f>IF(LEN(INDEX('By serial number'!$A:$AV,MATCH(TEXT($C85,"000"),'By serial number'!$A:$A,0),MATCH(_7043_DJones_1_export_excel_2_9_[[#Headers],[CEO_State]],'By serial number'!$A$1:$AV$1,0)))=0,"",INDEX('By serial number'!$A:$AV,MATCH(TEXT($C85,"000"),'By serial number'!$A:$A,0),MATCH(_7043_DJones_1_export_excel_2_9_[[#Headers],[CEO_State]],'By serial number'!$A$1:$AV$1,0)))</f>
        <v/>
      </c>
      <c r="BP85" s="4" t="str">
        <f>IF(LEN(INDEX('By serial number'!$A:$AV,MATCH(TEXT($C85,"000"),'By serial number'!$A:$A,0),MATCH(_7043_DJones_1_export_excel_2_9_[[#Headers],[CEO_Postal_Code]],'By serial number'!$A$1:$AV$1,0)))=0,"",INDEX('By serial number'!$A:$AV,MATCH(TEXT($C85,"000"),'By serial number'!$A:$A,0),MATCH(_7043_DJones_1_export_excel_2_9_[[#Headers],[CEO_Postal_Code]],'By serial number'!$A$1:$AV$1,0)))</f>
        <v/>
      </c>
      <c r="BQ85" s="4" t="str">
        <f>IF(LEN(INDEX('By serial number'!$A:$AV,MATCH(TEXT($C85,"000"),'By serial number'!$A:$A,0),MATCH(_7043_DJones_1_export_excel_2_9_[[#Headers],[CEO_Country]],'By serial number'!$A$1:$AV$1,0)))=0,"",INDEX('By serial number'!$A:$AV,MATCH(TEXT($C85,"000"),'By serial number'!$A:$A,0),MATCH(_7043_DJones_1_export_excel_2_9_[[#Headers],[CEO_Country]],'By serial number'!$A$1:$AV$1,0)))</f>
        <v/>
      </c>
      <c r="BR85" s="4" t="str">
        <f>IF(LEN(INDEX('By serial number'!$A:$AV,MATCH(TEXT($C85,"000"),'By serial number'!$A:$A,0),MATCH(_7043_DJones_1_export_excel_2_9_[[#Headers],[CEO_Phone]],'By serial number'!$A$1:$AV$1,0)))=0,"",INDEX('By serial number'!$A:$AV,MATCH(TEXT($C85,"000"),'By serial number'!$A:$A,0),MATCH(_7043_DJones_1_export_excel_2_9_[[#Headers],[CEO_Phone]],'By serial number'!$A$1:$AV$1,0)))</f>
        <v/>
      </c>
      <c r="BS85" s="4" t="str">
        <f>IF(LEN(INDEX('By serial number'!$A:$AV,MATCH(TEXT($C85,"000"),'By serial number'!$A:$A,0),MATCH(_7043_DJones_1_export_excel_2_9_[[#Headers],[CEO_Phone_Extension]],'By serial number'!$A$1:$AV$1,0)))=0,"",INDEX('By serial number'!$A:$AV,MATCH(TEXT($C85,"000"),'By serial number'!$A:$A,0),MATCH(_7043_DJones_1_export_excel_2_9_[[#Headers],[CEO_Phone_Extension]],'By serial number'!$A$1:$AV$1,0)))</f>
        <v/>
      </c>
      <c r="BT85" s="4" t="str">
        <f>IF(LEN(INDEX('By serial number'!$A:$AV,MATCH(TEXT($C85,"000"),'By serial number'!$A:$A,0),MATCH(_7043_DJones_1_export_excel_2_9_[[#Headers],[CEO_Foreign_Phone]],'By serial number'!$A$1:$AV$1,0)))=0,"",INDEX('By serial number'!$A:$AV,MATCH(TEXT($C85,"000"),'By serial number'!$A:$A,0),MATCH(_7043_DJones_1_export_excel_2_9_[[#Headers],[CEO_Foreign_Phone]],'By serial number'!$A$1:$AV$1,0)))</f>
        <v/>
      </c>
      <c r="BU85" s="4" t="str">
        <f>IFERROR(INDEX(Zerobounce!$A:$B,MATCH(_7043_DJones_1_export_excel_2_9_[[#This Row],[COMPEMAILADDRESS]],Zerobounce!$A:$A,0),2),"")</f>
        <v/>
      </c>
      <c r="BV85" s="4" t="str">
        <f>IFERROR(INDEX(Zerobounce!$A:$B,MATCH(_7043_DJones_1_export_excel_2_9_[[#This Row],[CONTACTEMAIL]],Zerobounce!$A:$A,0),2),"")</f>
        <v/>
      </c>
      <c r="BW85" s="11"/>
    </row>
    <row r="86" spans="1:75" x14ac:dyDescent="0.25">
      <c r="A86" s="4" t="s">
        <v>999</v>
      </c>
      <c r="B86" s="4" t="s">
        <v>1000</v>
      </c>
      <c r="C86">
        <v>247</v>
      </c>
      <c r="D86" s="4" t="s">
        <v>530</v>
      </c>
      <c r="E86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N650DH</v>
      </c>
      <c r="F86" s="4" t="s">
        <v>1583</v>
      </c>
      <c r="G86" s="4" t="s">
        <v>535</v>
      </c>
      <c r="H86" s="4" t="s">
        <v>1002</v>
      </c>
      <c r="I86" s="4" t="s">
        <v>515</v>
      </c>
      <c r="J86" s="4" t="s">
        <v>1584</v>
      </c>
      <c r="K86" s="4" t="s">
        <v>1585</v>
      </c>
      <c r="L86" s="4"/>
      <c r="M86" s="4" t="s">
        <v>1586</v>
      </c>
      <c r="N86" s="4" t="s">
        <v>535</v>
      </c>
      <c r="O86">
        <v>63131</v>
      </c>
      <c r="P86" s="4" t="s">
        <v>1002</v>
      </c>
      <c r="Q86" s="4" t="s">
        <v>1016</v>
      </c>
      <c r="R86" s="4"/>
      <c r="S86" s="4"/>
      <c r="T86" s="4" t="s">
        <v>1587</v>
      </c>
      <c r="U86" s="4"/>
      <c r="V86" s="4" t="s">
        <v>1590</v>
      </c>
      <c r="W86" s="4" t="s">
        <v>1591</v>
      </c>
      <c r="X86" s="4" t="s">
        <v>1592</v>
      </c>
      <c r="Y86" s="4"/>
      <c r="Z86" s="4" t="s">
        <v>1587</v>
      </c>
      <c r="AA86" s="4"/>
      <c r="AB86" s="4"/>
      <c r="AC86" s="4" t="str">
        <f>IF(LEN(INDEX('By serial number'!$A:$AV,MATCH(TEXT($C86,"000"),'By serial number'!$A:$A,0),MATCH(_7043_DJones_1_export_excel_2_9_[[#Headers],["Operator"]],'By serial number'!$A$1:$AV$1,0)))=0,"",INDEX('By serial number'!$A:$AV,MATCH(TEXT($C86,"000"),'By serial number'!$A:$A,0),MATCH(_7043_DJones_1_export_excel_2_9_[[#Headers],["Operator"]],'By serial number'!$A$1:$AV$1,0)))</f>
        <v/>
      </c>
      <c r="AD86" s="4" t="str">
        <f>IF(LEN(INDEX('By serial number'!$A:$AV,MATCH(TEXT($C86,"000"),'By serial number'!$A:$A,0),MATCH(_7043_DJones_1_export_excel_2_9_[[#Headers],[Data]],'By serial number'!$A$1:$AV$1,0)))=0,"",INDEX('By serial number'!$A:$AV,MATCH(TEXT($C86,"000"),'By serial number'!$A:$A,0),MATCH(_7043_DJones_1_export_excel_2_9_[[#Headers],[Data]],'By serial number'!$A$1:$AV$1,0)))</f>
        <v>Drury Development rrg 11/8/16</v>
      </c>
      <c r="AE86" s="4" t="str">
        <f>IF(LEN(INDEX('By serial number'!$A:$AV,MATCH(TEXT($C86,"000"),'By serial number'!$A:$A,0),MATCH(_7043_DJones_1_export_excel_2_9_[[#Headers],[NAME]],'By serial number'!$A$1:$AV$1,0)))=0,"",INDEX('By serial number'!$A:$AV,MATCH(TEXT($C86,"000"),'By serial number'!$A:$A,0),MATCH(_7043_DJones_1_export_excel_2_9_[[#Headers],[NAME]],'By serial number'!$A$1:$AV$1,0)))</f>
        <v>DRURY DEVELOPMENT CORP</v>
      </c>
      <c r="AF86" s="4" t="str">
        <f>IF(LEN(INDEX('By serial number'!$A:$AV,MATCH(TEXT($C86,"000"),'By serial number'!$A:$A,0),MATCH(_7043_DJones_1_export_excel_2_9_[[#Headers],[STREET]],'By serial number'!$A$1:$AV$1,0)))=0,"",INDEX('By serial number'!$A:$AV,MATCH(TEXT($C86,"000"),'By serial number'!$A:$A,0),MATCH(_7043_DJones_1_export_excel_2_9_[[#Headers],[STREET]],'By serial number'!$A$1:$AV$1,0)))</f>
        <v>13075 MANCHESTER RD STE 200</v>
      </c>
      <c r="AG86" s="4" t="str">
        <f>IF(LEN(INDEX('By serial number'!$A:$AV,MATCH(TEXT($C86,"000"),'By serial number'!$A:$A,0),MATCH(_7043_DJones_1_export_excel_2_9_[[#Headers],[CITY]],'By serial number'!$A$1:$AV$1,0)))=0,"",INDEX('By serial number'!$A:$AV,MATCH(TEXT($C86,"000"),'By serial number'!$A:$A,0),MATCH(_7043_DJones_1_export_excel_2_9_[[#Headers],[CITY]],'By serial number'!$A$1:$AV$1,0)))</f>
        <v>SAINT LOUIS</v>
      </c>
      <c r="AH86" s="4" t="str">
        <f>IF(LEN(INDEX('By serial number'!$A:$AV,MATCH(TEXT($C86,"000"),'By serial number'!$A:$A,0),MATCH(_7043_DJones_1_export_excel_2_9_[[#Headers],[STATE]],'By serial number'!$A$1:$AV$1,0)))=0,"",INDEX('By serial number'!$A:$AV,MATCH(TEXT($C86,"000"),'By serial number'!$A:$A,0),MATCH(_7043_DJones_1_export_excel_2_9_[[#Headers],[STATE]],'By serial number'!$A$1:$AV$1,0)))</f>
        <v>MO</v>
      </c>
      <c r="AI86" s="4" t="e">
        <f>IF(LEN(INDEX('By serial number'!$A:$AV,MATCH(TEXT($C86,"000"),'By serial number'!$A:$A,0),MATCH(_7043_DJones_1_export_excel_2_9_[[#Headers],[Column1]],'By serial number'!$A$1:$AV$1,0)))=0,"",INDEX('By serial number'!$A:$AV,MATCH(TEXT($C86,"000"),'By serial number'!$A:$A,0),MATCH(_7043_DJones_1_export_excel_2_9_[[#Headers],[Column1]],'By serial number'!$A$1:$AV$1,0)))</f>
        <v>#N/A</v>
      </c>
      <c r="AJ86" s="4" t="str">
        <f>IF(LEN(INDEX('By serial number'!$A:$AV,MATCH(TEXT($C86,"000"),'By serial number'!$A:$A,0),MATCH(_7043_DJones_1_export_excel_2_9_[[#Headers],[OTHER NAMES(1)]],'By serial number'!$A$1:$AV$1,0)))=0,"",INDEX('By serial number'!$A:$AV,MATCH(TEXT($C86,"000"),'By serial number'!$A:$A,0),MATCH(_7043_DJones_1_export_excel_2_9_[[#Headers],[OTHER NAMES(1)]],'By serial number'!$A$1:$AV$1,0)))</f>
        <v/>
      </c>
      <c r="AK86" s="4" t="str">
        <f>IF(LEN(INDEX('By serial number'!$A:$AV,MATCH(TEXT($C86,"000"),'By serial number'!$A:$A,0),MATCH(_7043_DJones_1_export_excel_2_9_[[#Headers],[OTHER NAMES(2)]],'By serial number'!$A$1:$AV$1,0)))=0,"",INDEX('By serial number'!$A:$AV,MATCH(TEXT($C86,"000"),'By serial number'!$A:$A,0),MATCH(_7043_DJones_1_export_excel_2_9_[[#Headers],[OTHER NAMES(2)]],'By serial number'!$A$1:$AV$1,0)))</f>
        <v/>
      </c>
      <c r="AL86" s="4" t="str">
        <f>IF(LEN(INDEX('By serial number'!$A:$AV,MATCH(TEXT($C86,"000"),'By serial number'!$A:$A,0),MATCH(_7043_DJones_1_export_excel_2_9_[[#Headers],[Part 135 Certificate Holder Name]],'By serial number'!$A$1:$AV$1,0)))=0,"",INDEX('By serial number'!$A:$AV,MATCH(TEXT($C86,"000"),'By serial number'!$A:$A,0),MATCH(_7043_DJones_1_export_excel_2_9_[[#Headers],[Part 135 Certificate Holder Name]],'By serial number'!$A$1:$AV$1,0)))</f>
        <v/>
      </c>
      <c r="AM86" s="4" t="str">
        <f>IF(LEN(INDEX('By serial number'!$A:$AV,MATCH(TEXT($C86,"000"),'By serial number'!$A:$A,0),MATCH(_7043_DJones_1_export_excel_2_9_[[#Headers],[Part 135 Dsgn]],'By serial number'!$A$1:$AV$1,0)))=0,"",INDEX('By serial number'!$A:$AV,MATCH(TEXT($C86,"000"),'By serial number'!$A:$A,0),MATCH(_7043_DJones_1_export_excel_2_9_[[#Headers],[Part 135 Dsgn]],'By serial number'!$A$1:$AV$1,0)))</f>
        <v/>
      </c>
      <c r="AN86" s="4" t="e">
        <f>IF(LEN(INDEX('By serial number'!$A:$AV,MATCH(TEXT($C86,"000"),'By serial number'!$A:$A,0),MATCH(_7043_DJones_1_export_excel_2_9_[[#Headers],[Column2]],'By serial number'!$A$1:$AV$1,0)))=0,"",INDEX('By serial number'!$A:$AV,MATCH(TEXT($C86,"000"),'By serial number'!$A:$A,0),MATCH(_7043_DJones_1_export_excel_2_9_[[#Headers],[Column2]],'By serial number'!$A$1:$AV$1,0)))</f>
        <v>#N/A</v>
      </c>
      <c r="AO86" s="4" t="str">
        <f>IF(LEN(INDEX('By serial number'!$A:$AV,MATCH(TEXT($C86,"000"),'By serial number'!$A:$A,0),MATCH(_7043_DJones_1_export_excel_2_9_[[#Headers],[DNB Key People]],'By serial number'!$A$1:$AV$1,0)))=0,"",INDEX('By serial number'!$A:$AV,MATCH(TEXT($C86,"000"),'By serial number'!$A:$A,0),MATCH(_7043_DJones_1_export_excel_2_9_[[#Headers],[DNB Key People]],'By serial number'!$A$1:$AV$1,0)))</f>
        <v/>
      </c>
      <c r="AP86" s="4" t="str">
        <f>IF(LEN(INDEX('By serial number'!$A:$AV,MATCH(TEXT($C86,"000"),'By serial number'!$A:$A,0),MATCH(_7043_DJones_1_export_excel_2_9_[[#Headers],[POC]],'By serial number'!$A$1:$AV$1,0)))=0,"",INDEX('By serial number'!$A:$AV,MATCH(TEXT($C86,"000"),'By serial number'!$A:$A,0),MATCH(_7043_DJones_1_export_excel_2_9_[[#Headers],[POC]],'By serial number'!$A$1:$AV$1,0)))</f>
        <v/>
      </c>
      <c r="AQ86" s="4" t="str">
        <f>IF(LEN(INDEX('By serial number'!$A:$AV,MATCH(TEXT($C86,"000"),'By serial number'!$A:$A,0),MATCH(_7043_DJones_1_export_excel_2_9_[[#Headers],[Title]],'By serial number'!$A$1:$AV$1,0)))=0,"",INDEX('By serial number'!$A:$AV,MATCH(TEXT($C86,"000"),'By serial number'!$A:$A,0),MATCH(_7043_DJones_1_export_excel_2_9_[[#Headers],[Title]],'By serial number'!$A$1:$AV$1,0)))</f>
        <v/>
      </c>
      <c r="AR86" s="4" t="str">
        <f>IF(LEN(INDEX('By serial number'!$A:$AV,MATCH(TEXT($C86,"000"),'By serial number'!$A:$A,0),MATCH(_7043_DJones_1_export_excel_2_9_[[#Headers],[Address]],'By serial number'!$A$1:$AV$1,0)))=0,"",INDEX('By serial number'!$A:$AV,MATCH(TEXT($C86,"000"),'By serial number'!$A:$A,0),MATCH(_7043_DJones_1_export_excel_2_9_[[#Headers],[Address]],'By serial number'!$A$1:$AV$1,0)))</f>
        <v/>
      </c>
      <c r="AS86" s="4" t="e">
        <f>IF(LEN(INDEX('By serial number'!$A:$AV,MATCH(TEXT($C86,"000"),'By serial number'!$A:$A,0),MATCH(_7043_DJones_1_export_excel_2_9_[[#Headers],[Column3]],'By serial number'!$A$1:$AV$1,0)))=0,"",INDEX('By serial number'!$A:$AV,MATCH(TEXT($C86,"000"),'By serial number'!$A:$A,0),MATCH(_7043_DJones_1_export_excel_2_9_[[#Headers],[Column3]],'By serial number'!$A$1:$AV$1,0)))</f>
        <v>#N/A</v>
      </c>
      <c r="AT86" s="4" t="str">
        <f>IF(LEN(INDEX('By serial number'!$A:$AV,MATCH(TEXT($C86,"000"),'By serial number'!$A:$A,0),MATCH(_7043_DJones_1_export_excel_2_9_[[#Headers],[Phone]],'By serial number'!$A$1:$AV$1,0)))=0,"",INDEX('By serial number'!$A:$AV,MATCH(TEXT($C86,"000"),'By serial number'!$A:$A,0),MATCH(_7043_DJones_1_export_excel_2_9_[[#Headers],[Phone]],'By serial number'!$A$1:$AV$1,0)))</f>
        <v/>
      </c>
      <c r="AU86" s="4" t="str">
        <f>IF(LEN(INDEX('By serial number'!$A:$AV,MATCH(TEXT($C86,"000"),'By serial number'!$A:$A,0),MATCH(_7043_DJones_1_export_excel_2_9_[[#Headers],[Email]],'By serial number'!$A$1:$AV$1,0)))=0,"",INDEX('By serial number'!$A:$AV,MATCH(TEXT($C86,"000"),'By serial number'!$A:$A,0),MATCH(_7043_DJones_1_export_excel_2_9_[[#Headers],[Email]],'By serial number'!$A$1:$AV$1,0)))</f>
        <v/>
      </c>
      <c r="AV86" s="4" t="e">
        <f>IF(LEN(INDEX('By serial number'!$A:$AV,MATCH(TEXT($C86,"000"),'By serial number'!$A:$A,0),MATCH(_7043_DJones_1_export_excel_2_9_[[#Headers],[Column4]],'By serial number'!$A$1:$AV$1,0)))=0,"",INDEX('By serial number'!$A:$AV,MATCH(TEXT($C86,"000"),'By serial number'!$A:$A,0),MATCH(_7043_DJones_1_export_excel_2_9_[[#Headers],[Column4]],'By serial number'!$A$1:$AV$1,0)))</f>
        <v>#N/A</v>
      </c>
      <c r="AW86" s="4" t="str">
        <f>IF(LEN(INDEX('By serial number'!$A:$AV,MATCH(TEXT($C86,"000"),'By serial number'!$A:$A,0),MATCH(_7043_DJones_1_export_excel_2_9_[[#Headers],[NBAA Name]],'By serial number'!$A$1:$AV$1,0)))=0,"",INDEX('By serial number'!$A:$AV,MATCH(TEXT($C86,"000"),'By serial number'!$A:$A,0),MATCH(_7043_DJones_1_export_excel_2_9_[[#Headers],[NBAA Name]],'By serial number'!$A$1:$AV$1,0)))</f>
        <v/>
      </c>
      <c r="AX86" s="4" t="str">
        <f>IF(LEN(INDEX('By serial number'!$A:$AV,MATCH(TEXT($C86,"000"),'By serial number'!$A:$A,0),MATCH(_7043_DJones_1_export_excel_2_9_[[#Headers],[NBAA Addr1]],'By serial number'!$A$1:$AV$1,0)))=0,"",INDEX('By serial number'!$A:$AV,MATCH(TEXT($C86,"000"),'By serial number'!$A:$A,0),MATCH(_7043_DJones_1_export_excel_2_9_[[#Headers],[NBAA Addr1]],'By serial number'!$A$1:$AV$1,0)))</f>
        <v/>
      </c>
      <c r="AY86" s="4" t="str">
        <f>IF(LEN(INDEX('By serial number'!$A:$AV,MATCH(TEXT($C86,"000"),'By serial number'!$A:$A,0),MATCH(_7043_DJones_1_export_excel_2_9_[[#Headers],[NBAA Addr2]],'By serial number'!$A$1:$AV$1,0)))=0,"",INDEX('By serial number'!$A:$AV,MATCH(TEXT($C86,"000"),'By serial number'!$A:$A,0),MATCH(_7043_DJones_1_export_excel_2_9_[[#Headers],[NBAA Addr2]],'By serial number'!$A$1:$AV$1,0)))</f>
        <v/>
      </c>
      <c r="AZ86" s="4" t="str">
        <f>IF(LEN(INDEX('By serial number'!$A:$AV,MATCH(TEXT($C86,"000"),'By serial number'!$A:$A,0),MATCH(_7043_DJones_1_export_excel_2_9_[[#Headers],[NBAA City]],'By serial number'!$A$1:$AV$1,0)))=0,"",INDEX('By serial number'!$A:$AV,MATCH(TEXT($C86,"000"),'By serial number'!$A:$A,0),MATCH(_7043_DJones_1_export_excel_2_9_[[#Headers],[NBAA City]],'By serial number'!$A$1:$AV$1,0)))</f>
        <v/>
      </c>
      <c r="BA86" s="4" t="str">
        <f>IF(LEN(INDEX('By serial number'!$A:$AV,MATCH(TEXT($C86,"000"),'By serial number'!$A:$A,0),MATCH(_7043_DJones_1_export_excel_2_9_[[#Headers],[NBAA State]],'By serial number'!$A$1:$AV$1,0)))=0,"",INDEX('By serial number'!$A:$AV,MATCH(TEXT($C86,"000"),'By serial number'!$A:$A,0),MATCH(_7043_DJones_1_export_excel_2_9_[[#Headers],[NBAA State]],'By serial number'!$A$1:$AV$1,0)))</f>
        <v/>
      </c>
      <c r="BB86" s="4" t="str">
        <f>IF(LEN(INDEX('By serial number'!$A:$AV,MATCH(TEXT($C86,"000"),'By serial number'!$A:$A,0),MATCH(_7043_DJones_1_export_excel_2_9_[[#Headers],[NBAA Zip]],'By serial number'!$A$1:$AV$1,0)))=0,"",INDEX('By serial number'!$A:$AV,MATCH(TEXT($C86,"000"),'By serial number'!$A:$A,0),MATCH(_7043_DJones_1_export_excel_2_9_[[#Headers],[NBAA Zip]],'By serial number'!$A$1:$AV$1,0)))</f>
        <v/>
      </c>
      <c r="BC86" s="4" t="str">
        <f>IF(LEN(INDEX('By serial number'!$A:$AV,MATCH(TEXT($C86,"000"),'By serial number'!$A:$A,0),MATCH(_7043_DJones_1_export_excel_2_9_[[#Headers],[NBAA Phone]],'By serial number'!$A$1:$AV$1,0)))=0,"",INDEX('By serial number'!$A:$AV,MATCH(TEXT($C86,"000"),'By serial number'!$A:$A,0),MATCH(_7043_DJones_1_export_excel_2_9_[[#Headers],[NBAA Phone]],'By serial number'!$A$1:$AV$1,0)))</f>
        <v/>
      </c>
      <c r="BD86" s="4" t="str">
        <f>IF(LEN(INDEX('By serial number'!$A:$AV,MATCH(TEXT($C86,"000"),'By serial number'!$A:$A,0),MATCH(_7043_DJones_1_export_excel_2_9_[[#Headers],[NBAA Web]],'By serial number'!$A$1:$AV$1,0)))=0,"",INDEX('By serial number'!$A:$AV,MATCH(TEXT($C86,"000"),'By serial number'!$A:$A,0),MATCH(_7043_DJones_1_export_excel_2_9_[[#Headers],[NBAA Web]],'By serial number'!$A$1:$AV$1,0)))</f>
        <v/>
      </c>
      <c r="BE86" s="4" t="str">
        <f>IF(LEN(INDEX('By serial number'!$A:$AV,MATCH(TEXT($C86,"000"),'By serial number'!$A:$A,0),MATCH(_7043_DJones_1_export_excel_2_9_[[#Headers],[NBAA email]],'By serial number'!$A$1:$AV$1,0)))=0,"",INDEX('By serial number'!$A:$AV,MATCH(TEXT($C86,"000"),'By serial number'!$A:$A,0),MATCH(_7043_DJones_1_export_excel_2_9_[[#Headers],[NBAA email]],'By serial number'!$A$1:$AV$1,0)))</f>
        <v/>
      </c>
      <c r="BF86" s="4" t="str">
        <f>IF(LEN(INDEX('By serial number'!$A:$AV,MATCH(TEXT($C86,"000"),'By serial number'!$A:$A,0),MATCH(_7043_DJones_1_export_excel_2_9_[[#Headers],[NBAA NBAA Link]],'By serial number'!$A$1:$AV$1,0)))=0,"",INDEX('By serial number'!$A:$AV,MATCH(TEXT($C86,"000"),'By serial number'!$A:$A,0),MATCH(_7043_DJones_1_export_excel_2_9_[[#Headers],[NBAA NBAA Link]],'By serial number'!$A$1:$AV$1,0)))</f>
        <v/>
      </c>
      <c r="BG86" s="4" t="str">
        <f>IF(LEN(INDEX('By serial number'!$A:$AV,MATCH(TEXT($C86,"000"),'By serial number'!$A:$A,0),MATCH(_7043_DJones_1_export_excel_2_9_[[#Headers],[Certificate Designator]],'By serial number'!$A$1:$AV$1,0)))=0,"",INDEX('By serial number'!$A:$AV,MATCH(TEXT($C86,"000"),'By serial number'!$A:$A,0),MATCH(_7043_DJones_1_export_excel_2_9_[[#Headers],[Certificate Designator]],'By serial number'!$A$1:$AV$1,0)))</f>
        <v/>
      </c>
      <c r="BH86" s="4" t="str">
        <f>IF(LEN(INDEX('By serial number'!$A:$AV,MATCH(TEXT($C86,"000"),'By serial number'!$A:$A,0),MATCH(_7043_DJones_1_export_excel_2_9_[[#Headers],[Company Name]],'By serial number'!$A$1:$AV$1,0)))=0,"",INDEX('By serial number'!$A:$AV,MATCH(TEXT($C86,"000"),'By serial number'!$A:$A,0),MATCH(_7043_DJones_1_export_excel_2_9_[[#Headers],[Company Name]],'By serial number'!$A$1:$AV$1,0)))</f>
        <v/>
      </c>
      <c r="BI86" s="4" t="str">
        <f>IF(LEN(INDEX('By serial number'!$A:$AV,MATCH(TEXT($C86,"000"),'By serial number'!$A:$A,0),MATCH(_7043_DJones_1_export_excel_2_9_[[#Headers],[CEO_Name]],'By serial number'!$A$1:$AV$1,0)))=0,"",INDEX('By serial number'!$A:$AV,MATCH(TEXT($C86,"000"),'By serial number'!$A:$A,0),MATCH(_7043_DJones_1_export_excel_2_9_[[#Headers],[CEO_Name]],'By serial number'!$A$1:$AV$1,0)))</f>
        <v/>
      </c>
      <c r="BJ86" s="4" t="str">
        <f>IF(LEN(INDEX('By serial number'!$A:$AV,MATCH(TEXT($C86,"000"),'By serial number'!$A:$A,0),MATCH(_7043_DJones_1_export_excel_2_9_[[#Headers],[CEO_Title]],'By serial number'!$A$1:$AV$1,0)))=0,"",INDEX('By serial number'!$A:$AV,MATCH(TEXT($C86,"000"),'By serial number'!$A:$A,0),MATCH(_7043_DJones_1_export_excel_2_9_[[#Headers],[CEO_Title]],'By serial number'!$A$1:$AV$1,0)))</f>
        <v/>
      </c>
      <c r="BK86" s="4" t="str">
        <f>IF(LEN(INDEX('By serial number'!$A:$AV,MATCH(TEXT($C86,"000"),'By serial number'!$A:$A,0),MATCH(_7043_DJones_1_export_excel_2_9_[[#Headers],[CEO_Address1]],'By serial number'!$A$1:$AV$1,0)))=0,"",INDEX('By serial number'!$A:$AV,MATCH(TEXT($C86,"000"),'By serial number'!$A:$A,0),MATCH(_7043_DJones_1_export_excel_2_9_[[#Headers],[CEO_Address1]],'By serial number'!$A$1:$AV$1,0)))</f>
        <v/>
      </c>
      <c r="BL86" s="4" t="str">
        <f>IF(LEN(INDEX('By serial number'!$A:$AV,MATCH(TEXT($C86,"000"),'By serial number'!$A:$A,0),MATCH(_7043_DJones_1_export_excel_2_9_[[#Headers],[CEO_Address2]],'By serial number'!$A$1:$AV$1,0)))=0,"",INDEX('By serial number'!$A:$AV,MATCH(TEXT($C86,"000"),'By serial number'!$A:$A,0),MATCH(_7043_DJones_1_export_excel_2_9_[[#Headers],[CEO_Address2]],'By serial number'!$A$1:$AV$1,0)))</f>
        <v/>
      </c>
      <c r="BM86" s="4" t="str">
        <f>IF(LEN(INDEX('By serial number'!$A:$AV,MATCH(TEXT($C86,"000"),'By serial number'!$A:$A,0),MATCH(_7043_DJones_1_export_excel_2_9_[[#Headers],[CEO_Address3]],'By serial number'!$A$1:$AV$1,0)))=0,"",INDEX('By serial number'!$A:$AV,MATCH(TEXT($C86,"000"),'By serial number'!$A:$A,0),MATCH(_7043_DJones_1_export_excel_2_9_[[#Headers],[CEO_Address3]],'By serial number'!$A$1:$AV$1,0)))</f>
        <v/>
      </c>
      <c r="BN86" s="4" t="str">
        <f>IF(LEN(INDEX('By serial number'!$A:$AV,MATCH(TEXT($C86,"000"),'By serial number'!$A:$A,0),MATCH(_7043_DJones_1_export_excel_2_9_[[#Headers],[CEO_City]],'By serial number'!$A$1:$AV$1,0)))=0,"",INDEX('By serial number'!$A:$AV,MATCH(TEXT($C86,"000"),'By serial number'!$A:$A,0),MATCH(_7043_DJones_1_export_excel_2_9_[[#Headers],[CEO_City]],'By serial number'!$A$1:$AV$1,0)))</f>
        <v/>
      </c>
      <c r="BO86" s="4" t="str">
        <f>IF(LEN(INDEX('By serial number'!$A:$AV,MATCH(TEXT($C86,"000"),'By serial number'!$A:$A,0),MATCH(_7043_DJones_1_export_excel_2_9_[[#Headers],[CEO_State]],'By serial number'!$A$1:$AV$1,0)))=0,"",INDEX('By serial number'!$A:$AV,MATCH(TEXT($C86,"000"),'By serial number'!$A:$A,0),MATCH(_7043_DJones_1_export_excel_2_9_[[#Headers],[CEO_State]],'By serial number'!$A$1:$AV$1,0)))</f>
        <v/>
      </c>
      <c r="BP86" s="4" t="str">
        <f>IF(LEN(INDEX('By serial number'!$A:$AV,MATCH(TEXT($C86,"000"),'By serial number'!$A:$A,0),MATCH(_7043_DJones_1_export_excel_2_9_[[#Headers],[CEO_Postal_Code]],'By serial number'!$A$1:$AV$1,0)))=0,"",INDEX('By serial number'!$A:$AV,MATCH(TEXT($C86,"000"),'By serial number'!$A:$A,0),MATCH(_7043_DJones_1_export_excel_2_9_[[#Headers],[CEO_Postal_Code]],'By serial number'!$A$1:$AV$1,0)))</f>
        <v/>
      </c>
      <c r="BQ86" s="4" t="str">
        <f>IF(LEN(INDEX('By serial number'!$A:$AV,MATCH(TEXT($C86,"000"),'By serial number'!$A:$A,0),MATCH(_7043_DJones_1_export_excel_2_9_[[#Headers],[CEO_Country]],'By serial number'!$A$1:$AV$1,0)))=0,"",INDEX('By serial number'!$A:$AV,MATCH(TEXT($C86,"000"),'By serial number'!$A:$A,0),MATCH(_7043_DJones_1_export_excel_2_9_[[#Headers],[CEO_Country]],'By serial number'!$A$1:$AV$1,0)))</f>
        <v/>
      </c>
      <c r="BR86" s="4" t="str">
        <f>IF(LEN(INDEX('By serial number'!$A:$AV,MATCH(TEXT($C86,"000"),'By serial number'!$A:$A,0),MATCH(_7043_DJones_1_export_excel_2_9_[[#Headers],[CEO_Phone]],'By serial number'!$A$1:$AV$1,0)))=0,"",INDEX('By serial number'!$A:$AV,MATCH(TEXT($C86,"000"),'By serial number'!$A:$A,0),MATCH(_7043_DJones_1_export_excel_2_9_[[#Headers],[CEO_Phone]],'By serial number'!$A$1:$AV$1,0)))</f>
        <v/>
      </c>
      <c r="BS86" s="4" t="str">
        <f>IF(LEN(INDEX('By serial number'!$A:$AV,MATCH(TEXT($C86,"000"),'By serial number'!$A:$A,0),MATCH(_7043_DJones_1_export_excel_2_9_[[#Headers],[CEO_Phone_Extension]],'By serial number'!$A$1:$AV$1,0)))=0,"",INDEX('By serial number'!$A:$AV,MATCH(TEXT($C86,"000"),'By serial number'!$A:$A,0),MATCH(_7043_DJones_1_export_excel_2_9_[[#Headers],[CEO_Phone_Extension]],'By serial number'!$A$1:$AV$1,0)))</f>
        <v/>
      </c>
      <c r="BT86" s="4" t="str">
        <f>IF(LEN(INDEX('By serial number'!$A:$AV,MATCH(TEXT($C86,"000"),'By serial number'!$A:$A,0),MATCH(_7043_DJones_1_export_excel_2_9_[[#Headers],[CEO_Foreign_Phone]],'By serial number'!$A$1:$AV$1,0)))=0,"",INDEX('By serial number'!$A:$AV,MATCH(TEXT($C86,"000"),'By serial number'!$A:$A,0),MATCH(_7043_DJones_1_export_excel_2_9_[[#Headers],[CEO_Foreign_Phone]],'By serial number'!$A$1:$AV$1,0)))</f>
        <v/>
      </c>
      <c r="BU86" s="4" t="str">
        <f>IFERROR(INDEX(Zerobounce!$A:$B,MATCH(_7043_DJones_1_export_excel_2_9_[[#This Row],[COMPEMAILADDRESS]],Zerobounce!$A:$A,0),2),"")</f>
        <v/>
      </c>
      <c r="BV86" s="4" t="str">
        <f>IFERROR(INDEX(Zerobounce!$A:$B,MATCH(_7043_DJones_1_export_excel_2_9_[[#This Row],[CONTACTEMAIL]],Zerobounce!$A:$A,0),2),"")</f>
        <v/>
      </c>
      <c r="BW86" s="11"/>
    </row>
    <row r="87" spans="1:75" x14ac:dyDescent="0.25">
      <c r="A87" s="4" t="s">
        <v>999</v>
      </c>
      <c r="B87" s="4" t="s">
        <v>1000</v>
      </c>
      <c r="C87">
        <v>248</v>
      </c>
      <c r="D87" s="4" t="s">
        <v>536</v>
      </c>
      <c r="E87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N637SF</v>
      </c>
      <c r="F87" s="4" t="s">
        <v>1593</v>
      </c>
      <c r="G87" s="4" t="s">
        <v>541</v>
      </c>
      <c r="H87" s="4" t="s">
        <v>1002</v>
      </c>
      <c r="I87" s="4" t="s">
        <v>1043</v>
      </c>
      <c r="J87" s="4" t="s">
        <v>1594</v>
      </c>
      <c r="K87" s="4" t="s">
        <v>1595</v>
      </c>
      <c r="L87" s="4" t="s">
        <v>1596</v>
      </c>
      <c r="M87" s="4" t="s">
        <v>544</v>
      </c>
      <c r="N87" s="4" t="s">
        <v>541</v>
      </c>
      <c r="O87">
        <v>39441</v>
      </c>
      <c r="P87" s="4" t="s">
        <v>1002</v>
      </c>
      <c r="Q87" s="4" t="s">
        <v>1016</v>
      </c>
      <c r="R87" s="4" t="s">
        <v>1597</v>
      </c>
      <c r="S87" s="4" t="s">
        <v>548</v>
      </c>
      <c r="T87" s="4" t="s">
        <v>1598</v>
      </c>
      <c r="U87" s="4"/>
      <c r="V87" s="4" t="s">
        <v>1599</v>
      </c>
      <c r="W87" s="4" t="s">
        <v>1600</v>
      </c>
      <c r="X87" s="4" t="s">
        <v>1601</v>
      </c>
      <c r="Y87" s="4" t="s">
        <v>1602</v>
      </c>
      <c r="Z87" s="4" t="s">
        <v>1598</v>
      </c>
      <c r="AA87" s="4" t="s">
        <v>1598</v>
      </c>
      <c r="AB87" s="4"/>
      <c r="AC87" s="4" t="str">
        <f>IF(LEN(INDEX('By serial number'!$A:$AV,MATCH(TEXT($C87,"000"),'By serial number'!$A:$A,0),MATCH(_7043_DJones_1_export_excel_2_9_[[#Headers],["Operator"]],'By serial number'!$A$1:$AV$1,0)))=0,"",INDEX('By serial number'!$A:$AV,MATCH(TEXT($C87,"000"),'By serial number'!$A:$A,0),MATCH(_7043_DJones_1_export_excel_2_9_[[#Headers],["Operator"]],'By serial number'!$A$1:$AV$1,0)))</f>
        <v/>
      </c>
      <c r="AD87" s="4" t="str">
        <f>IF(LEN(INDEX('By serial number'!$A:$AV,MATCH(TEXT($C87,"000"),'By serial number'!$A:$A,0),MATCH(_7043_DJones_1_export_excel_2_9_[[#Headers],[Data]],'By serial number'!$A$1:$AV$1,0)))=0,"",INDEX('By serial number'!$A:$AV,MATCH(TEXT($C87,"000"),'By serial number'!$A:$A,0),MATCH(_7043_DJones_1_export_excel_2_9_[[#Headers],[Data]],'By serial number'!$A$1:$AV$1,0)))</f>
        <v>Sanderson Farms, Laurel MS delivered 5/2/08</v>
      </c>
      <c r="AE87" s="4" t="str">
        <f>IF(LEN(INDEX('By serial number'!$A:$AV,MATCH(TEXT($C87,"000"),'By serial number'!$A:$A,0),MATCH(_7043_DJones_1_export_excel_2_9_[[#Headers],[NAME]],'By serial number'!$A$1:$AV$1,0)))=0,"",INDEX('By serial number'!$A:$AV,MATCH(TEXT($C87,"000"),'By serial number'!$A:$A,0),MATCH(_7043_DJones_1_export_excel_2_9_[[#Headers],[NAME]],'By serial number'!$A$1:$AV$1,0)))</f>
        <v>SANDERSON FARMS INC</v>
      </c>
      <c r="AF87" s="4" t="str">
        <f>IF(LEN(INDEX('By serial number'!$A:$AV,MATCH(TEXT($C87,"000"),'By serial number'!$A:$A,0),MATCH(_7043_DJones_1_export_excel_2_9_[[#Headers],[STREET]],'By serial number'!$A$1:$AV$1,0)))=0,"",INDEX('By serial number'!$A:$AV,MATCH(TEXT($C87,"000"),'By serial number'!$A:$A,0),MATCH(_7043_DJones_1_export_excel_2_9_[[#Headers],[STREET]],'By serial number'!$A$1:$AV$1,0)))</f>
        <v>127 FLYNT RD</v>
      </c>
      <c r="AG87" s="4" t="str">
        <f>IF(LEN(INDEX('By serial number'!$A:$AV,MATCH(TEXT($C87,"000"),'By serial number'!$A:$A,0),MATCH(_7043_DJones_1_export_excel_2_9_[[#Headers],[CITY]],'By serial number'!$A$1:$AV$1,0)))=0,"",INDEX('By serial number'!$A:$AV,MATCH(TEXT($C87,"000"),'By serial number'!$A:$A,0),MATCH(_7043_DJones_1_export_excel_2_9_[[#Headers],[CITY]],'By serial number'!$A$1:$AV$1,0)))</f>
        <v>LAUREL</v>
      </c>
      <c r="AH87" s="4" t="str">
        <f>IF(LEN(INDEX('By serial number'!$A:$AV,MATCH(TEXT($C87,"000"),'By serial number'!$A:$A,0),MATCH(_7043_DJones_1_export_excel_2_9_[[#Headers],[STATE]],'By serial number'!$A$1:$AV$1,0)))=0,"",INDEX('By serial number'!$A:$AV,MATCH(TEXT($C87,"000"),'By serial number'!$A:$A,0),MATCH(_7043_DJones_1_export_excel_2_9_[[#Headers],[STATE]],'By serial number'!$A$1:$AV$1,0)))</f>
        <v>MS</v>
      </c>
      <c r="AI87" s="4" t="e">
        <f>IF(LEN(INDEX('By serial number'!$A:$AV,MATCH(TEXT($C87,"000"),'By serial number'!$A:$A,0),MATCH(_7043_DJones_1_export_excel_2_9_[[#Headers],[Column1]],'By serial number'!$A$1:$AV$1,0)))=0,"",INDEX('By serial number'!$A:$AV,MATCH(TEXT($C87,"000"),'By serial number'!$A:$A,0),MATCH(_7043_DJones_1_export_excel_2_9_[[#Headers],[Column1]],'By serial number'!$A$1:$AV$1,0)))</f>
        <v>#N/A</v>
      </c>
      <c r="AJ87" s="4" t="str">
        <f>IF(LEN(INDEX('By serial number'!$A:$AV,MATCH(TEXT($C87,"000"),'By serial number'!$A:$A,0),MATCH(_7043_DJones_1_export_excel_2_9_[[#Headers],[OTHER NAMES(1)]],'By serial number'!$A$1:$AV$1,0)))=0,"",INDEX('By serial number'!$A:$AV,MATCH(TEXT($C87,"000"),'By serial number'!$A:$A,0),MATCH(_7043_DJones_1_export_excel_2_9_[[#Headers],[OTHER NAMES(1)]],'By serial number'!$A$1:$AV$1,0)))</f>
        <v/>
      </c>
      <c r="AK87" s="4" t="str">
        <f>IF(LEN(INDEX('By serial number'!$A:$AV,MATCH(TEXT($C87,"000"),'By serial number'!$A:$A,0),MATCH(_7043_DJones_1_export_excel_2_9_[[#Headers],[OTHER NAMES(2)]],'By serial number'!$A$1:$AV$1,0)))=0,"",INDEX('By serial number'!$A:$AV,MATCH(TEXT($C87,"000"),'By serial number'!$A:$A,0),MATCH(_7043_DJones_1_export_excel_2_9_[[#Headers],[OTHER NAMES(2)]],'By serial number'!$A$1:$AV$1,0)))</f>
        <v/>
      </c>
      <c r="AL87" s="4" t="str">
        <f>IF(LEN(INDEX('By serial number'!$A:$AV,MATCH(TEXT($C87,"000"),'By serial number'!$A:$A,0),MATCH(_7043_DJones_1_export_excel_2_9_[[#Headers],[Part 135 Certificate Holder Name]],'By serial number'!$A$1:$AV$1,0)))=0,"",INDEX('By serial number'!$A:$AV,MATCH(TEXT($C87,"000"),'By serial number'!$A:$A,0),MATCH(_7043_DJones_1_export_excel_2_9_[[#Headers],[Part 135 Certificate Holder Name]],'By serial number'!$A$1:$AV$1,0)))</f>
        <v/>
      </c>
      <c r="AM87" s="4" t="str">
        <f>IF(LEN(INDEX('By serial number'!$A:$AV,MATCH(TEXT($C87,"000"),'By serial number'!$A:$A,0),MATCH(_7043_DJones_1_export_excel_2_9_[[#Headers],[Part 135 Dsgn]],'By serial number'!$A$1:$AV$1,0)))=0,"",INDEX('By serial number'!$A:$AV,MATCH(TEXT($C87,"000"),'By serial number'!$A:$A,0),MATCH(_7043_DJones_1_export_excel_2_9_[[#Headers],[Part 135 Dsgn]],'By serial number'!$A$1:$AV$1,0)))</f>
        <v/>
      </c>
      <c r="AN87" s="4" t="e">
        <f>IF(LEN(INDEX('By serial number'!$A:$AV,MATCH(TEXT($C87,"000"),'By serial number'!$A:$A,0),MATCH(_7043_DJones_1_export_excel_2_9_[[#Headers],[Column2]],'By serial number'!$A$1:$AV$1,0)))=0,"",INDEX('By serial number'!$A:$AV,MATCH(TEXT($C87,"000"),'By serial number'!$A:$A,0),MATCH(_7043_DJones_1_export_excel_2_9_[[#Headers],[Column2]],'By serial number'!$A$1:$AV$1,0)))</f>
        <v>#N/A</v>
      </c>
      <c r="AO87" s="4" t="str">
        <f>IF(LEN(INDEX('By serial number'!$A:$AV,MATCH(TEXT($C87,"000"),'By serial number'!$A:$A,0),MATCH(_7043_DJones_1_export_excel_2_9_[[#Headers],[DNB Key People]],'By serial number'!$A$1:$AV$1,0)))=0,"",INDEX('By serial number'!$A:$AV,MATCH(TEXT($C87,"000"),'By serial number'!$A:$A,0),MATCH(_7043_DJones_1_export_excel_2_9_[[#Headers],[DNB Key People]],'By serial number'!$A$1:$AV$1,0)))</f>
        <v/>
      </c>
      <c r="AP87" s="4" t="str">
        <f>IF(LEN(INDEX('By serial number'!$A:$AV,MATCH(TEXT($C87,"000"),'By serial number'!$A:$A,0),MATCH(_7043_DJones_1_export_excel_2_9_[[#Headers],[POC]],'By serial number'!$A$1:$AV$1,0)))=0,"",INDEX('By serial number'!$A:$AV,MATCH(TEXT($C87,"000"),'By serial number'!$A:$A,0),MATCH(_7043_DJones_1_export_excel_2_9_[[#Headers],[POC]],'By serial number'!$A$1:$AV$1,0)))</f>
        <v/>
      </c>
      <c r="AQ87" s="4" t="str">
        <f>IF(LEN(INDEX('By serial number'!$A:$AV,MATCH(TEXT($C87,"000"),'By serial number'!$A:$A,0),MATCH(_7043_DJones_1_export_excel_2_9_[[#Headers],[Title]],'By serial number'!$A$1:$AV$1,0)))=0,"",INDEX('By serial number'!$A:$AV,MATCH(TEXT($C87,"000"),'By serial number'!$A:$A,0),MATCH(_7043_DJones_1_export_excel_2_9_[[#Headers],[Title]],'By serial number'!$A$1:$AV$1,0)))</f>
        <v/>
      </c>
      <c r="AR87" s="4" t="str">
        <f>IF(LEN(INDEX('By serial number'!$A:$AV,MATCH(TEXT($C87,"000"),'By serial number'!$A:$A,0),MATCH(_7043_DJones_1_export_excel_2_9_[[#Headers],[Address]],'By serial number'!$A$1:$AV$1,0)))=0,"",INDEX('By serial number'!$A:$AV,MATCH(TEXT($C87,"000"),'By serial number'!$A:$A,0),MATCH(_7043_DJones_1_export_excel_2_9_[[#Headers],[Address]],'By serial number'!$A$1:$AV$1,0)))</f>
        <v/>
      </c>
      <c r="AS87" s="4" t="e">
        <f>IF(LEN(INDEX('By serial number'!$A:$AV,MATCH(TEXT($C87,"000"),'By serial number'!$A:$A,0),MATCH(_7043_DJones_1_export_excel_2_9_[[#Headers],[Column3]],'By serial number'!$A$1:$AV$1,0)))=0,"",INDEX('By serial number'!$A:$AV,MATCH(TEXT($C87,"000"),'By serial number'!$A:$A,0),MATCH(_7043_DJones_1_export_excel_2_9_[[#Headers],[Column3]],'By serial number'!$A$1:$AV$1,0)))</f>
        <v>#N/A</v>
      </c>
      <c r="AT87" s="4" t="str">
        <f>IF(LEN(INDEX('By serial number'!$A:$AV,MATCH(TEXT($C87,"000"),'By serial number'!$A:$A,0),MATCH(_7043_DJones_1_export_excel_2_9_[[#Headers],[Phone]],'By serial number'!$A$1:$AV$1,0)))=0,"",INDEX('By serial number'!$A:$AV,MATCH(TEXT($C87,"000"),'By serial number'!$A:$A,0),MATCH(_7043_DJones_1_export_excel_2_9_[[#Headers],[Phone]],'By serial number'!$A$1:$AV$1,0)))</f>
        <v/>
      </c>
      <c r="AU87" s="4" t="str">
        <f>IF(LEN(INDEX('By serial number'!$A:$AV,MATCH(TEXT($C87,"000"),'By serial number'!$A:$A,0),MATCH(_7043_DJones_1_export_excel_2_9_[[#Headers],[Email]],'By serial number'!$A$1:$AV$1,0)))=0,"",INDEX('By serial number'!$A:$AV,MATCH(TEXT($C87,"000"),'By serial number'!$A:$A,0),MATCH(_7043_DJones_1_export_excel_2_9_[[#Headers],[Email]],'By serial number'!$A$1:$AV$1,0)))</f>
        <v/>
      </c>
      <c r="AV87" s="4" t="e">
        <f>IF(LEN(INDEX('By serial number'!$A:$AV,MATCH(TEXT($C87,"000"),'By serial number'!$A:$A,0),MATCH(_7043_DJones_1_export_excel_2_9_[[#Headers],[Column4]],'By serial number'!$A$1:$AV$1,0)))=0,"",INDEX('By serial number'!$A:$AV,MATCH(TEXT($C87,"000"),'By serial number'!$A:$A,0),MATCH(_7043_DJones_1_export_excel_2_9_[[#Headers],[Column4]],'By serial number'!$A$1:$AV$1,0)))</f>
        <v>#N/A</v>
      </c>
      <c r="AW87" s="4" t="str">
        <f>IF(LEN(INDEX('By serial number'!$A:$AV,MATCH(TEXT($C87,"000"),'By serial number'!$A:$A,0),MATCH(_7043_DJones_1_export_excel_2_9_[[#Headers],[NBAA Name]],'By serial number'!$A$1:$AV$1,0)))=0,"",INDEX('By serial number'!$A:$AV,MATCH(TEXT($C87,"000"),'By serial number'!$A:$A,0),MATCH(_7043_DJones_1_export_excel_2_9_[[#Headers],[NBAA Name]],'By serial number'!$A$1:$AV$1,0)))</f>
        <v xml:space="preserve">Sanderson Farms, Inc. </v>
      </c>
      <c r="AX87" s="4" t="str">
        <f>IF(LEN(INDEX('By serial number'!$A:$AV,MATCH(TEXT($C87,"000"),'By serial number'!$A:$A,0),MATCH(_7043_DJones_1_export_excel_2_9_[[#Headers],[NBAA Addr1]],'By serial number'!$A$1:$AV$1,0)))=0,"",INDEX('By serial number'!$A:$AV,MATCH(TEXT($C87,"000"),'By serial number'!$A:$A,0),MATCH(_7043_DJones_1_export_excel_2_9_[[#Headers],[NBAA Addr1]],'By serial number'!$A$1:$AV$1,0)))</f>
        <v>PO Box 988 127 Flynt Road</v>
      </c>
      <c r="AY87" s="4" t="str">
        <f>IF(LEN(INDEX('By serial number'!$A:$AV,MATCH(TEXT($C87,"000"),'By serial number'!$A:$A,0),MATCH(_7043_DJones_1_export_excel_2_9_[[#Headers],[NBAA Addr2]],'By serial number'!$A$1:$AV$1,0)))=0,"",INDEX('By serial number'!$A:$AV,MATCH(TEXT($C87,"000"),'By serial number'!$A:$A,0),MATCH(_7043_DJones_1_export_excel_2_9_[[#Headers],[NBAA Addr2]],'By serial number'!$A$1:$AV$1,0)))</f>
        <v/>
      </c>
      <c r="AZ87" s="4" t="str">
        <f>IF(LEN(INDEX('By serial number'!$A:$AV,MATCH(TEXT($C87,"000"),'By serial number'!$A:$A,0),MATCH(_7043_DJones_1_export_excel_2_9_[[#Headers],[NBAA City]],'By serial number'!$A$1:$AV$1,0)))=0,"",INDEX('By serial number'!$A:$AV,MATCH(TEXT($C87,"000"),'By serial number'!$A:$A,0),MATCH(_7043_DJones_1_export_excel_2_9_[[#Headers],[NBAA City]],'By serial number'!$A$1:$AV$1,0)))</f>
        <v>Laurel</v>
      </c>
      <c r="BA87" s="4" t="str">
        <f>IF(LEN(INDEX('By serial number'!$A:$AV,MATCH(TEXT($C87,"000"),'By serial number'!$A:$A,0),MATCH(_7043_DJones_1_export_excel_2_9_[[#Headers],[NBAA State]],'By serial number'!$A$1:$AV$1,0)))=0,"",INDEX('By serial number'!$A:$AV,MATCH(TEXT($C87,"000"),'By serial number'!$A:$A,0),MATCH(_7043_DJones_1_export_excel_2_9_[[#Headers],[NBAA State]],'By serial number'!$A$1:$AV$1,0)))</f>
        <v>Mississippi</v>
      </c>
      <c r="BB87" s="4" t="str">
        <f>IF(LEN(INDEX('By serial number'!$A:$AV,MATCH(TEXT($C87,"000"),'By serial number'!$A:$A,0),MATCH(_7043_DJones_1_export_excel_2_9_[[#Headers],[NBAA Zip]],'By serial number'!$A$1:$AV$1,0)))=0,"",INDEX('By serial number'!$A:$AV,MATCH(TEXT($C87,"000"),'By serial number'!$A:$A,0),MATCH(_7043_DJones_1_export_excel_2_9_[[#Headers],[NBAA Zip]],'By serial number'!$A$1:$AV$1,0)))</f>
        <v>39441-0988</v>
      </c>
      <c r="BC87" s="4" t="str">
        <f>IF(LEN(INDEX('By serial number'!$A:$AV,MATCH(TEXT($C87,"000"),'By serial number'!$A:$A,0),MATCH(_7043_DJones_1_export_excel_2_9_[[#Headers],[NBAA Phone]],'By serial number'!$A$1:$AV$1,0)))=0,"",INDEX('By serial number'!$A:$AV,MATCH(TEXT($C87,"000"),'By serial number'!$A:$A,0),MATCH(_7043_DJones_1_export_excel_2_9_[[#Headers],[NBAA Phone]],'By serial number'!$A$1:$AV$1,0)))</f>
        <v>+1 601.649.4030</v>
      </c>
      <c r="BD87" s="4" t="str">
        <f>IF(LEN(INDEX('By serial number'!$A:$AV,MATCH(TEXT($C87,"000"),'By serial number'!$A:$A,0),MATCH(_7043_DJones_1_export_excel_2_9_[[#Headers],[NBAA Web]],'By serial number'!$A$1:$AV$1,0)))=0,"",INDEX('By serial number'!$A:$AV,MATCH(TEXT($C87,"000"),'By serial number'!$A:$A,0),MATCH(_7043_DJones_1_export_excel_2_9_[[#Headers],[NBAA Web]],'By serial number'!$A$1:$AV$1,0)))</f>
        <v>www.sandersonfarms.com</v>
      </c>
      <c r="BE87" s="4" t="str">
        <f>IF(LEN(INDEX('By serial number'!$A:$AV,MATCH(TEXT($C87,"000"),'By serial number'!$A:$A,0),MATCH(_7043_DJones_1_export_excel_2_9_[[#Headers],[NBAA email]],'By serial number'!$A$1:$AV$1,0)))=0,"",INDEX('By serial number'!$A:$AV,MATCH(TEXT($C87,"000"),'By serial number'!$A:$A,0),MATCH(_7043_DJones_1_export_excel_2_9_[[#Headers],[NBAA email]],'By serial number'!$A$1:$AV$1,0)))</f>
        <v>dgilley@sandersonfarms.com</v>
      </c>
      <c r="BF87" s="4" t="str">
        <f>IF(LEN(INDEX('By serial number'!$A:$AV,MATCH(TEXT($C87,"000"),'By serial number'!$A:$A,0),MATCH(_7043_DJones_1_export_excel_2_9_[[#Headers],[NBAA NBAA Link]],'By serial number'!$A$1:$AV$1,0)))=0,"",INDEX('By serial number'!$A:$AV,MATCH(TEXT($C87,"000"),'By serial number'!$A:$A,0),MATCH(_7043_DJones_1_export_excel_2_9_[[#Headers],[NBAA NBAA Link]],'By serial number'!$A$1:$AV$1,0)))</f>
        <v/>
      </c>
      <c r="BG87" s="4" t="str">
        <f>IF(LEN(INDEX('By serial number'!$A:$AV,MATCH(TEXT($C87,"000"),'By serial number'!$A:$A,0),MATCH(_7043_DJones_1_export_excel_2_9_[[#Headers],[Certificate Designator]],'By serial number'!$A$1:$AV$1,0)))=0,"",INDEX('By serial number'!$A:$AV,MATCH(TEXT($C87,"000"),'By serial number'!$A:$A,0),MATCH(_7043_DJones_1_export_excel_2_9_[[#Headers],[Certificate Designator]],'By serial number'!$A$1:$AV$1,0)))</f>
        <v/>
      </c>
      <c r="BH87" s="4" t="str">
        <f>IF(LEN(INDEX('By serial number'!$A:$AV,MATCH(TEXT($C87,"000"),'By serial number'!$A:$A,0),MATCH(_7043_DJones_1_export_excel_2_9_[[#Headers],[Company Name]],'By serial number'!$A$1:$AV$1,0)))=0,"",INDEX('By serial number'!$A:$AV,MATCH(TEXT($C87,"000"),'By serial number'!$A:$A,0),MATCH(_7043_DJones_1_export_excel_2_9_[[#Headers],[Company Name]],'By serial number'!$A$1:$AV$1,0)))</f>
        <v/>
      </c>
      <c r="BI87" s="4" t="str">
        <f>IF(LEN(INDEX('By serial number'!$A:$AV,MATCH(TEXT($C87,"000"),'By serial number'!$A:$A,0),MATCH(_7043_DJones_1_export_excel_2_9_[[#Headers],[CEO_Name]],'By serial number'!$A$1:$AV$1,0)))=0,"",INDEX('By serial number'!$A:$AV,MATCH(TEXT($C87,"000"),'By serial number'!$A:$A,0),MATCH(_7043_DJones_1_export_excel_2_9_[[#Headers],[CEO_Name]],'By serial number'!$A$1:$AV$1,0)))</f>
        <v/>
      </c>
      <c r="BJ87" s="4" t="str">
        <f>IF(LEN(INDEX('By serial number'!$A:$AV,MATCH(TEXT($C87,"000"),'By serial number'!$A:$A,0),MATCH(_7043_DJones_1_export_excel_2_9_[[#Headers],[CEO_Title]],'By serial number'!$A$1:$AV$1,0)))=0,"",INDEX('By serial number'!$A:$AV,MATCH(TEXT($C87,"000"),'By serial number'!$A:$A,0),MATCH(_7043_DJones_1_export_excel_2_9_[[#Headers],[CEO_Title]],'By serial number'!$A$1:$AV$1,0)))</f>
        <v/>
      </c>
      <c r="BK87" s="4" t="str">
        <f>IF(LEN(INDEX('By serial number'!$A:$AV,MATCH(TEXT($C87,"000"),'By serial number'!$A:$A,0),MATCH(_7043_DJones_1_export_excel_2_9_[[#Headers],[CEO_Address1]],'By serial number'!$A$1:$AV$1,0)))=0,"",INDEX('By serial number'!$A:$AV,MATCH(TEXT($C87,"000"),'By serial number'!$A:$A,0),MATCH(_7043_DJones_1_export_excel_2_9_[[#Headers],[CEO_Address1]],'By serial number'!$A$1:$AV$1,0)))</f>
        <v/>
      </c>
      <c r="BL87" s="4" t="str">
        <f>IF(LEN(INDEX('By serial number'!$A:$AV,MATCH(TEXT($C87,"000"),'By serial number'!$A:$A,0),MATCH(_7043_DJones_1_export_excel_2_9_[[#Headers],[CEO_Address2]],'By serial number'!$A$1:$AV$1,0)))=0,"",INDEX('By serial number'!$A:$AV,MATCH(TEXT($C87,"000"),'By serial number'!$A:$A,0),MATCH(_7043_DJones_1_export_excel_2_9_[[#Headers],[CEO_Address2]],'By serial number'!$A$1:$AV$1,0)))</f>
        <v/>
      </c>
      <c r="BM87" s="4" t="str">
        <f>IF(LEN(INDEX('By serial number'!$A:$AV,MATCH(TEXT($C87,"000"),'By serial number'!$A:$A,0),MATCH(_7043_DJones_1_export_excel_2_9_[[#Headers],[CEO_Address3]],'By serial number'!$A$1:$AV$1,0)))=0,"",INDEX('By serial number'!$A:$AV,MATCH(TEXT($C87,"000"),'By serial number'!$A:$A,0),MATCH(_7043_DJones_1_export_excel_2_9_[[#Headers],[CEO_Address3]],'By serial number'!$A$1:$AV$1,0)))</f>
        <v/>
      </c>
      <c r="BN87" s="4" t="str">
        <f>IF(LEN(INDEX('By serial number'!$A:$AV,MATCH(TEXT($C87,"000"),'By serial number'!$A:$A,0),MATCH(_7043_DJones_1_export_excel_2_9_[[#Headers],[CEO_City]],'By serial number'!$A$1:$AV$1,0)))=0,"",INDEX('By serial number'!$A:$AV,MATCH(TEXT($C87,"000"),'By serial number'!$A:$A,0),MATCH(_7043_DJones_1_export_excel_2_9_[[#Headers],[CEO_City]],'By serial number'!$A$1:$AV$1,0)))</f>
        <v/>
      </c>
      <c r="BO87" s="4" t="str">
        <f>IF(LEN(INDEX('By serial number'!$A:$AV,MATCH(TEXT($C87,"000"),'By serial number'!$A:$A,0),MATCH(_7043_DJones_1_export_excel_2_9_[[#Headers],[CEO_State]],'By serial number'!$A$1:$AV$1,0)))=0,"",INDEX('By serial number'!$A:$AV,MATCH(TEXT($C87,"000"),'By serial number'!$A:$A,0),MATCH(_7043_DJones_1_export_excel_2_9_[[#Headers],[CEO_State]],'By serial number'!$A$1:$AV$1,0)))</f>
        <v/>
      </c>
      <c r="BP87" s="4" t="str">
        <f>IF(LEN(INDEX('By serial number'!$A:$AV,MATCH(TEXT($C87,"000"),'By serial number'!$A:$A,0),MATCH(_7043_DJones_1_export_excel_2_9_[[#Headers],[CEO_Postal_Code]],'By serial number'!$A$1:$AV$1,0)))=0,"",INDEX('By serial number'!$A:$AV,MATCH(TEXT($C87,"000"),'By serial number'!$A:$A,0),MATCH(_7043_DJones_1_export_excel_2_9_[[#Headers],[CEO_Postal_Code]],'By serial number'!$A$1:$AV$1,0)))</f>
        <v/>
      </c>
      <c r="BQ87" s="4" t="str">
        <f>IF(LEN(INDEX('By serial number'!$A:$AV,MATCH(TEXT($C87,"000"),'By serial number'!$A:$A,0),MATCH(_7043_DJones_1_export_excel_2_9_[[#Headers],[CEO_Country]],'By serial number'!$A$1:$AV$1,0)))=0,"",INDEX('By serial number'!$A:$AV,MATCH(TEXT($C87,"000"),'By serial number'!$A:$A,0),MATCH(_7043_DJones_1_export_excel_2_9_[[#Headers],[CEO_Country]],'By serial number'!$A$1:$AV$1,0)))</f>
        <v/>
      </c>
      <c r="BR87" s="4" t="str">
        <f>IF(LEN(INDEX('By serial number'!$A:$AV,MATCH(TEXT($C87,"000"),'By serial number'!$A:$A,0),MATCH(_7043_DJones_1_export_excel_2_9_[[#Headers],[CEO_Phone]],'By serial number'!$A$1:$AV$1,0)))=0,"",INDEX('By serial number'!$A:$AV,MATCH(TEXT($C87,"000"),'By serial number'!$A:$A,0),MATCH(_7043_DJones_1_export_excel_2_9_[[#Headers],[CEO_Phone]],'By serial number'!$A$1:$AV$1,0)))</f>
        <v/>
      </c>
      <c r="BS87" s="4" t="str">
        <f>IF(LEN(INDEX('By serial number'!$A:$AV,MATCH(TEXT($C87,"000"),'By serial number'!$A:$A,0),MATCH(_7043_DJones_1_export_excel_2_9_[[#Headers],[CEO_Phone_Extension]],'By serial number'!$A$1:$AV$1,0)))=0,"",INDEX('By serial number'!$A:$AV,MATCH(TEXT($C87,"000"),'By serial number'!$A:$A,0),MATCH(_7043_DJones_1_export_excel_2_9_[[#Headers],[CEO_Phone_Extension]],'By serial number'!$A$1:$AV$1,0)))</f>
        <v/>
      </c>
      <c r="BT87" s="4" t="str">
        <f>IF(LEN(INDEX('By serial number'!$A:$AV,MATCH(TEXT($C87,"000"),'By serial number'!$A:$A,0),MATCH(_7043_DJones_1_export_excel_2_9_[[#Headers],[CEO_Foreign_Phone]],'By serial number'!$A$1:$AV$1,0)))=0,"",INDEX('By serial number'!$A:$AV,MATCH(TEXT($C87,"000"),'By serial number'!$A:$A,0),MATCH(_7043_DJones_1_export_excel_2_9_[[#Headers],[CEO_Foreign_Phone]],'By serial number'!$A$1:$AV$1,0)))</f>
        <v/>
      </c>
      <c r="BU87" s="4" t="str">
        <f>IFERROR(INDEX(Zerobounce!$A:$B,MATCH(_7043_DJones_1_export_excel_2_9_[[#This Row],[COMPEMAILADDRESS]],Zerobounce!$A:$A,0),2),"")</f>
        <v>catch-all</v>
      </c>
      <c r="BV87" s="4" t="str">
        <f>IFERROR(INDEX(Zerobounce!$A:$B,MATCH(_7043_DJones_1_export_excel_2_9_[[#This Row],[CONTACTEMAIL]],Zerobounce!$A:$A,0),2),"")</f>
        <v>catch-all</v>
      </c>
      <c r="BW87" s="11"/>
    </row>
    <row r="88" spans="1:75" x14ac:dyDescent="0.25">
      <c r="A88" s="4" t="s">
        <v>999</v>
      </c>
      <c r="B88" s="4" t="s">
        <v>1000</v>
      </c>
      <c r="C88">
        <v>248</v>
      </c>
      <c r="D88" s="4" t="s">
        <v>536</v>
      </c>
      <c r="E88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N637SF</v>
      </c>
      <c r="F88" s="4" t="s">
        <v>1593</v>
      </c>
      <c r="G88" s="4" t="s">
        <v>541</v>
      </c>
      <c r="H88" s="4" t="s">
        <v>1002</v>
      </c>
      <c r="I88" s="4" t="s">
        <v>515</v>
      </c>
      <c r="J88" s="4" t="s">
        <v>1594</v>
      </c>
      <c r="K88" s="4" t="s">
        <v>1595</v>
      </c>
      <c r="L88" s="4" t="s">
        <v>1596</v>
      </c>
      <c r="M88" s="4" t="s">
        <v>544</v>
      </c>
      <c r="N88" s="4" t="s">
        <v>541</v>
      </c>
      <c r="O88">
        <v>39441</v>
      </c>
      <c r="P88" s="4" t="s">
        <v>1002</v>
      </c>
      <c r="Q88" s="4" t="s">
        <v>1016</v>
      </c>
      <c r="R88" s="4" t="s">
        <v>1597</v>
      </c>
      <c r="S88" s="4" t="s">
        <v>548</v>
      </c>
      <c r="T88" s="4" t="s">
        <v>1598</v>
      </c>
      <c r="U88" s="4"/>
      <c r="V88" s="4"/>
      <c r="W88" s="4"/>
      <c r="X88" s="4"/>
      <c r="Y88" s="4"/>
      <c r="Z88" s="4" t="s">
        <v>1598</v>
      </c>
      <c r="AA88" s="4"/>
      <c r="AB88" s="4"/>
      <c r="AC88" s="4" t="str">
        <f>IF(LEN(INDEX('By serial number'!$A:$AV,MATCH(TEXT($C88,"000"),'By serial number'!$A:$A,0),MATCH(_7043_DJones_1_export_excel_2_9_[[#Headers],["Operator"]],'By serial number'!$A$1:$AV$1,0)))=0,"",INDEX('By serial number'!$A:$AV,MATCH(TEXT($C88,"000"),'By serial number'!$A:$A,0),MATCH(_7043_DJones_1_export_excel_2_9_[[#Headers],["Operator"]],'By serial number'!$A$1:$AV$1,0)))</f>
        <v/>
      </c>
      <c r="AD88" s="4" t="str">
        <f>IF(LEN(INDEX('By serial number'!$A:$AV,MATCH(TEXT($C88,"000"),'By serial number'!$A:$A,0),MATCH(_7043_DJones_1_export_excel_2_9_[[#Headers],[Data]],'By serial number'!$A$1:$AV$1,0)))=0,"",INDEX('By serial number'!$A:$AV,MATCH(TEXT($C88,"000"),'By serial number'!$A:$A,0),MATCH(_7043_DJones_1_export_excel_2_9_[[#Headers],[Data]],'By serial number'!$A$1:$AV$1,0)))</f>
        <v>Sanderson Farms, Laurel MS delivered 5/2/08</v>
      </c>
      <c r="AE88" s="4" t="str">
        <f>IF(LEN(INDEX('By serial number'!$A:$AV,MATCH(TEXT($C88,"000"),'By serial number'!$A:$A,0),MATCH(_7043_DJones_1_export_excel_2_9_[[#Headers],[NAME]],'By serial number'!$A$1:$AV$1,0)))=0,"",INDEX('By serial number'!$A:$AV,MATCH(TEXT($C88,"000"),'By serial number'!$A:$A,0),MATCH(_7043_DJones_1_export_excel_2_9_[[#Headers],[NAME]],'By serial number'!$A$1:$AV$1,0)))</f>
        <v>SANDERSON FARMS INC</v>
      </c>
      <c r="AF88" s="4" t="str">
        <f>IF(LEN(INDEX('By serial number'!$A:$AV,MATCH(TEXT($C88,"000"),'By serial number'!$A:$A,0),MATCH(_7043_DJones_1_export_excel_2_9_[[#Headers],[STREET]],'By serial number'!$A$1:$AV$1,0)))=0,"",INDEX('By serial number'!$A:$AV,MATCH(TEXT($C88,"000"),'By serial number'!$A:$A,0),MATCH(_7043_DJones_1_export_excel_2_9_[[#Headers],[STREET]],'By serial number'!$A$1:$AV$1,0)))</f>
        <v>127 FLYNT RD</v>
      </c>
      <c r="AG88" s="4" t="str">
        <f>IF(LEN(INDEX('By serial number'!$A:$AV,MATCH(TEXT($C88,"000"),'By serial number'!$A:$A,0),MATCH(_7043_DJones_1_export_excel_2_9_[[#Headers],[CITY]],'By serial number'!$A$1:$AV$1,0)))=0,"",INDEX('By serial number'!$A:$AV,MATCH(TEXT($C88,"000"),'By serial number'!$A:$A,0),MATCH(_7043_DJones_1_export_excel_2_9_[[#Headers],[CITY]],'By serial number'!$A$1:$AV$1,0)))</f>
        <v>LAUREL</v>
      </c>
      <c r="AH88" s="4" t="str">
        <f>IF(LEN(INDEX('By serial number'!$A:$AV,MATCH(TEXT($C88,"000"),'By serial number'!$A:$A,0),MATCH(_7043_DJones_1_export_excel_2_9_[[#Headers],[STATE]],'By serial number'!$A$1:$AV$1,0)))=0,"",INDEX('By serial number'!$A:$AV,MATCH(TEXT($C88,"000"),'By serial number'!$A:$A,0),MATCH(_7043_DJones_1_export_excel_2_9_[[#Headers],[STATE]],'By serial number'!$A$1:$AV$1,0)))</f>
        <v>MS</v>
      </c>
      <c r="AI88" s="4" t="e">
        <f>IF(LEN(INDEX('By serial number'!$A:$AV,MATCH(TEXT($C88,"000"),'By serial number'!$A:$A,0),MATCH(_7043_DJones_1_export_excel_2_9_[[#Headers],[Column1]],'By serial number'!$A$1:$AV$1,0)))=0,"",INDEX('By serial number'!$A:$AV,MATCH(TEXT($C88,"000"),'By serial number'!$A:$A,0),MATCH(_7043_DJones_1_export_excel_2_9_[[#Headers],[Column1]],'By serial number'!$A$1:$AV$1,0)))</f>
        <v>#N/A</v>
      </c>
      <c r="AJ88" s="4" t="str">
        <f>IF(LEN(INDEX('By serial number'!$A:$AV,MATCH(TEXT($C88,"000"),'By serial number'!$A:$A,0),MATCH(_7043_DJones_1_export_excel_2_9_[[#Headers],[OTHER NAMES(1)]],'By serial number'!$A$1:$AV$1,0)))=0,"",INDEX('By serial number'!$A:$AV,MATCH(TEXT($C88,"000"),'By serial number'!$A:$A,0),MATCH(_7043_DJones_1_export_excel_2_9_[[#Headers],[OTHER NAMES(1)]],'By serial number'!$A$1:$AV$1,0)))</f>
        <v/>
      </c>
      <c r="AK88" s="4" t="str">
        <f>IF(LEN(INDEX('By serial number'!$A:$AV,MATCH(TEXT($C88,"000"),'By serial number'!$A:$A,0),MATCH(_7043_DJones_1_export_excel_2_9_[[#Headers],[OTHER NAMES(2)]],'By serial number'!$A$1:$AV$1,0)))=0,"",INDEX('By serial number'!$A:$AV,MATCH(TEXT($C88,"000"),'By serial number'!$A:$A,0),MATCH(_7043_DJones_1_export_excel_2_9_[[#Headers],[OTHER NAMES(2)]],'By serial number'!$A$1:$AV$1,0)))</f>
        <v/>
      </c>
      <c r="AL88" s="4" t="str">
        <f>IF(LEN(INDEX('By serial number'!$A:$AV,MATCH(TEXT($C88,"000"),'By serial number'!$A:$A,0),MATCH(_7043_DJones_1_export_excel_2_9_[[#Headers],[Part 135 Certificate Holder Name]],'By serial number'!$A$1:$AV$1,0)))=0,"",INDEX('By serial number'!$A:$AV,MATCH(TEXT($C88,"000"),'By serial number'!$A:$A,0),MATCH(_7043_DJones_1_export_excel_2_9_[[#Headers],[Part 135 Certificate Holder Name]],'By serial number'!$A$1:$AV$1,0)))</f>
        <v/>
      </c>
      <c r="AM88" s="4" t="str">
        <f>IF(LEN(INDEX('By serial number'!$A:$AV,MATCH(TEXT($C88,"000"),'By serial number'!$A:$A,0),MATCH(_7043_DJones_1_export_excel_2_9_[[#Headers],[Part 135 Dsgn]],'By serial number'!$A$1:$AV$1,0)))=0,"",INDEX('By serial number'!$A:$AV,MATCH(TEXT($C88,"000"),'By serial number'!$A:$A,0),MATCH(_7043_DJones_1_export_excel_2_9_[[#Headers],[Part 135 Dsgn]],'By serial number'!$A$1:$AV$1,0)))</f>
        <v/>
      </c>
      <c r="AN88" s="4" t="e">
        <f>IF(LEN(INDEX('By serial number'!$A:$AV,MATCH(TEXT($C88,"000"),'By serial number'!$A:$A,0),MATCH(_7043_DJones_1_export_excel_2_9_[[#Headers],[Column2]],'By serial number'!$A$1:$AV$1,0)))=0,"",INDEX('By serial number'!$A:$AV,MATCH(TEXT($C88,"000"),'By serial number'!$A:$A,0),MATCH(_7043_DJones_1_export_excel_2_9_[[#Headers],[Column2]],'By serial number'!$A$1:$AV$1,0)))</f>
        <v>#N/A</v>
      </c>
      <c r="AO88" s="4" t="str">
        <f>IF(LEN(INDEX('By serial number'!$A:$AV,MATCH(TEXT($C88,"000"),'By serial number'!$A:$A,0),MATCH(_7043_DJones_1_export_excel_2_9_[[#Headers],[DNB Key People]],'By serial number'!$A$1:$AV$1,0)))=0,"",INDEX('By serial number'!$A:$AV,MATCH(TEXT($C88,"000"),'By serial number'!$A:$A,0),MATCH(_7043_DJones_1_export_excel_2_9_[[#Headers],[DNB Key People]],'By serial number'!$A$1:$AV$1,0)))</f>
        <v/>
      </c>
      <c r="AP88" s="4" t="str">
        <f>IF(LEN(INDEX('By serial number'!$A:$AV,MATCH(TEXT($C88,"000"),'By serial number'!$A:$A,0),MATCH(_7043_DJones_1_export_excel_2_9_[[#Headers],[POC]],'By serial number'!$A$1:$AV$1,0)))=0,"",INDEX('By serial number'!$A:$AV,MATCH(TEXT($C88,"000"),'By serial number'!$A:$A,0),MATCH(_7043_DJones_1_export_excel_2_9_[[#Headers],[POC]],'By serial number'!$A$1:$AV$1,0)))</f>
        <v/>
      </c>
      <c r="AQ88" s="4" t="str">
        <f>IF(LEN(INDEX('By serial number'!$A:$AV,MATCH(TEXT($C88,"000"),'By serial number'!$A:$A,0),MATCH(_7043_DJones_1_export_excel_2_9_[[#Headers],[Title]],'By serial number'!$A$1:$AV$1,0)))=0,"",INDEX('By serial number'!$A:$AV,MATCH(TEXT($C88,"000"),'By serial number'!$A:$A,0),MATCH(_7043_DJones_1_export_excel_2_9_[[#Headers],[Title]],'By serial number'!$A$1:$AV$1,0)))</f>
        <v/>
      </c>
      <c r="AR88" s="4" t="str">
        <f>IF(LEN(INDEX('By serial number'!$A:$AV,MATCH(TEXT($C88,"000"),'By serial number'!$A:$A,0),MATCH(_7043_DJones_1_export_excel_2_9_[[#Headers],[Address]],'By serial number'!$A$1:$AV$1,0)))=0,"",INDEX('By serial number'!$A:$AV,MATCH(TEXT($C88,"000"),'By serial number'!$A:$A,0),MATCH(_7043_DJones_1_export_excel_2_9_[[#Headers],[Address]],'By serial number'!$A$1:$AV$1,0)))</f>
        <v/>
      </c>
      <c r="AS88" s="4" t="e">
        <f>IF(LEN(INDEX('By serial number'!$A:$AV,MATCH(TEXT($C88,"000"),'By serial number'!$A:$A,0),MATCH(_7043_DJones_1_export_excel_2_9_[[#Headers],[Column3]],'By serial number'!$A$1:$AV$1,0)))=0,"",INDEX('By serial number'!$A:$AV,MATCH(TEXT($C88,"000"),'By serial number'!$A:$A,0),MATCH(_7043_DJones_1_export_excel_2_9_[[#Headers],[Column3]],'By serial number'!$A$1:$AV$1,0)))</f>
        <v>#N/A</v>
      </c>
      <c r="AT88" s="4" t="str">
        <f>IF(LEN(INDEX('By serial number'!$A:$AV,MATCH(TEXT($C88,"000"),'By serial number'!$A:$A,0),MATCH(_7043_DJones_1_export_excel_2_9_[[#Headers],[Phone]],'By serial number'!$A$1:$AV$1,0)))=0,"",INDEX('By serial number'!$A:$AV,MATCH(TEXT($C88,"000"),'By serial number'!$A:$A,0),MATCH(_7043_DJones_1_export_excel_2_9_[[#Headers],[Phone]],'By serial number'!$A$1:$AV$1,0)))</f>
        <v/>
      </c>
      <c r="AU88" s="4" t="str">
        <f>IF(LEN(INDEX('By serial number'!$A:$AV,MATCH(TEXT($C88,"000"),'By serial number'!$A:$A,0),MATCH(_7043_DJones_1_export_excel_2_9_[[#Headers],[Email]],'By serial number'!$A$1:$AV$1,0)))=0,"",INDEX('By serial number'!$A:$AV,MATCH(TEXT($C88,"000"),'By serial number'!$A:$A,0),MATCH(_7043_DJones_1_export_excel_2_9_[[#Headers],[Email]],'By serial number'!$A$1:$AV$1,0)))</f>
        <v/>
      </c>
      <c r="AV88" s="4" t="e">
        <f>IF(LEN(INDEX('By serial number'!$A:$AV,MATCH(TEXT($C88,"000"),'By serial number'!$A:$A,0),MATCH(_7043_DJones_1_export_excel_2_9_[[#Headers],[Column4]],'By serial number'!$A$1:$AV$1,0)))=0,"",INDEX('By serial number'!$A:$AV,MATCH(TEXT($C88,"000"),'By serial number'!$A:$A,0),MATCH(_7043_DJones_1_export_excel_2_9_[[#Headers],[Column4]],'By serial number'!$A$1:$AV$1,0)))</f>
        <v>#N/A</v>
      </c>
      <c r="AW88" s="4" t="str">
        <f>IF(LEN(INDEX('By serial number'!$A:$AV,MATCH(TEXT($C88,"000"),'By serial number'!$A:$A,0),MATCH(_7043_DJones_1_export_excel_2_9_[[#Headers],[NBAA Name]],'By serial number'!$A$1:$AV$1,0)))=0,"",INDEX('By serial number'!$A:$AV,MATCH(TEXT($C88,"000"),'By serial number'!$A:$A,0),MATCH(_7043_DJones_1_export_excel_2_9_[[#Headers],[NBAA Name]],'By serial number'!$A$1:$AV$1,0)))</f>
        <v xml:space="preserve">Sanderson Farms, Inc. </v>
      </c>
      <c r="AX88" s="4" t="str">
        <f>IF(LEN(INDEX('By serial number'!$A:$AV,MATCH(TEXT($C88,"000"),'By serial number'!$A:$A,0),MATCH(_7043_DJones_1_export_excel_2_9_[[#Headers],[NBAA Addr1]],'By serial number'!$A$1:$AV$1,0)))=0,"",INDEX('By serial number'!$A:$AV,MATCH(TEXT($C88,"000"),'By serial number'!$A:$A,0),MATCH(_7043_DJones_1_export_excel_2_9_[[#Headers],[NBAA Addr1]],'By serial number'!$A$1:$AV$1,0)))</f>
        <v>PO Box 988 127 Flynt Road</v>
      </c>
      <c r="AY88" s="4" t="str">
        <f>IF(LEN(INDEX('By serial number'!$A:$AV,MATCH(TEXT($C88,"000"),'By serial number'!$A:$A,0),MATCH(_7043_DJones_1_export_excel_2_9_[[#Headers],[NBAA Addr2]],'By serial number'!$A$1:$AV$1,0)))=0,"",INDEX('By serial number'!$A:$AV,MATCH(TEXT($C88,"000"),'By serial number'!$A:$A,0),MATCH(_7043_DJones_1_export_excel_2_9_[[#Headers],[NBAA Addr2]],'By serial number'!$A$1:$AV$1,0)))</f>
        <v/>
      </c>
      <c r="AZ88" s="4" t="str">
        <f>IF(LEN(INDEX('By serial number'!$A:$AV,MATCH(TEXT($C88,"000"),'By serial number'!$A:$A,0),MATCH(_7043_DJones_1_export_excel_2_9_[[#Headers],[NBAA City]],'By serial number'!$A$1:$AV$1,0)))=0,"",INDEX('By serial number'!$A:$AV,MATCH(TEXT($C88,"000"),'By serial number'!$A:$A,0),MATCH(_7043_DJones_1_export_excel_2_9_[[#Headers],[NBAA City]],'By serial number'!$A$1:$AV$1,0)))</f>
        <v>Laurel</v>
      </c>
      <c r="BA88" s="4" t="str">
        <f>IF(LEN(INDEX('By serial number'!$A:$AV,MATCH(TEXT($C88,"000"),'By serial number'!$A:$A,0),MATCH(_7043_DJones_1_export_excel_2_9_[[#Headers],[NBAA State]],'By serial number'!$A$1:$AV$1,0)))=0,"",INDEX('By serial number'!$A:$AV,MATCH(TEXT($C88,"000"),'By serial number'!$A:$A,0),MATCH(_7043_DJones_1_export_excel_2_9_[[#Headers],[NBAA State]],'By serial number'!$A$1:$AV$1,0)))</f>
        <v>Mississippi</v>
      </c>
      <c r="BB88" s="4" t="str">
        <f>IF(LEN(INDEX('By serial number'!$A:$AV,MATCH(TEXT($C88,"000"),'By serial number'!$A:$A,0),MATCH(_7043_DJones_1_export_excel_2_9_[[#Headers],[NBAA Zip]],'By serial number'!$A$1:$AV$1,0)))=0,"",INDEX('By serial number'!$A:$AV,MATCH(TEXT($C88,"000"),'By serial number'!$A:$A,0),MATCH(_7043_DJones_1_export_excel_2_9_[[#Headers],[NBAA Zip]],'By serial number'!$A$1:$AV$1,0)))</f>
        <v>39441-0988</v>
      </c>
      <c r="BC88" s="4" t="str">
        <f>IF(LEN(INDEX('By serial number'!$A:$AV,MATCH(TEXT($C88,"000"),'By serial number'!$A:$A,0),MATCH(_7043_DJones_1_export_excel_2_9_[[#Headers],[NBAA Phone]],'By serial number'!$A$1:$AV$1,0)))=0,"",INDEX('By serial number'!$A:$AV,MATCH(TEXT($C88,"000"),'By serial number'!$A:$A,0),MATCH(_7043_DJones_1_export_excel_2_9_[[#Headers],[NBAA Phone]],'By serial number'!$A$1:$AV$1,0)))</f>
        <v>+1 601.649.4030</v>
      </c>
      <c r="BD88" s="4" t="str">
        <f>IF(LEN(INDEX('By serial number'!$A:$AV,MATCH(TEXT($C88,"000"),'By serial number'!$A:$A,0),MATCH(_7043_DJones_1_export_excel_2_9_[[#Headers],[NBAA Web]],'By serial number'!$A$1:$AV$1,0)))=0,"",INDEX('By serial number'!$A:$AV,MATCH(TEXT($C88,"000"),'By serial number'!$A:$A,0),MATCH(_7043_DJones_1_export_excel_2_9_[[#Headers],[NBAA Web]],'By serial number'!$A$1:$AV$1,0)))</f>
        <v>www.sandersonfarms.com</v>
      </c>
      <c r="BE88" s="4" t="str">
        <f>IF(LEN(INDEX('By serial number'!$A:$AV,MATCH(TEXT($C88,"000"),'By serial number'!$A:$A,0),MATCH(_7043_DJones_1_export_excel_2_9_[[#Headers],[NBAA email]],'By serial number'!$A$1:$AV$1,0)))=0,"",INDEX('By serial number'!$A:$AV,MATCH(TEXT($C88,"000"),'By serial number'!$A:$A,0),MATCH(_7043_DJones_1_export_excel_2_9_[[#Headers],[NBAA email]],'By serial number'!$A$1:$AV$1,0)))</f>
        <v>dgilley@sandersonfarms.com</v>
      </c>
      <c r="BF88" s="4" t="str">
        <f>IF(LEN(INDEX('By serial number'!$A:$AV,MATCH(TEXT($C88,"000"),'By serial number'!$A:$A,0),MATCH(_7043_DJones_1_export_excel_2_9_[[#Headers],[NBAA NBAA Link]],'By serial number'!$A$1:$AV$1,0)))=0,"",INDEX('By serial number'!$A:$AV,MATCH(TEXT($C88,"000"),'By serial number'!$A:$A,0),MATCH(_7043_DJones_1_export_excel_2_9_[[#Headers],[NBAA NBAA Link]],'By serial number'!$A$1:$AV$1,0)))</f>
        <v/>
      </c>
      <c r="BG88" s="4" t="str">
        <f>IF(LEN(INDEX('By serial number'!$A:$AV,MATCH(TEXT($C88,"000"),'By serial number'!$A:$A,0),MATCH(_7043_DJones_1_export_excel_2_9_[[#Headers],[Certificate Designator]],'By serial number'!$A$1:$AV$1,0)))=0,"",INDEX('By serial number'!$A:$AV,MATCH(TEXT($C88,"000"),'By serial number'!$A:$A,0),MATCH(_7043_DJones_1_export_excel_2_9_[[#Headers],[Certificate Designator]],'By serial number'!$A$1:$AV$1,0)))</f>
        <v/>
      </c>
      <c r="BH88" s="4" t="str">
        <f>IF(LEN(INDEX('By serial number'!$A:$AV,MATCH(TEXT($C88,"000"),'By serial number'!$A:$A,0),MATCH(_7043_DJones_1_export_excel_2_9_[[#Headers],[Company Name]],'By serial number'!$A$1:$AV$1,0)))=0,"",INDEX('By serial number'!$A:$AV,MATCH(TEXT($C88,"000"),'By serial number'!$A:$A,0),MATCH(_7043_DJones_1_export_excel_2_9_[[#Headers],[Company Name]],'By serial number'!$A$1:$AV$1,0)))</f>
        <v/>
      </c>
      <c r="BI88" s="4" t="str">
        <f>IF(LEN(INDEX('By serial number'!$A:$AV,MATCH(TEXT($C88,"000"),'By serial number'!$A:$A,0),MATCH(_7043_DJones_1_export_excel_2_9_[[#Headers],[CEO_Name]],'By serial number'!$A$1:$AV$1,0)))=0,"",INDEX('By serial number'!$A:$AV,MATCH(TEXT($C88,"000"),'By serial number'!$A:$A,0),MATCH(_7043_DJones_1_export_excel_2_9_[[#Headers],[CEO_Name]],'By serial number'!$A$1:$AV$1,0)))</f>
        <v/>
      </c>
      <c r="BJ88" s="4" t="str">
        <f>IF(LEN(INDEX('By serial number'!$A:$AV,MATCH(TEXT($C88,"000"),'By serial number'!$A:$A,0),MATCH(_7043_DJones_1_export_excel_2_9_[[#Headers],[CEO_Title]],'By serial number'!$A$1:$AV$1,0)))=0,"",INDEX('By serial number'!$A:$AV,MATCH(TEXT($C88,"000"),'By serial number'!$A:$A,0),MATCH(_7043_DJones_1_export_excel_2_9_[[#Headers],[CEO_Title]],'By serial number'!$A$1:$AV$1,0)))</f>
        <v/>
      </c>
      <c r="BK88" s="4" t="str">
        <f>IF(LEN(INDEX('By serial number'!$A:$AV,MATCH(TEXT($C88,"000"),'By serial number'!$A:$A,0),MATCH(_7043_DJones_1_export_excel_2_9_[[#Headers],[CEO_Address1]],'By serial number'!$A$1:$AV$1,0)))=0,"",INDEX('By serial number'!$A:$AV,MATCH(TEXT($C88,"000"),'By serial number'!$A:$A,0),MATCH(_7043_DJones_1_export_excel_2_9_[[#Headers],[CEO_Address1]],'By serial number'!$A$1:$AV$1,0)))</f>
        <v/>
      </c>
      <c r="BL88" s="4" t="str">
        <f>IF(LEN(INDEX('By serial number'!$A:$AV,MATCH(TEXT($C88,"000"),'By serial number'!$A:$A,0),MATCH(_7043_DJones_1_export_excel_2_9_[[#Headers],[CEO_Address2]],'By serial number'!$A$1:$AV$1,0)))=0,"",INDEX('By serial number'!$A:$AV,MATCH(TEXT($C88,"000"),'By serial number'!$A:$A,0),MATCH(_7043_DJones_1_export_excel_2_9_[[#Headers],[CEO_Address2]],'By serial number'!$A$1:$AV$1,0)))</f>
        <v/>
      </c>
      <c r="BM88" s="4" t="str">
        <f>IF(LEN(INDEX('By serial number'!$A:$AV,MATCH(TEXT($C88,"000"),'By serial number'!$A:$A,0),MATCH(_7043_DJones_1_export_excel_2_9_[[#Headers],[CEO_Address3]],'By serial number'!$A$1:$AV$1,0)))=0,"",INDEX('By serial number'!$A:$AV,MATCH(TEXT($C88,"000"),'By serial number'!$A:$A,0),MATCH(_7043_DJones_1_export_excel_2_9_[[#Headers],[CEO_Address3]],'By serial number'!$A$1:$AV$1,0)))</f>
        <v/>
      </c>
      <c r="BN88" s="4" t="str">
        <f>IF(LEN(INDEX('By serial number'!$A:$AV,MATCH(TEXT($C88,"000"),'By serial number'!$A:$A,0),MATCH(_7043_DJones_1_export_excel_2_9_[[#Headers],[CEO_City]],'By serial number'!$A$1:$AV$1,0)))=0,"",INDEX('By serial number'!$A:$AV,MATCH(TEXT($C88,"000"),'By serial number'!$A:$A,0),MATCH(_7043_DJones_1_export_excel_2_9_[[#Headers],[CEO_City]],'By serial number'!$A$1:$AV$1,0)))</f>
        <v/>
      </c>
      <c r="BO88" s="4" t="str">
        <f>IF(LEN(INDEX('By serial number'!$A:$AV,MATCH(TEXT($C88,"000"),'By serial number'!$A:$A,0),MATCH(_7043_DJones_1_export_excel_2_9_[[#Headers],[CEO_State]],'By serial number'!$A$1:$AV$1,0)))=0,"",INDEX('By serial number'!$A:$AV,MATCH(TEXT($C88,"000"),'By serial number'!$A:$A,0),MATCH(_7043_DJones_1_export_excel_2_9_[[#Headers],[CEO_State]],'By serial number'!$A$1:$AV$1,0)))</f>
        <v/>
      </c>
      <c r="BP88" s="4" t="str">
        <f>IF(LEN(INDEX('By serial number'!$A:$AV,MATCH(TEXT($C88,"000"),'By serial number'!$A:$A,0),MATCH(_7043_DJones_1_export_excel_2_9_[[#Headers],[CEO_Postal_Code]],'By serial number'!$A$1:$AV$1,0)))=0,"",INDEX('By serial number'!$A:$AV,MATCH(TEXT($C88,"000"),'By serial number'!$A:$A,0),MATCH(_7043_DJones_1_export_excel_2_9_[[#Headers],[CEO_Postal_Code]],'By serial number'!$A$1:$AV$1,0)))</f>
        <v/>
      </c>
      <c r="BQ88" s="4" t="str">
        <f>IF(LEN(INDEX('By serial number'!$A:$AV,MATCH(TEXT($C88,"000"),'By serial number'!$A:$A,0),MATCH(_7043_DJones_1_export_excel_2_9_[[#Headers],[CEO_Country]],'By serial number'!$A$1:$AV$1,0)))=0,"",INDEX('By serial number'!$A:$AV,MATCH(TEXT($C88,"000"),'By serial number'!$A:$A,0),MATCH(_7043_DJones_1_export_excel_2_9_[[#Headers],[CEO_Country]],'By serial number'!$A$1:$AV$1,0)))</f>
        <v/>
      </c>
      <c r="BR88" s="4" t="str">
        <f>IF(LEN(INDEX('By serial number'!$A:$AV,MATCH(TEXT($C88,"000"),'By serial number'!$A:$A,0),MATCH(_7043_DJones_1_export_excel_2_9_[[#Headers],[CEO_Phone]],'By serial number'!$A$1:$AV$1,0)))=0,"",INDEX('By serial number'!$A:$AV,MATCH(TEXT($C88,"000"),'By serial number'!$A:$A,0),MATCH(_7043_DJones_1_export_excel_2_9_[[#Headers],[CEO_Phone]],'By serial number'!$A$1:$AV$1,0)))</f>
        <v/>
      </c>
      <c r="BS88" s="4" t="str">
        <f>IF(LEN(INDEX('By serial number'!$A:$AV,MATCH(TEXT($C88,"000"),'By serial number'!$A:$A,0),MATCH(_7043_DJones_1_export_excel_2_9_[[#Headers],[CEO_Phone_Extension]],'By serial number'!$A$1:$AV$1,0)))=0,"",INDEX('By serial number'!$A:$AV,MATCH(TEXT($C88,"000"),'By serial number'!$A:$A,0),MATCH(_7043_DJones_1_export_excel_2_9_[[#Headers],[CEO_Phone_Extension]],'By serial number'!$A$1:$AV$1,0)))</f>
        <v/>
      </c>
      <c r="BT88" s="4" t="str">
        <f>IF(LEN(INDEX('By serial number'!$A:$AV,MATCH(TEXT($C88,"000"),'By serial number'!$A:$A,0),MATCH(_7043_DJones_1_export_excel_2_9_[[#Headers],[CEO_Foreign_Phone]],'By serial number'!$A$1:$AV$1,0)))=0,"",INDEX('By serial number'!$A:$AV,MATCH(TEXT($C88,"000"),'By serial number'!$A:$A,0),MATCH(_7043_DJones_1_export_excel_2_9_[[#Headers],[CEO_Foreign_Phone]],'By serial number'!$A$1:$AV$1,0)))</f>
        <v/>
      </c>
      <c r="BU88" s="4" t="str">
        <f>IFERROR(INDEX(Zerobounce!$A:$B,MATCH(_7043_DJones_1_export_excel_2_9_[[#This Row],[COMPEMAILADDRESS]],Zerobounce!$A:$A,0),2),"")</f>
        <v>catch-all</v>
      </c>
      <c r="BV88" s="4" t="str">
        <f>IFERROR(INDEX(Zerobounce!$A:$B,MATCH(_7043_DJones_1_export_excel_2_9_[[#This Row],[CONTACTEMAIL]],Zerobounce!$A:$A,0),2),"")</f>
        <v/>
      </c>
      <c r="BW88" s="11"/>
    </row>
    <row r="89" spans="1:75" x14ac:dyDescent="0.25">
      <c r="A89" s="4" t="s">
        <v>999</v>
      </c>
      <c r="B89" s="4" t="s">
        <v>1000</v>
      </c>
      <c r="C89">
        <v>249</v>
      </c>
      <c r="D89" s="4" t="s">
        <v>550</v>
      </c>
      <c r="E89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N67KP</v>
      </c>
      <c r="F89" s="4" t="s">
        <v>1170</v>
      </c>
      <c r="G89" s="4" t="s">
        <v>236</v>
      </c>
      <c r="H89" s="4" t="s">
        <v>1002</v>
      </c>
      <c r="I89" s="4" t="s">
        <v>515</v>
      </c>
      <c r="J89" s="4" t="s">
        <v>1603</v>
      </c>
      <c r="K89" s="4" t="s">
        <v>1604</v>
      </c>
      <c r="L89" s="4"/>
      <c r="M89" s="4" t="s">
        <v>468</v>
      </c>
      <c r="N89" s="4" t="s">
        <v>236</v>
      </c>
      <c r="O89">
        <v>66762</v>
      </c>
      <c r="P89" s="4" t="s">
        <v>1002</v>
      </c>
      <c r="Q89" s="4" t="s">
        <v>1016</v>
      </c>
      <c r="R89" s="4"/>
      <c r="S89" s="4"/>
      <c r="T89" s="4" t="s">
        <v>1605</v>
      </c>
      <c r="U89" s="4"/>
      <c r="V89" s="4" t="s">
        <v>1606</v>
      </c>
      <c r="W89" s="4" t="s">
        <v>1607</v>
      </c>
      <c r="X89" s="4" t="s">
        <v>1608</v>
      </c>
      <c r="Y89" s="4"/>
      <c r="Z89" s="4" t="s">
        <v>1605</v>
      </c>
      <c r="AA89" s="4"/>
      <c r="AB89" s="4"/>
      <c r="AC89" s="4" t="str">
        <f>IF(LEN(INDEX('By serial number'!$A:$AV,MATCH(TEXT($C89,"000"),'By serial number'!$A:$A,0),MATCH(_7043_DJones_1_export_excel_2_9_[[#Headers],["Operator"]],'By serial number'!$A$1:$AV$1,0)))=0,"",INDEX('By serial number'!$A:$AV,MATCH(TEXT($C89,"000"),'By serial number'!$A:$A,0),MATCH(_7043_DJones_1_export_excel_2_9_[[#Headers],["Operator"]],'By serial number'!$A$1:$AV$1,0)))</f>
        <v/>
      </c>
      <c r="AD89" s="4" t="str">
        <f>IF(LEN(INDEX('By serial number'!$A:$AV,MATCH(TEXT($C89,"000"),'By serial number'!$A:$A,0),MATCH(_7043_DJones_1_export_excel_2_9_[[#Headers],[Data]],'By serial number'!$A$1:$AV$1,0)))=0,"",INDEX('By serial number'!$A:$AV,MATCH(TEXT($C89,"000"),'By serial number'!$A:$A,0),MATCH(_7043_DJones_1_export_excel_2_9_[[#Headers],[Data]],'By serial number'!$A$1:$AV$1,0)))</f>
        <v>Marivest Holdings Inc, Pittsburg KS bought 12/30/13</v>
      </c>
      <c r="AE89" s="4" t="str">
        <f>IF(LEN(INDEX('By serial number'!$A:$AV,MATCH(TEXT($C89,"000"),'By serial number'!$A:$A,0),MATCH(_7043_DJones_1_export_excel_2_9_[[#Headers],[NAME]],'By serial number'!$A$1:$AV$1,0)))=0,"",INDEX('By serial number'!$A:$AV,MATCH(TEXT($C89,"000"),'By serial number'!$A:$A,0),MATCH(_7043_DJones_1_export_excel_2_9_[[#Headers],[NAME]],'By serial number'!$A$1:$AV$1,0)))</f>
        <v>MARIVEST SUPPORT SERVICES LLC</v>
      </c>
      <c r="AF89" s="4" t="str">
        <f>IF(LEN(INDEX('By serial number'!$A:$AV,MATCH(TEXT($C89,"000"),'By serial number'!$A:$A,0),MATCH(_7043_DJones_1_export_excel_2_9_[[#Headers],[STREET]],'By serial number'!$A$1:$AV$1,0)))=0,"",INDEX('By serial number'!$A:$AV,MATCH(TEXT($C89,"000"),'By serial number'!$A:$A,0),MATCH(_7043_DJones_1_export_excel_2_9_[[#Headers],[STREET]],'By serial number'!$A$1:$AV$1,0)))</f>
        <v>1500 E 27TH TER</v>
      </c>
      <c r="AG89" s="4" t="str">
        <f>IF(LEN(INDEX('By serial number'!$A:$AV,MATCH(TEXT($C89,"000"),'By serial number'!$A:$A,0),MATCH(_7043_DJones_1_export_excel_2_9_[[#Headers],[CITY]],'By serial number'!$A$1:$AV$1,0)))=0,"",INDEX('By serial number'!$A:$AV,MATCH(TEXT($C89,"000"),'By serial number'!$A:$A,0),MATCH(_7043_DJones_1_export_excel_2_9_[[#Headers],[CITY]],'By serial number'!$A$1:$AV$1,0)))</f>
        <v>PITTSBURG</v>
      </c>
      <c r="AH89" s="4" t="str">
        <f>IF(LEN(INDEX('By serial number'!$A:$AV,MATCH(TEXT($C89,"000"),'By serial number'!$A:$A,0),MATCH(_7043_DJones_1_export_excel_2_9_[[#Headers],[STATE]],'By serial number'!$A$1:$AV$1,0)))=0,"",INDEX('By serial number'!$A:$AV,MATCH(TEXT($C89,"000"),'By serial number'!$A:$A,0),MATCH(_7043_DJones_1_export_excel_2_9_[[#Headers],[STATE]],'By serial number'!$A$1:$AV$1,0)))</f>
        <v>KS</v>
      </c>
      <c r="AI89" s="4" t="e">
        <f>IF(LEN(INDEX('By serial number'!$A:$AV,MATCH(TEXT($C89,"000"),'By serial number'!$A:$A,0),MATCH(_7043_DJones_1_export_excel_2_9_[[#Headers],[Column1]],'By serial number'!$A$1:$AV$1,0)))=0,"",INDEX('By serial number'!$A:$AV,MATCH(TEXT($C89,"000"),'By serial number'!$A:$A,0),MATCH(_7043_DJones_1_export_excel_2_9_[[#Headers],[Column1]],'By serial number'!$A$1:$AV$1,0)))</f>
        <v>#N/A</v>
      </c>
      <c r="AJ89" s="4" t="str">
        <f>IF(LEN(INDEX('By serial number'!$A:$AV,MATCH(TEXT($C89,"000"),'By serial number'!$A:$A,0),MATCH(_7043_DJones_1_export_excel_2_9_[[#Headers],[OTHER NAMES(1)]],'By serial number'!$A$1:$AV$1,0)))=0,"",INDEX('By serial number'!$A:$AV,MATCH(TEXT($C89,"000"),'By serial number'!$A:$A,0),MATCH(_7043_DJones_1_export_excel_2_9_[[#Headers],[OTHER NAMES(1)]],'By serial number'!$A$1:$AV$1,0)))</f>
        <v/>
      </c>
      <c r="AK89" s="4" t="str">
        <f>IF(LEN(INDEX('By serial number'!$A:$AV,MATCH(TEXT($C89,"000"),'By serial number'!$A:$A,0),MATCH(_7043_DJones_1_export_excel_2_9_[[#Headers],[OTHER NAMES(2)]],'By serial number'!$A$1:$AV$1,0)))=0,"",INDEX('By serial number'!$A:$AV,MATCH(TEXT($C89,"000"),'By serial number'!$A:$A,0),MATCH(_7043_DJones_1_export_excel_2_9_[[#Headers],[OTHER NAMES(2)]],'By serial number'!$A$1:$AV$1,0)))</f>
        <v/>
      </c>
      <c r="AL89" s="4" t="str">
        <f>IF(LEN(INDEX('By serial number'!$A:$AV,MATCH(TEXT($C89,"000"),'By serial number'!$A:$A,0),MATCH(_7043_DJones_1_export_excel_2_9_[[#Headers],[Part 135 Certificate Holder Name]],'By serial number'!$A$1:$AV$1,0)))=0,"",INDEX('By serial number'!$A:$AV,MATCH(TEXT($C89,"000"),'By serial number'!$A:$A,0),MATCH(_7043_DJones_1_export_excel_2_9_[[#Headers],[Part 135 Certificate Holder Name]],'By serial number'!$A$1:$AV$1,0)))</f>
        <v/>
      </c>
      <c r="AM89" s="4" t="str">
        <f>IF(LEN(INDEX('By serial number'!$A:$AV,MATCH(TEXT($C89,"000"),'By serial number'!$A:$A,0),MATCH(_7043_DJones_1_export_excel_2_9_[[#Headers],[Part 135 Dsgn]],'By serial number'!$A$1:$AV$1,0)))=0,"",INDEX('By serial number'!$A:$AV,MATCH(TEXT($C89,"000"),'By serial number'!$A:$A,0),MATCH(_7043_DJones_1_export_excel_2_9_[[#Headers],[Part 135 Dsgn]],'By serial number'!$A$1:$AV$1,0)))</f>
        <v/>
      </c>
      <c r="AN89" s="4" t="e">
        <f>IF(LEN(INDEX('By serial number'!$A:$AV,MATCH(TEXT($C89,"000"),'By serial number'!$A:$A,0),MATCH(_7043_DJones_1_export_excel_2_9_[[#Headers],[Column2]],'By serial number'!$A$1:$AV$1,0)))=0,"",INDEX('By serial number'!$A:$AV,MATCH(TEXT($C89,"000"),'By serial number'!$A:$A,0),MATCH(_7043_DJones_1_export_excel_2_9_[[#Headers],[Column2]],'By serial number'!$A$1:$AV$1,0)))</f>
        <v>#N/A</v>
      </c>
      <c r="AO89" s="4" t="str">
        <f>IF(LEN(INDEX('By serial number'!$A:$AV,MATCH(TEXT($C89,"000"),'By serial number'!$A:$A,0),MATCH(_7043_DJones_1_export_excel_2_9_[[#Headers],[DNB Key People]],'By serial number'!$A$1:$AV$1,0)))=0,"",INDEX('By serial number'!$A:$AV,MATCH(TEXT($C89,"000"),'By serial number'!$A:$A,0),MATCH(_7043_DJones_1_export_excel_2_9_[[#Headers],[DNB Key People]],'By serial number'!$A$1:$AV$1,0)))</f>
        <v/>
      </c>
      <c r="AP89" s="4" t="str">
        <f>IF(LEN(INDEX('By serial number'!$A:$AV,MATCH(TEXT($C89,"000"),'By serial number'!$A:$A,0),MATCH(_7043_DJones_1_export_excel_2_9_[[#Headers],[POC]],'By serial number'!$A$1:$AV$1,0)))=0,"",INDEX('By serial number'!$A:$AV,MATCH(TEXT($C89,"000"),'By serial number'!$A:$A,0),MATCH(_7043_DJones_1_export_excel_2_9_[[#Headers],[POC]],'By serial number'!$A$1:$AV$1,0)))</f>
        <v/>
      </c>
      <c r="AQ89" s="4" t="str">
        <f>IF(LEN(INDEX('By serial number'!$A:$AV,MATCH(TEXT($C89,"000"),'By serial number'!$A:$A,0),MATCH(_7043_DJones_1_export_excel_2_9_[[#Headers],[Title]],'By serial number'!$A$1:$AV$1,0)))=0,"",INDEX('By serial number'!$A:$AV,MATCH(TEXT($C89,"000"),'By serial number'!$A:$A,0),MATCH(_7043_DJones_1_export_excel_2_9_[[#Headers],[Title]],'By serial number'!$A$1:$AV$1,0)))</f>
        <v/>
      </c>
      <c r="AR89" s="4" t="str">
        <f>IF(LEN(INDEX('By serial number'!$A:$AV,MATCH(TEXT($C89,"000"),'By serial number'!$A:$A,0),MATCH(_7043_DJones_1_export_excel_2_9_[[#Headers],[Address]],'By serial number'!$A$1:$AV$1,0)))=0,"",INDEX('By serial number'!$A:$AV,MATCH(TEXT($C89,"000"),'By serial number'!$A:$A,0),MATCH(_7043_DJones_1_export_excel_2_9_[[#Headers],[Address]],'By serial number'!$A$1:$AV$1,0)))</f>
        <v/>
      </c>
      <c r="AS89" s="4" t="e">
        <f>IF(LEN(INDEX('By serial number'!$A:$AV,MATCH(TEXT($C89,"000"),'By serial number'!$A:$A,0),MATCH(_7043_DJones_1_export_excel_2_9_[[#Headers],[Column3]],'By serial number'!$A$1:$AV$1,0)))=0,"",INDEX('By serial number'!$A:$AV,MATCH(TEXT($C89,"000"),'By serial number'!$A:$A,0),MATCH(_7043_DJones_1_export_excel_2_9_[[#Headers],[Column3]],'By serial number'!$A$1:$AV$1,0)))</f>
        <v>#N/A</v>
      </c>
      <c r="AT89" s="4" t="str">
        <f>IF(LEN(INDEX('By serial number'!$A:$AV,MATCH(TEXT($C89,"000"),'By serial number'!$A:$A,0),MATCH(_7043_DJones_1_export_excel_2_9_[[#Headers],[Phone]],'By serial number'!$A$1:$AV$1,0)))=0,"",INDEX('By serial number'!$A:$AV,MATCH(TEXT($C89,"000"),'By serial number'!$A:$A,0),MATCH(_7043_DJones_1_export_excel_2_9_[[#Headers],[Phone]],'By serial number'!$A$1:$AV$1,0)))</f>
        <v/>
      </c>
      <c r="AU89" s="4" t="str">
        <f>IF(LEN(INDEX('By serial number'!$A:$AV,MATCH(TEXT($C89,"000"),'By serial number'!$A:$A,0),MATCH(_7043_DJones_1_export_excel_2_9_[[#Headers],[Email]],'By serial number'!$A$1:$AV$1,0)))=0,"",INDEX('By serial number'!$A:$AV,MATCH(TEXT($C89,"000"),'By serial number'!$A:$A,0),MATCH(_7043_DJones_1_export_excel_2_9_[[#Headers],[Email]],'By serial number'!$A$1:$AV$1,0)))</f>
        <v/>
      </c>
      <c r="AV89" s="4" t="e">
        <f>IF(LEN(INDEX('By serial number'!$A:$AV,MATCH(TEXT($C89,"000"),'By serial number'!$A:$A,0),MATCH(_7043_DJones_1_export_excel_2_9_[[#Headers],[Column4]],'By serial number'!$A$1:$AV$1,0)))=0,"",INDEX('By serial number'!$A:$AV,MATCH(TEXT($C89,"000"),'By serial number'!$A:$A,0),MATCH(_7043_DJones_1_export_excel_2_9_[[#Headers],[Column4]],'By serial number'!$A$1:$AV$1,0)))</f>
        <v>#N/A</v>
      </c>
      <c r="AW89" s="4" t="str">
        <f>IF(LEN(INDEX('By serial number'!$A:$AV,MATCH(TEXT($C89,"000"),'By serial number'!$A:$A,0),MATCH(_7043_DJones_1_export_excel_2_9_[[#Headers],[NBAA Name]],'By serial number'!$A$1:$AV$1,0)))=0,"",INDEX('By serial number'!$A:$AV,MATCH(TEXT($C89,"000"),'By serial number'!$A:$A,0),MATCH(_7043_DJones_1_export_excel_2_9_[[#Headers],[NBAA Name]],'By serial number'!$A$1:$AV$1,0)))</f>
        <v/>
      </c>
      <c r="AX89" s="4" t="str">
        <f>IF(LEN(INDEX('By serial number'!$A:$AV,MATCH(TEXT($C89,"000"),'By serial number'!$A:$A,0),MATCH(_7043_DJones_1_export_excel_2_9_[[#Headers],[NBAA Addr1]],'By serial number'!$A$1:$AV$1,0)))=0,"",INDEX('By serial number'!$A:$AV,MATCH(TEXT($C89,"000"),'By serial number'!$A:$A,0),MATCH(_7043_DJones_1_export_excel_2_9_[[#Headers],[NBAA Addr1]],'By serial number'!$A$1:$AV$1,0)))</f>
        <v/>
      </c>
      <c r="AY89" s="4" t="str">
        <f>IF(LEN(INDEX('By serial number'!$A:$AV,MATCH(TEXT($C89,"000"),'By serial number'!$A:$A,0),MATCH(_7043_DJones_1_export_excel_2_9_[[#Headers],[NBAA Addr2]],'By serial number'!$A$1:$AV$1,0)))=0,"",INDEX('By serial number'!$A:$AV,MATCH(TEXT($C89,"000"),'By serial number'!$A:$A,0),MATCH(_7043_DJones_1_export_excel_2_9_[[#Headers],[NBAA Addr2]],'By serial number'!$A$1:$AV$1,0)))</f>
        <v/>
      </c>
      <c r="AZ89" s="4" t="str">
        <f>IF(LEN(INDEX('By serial number'!$A:$AV,MATCH(TEXT($C89,"000"),'By serial number'!$A:$A,0),MATCH(_7043_DJones_1_export_excel_2_9_[[#Headers],[NBAA City]],'By serial number'!$A$1:$AV$1,0)))=0,"",INDEX('By serial number'!$A:$AV,MATCH(TEXT($C89,"000"),'By serial number'!$A:$A,0),MATCH(_7043_DJones_1_export_excel_2_9_[[#Headers],[NBAA City]],'By serial number'!$A$1:$AV$1,0)))</f>
        <v/>
      </c>
      <c r="BA89" s="4" t="str">
        <f>IF(LEN(INDEX('By serial number'!$A:$AV,MATCH(TEXT($C89,"000"),'By serial number'!$A:$A,0),MATCH(_7043_DJones_1_export_excel_2_9_[[#Headers],[NBAA State]],'By serial number'!$A$1:$AV$1,0)))=0,"",INDEX('By serial number'!$A:$AV,MATCH(TEXT($C89,"000"),'By serial number'!$A:$A,0),MATCH(_7043_DJones_1_export_excel_2_9_[[#Headers],[NBAA State]],'By serial number'!$A$1:$AV$1,0)))</f>
        <v/>
      </c>
      <c r="BB89" s="4" t="str">
        <f>IF(LEN(INDEX('By serial number'!$A:$AV,MATCH(TEXT($C89,"000"),'By serial number'!$A:$A,0),MATCH(_7043_DJones_1_export_excel_2_9_[[#Headers],[NBAA Zip]],'By serial number'!$A$1:$AV$1,0)))=0,"",INDEX('By serial number'!$A:$AV,MATCH(TEXT($C89,"000"),'By serial number'!$A:$A,0),MATCH(_7043_DJones_1_export_excel_2_9_[[#Headers],[NBAA Zip]],'By serial number'!$A$1:$AV$1,0)))</f>
        <v/>
      </c>
      <c r="BC89" s="4" t="str">
        <f>IF(LEN(INDEX('By serial number'!$A:$AV,MATCH(TEXT($C89,"000"),'By serial number'!$A:$A,0),MATCH(_7043_DJones_1_export_excel_2_9_[[#Headers],[NBAA Phone]],'By serial number'!$A$1:$AV$1,0)))=0,"",INDEX('By serial number'!$A:$AV,MATCH(TEXT($C89,"000"),'By serial number'!$A:$A,0),MATCH(_7043_DJones_1_export_excel_2_9_[[#Headers],[NBAA Phone]],'By serial number'!$A$1:$AV$1,0)))</f>
        <v/>
      </c>
      <c r="BD89" s="4" t="str">
        <f>IF(LEN(INDEX('By serial number'!$A:$AV,MATCH(TEXT($C89,"000"),'By serial number'!$A:$A,0),MATCH(_7043_DJones_1_export_excel_2_9_[[#Headers],[NBAA Web]],'By serial number'!$A$1:$AV$1,0)))=0,"",INDEX('By serial number'!$A:$AV,MATCH(TEXT($C89,"000"),'By serial number'!$A:$A,0),MATCH(_7043_DJones_1_export_excel_2_9_[[#Headers],[NBAA Web]],'By serial number'!$A$1:$AV$1,0)))</f>
        <v/>
      </c>
      <c r="BE89" s="4" t="str">
        <f>IF(LEN(INDEX('By serial number'!$A:$AV,MATCH(TEXT($C89,"000"),'By serial number'!$A:$A,0),MATCH(_7043_DJones_1_export_excel_2_9_[[#Headers],[NBAA email]],'By serial number'!$A$1:$AV$1,0)))=0,"",INDEX('By serial number'!$A:$AV,MATCH(TEXT($C89,"000"),'By serial number'!$A:$A,0),MATCH(_7043_DJones_1_export_excel_2_9_[[#Headers],[NBAA email]],'By serial number'!$A$1:$AV$1,0)))</f>
        <v/>
      </c>
      <c r="BF89" s="4" t="str">
        <f>IF(LEN(INDEX('By serial number'!$A:$AV,MATCH(TEXT($C89,"000"),'By serial number'!$A:$A,0),MATCH(_7043_DJones_1_export_excel_2_9_[[#Headers],[NBAA NBAA Link]],'By serial number'!$A$1:$AV$1,0)))=0,"",INDEX('By serial number'!$A:$AV,MATCH(TEXT($C89,"000"),'By serial number'!$A:$A,0),MATCH(_7043_DJones_1_export_excel_2_9_[[#Headers],[NBAA NBAA Link]],'By serial number'!$A$1:$AV$1,0)))</f>
        <v/>
      </c>
      <c r="BG89" s="4" t="str">
        <f>IF(LEN(INDEX('By serial number'!$A:$AV,MATCH(TEXT($C89,"000"),'By serial number'!$A:$A,0),MATCH(_7043_DJones_1_export_excel_2_9_[[#Headers],[Certificate Designator]],'By serial number'!$A$1:$AV$1,0)))=0,"",INDEX('By serial number'!$A:$AV,MATCH(TEXT($C89,"000"),'By serial number'!$A:$A,0),MATCH(_7043_DJones_1_export_excel_2_9_[[#Headers],[Certificate Designator]],'By serial number'!$A$1:$AV$1,0)))</f>
        <v/>
      </c>
      <c r="BH89" s="4" t="str">
        <f>IF(LEN(INDEX('By serial number'!$A:$AV,MATCH(TEXT($C89,"000"),'By serial number'!$A:$A,0),MATCH(_7043_DJones_1_export_excel_2_9_[[#Headers],[Company Name]],'By serial number'!$A$1:$AV$1,0)))=0,"",INDEX('By serial number'!$A:$AV,MATCH(TEXT($C89,"000"),'By serial number'!$A:$A,0),MATCH(_7043_DJones_1_export_excel_2_9_[[#Headers],[Company Name]],'By serial number'!$A$1:$AV$1,0)))</f>
        <v/>
      </c>
      <c r="BI89" s="4" t="str">
        <f>IF(LEN(INDEX('By serial number'!$A:$AV,MATCH(TEXT($C89,"000"),'By serial number'!$A:$A,0),MATCH(_7043_DJones_1_export_excel_2_9_[[#Headers],[CEO_Name]],'By serial number'!$A$1:$AV$1,0)))=0,"",INDEX('By serial number'!$A:$AV,MATCH(TEXT($C89,"000"),'By serial number'!$A:$A,0),MATCH(_7043_DJones_1_export_excel_2_9_[[#Headers],[CEO_Name]],'By serial number'!$A$1:$AV$1,0)))</f>
        <v/>
      </c>
      <c r="BJ89" s="4" t="str">
        <f>IF(LEN(INDEX('By serial number'!$A:$AV,MATCH(TEXT($C89,"000"),'By serial number'!$A:$A,0),MATCH(_7043_DJones_1_export_excel_2_9_[[#Headers],[CEO_Title]],'By serial number'!$A$1:$AV$1,0)))=0,"",INDEX('By serial number'!$A:$AV,MATCH(TEXT($C89,"000"),'By serial number'!$A:$A,0),MATCH(_7043_DJones_1_export_excel_2_9_[[#Headers],[CEO_Title]],'By serial number'!$A$1:$AV$1,0)))</f>
        <v/>
      </c>
      <c r="BK89" s="4" t="str">
        <f>IF(LEN(INDEX('By serial number'!$A:$AV,MATCH(TEXT($C89,"000"),'By serial number'!$A:$A,0),MATCH(_7043_DJones_1_export_excel_2_9_[[#Headers],[CEO_Address1]],'By serial number'!$A$1:$AV$1,0)))=0,"",INDEX('By serial number'!$A:$AV,MATCH(TEXT($C89,"000"),'By serial number'!$A:$A,0),MATCH(_7043_DJones_1_export_excel_2_9_[[#Headers],[CEO_Address1]],'By serial number'!$A$1:$AV$1,0)))</f>
        <v/>
      </c>
      <c r="BL89" s="4" t="str">
        <f>IF(LEN(INDEX('By serial number'!$A:$AV,MATCH(TEXT($C89,"000"),'By serial number'!$A:$A,0),MATCH(_7043_DJones_1_export_excel_2_9_[[#Headers],[CEO_Address2]],'By serial number'!$A$1:$AV$1,0)))=0,"",INDEX('By serial number'!$A:$AV,MATCH(TEXT($C89,"000"),'By serial number'!$A:$A,0),MATCH(_7043_DJones_1_export_excel_2_9_[[#Headers],[CEO_Address2]],'By serial number'!$A$1:$AV$1,0)))</f>
        <v/>
      </c>
      <c r="BM89" s="4" t="str">
        <f>IF(LEN(INDEX('By serial number'!$A:$AV,MATCH(TEXT($C89,"000"),'By serial number'!$A:$A,0),MATCH(_7043_DJones_1_export_excel_2_9_[[#Headers],[CEO_Address3]],'By serial number'!$A$1:$AV$1,0)))=0,"",INDEX('By serial number'!$A:$AV,MATCH(TEXT($C89,"000"),'By serial number'!$A:$A,0),MATCH(_7043_DJones_1_export_excel_2_9_[[#Headers],[CEO_Address3]],'By serial number'!$A$1:$AV$1,0)))</f>
        <v/>
      </c>
      <c r="BN89" s="4" t="str">
        <f>IF(LEN(INDEX('By serial number'!$A:$AV,MATCH(TEXT($C89,"000"),'By serial number'!$A:$A,0),MATCH(_7043_DJones_1_export_excel_2_9_[[#Headers],[CEO_City]],'By serial number'!$A$1:$AV$1,0)))=0,"",INDEX('By serial number'!$A:$AV,MATCH(TEXT($C89,"000"),'By serial number'!$A:$A,0),MATCH(_7043_DJones_1_export_excel_2_9_[[#Headers],[CEO_City]],'By serial number'!$A$1:$AV$1,0)))</f>
        <v/>
      </c>
      <c r="BO89" s="4" t="str">
        <f>IF(LEN(INDEX('By serial number'!$A:$AV,MATCH(TEXT($C89,"000"),'By serial number'!$A:$A,0),MATCH(_7043_DJones_1_export_excel_2_9_[[#Headers],[CEO_State]],'By serial number'!$A$1:$AV$1,0)))=0,"",INDEX('By serial number'!$A:$AV,MATCH(TEXT($C89,"000"),'By serial number'!$A:$A,0),MATCH(_7043_DJones_1_export_excel_2_9_[[#Headers],[CEO_State]],'By serial number'!$A$1:$AV$1,0)))</f>
        <v/>
      </c>
      <c r="BP89" s="4" t="str">
        <f>IF(LEN(INDEX('By serial number'!$A:$AV,MATCH(TEXT($C89,"000"),'By serial number'!$A:$A,0),MATCH(_7043_DJones_1_export_excel_2_9_[[#Headers],[CEO_Postal_Code]],'By serial number'!$A$1:$AV$1,0)))=0,"",INDEX('By serial number'!$A:$AV,MATCH(TEXT($C89,"000"),'By serial number'!$A:$A,0),MATCH(_7043_DJones_1_export_excel_2_9_[[#Headers],[CEO_Postal_Code]],'By serial number'!$A$1:$AV$1,0)))</f>
        <v/>
      </c>
      <c r="BQ89" s="4" t="str">
        <f>IF(LEN(INDEX('By serial number'!$A:$AV,MATCH(TEXT($C89,"000"),'By serial number'!$A:$A,0),MATCH(_7043_DJones_1_export_excel_2_9_[[#Headers],[CEO_Country]],'By serial number'!$A$1:$AV$1,0)))=0,"",INDEX('By serial number'!$A:$AV,MATCH(TEXT($C89,"000"),'By serial number'!$A:$A,0),MATCH(_7043_DJones_1_export_excel_2_9_[[#Headers],[CEO_Country]],'By serial number'!$A$1:$AV$1,0)))</f>
        <v/>
      </c>
      <c r="BR89" s="4" t="str">
        <f>IF(LEN(INDEX('By serial number'!$A:$AV,MATCH(TEXT($C89,"000"),'By serial number'!$A:$A,0),MATCH(_7043_DJones_1_export_excel_2_9_[[#Headers],[CEO_Phone]],'By serial number'!$A$1:$AV$1,0)))=0,"",INDEX('By serial number'!$A:$AV,MATCH(TEXT($C89,"000"),'By serial number'!$A:$A,0),MATCH(_7043_DJones_1_export_excel_2_9_[[#Headers],[CEO_Phone]],'By serial number'!$A$1:$AV$1,0)))</f>
        <v/>
      </c>
      <c r="BS89" s="4" t="str">
        <f>IF(LEN(INDEX('By serial number'!$A:$AV,MATCH(TEXT($C89,"000"),'By serial number'!$A:$A,0),MATCH(_7043_DJones_1_export_excel_2_9_[[#Headers],[CEO_Phone_Extension]],'By serial number'!$A$1:$AV$1,0)))=0,"",INDEX('By serial number'!$A:$AV,MATCH(TEXT($C89,"000"),'By serial number'!$A:$A,0),MATCH(_7043_DJones_1_export_excel_2_9_[[#Headers],[CEO_Phone_Extension]],'By serial number'!$A$1:$AV$1,0)))</f>
        <v/>
      </c>
      <c r="BT89" s="4" t="str">
        <f>IF(LEN(INDEX('By serial number'!$A:$AV,MATCH(TEXT($C89,"000"),'By serial number'!$A:$A,0),MATCH(_7043_DJones_1_export_excel_2_9_[[#Headers],[CEO_Foreign_Phone]],'By serial number'!$A$1:$AV$1,0)))=0,"",INDEX('By serial number'!$A:$AV,MATCH(TEXT($C89,"000"),'By serial number'!$A:$A,0),MATCH(_7043_DJones_1_export_excel_2_9_[[#Headers],[CEO_Foreign_Phone]],'By serial number'!$A$1:$AV$1,0)))</f>
        <v/>
      </c>
      <c r="BU89" s="4" t="str">
        <f>IFERROR(INDEX(Zerobounce!$A:$B,MATCH(_7043_DJones_1_export_excel_2_9_[[#This Row],[COMPEMAILADDRESS]],Zerobounce!$A:$A,0),2),"")</f>
        <v/>
      </c>
      <c r="BV89" s="4" t="str">
        <f>IFERROR(INDEX(Zerobounce!$A:$B,MATCH(_7043_DJones_1_export_excel_2_9_[[#This Row],[CONTACTEMAIL]],Zerobounce!$A:$A,0),2),"")</f>
        <v/>
      </c>
      <c r="BW89" s="11"/>
    </row>
    <row r="90" spans="1:75" x14ac:dyDescent="0.25">
      <c r="A90" s="4" t="s">
        <v>999</v>
      </c>
      <c r="B90" s="4" t="s">
        <v>1000</v>
      </c>
      <c r="C90">
        <v>250</v>
      </c>
      <c r="D90" s="4" t="s">
        <v>554</v>
      </c>
      <c r="E90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N581SF</v>
      </c>
      <c r="F90" s="4" t="s">
        <v>1609</v>
      </c>
      <c r="G90" s="4" t="s">
        <v>559</v>
      </c>
      <c r="H90" s="4" t="s">
        <v>1002</v>
      </c>
      <c r="I90" s="4" t="s">
        <v>515</v>
      </c>
      <c r="J90" s="4" t="s">
        <v>1610</v>
      </c>
      <c r="K90" s="4" t="s">
        <v>1611</v>
      </c>
      <c r="L90" s="4"/>
      <c r="M90" s="4" t="s">
        <v>1612</v>
      </c>
      <c r="N90" s="4" t="s">
        <v>559</v>
      </c>
      <c r="O90" t="s">
        <v>1613</v>
      </c>
      <c r="P90" s="4" t="s">
        <v>1002</v>
      </c>
      <c r="Q90" s="4" t="s">
        <v>1016</v>
      </c>
      <c r="R90" s="4"/>
      <c r="S90" s="4"/>
      <c r="T90" s="4"/>
      <c r="U90" s="4"/>
      <c r="V90" s="4" t="s">
        <v>1614</v>
      </c>
      <c r="W90" s="4" t="s">
        <v>1615</v>
      </c>
      <c r="X90" s="4" t="s">
        <v>1028</v>
      </c>
      <c r="Y90" s="4" t="s">
        <v>1616</v>
      </c>
      <c r="Z90" s="4" t="s">
        <v>1617</v>
      </c>
      <c r="AA90" s="4" t="s">
        <v>1618</v>
      </c>
      <c r="AB90" s="4" t="s">
        <v>1617</v>
      </c>
      <c r="AC90" s="4" t="str">
        <f>IF(LEN(INDEX('By serial number'!$A:$AV,MATCH(TEXT($C90,"000"),'By serial number'!$A:$A,0),MATCH(_7043_DJones_1_export_excel_2_9_[[#Headers],["Operator"]],'By serial number'!$A$1:$AV$1,0)))=0,"",INDEX('By serial number'!$A:$AV,MATCH(TEXT($C90,"000"),'By serial number'!$A:$A,0),MATCH(_7043_DJones_1_export_excel_2_9_[[#Headers],["Operator"]],'By serial number'!$A$1:$AV$1,0)))</f>
        <v/>
      </c>
      <c r="AD90" s="4" t="str">
        <f>IF(LEN(INDEX('By serial number'!$A:$AV,MATCH(TEXT($C90,"000"),'By serial number'!$A:$A,0),MATCH(_7043_DJones_1_export_excel_2_9_[[#Headers],[Data]],'By serial number'!$A$1:$AV$1,0)))=0,"",INDEX('By serial number'!$A:$AV,MATCH(TEXT($C90,"000"),'By serial number'!$A:$A,0),MATCH(_7043_DJones_1_export_excel_2_9_[[#Headers],[Data]],'By serial number'!$A$1:$AV$1,0)))</f>
        <v>FKM Enterprises, Minneapolis MN bought 1/9/17, rrg 3/16/17, rg 02/19/20 FKM Enterprises Llc North Oaks MN</v>
      </c>
      <c r="AE90" s="4" t="str">
        <f>IF(LEN(INDEX('By serial number'!$A:$AV,MATCH(TEXT($C90,"000"),'By serial number'!$A:$A,0),MATCH(_7043_DJones_1_export_excel_2_9_[[#Headers],[NAME]],'By serial number'!$A$1:$AV$1,0)))=0,"",INDEX('By serial number'!$A:$AV,MATCH(TEXT($C90,"000"),'By serial number'!$A:$A,0),MATCH(_7043_DJones_1_export_excel_2_9_[[#Headers],[NAME]],'By serial number'!$A$1:$AV$1,0)))</f>
        <v>FKM ENTERPRISES LLC</v>
      </c>
      <c r="AF90" s="4" t="str">
        <f>IF(LEN(INDEX('By serial number'!$A:$AV,MATCH(TEXT($C90,"000"),'By serial number'!$A:$A,0),MATCH(_7043_DJones_1_export_excel_2_9_[[#Headers],[STREET]],'By serial number'!$A$1:$AV$1,0)))=0,"",INDEX('By serial number'!$A:$AV,MATCH(TEXT($C90,"000"),'By serial number'!$A:$A,0),MATCH(_7043_DJones_1_export_excel_2_9_[[#Headers],[STREET]],'By serial number'!$A$1:$AV$1,0)))</f>
        <v>29 PINE RD</v>
      </c>
      <c r="AG90" s="4" t="str">
        <f>IF(LEN(INDEX('By serial number'!$A:$AV,MATCH(TEXT($C90,"000"),'By serial number'!$A:$A,0),MATCH(_7043_DJones_1_export_excel_2_9_[[#Headers],[CITY]],'By serial number'!$A$1:$AV$1,0)))=0,"",INDEX('By serial number'!$A:$AV,MATCH(TEXT($C90,"000"),'By serial number'!$A:$A,0),MATCH(_7043_DJones_1_export_excel_2_9_[[#Headers],[CITY]],'By serial number'!$A$1:$AV$1,0)))</f>
        <v>NORTH OAKS</v>
      </c>
      <c r="AH90" s="4" t="str">
        <f>IF(LEN(INDEX('By serial number'!$A:$AV,MATCH(TEXT($C90,"000"),'By serial number'!$A:$A,0),MATCH(_7043_DJones_1_export_excel_2_9_[[#Headers],[STATE]],'By serial number'!$A$1:$AV$1,0)))=0,"",INDEX('By serial number'!$A:$AV,MATCH(TEXT($C90,"000"),'By serial number'!$A:$A,0),MATCH(_7043_DJones_1_export_excel_2_9_[[#Headers],[STATE]],'By serial number'!$A$1:$AV$1,0)))</f>
        <v>MN</v>
      </c>
      <c r="AI90" s="4" t="e">
        <f>IF(LEN(INDEX('By serial number'!$A:$AV,MATCH(TEXT($C90,"000"),'By serial number'!$A:$A,0),MATCH(_7043_DJones_1_export_excel_2_9_[[#Headers],[Column1]],'By serial number'!$A$1:$AV$1,0)))=0,"",INDEX('By serial number'!$A:$AV,MATCH(TEXT($C90,"000"),'By serial number'!$A:$A,0),MATCH(_7043_DJones_1_export_excel_2_9_[[#Headers],[Column1]],'By serial number'!$A$1:$AV$1,0)))</f>
        <v>#N/A</v>
      </c>
      <c r="AJ90" s="4" t="str">
        <f>IF(LEN(INDEX('By serial number'!$A:$AV,MATCH(TEXT($C90,"000"),'By serial number'!$A:$A,0),MATCH(_7043_DJones_1_export_excel_2_9_[[#Headers],[OTHER NAMES(1)]],'By serial number'!$A$1:$AV$1,0)))=0,"",INDEX('By serial number'!$A:$AV,MATCH(TEXT($C90,"000"),'By serial number'!$A:$A,0),MATCH(_7043_DJones_1_export_excel_2_9_[[#Headers],[OTHER NAMES(1)]],'By serial number'!$A$1:$AV$1,0)))</f>
        <v/>
      </c>
      <c r="AK90" s="4" t="str">
        <f>IF(LEN(INDEX('By serial number'!$A:$AV,MATCH(TEXT($C90,"000"),'By serial number'!$A:$A,0),MATCH(_7043_DJones_1_export_excel_2_9_[[#Headers],[OTHER NAMES(2)]],'By serial number'!$A$1:$AV$1,0)))=0,"",INDEX('By serial number'!$A:$AV,MATCH(TEXT($C90,"000"),'By serial number'!$A:$A,0),MATCH(_7043_DJones_1_export_excel_2_9_[[#Headers],[OTHER NAMES(2)]],'By serial number'!$A$1:$AV$1,0)))</f>
        <v/>
      </c>
      <c r="AL90" s="4" t="str">
        <f>IF(LEN(INDEX('By serial number'!$A:$AV,MATCH(TEXT($C90,"000"),'By serial number'!$A:$A,0),MATCH(_7043_DJones_1_export_excel_2_9_[[#Headers],[Part 135 Certificate Holder Name]],'By serial number'!$A$1:$AV$1,0)))=0,"",INDEX('By serial number'!$A:$AV,MATCH(TEXT($C90,"000"),'By serial number'!$A:$A,0),MATCH(_7043_DJones_1_export_excel_2_9_[[#Headers],[Part 135 Certificate Holder Name]],'By serial number'!$A$1:$AV$1,0)))</f>
        <v/>
      </c>
      <c r="AM90" s="4" t="str">
        <f>IF(LEN(INDEX('By serial number'!$A:$AV,MATCH(TEXT($C90,"000"),'By serial number'!$A:$A,0),MATCH(_7043_DJones_1_export_excel_2_9_[[#Headers],[Part 135 Dsgn]],'By serial number'!$A$1:$AV$1,0)))=0,"",INDEX('By serial number'!$A:$AV,MATCH(TEXT($C90,"000"),'By serial number'!$A:$A,0),MATCH(_7043_DJones_1_export_excel_2_9_[[#Headers],[Part 135 Dsgn]],'By serial number'!$A$1:$AV$1,0)))</f>
        <v/>
      </c>
      <c r="AN90" s="4" t="e">
        <f>IF(LEN(INDEX('By serial number'!$A:$AV,MATCH(TEXT($C90,"000"),'By serial number'!$A:$A,0),MATCH(_7043_DJones_1_export_excel_2_9_[[#Headers],[Column2]],'By serial number'!$A$1:$AV$1,0)))=0,"",INDEX('By serial number'!$A:$AV,MATCH(TEXT($C90,"000"),'By serial number'!$A:$A,0),MATCH(_7043_DJones_1_export_excel_2_9_[[#Headers],[Column2]],'By serial number'!$A$1:$AV$1,0)))</f>
        <v>#N/A</v>
      </c>
      <c r="AO90" s="4" t="str">
        <f>IF(LEN(INDEX('By serial number'!$A:$AV,MATCH(TEXT($C90,"000"),'By serial number'!$A:$A,0),MATCH(_7043_DJones_1_export_excel_2_9_[[#Headers],[DNB Key People]],'By serial number'!$A$1:$AV$1,0)))=0,"",INDEX('By serial number'!$A:$AV,MATCH(TEXT($C90,"000"),'By serial number'!$A:$A,0),MATCH(_7043_DJones_1_export_excel_2_9_[[#Headers],[DNB Key People]],'By serial number'!$A$1:$AV$1,0)))</f>
        <v/>
      </c>
      <c r="AP90" s="4" t="str">
        <f>IF(LEN(INDEX('By serial number'!$A:$AV,MATCH(TEXT($C90,"000"),'By serial number'!$A:$A,0),MATCH(_7043_DJones_1_export_excel_2_9_[[#Headers],[POC]],'By serial number'!$A$1:$AV$1,0)))=0,"",INDEX('By serial number'!$A:$AV,MATCH(TEXT($C90,"000"),'By serial number'!$A:$A,0),MATCH(_7043_DJones_1_export_excel_2_9_[[#Headers],[POC]],'By serial number'!$A$1:$AV$1,0)))</f>
        <v/>
      </c>
      <c r="AQ90" s="4" t="str">
        <f>IF(LEN(INDEX('By serial number'!$A:$AV,MATCH(TEXT($C90,"000"),'By serial number'!$A:$A,0),MATCH(_7043_DJones_1_export_excel_2_9_[[#Headers],[Title]],'By serial number'!$A$1:$AV$1,0)))=0,"",INDEX('By serial number'!$A:$AV,MATCH(TEXT($C90,"000"),'By serial number'!$A:$A,0),MATCH(_7043_DJones_1_export_excel_2_9_[[#Headers],[Title]],'By serial number'!$A$1:$AV$1,0)))</f>
        <v/>
      </c>
      <c r="AR90" s="4" t="str">
        <f>IF(LEN(INDEX('By serial number'!$A:$AV,MATCH(TEXT($C90,"000"),'By serial number'!$A:$A,0),MATCH(_7043_DJones_1_export_excel_2_9_[[#Headers],[Address]],'By serial number'!$A$1:$AV$1,0)))=0,"",INDEX('By serial number'!$A:$AV,MATCH(TEXT($C90,"000"),'By serial number'!$A:$A,0),MATCH(_7043_DJones_1_export_excel_2_9_[[#Headers],[Address]],'By serial number'!$A$1:$AV$1,0)))</f>
        <v/>
      </c>
      <c r="AS90" s="4" t="e">
        <f>IF(LEN(INDEX('By serial number'!$A:$AV,MATCH(TEXT($C90,"000"),'By serial number'!$A:$A,0),MATCH(_7043_DJones_1_export_excel_2_9_[[#Headers],[Column3]],'By serial number'!$A$1:$AV$1,0)))=0,"",INDEX('By serial number'!$A:$AV,MATCH(TEXT($C90,"000"),'By serial number'!$A:$A,0),MATCH(_7043_DJones_1_export_excel_2_9_[[#Headers],[Column3]],'By serial number'!$A$1:$AV$1,0)))</f>
        <v>#N/A</v>
      </c>
      <c r="AT90" s="4" t="str">
        <f>IF(LEN(INDEX('By serial number'!$A:$AV,MATCH(TEXT($C90,"000"),'By serial number'!$A:$A,0),MATCH(_7043_DJones_1_export_excel_2_9_[[#Headers],[Phone]],'By serial number'!$A$1:$AV$1,0)))=0,"",INDEX('By serial number'!$A:$AV,MATCH(TEXT($C90,"000"),'By serial number'!$A:$A,0),MATCH(_7043_DJones_1_export_excel_2_9_[[#Headers],[Phone]],'By serial number'!$A$1:$AV$1,0)))</f>
        <v/>
      </c>
      <c r="AU90" s="4" t="str">
        <f>IF(LEN(INDEX('By serial number'!$A:$AV,MATCH(TEXT($C90,"000"),'By serial number'!$A:$A,0),MATCH(_7043_DJones_1_export_excel_2_9_[[#Headers],[Email]],'By serial number'!$A$1:$AV$1,0)))=0,"",INDEX('By serial number'!$A:$AV,MATCH(TEXT($C90,"000"),'By serial number'!$A:$A,0),MATCH(_7043_DJones_1_export_excel_2_9_[[#Headers],[Email]],'By serial number'!$A$1:$AV$1,0)))</f>
        <v/>
      </c>
      <c r="AV90" s="4" t="e">
        <f>IF(LEN(INDEX('By serial number'!$A:$AV,MATCH(TEXT($C90,"000"),'By serial number'!$A:$A,0),MATCH(_7043_DJones_1_export_excel_2_9_[[#Headers],[Column4]],'By serial number'!$A$1:$AV$1,0)))=0,"",INDEX('By serial number'!$A:$AV,MATCH(TEXT($C90,"000"),'By serial number'!$A:$A,0),MATCH(_7043_DJones_1_export_excel_2_9_[[#Headers],[Column4]],'By serial number'!$A$1:$AV$1,0)))</f>
        <v>#N/A</v>
      </c>
      <c r="AW90" s="4" t="str">
        <f>IF(LEN(INDEX('By serial number'!$A:$AV,MATCH(TEXT($C90,"000"),'By serial number'!$A:$A,0),MATCH(_7043_DJones_1_export_excel_2_9_[[#Headers],[NBAA Name]],'By serial number'!$A$1:$AV$1,0)))=0,"",INDEX('By serial number'!$A:$AV,MATCH(TEXT($C90,"000"),'By serial number'!$A:$A,0),MATCH(_7043_DJones_1_export_excel_2_9_[[#Headers],[NBAA Name]],'By serial number'!$A$1:$AV$1,0)))</f>
        <v/>
      </c>
      <c r="AX90" s="4" t="str">
        <f>IF(LEN(INDEX('By serial number'!$A:$AV,MATCH(TEXT($C90,"000"),'By serial number'!$A:$A,0),MATCH(_7043_DJones_1_export_excel_2_9_[[#Headers],[NBAA Addr1]],'By serial number'!$A$1:$AV$1,0)))=0,"",INDEX('By serial number'!$A:$AV,MATCH(TEXT($C90,"000"),'By serial number'!$A:$A,0),MATCH(_7043_DJones_1_export_excel_2_9_[[#Headers],[NBAA Addr1]],'By serial number'!$A$1:$AV$1,0)))</f>
        <v/>
      </c>
      <c r="AY90" s="4" t="str">
        <f>IF(LEN(INDEX('By serial number'!$A:$AV,MATCH(TEXT($C90,"000"),'By serial number'!$A:$A,0),MATCH(_7043_DJones_1_export_excel_2_9_[[#Headers],[NBAA Addr2]],'By serial number'!$A$1:$AV$1,0)))=0,"",INDEX('By serial number'!$A:$AV,MATCH(TEXT($C90,"000"),'By serial number'!$A:$A,0),MATCH(_7043_DJones_1_export_excel_2_9_[[#Headers],[NBAA Addr2]],'By serial number'!$A$1:$AV$1,0)))</f>
        <v/>
      </c>
      <c r="AZ90" s="4" t="str">
        <f>IF(LEN(INDEX('By serial number'!$A:$AV,MATCH(TEXT($C90,"000"),'By serial number'!$A:$A,0),MATCH(_7043_DJones_1_export_excel_2_9_[[#Headers],[NBAA City]],'By serial number'!$A$1:$AV$1,0)))=0,"",INDEX('By serial number'!$A:$AV,MATCH(TEXT($C90,"000"),'By serial number'!$A:$A,0),MATCH(_7043_DJones_1_export_excel_2_9_[[#Headers],[NBAA City]],'By serial number'!$A$1:$AV$1,0)))</f>
        <v/>
      </c>
      <c r="BA90" s="4" t="str">
        <f>IF(LEN(INDEX('By serial number'!$A:$AV,MATCH(TEXT($C90,"000"),'By serial number'!$A:$A,0),MATCH(_7043_DJones_1_export_excel_2_9_[[#Headers],[NBAA State]],'By serial number'!$A$1:$AV$1,0)))=0,"",INDEX('By serial number'!$A:$AV,MATCH(TEXT($C90,"000"),'By serial number'!$A:$A,0),MATCH(_7043_DJones_1_export_excel_2_9_[[#Headers],[NBAA State]],'By serial number'!$A$1:$AV$1,0)))</f>
        <v/>
      </c>
      <c r="BB90" s="4" t="str">
        <f>IF(LEN(INDEX('By serial number'!$A:$AV,MATCH(TEXT($C90,"000"),'By serial number'!$A:$A,0),MATCH(_7043_DJones_1_export_excel_2_9_[[#Headers],[NBAA Zip]],'By serial number'!$A$1:$AV$1,0)))=0,"",INDEX('By serial number'!$A:$AV,MATCH(TEXT($C90,"000"),'By serial number'!$A:$A,0),MATCH(_7043_DJones_1_export_excel_2_9_[[#Headers],[NBAA Zip]],'By serial number'!$A$1:$AV$1,0)))</f>
        <v/>
      </c>
      <c r="BC90" s="4" t="str">
        <f>IF(LEN(INDEX('By serial number'!$A:$AV,MATCH(TEXT($C90,"000"),'By serial number'!$A:$A,0),MATCH(_7043_DJones_1_export_excel_2_9_[[#Headers],[NBAA Phone]],'By serial number'!$A$1:$AV$1,0)))=0,"",INDEX('By serial number'!$A:$AV,MATCH(TEXT($C90,"000"),'By serial number'!$A:$A,0),MATCH(_7043_DJones_1_export_excel_2_9_[[#Headers],[NBAA Phone]],'By serial number'!$A$1:$AV$1,0)))</f>
        <v/>
      </c>
      <c r="BD90" s="4" t="str">
        <f>IF(LEN(INDEX('By serial number'!$A:$AV,MATCH(TEXT($C90,"000"),'By serial number'!$A:$A,0),MATCH(_7043_DJones_1_export_excel_2_9_[[#Headers],[NBAA Web]],'By serial number'!$A$1:$AV$1,0)))=0,"",INDEX('By serial number'!$A:$AV,MATCH(TEXT($C90,"000"),'By serial number'!$A:$A,0),MATCH(_7043_DJones_1_export_excel_2_9_[[#Headers],[NBAA Web]],'By serial number'!$A$1:$AV$1,0)))</f>
        <v/>
      </c>
      <c r="BE90" s="4" t="str">
        <f>IF(LEN(INDEX('By serial number'!$A:$AV,MATCH(TEXT($C90,"000"),'By serial number'!$A:$A,0),MATCH(_7043_DJones_1_export_excel_2_9_[[#Headers],[NBAA email]],'By serial number'!$A$1:$AV$1,0)))=0,"",INDEX('By serial number'!$A:$AV,MATCH(TEXT($C90,"000"),'By serial number'!$A:$A,0),MATCH(_7043_DJones_1_export_excel_2_9_[[#Headers],[NBAA email]],'By serial number'!$A$1:$AV$1,0)))</f>
        <v/>
      </c>
      <c r="BF90" s="4" t="str">
        <f>IF(LEN(INDEX('By serial number'!$A:$AV,MATCH(TEXT($C90,"000"),'By serial number'!$A:$A,0),MATCH(_7043_DJones_1_export_excel_2_9_[[#Headers],[NBAA NBAA Link]],'By serial number'!$A$1:$AV$1,0)))=0,"",INDEX('By serial number'!$A:$AV,MATCH(TEXT($C90,"000"),'By serial number'!$A:$A,0),MATCH(_7043_DJones_1_export_excel_2_9_[[#Headers],[NBAA NBAA Link]],'By serial number'!$A$1:$AV$1,0)))</f>
        <v/>
      </c>
      <c r="BG90" s="4" t="str">
        <f>IF(LEN(INDEX('By serial number'!$A:$AV,MATCH(TEXT($C90,"000"),'By serial number'!$A:$A,0),MATCH(_7043_DJones_1_export_excel_2_9_[[#Headers],[Certificate Designator]],'By serial number'!$A$1:$AV$1,0)))=0,"",INDEX('By serial number'!$A:$AV,MATCH(TEXT($C90,"000"),'By serial number'!$A:$A,0),MATCH(_7043_DJones_1_export_excel_2_9_[[#Headers],[Certificate Designator]],'By serial number'!$A$1:$AV$1,0)))</f>
        <v/>
      </c>
      <c r="BH90" s="4" t="str">
        <f>IF(LEN(INDEX('By serial number'!$A:$AV,MATCH(TEXT($C90,"000"),'By serial number'!$A:$A,0),MATCH(_7043_DJones_1_export_excel_2_9_[[#Headers],[Company Name]],'By serial number'!$A$1:$AV$1,0)))=0,"",INDEX('By serial number'!$A:$AV,MATCH(TEXT($C90,"000"),'By serial number'!$A:$A,0),MATCH(_7043_DJones_1_export_excel_2_9_[[#Headers],[Company Name]],'By serial number'!$A$1:$AV$1,0)))</f>
        <v/>
      </c>
      <c r="BI90" s="4" t="str">
        <f>IF(LEN(INDEX('By serial number'!$A:$AV,MATCH(TEXT($C90,"000"),'By serial number'!$A:$A,0),MATCH(_7043_DJones_1_export_excel_2_9_[[#Headers],[CEO_Name]],'By serial number'!$A$1:$AV$1,0)))=0,"",INDEX('By serial number'!$A:$AV,MATCH(TEXT($C90,"000"),'By serial number'!$A:$A,0),MATCH(_7043_DJones_1_export_excel_2_9_[[#Headers],[CEO_Name]],'By serial number'!$A$1:$AV$1,0)))</f>
        <v/>
      </c>
      <c r="BJ90" s="4" t="str">
        <f>IF(LEN(INDEX('By serial number'!$A:$AV,MATCH(TEXT($C90,"000"),'By serial number'!$A:$A,0),MATCH(_7043_DJones_1_export_excel_2_9_[[#Headers],[CEO_Title]],'By serial number'!$A$1:$AV$1,0)))=0,"",INDEX('By serial number'!$A:$AV,MATCH(TEXT($C90,"000"),'By serial number'!$A:$A,0),MATCH(_7043_DJones_1_export_excel_2_9_[[#Headers],[CEO_Title]],'By serial number'!$A$1:$AV$1,0)))</f>
        <v/>
      </c>
      <c r="BK90" s="4" t="str">
        <f>IF(LEN(INDEX('By serial number'!$A:$AV,MATCH(TEXT($C90,"000"),'By serial number'!$A:$A,0),MATCH(_7043_DJones_1_export_excel_2_9_[[#Headers],[CEO_Address1]],'By serial number'!$A$1:$AV$1,0)))=0,"",INDEX('By serial number'!$A:$AV,MATCH(TEXT($C90,"000"),'By serial number'!$A:$A,0),MATCH(_7043_DJones_1_export_excel_2_9_[[#Headers],[CEO_Address1]],'By serial number'!$A$1:$AV$1,0)))</f>
        <v/>
      </c>
      <c r="BL90" s="4" t="str">
        <f>IF(LEN(INDEX('By serial number'!$A:$AV,MATCH(TEXT($C90,"000"),'By serial number'!$A:$A,0),MATCH(_7043_DJones_1_export_excel_2_9_[[#Headers],[CEO_Address2]],'By serial number'!$A$1:$AV$1,0)))=0,"",INDEX('By serial number'!$A:$AV,MATCH(TEXT($C90,"000"),'By serial number'!$A:$A,0),MATCH(_7043_DJones_1_export_excel_2_9_[[#Headers],[CEO_Address2]],'By serial number'!$A$1:$AV$1,0)))</f>
        <v/>
      </c>
      <c r="BM90" s="4" t="str">
        <f>IF(LEN(INDEX('By serial number'!$A:$AV,MATCH(TEXT($C90,"000"),'By serial number'!$A:$A,0),MATCH(_7043_DJones_1_export_excel_2_9_[[#Headers],[CEO_Address3]],'By serial number'!$A$1:$AV$1,0)))=0,"",INDEX('By serial number'!$A:$AV,MATCH(TEXT($C90,"000"),'By serial number'!$A:$A,0),MATCH(_7043_DJones_1_export_excel_2_9_[[#Headers],[CEO_Address3]],'By serial number'!$A$1:$AV$1,0)))</f>
        <v/>
      </c>
      <c r="BN90" s="4" t="str">
        <f>IF(LEN(INDEX('By serial number'!$A:$AV,MATCH(TEXT($C90,"000"),'By serial number'!$A:$A,0),MATCH(_7043_DJones_1_export_excel_2_9_[[#Headers],[CEO_City]],'By serial number'!$A$1:$AV$1,0)))=0,"",INDEX('By serial number'!$A:$AV,MATCH(TEXT($C90,"000"),'By serial number'!$A:$A,0),MATCH(_7043_DJones_1_export_excel_2_9_[[#Headers],[CEO_City]],'By serial number'!$A$1:$AV$1,0)))</f>
        <v/>
      </c>
      <c r="BO90" s="4" t="str">
        <f>IF(LEN(INDEX('By serial number'!$A:$AV,MATCH(TEXT($C90,"000"),'By serial number'!$A:$A,0),MATCH(_7043_DJones_1_export_excel_2_9_[[#Headers],[CEO_State]],'By serial number'!$A$1:$AV$1,0)))=0,"",INDEX('By serial number'!$A:$AV,MATCH(TEXT($C90,"000"),'By serial number'!$A:$A,0),MATCH(_7043_DJones_1_export_excel_2_9_[[#Headers],[CEO_State]],'By serial number'!$A$1:$AV$1,0)))</f>
        <v/>
      </c>
      <c r="BP90" s="4" t="str">
        <f>IF(LEN(INDEX('By serial number'!$A:$AV,MATCH(TEXT($C90,"000"),'By serial number'!$A:$A,0),MATCH(_7043_DJones_1_export_excel_2_9_[[#Headers],[CEO_Postal_Code]],'By serial number'!$A$1:$AV$1,0)))=0,"",INDEX('By serial number'!$A:$AV,MATCH(TEXT($C90,"000"),'By serial number'!$A:$A,0),MATCH(_7043_DJones_1_export_excel_2_9_[[#Headers],[CEO_Postal_Code]],'By serial number'!$A$1:$AV$1,0)))</f>
        <v/>
      </c>
      <c r="BQ90" s="4" t="str">
        <f>IF(LEN(INDEX('By serial number'!$A:$AV,MATCH(TEXT($C90,"000"),'By serial number'!$A:$A,0),MATCH(_7043_DJones_1_export_excel_2_9_[[#Headers],[CEO_Country]],'By serial number'!$A$1:$AV$1,0)))=0,"",INDEX('By serial number'!$A:$AV,MATCH(TEXT($C90,"000"),'By serial number'!$A:$A,0),MATCH(_7043_DJones_1_export_excel_2_9_[[#Headers],[CEO_Country]],'By serial number'!$A$1:$AV$1,0)))</f>
        <v/>
      </c>
      <c r="BR90" s="4" t="str">
        <f>IF(LEN(INDEX('By serial number'!$A:$AV,MATCH(TEXT($C90,"000"),'By serial number'!$A:$A,0),MATCH(_7043_DJones_1_export_excel_2_9_[[#Headers],[CEO_Phone]],'By serial number'!$A$1:$AV$1,0)))=0,"",INDEX('By serial number'!$A:$AV,MATCH(TEXT($C90,"000"),'By serial number'!$A:$A,0),MATCH(_7043_DJones_1_export_excel_2_9_[[#Headers],[CEO_Phone]],'By serial number'!$A$1:$AV$1,0)))</f>
        <v/>
      </c>
      <c r="BS90" s="4" t="str">
        <f>IF(LEN(INDEX('By serial number'!$A:$AV,MATCH(TEXT($C90,"000"),'By serial number'!$A:$A,0),MATCH(_7043_DJones_1_export_excel_2_9_[[#Headers],[CEO_Phone_Extension]],'By serial number'!$A$1:$AV$1,0)))=0,"",INDEX('By serial number'!$A:$AV,MATCH(TEXT($C90,"000"),'By serial number'!$A:$A,0),MATCH(_7043_DJones_1_export_excel_2_9_[[#Headers],[CEO_Phone_Extension]],'By serial number'!$A$1:$AV$1,0)))</f>
        <v/>
      </c>
      <c r="BT90" s="4" t="str">
        <f>IF(LEN(INDEX('By serial number'!$A:$AV,MATCH(TEXT($C90,"000"),'By serial number'!$A:$A,0),MATCH(_7043_DJones_1_export_excel_2_9_[[#Headers],[CEO_Foreign_Phone]],'By serial number'!$A$1:$AV$1,0)))=0,"",INDEX('By serial number'!$A:$AV,MATCH(TEXT($C90,"000"),'By serial number'!$A:$A,0),MATCH(_7043_DJones_1_export_excel_2_9_[[#Headers],[CEO_Foreign_Phone]],'By serial number'!$A$1:$AV$1,0)))</f>
        <v/>
      </c>
      <c r="BU90" s="4" t="str">
        <f>IFERROR(INDEX(Zerobounce!$A:$B,MATCH(_7043_DJones_1_export_excel_2_9_[[#This Row],[COMPEMAILADDRESS]],Zerobounce!$A:$A,0),2),"")</f>
        <v/>
      </c>
      <c r="BV90" s="4" t="str">
        <f>IFERROR(INDEX(Zerobounce!$A:$B,MATCH(_7043_DJones_1_export_excel_2_9_[[#This Row],[CONTACTEMAIL]],Zerobounce!$A:$A,0),2),"")</f>
        <v>catch-all</v>
      </c>
      <c r="BW90" s="11"/>
    </row>
    <row r="91" spans="1:75" x14ac:dyDescent="0.25">
      <c r="A91" s="4" t="s">
        <v>999</v>
      </c>
      <c r="B91" s="4" t="s">
        <v>1000</v>
      </c>
      <c r="C91">
        <v>252</v>
      </c>
      <c r="D91" s="4" t="s">
        <v>562</v>
      </c>
      <c r="E91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N150GA</v>
      </c>
      <c r="F91" s="4" t="s">
        <v>1001</v>
      </c>
      <c r="G91" s="4" t="s">
        <v>206</v>
      </c>
      <c r="H91" s="4" t="s">
        <v>1002</v>
      </c>
      <c r="I91" s="4" t="s">
        <v>515</v>
      </c>
      <c r="J91" s="4" t="s">
        <v>1003</v>
      </c>
      <c r="K91" s="4" t="s">
        <v>1004</v>
      </c>
      <c r="L91" s="4"/>
      <c r="M91" s="4" t="s">
        <v>1005</v>
      </c>
      <c r="N91" s="4" t="s">
        <v>206</v>
      </c>
      <c r="O91">
        <v>31407</v>
      </c>
      <c r="P91" s="4" t="s">
        <v>1002</v>
      </c>
      <c r="Q91" s="4" t="s">
        <v>1006</v>
      </c>
      <c r="R91" s="4"/>
      <c r="S91" s="4"/>
      <c r="T91" s="4" t="s">
        <v>1007</v>
      </c>
      <c r="U91" s="4"/>
      <c r="V91" s="4" t="s">
        <v>1008</v>
      </c>
      <c r="W91" s="4" t="s">
        <v>1009</v>
      </c>
      <c r="X91" s="4" t="s">
        <v>1010</v>
      </c>
      <c r="Y91" s="4" t="s">
        <v>1011</v>
      </c>
      <c r="Z91" s="4" t="s">
        <v>1007</v>
      </c>
      <c r="AA91" s="4"/>
      <c r="AB91" s="4"/>
      <c r="AC91" s="4" t="str">
        <f>IF(LEN(INDEX('By serial number'!$A:$AV,MATCH(TEXT($C91,"000"),'By serial number'!$A:$A,0),MATCH(_7043_DJones_1_export_excel_2_9_[[#Headers],["Operator"]],'By serial number'!$A$1:$AV$1,0)))=0,"",INDEX('By serial number'!$A:$AV,MATCH(TEXT($C91,"000"),'By serial number'!$A:$A,0),MATCH(_7043_DJones_1_export_excel_2_9_[[#Headers],["Operator"]],'By serial number'!$A$1:$AV$1,0)))</f>
        <v xml:space="preserve">Gulfstream Aerospace </v>
      </c>
      <c r="AD91" s="4" t="str">
        <f>IF(LEN(INDEX('By serial number'!$A:$AV,MATCH(TEXT($C91,"000"),'By serial number'!$A:$A,0),MATCH(_7043_DJones_1_export_excel_2_9_[[#Headers],[Data]],'By serial number'!$A$1:$AV$1,0)))=0,"",INDEX('By serial number'!$A:$AV,MATCH(TEXT($C91,"000"),'By serial number'!$A:$A,0),MATCH(_7043_DJones_1_export_excel_2_9_[[#Headers],[Data]],'By serial number'!$A$1:$AV$1,0)))</f>
        <v>Gulfstream rrg 3/25/13. Gulfstream Leasing, Savannah GA bought 5/8/13</v>
      </c>
      <c r="AE91" s="4" t="str">
        <f>IF(LEN(INDEX('By serial number'!$A:$AV,MATCH(TEXT($C91,"000"),'By serial number'!$A:$A,0),MATCH(_7043_DJones_1_export_excel_2_9_[[#Headers],[NAME]],'By serial number'!$A$1:$AV$1,0)))=0,"",INDEX('By serial number'!$A:$AV,MATCH(TEXT($C91,"000"),'By serial number'!$A:$A,0),MATCH(_7043_DJones_1_export_excel_2_9_[[#Headers],[NAME]],'By serial number'!$A$1:$AV$1,0)))</f>
        <v>GULFSTREAM LEASING LLC</v>
      </c>
      <c r="AF91" s="4" t="str">
        <f>IF(LEN(INDEX('By serial number'!$A:$AV,MATCH(TEXT($C91,"000"),'By serial number'!$A:$A,0),MATCH(_7043_DJones_1_export_excel_2_9_[[#Headers],[STREET]],'By serial number'!$A$1:$AV$1,0)))=0,"",INDEX('By serial number'!$A:$AV,MATCH(TEXT($C91,"000"),'By serial number'!$A:$A,0),MATCH(_7043_DJones_1_export_excel_2_9_[[#Headers],[STREET]],'By serial number'!$A$1:$AV$1,0)))</f>
        <v>M/S B-16</v>
      </c>
      <c r="AG91" s="4" t="str">
        <f>IF(LEN(INDEX('By serial number'!$A:$AV,MATCH(TEXT($C91,"000"),'By serial number'!$A:$A,0),MATCH(_7043_DJones_1_export_excel_2_9_[[#Headers],[CITY]],'By serial number'!$A$1:$AV$1,0)))=0,"",INDEX('By serial number'!$A:$AV,MATCH(TEXT($C91,"000"),'By serial number'!$A:$A,0),MATCH(_7043_DJones_1_export_excel_2_9_[[#Headers],[CITY]],'By serial number'!$A$1:$AV$1,0)))</f>
        <v>SAVANNAH</v>
      </c>
      <c r="AH91" s="4" t="str">
        <f>IF(LEN(INDEX('By serial number'!$A:$AV,MATCH(TEXT($C91,"000"),'By serial number'!$A:$A,0),MATCH(_7043_DJones_1_export_excel_2_9_[[#Headers],[STATE]],'By serial number'!$A$1:$AV$1,0)))=0,"",INDEX('By serial number'!$A:$AV,MATCH(TEXT($C91,"000"),'By serial number'!$A:$A,0),MATCH(_7043_DJones_1_export_excel_2_9_[[#Headers],[STATE]],'By serial number'!$A$1:$AV$1,0)))</f>
        <v>GA</v>
      </c>
      <c r="AI91" s="4" t="e">
        <f>IF(LEN(INDEX('By serial number'!$A:$AV,MATCH(TEXT($C91,"000"),'By serial number'!$A:$A,0),MATCH(_7043_DJones_1_export_excel_2_9_[[#Headers],[Column1]],'By serial number'!$A$1:$AV$1,0)))=0,"",INDEX('By serial number'!$A:$AV,MATCH(TEXT($C91,"000"),'By serial number'!$A:$A,0),MATCH(_7043_DJones_1_export_excel_2_9_[[#Headers],[Column1]],'By serial number'!$A$1:$AV$1,0)))</f>
        <v>#N/A</v>
      </c>
      <c r="AJ91" s="4" t="str">
        <f>IF(LEN(INDEX('By serial number'!$A:$AV,MATCH(TEXT($C91,"000"),'By serial number'!$A:$A,0),MATCH(_7043_DJones_1_export_excel_2_9_[[#Headers],[OTHER NAMES(1)]],'By serial number'!$A$1:$AV$1,0)))=0,"",INDEX('By serial number'!$A:$AV,MATCH(TEXT($C91,"000"),'By serial number'!$A:$A,0),MATCH(_7043_DJones_1_export_excel_2_9_[[#Headers],[OTHER NAMES(1)]],'By serial number'!$A$1:$AV$1,0)))</f>
        <v/>
      </c>
      <c r="AK91" s="4" t="str">
        <f>IF(LEN(INDEX('By serial number'!$A:$AV,MATCH(TEXT($C91,"000"),'By serial number'!$A:$A,0),MATCH(_7043_DJones_1_export_excel_2_9_[[#Headers],[OTHER NAMES(2)]],'By serial number'!$A$1:$AV$1,0)))=0,"",INDEX('By serial number'!$A:$AV,MATCH(TEXT($C91,"000"),'By serial number'!$A:$A,0),MATCH(_7043_DJones_1_export_excel_2_9_[[#Headers],[OTHER NAMES(2)]],'By serial number'!$A$1:$AV$1,0)))</f>
        <v/>
      </c>
      <c r="AL91" s="4" t="str">
        <f>IF(LEN(INDEX('By serial number'!$A:$AV,MATCH(TEXT($C91,"000"),'By serial number'!$A:$A,0),MATCH(_7043_DJones_1_export_excel_2_9_[[#Headers],[Part 135 Certificate Holder Name]],'By serial number'!$A$1:$AV$1,0)))=0,"",INDEX('By serial number'!$A:$AV,MATCH(TEXT($C91,"000"),'By serial number'!$A:$A,0),MATCH(_7043_DJones_1_export_excel_2_9_[[#Headers],[Part 135 Certificate Holder Name]],'By serial number'!$A$1:$AV$1,0)))</f>
        <v/>
      </c>
      <c r="AM91" s="4" t="str">
        <f>IF(LEN(INDEX('By serial number'!$A:$AV,MATCH(TEXT($C91,"000"),'By serial number'!$A:$A,0),MATCH(_7043_DJones_1_export_excel_2_9_[[#Headers],[Part 135 Dsgn]],'By serial number'!$A$1:$AV$1,0)))=0,"",INDEX('By serial number'!$A:$AV,MATCH(TEXT($C91,"000"),'By serial number'!$A:$A,0),MATCH(_7043_DJones_1_export_excel_2_9_[[#Headers],[Part 135 Dsgn]],'By serial number'!$A$1:$AV$1,0)))</f>
        <v/>
      </c>
      <c r="AN91" s="4" t="e">
        <f>IF(LEN(INDEX('By serial number'!$A:$AV,MATCH(TEXT($C91,"000"),'By serial number'!$A:$A,0),MATCH(_7043_DJones_1_export_excel_2_9_[[#Headers],[Column2]],'By serial number'!$A$1:$AV$1,0)))=0,"",INDEX('By serial number'!$A:$AV,MATCH(TEXT($C91,"000"),'By serial number'!$A:$A,0),MATCH(_7043_DJones_1_export_excel_2_9_[[#Headers],[Column2]],'By serial number'!$A$1:$AV$1,0)))</f>
        <v>#N/A</v>
      </c>
      <c r="AO91" s="4" t="str">
        <f>IF(LEN(INDEX('By serial number'!$A:$AV,MATCH(TEXT($C91,"000"),'By serial number'!$A:$A,0),MATCH(_7043_DJones_1_export_excel_2_9_[[#Headers],[DNB Key People]],'By serial number'!$A$1:$AV$1,0)))=0,"",INDEX('By serial number'!$A:$AV,MATCH(TEXT($C91,"000"),'By serial number'!$A:$A,0),MATCH(_7043_DJones_1_export_excel_2_9_[[#Headers],[DNB Key People]],'By serial number'!$A$1:$AV$1,0)))</f>
        <v/>
      </c>
      <c r="AP91" s="4" t="str">
        <f>IF(LEN(INDEX('By serial number'!$A:$AV,MATCH(TEXT($C91,"000"),'By serial number'!$A:$A,0),MATCH(_7043_DJones_1_export_excel_2_9_[[#Headers],[POC]],'By serial number'!$A$1:$AV$1,0)))=0,"",INDEX('By serial number'!$A:$AV,MATCH(TEXT($C91,"000"),'By serial number'!$A:$A,0),MATCH(_7043_DJones_1_export_excel_2_9_[[#Headers],[POC]],'By serial number'!$A$1:$AV$1,0)))</f>
        <v/>
      </c>
      <c r="AQ91" s="4" t="str">
        <f>IF(LEN(INDEX('By serial number'!$A:$AV,MATCH(TEXT($C91,"000"),'By serial number'!$A:$A,0),MATCH(_7043_DJones_1_export_excel_2_9_[[#Headers],[Title]],'By serial number'!$A$1:$AV$1,0)))=0,"",INDEX('By serial number'!$A:$AV,MATCH(TEXT($C91,"000"),'By serial number'!$A:$A,0),MATCH(_7043_DJones_1_export_excel_2_9_[[#Headers],[Title]],'By serial number'!$A$1:$AV$1,0)))</f>
        <v/>
      </c>
      <c r="AR91" s="4" t="str">
        <f>IF(LEN(INDEX('By serial number'!$A:$AV,MATCH(TEXT($C91,"000"),'By serial number'!$A:$A,0),MATCH(_7043_DJones_1_export_excel_2_9_[[#Headers],[Address]],'By serial number'!$A$1:$AV$1,0)))=0,"",INDEX('By serial number'!$A:$AV,MATCH(TEXT($C91,"000"),'By serial number'!$A:$A,0),MATCH(_7043_DJones_1_export_excel_2_9_[[#Headers],[Address]],'By serial number'!$A$1:$AV$1,0)))</f>
        <v/>
      </c>
      <c r="AS91" s="4" t="e">
        <f>IF(LEN(INDEX('By serial number'!$A:$AV,MATCH(TEXT($C91,"000"),'By serial number'!$A:$A,0),MATCH(_7043_DJones_1_export_excel_2_9_[[#Headers],[Column3]],'By serial number'!$A$1:$AV$1,0)))=0,"",INDEX('By serial number'!$A:$AV,MATCH(TEXT($C91,"000"),'By serial number'!$A:$A,0),MATCH(_7043_DJones_1_export_excel_2_9_[[#Headers],[Column3]],'By serial number'!$A$1:$AV$1,0)))</f>
        <v>#N/A</v>
      </c>
      <c r="AT91" s="4" t="str">
        <f>IF(LEN(INDEX('By serial number'!$A:$AV,MATCH(TEXT($C91,"000"),'By serial number'!$A:$A,0),MATCH(_7043_DJones_1_export_excel_2_9_[[#Headers],[Phone]],'By serial number'!$A$1:$AV$1,0)))=0,"",INDEX('By serial number'!$A:$AV,MATCH(TEXT($C91,"000"),'By serial number'!$A:$A,0),MATCH(_7043_DJones_1_export_excel_2_9_[[#Headers],[Phone]],'By serial number'!$A$1:$AV$1,0)))</f>
        <v/>
      </c>
      <c r="AU91" s="4" t="str">
        <f>IF(LEN(INDEX('By serial number'!$A:$AV,MATCH(TEXT($C91,"000"),'By serial number'!$A:$A,0),MATCH(_7043_DJones_1_export_excel_2_9_[[#Headers],[Email]],'By serial number'!$A$1:$AV$1,0)))=0,"",INDEX('By serial number'!$A:$AV,MATCH(TEXT($C91,"000"),'By serial number'!$A:$A,0),MATCH(_7043_DJones_1_export_excel_2_9_[[#Headers],[Email]],'By serial number'!$A$1:$AV$1,0)))</f>
        <v/>
      </c>
      <c r="AV91" s="4" t="e">
        <f>IF(LEN(INDEX('By serial number'!$A:$AV,MATCH(TEXT($C91,"000"),'By serial number'!$A:$A,0),MATCH(_7043_DJones_1_export_excel_2_9_[[#Headers],[Column4]],'By serial number'!$A$1:$AV$1,0)))=0,"",INDEX('By serial number'!$A:$AV,MATCH(TEXT($C91,"000"),'By serial number'!$A:$A,0),MATCH(_7043_DJones_1_export_excel_2_9_[[#Headers],[Column4]],'By serial number'!$A$1:$AV$1,0)))</f>
        <v>#N/A</v>
      </c>
      <c r="AW91" s="4" t="str">
        <f>IF(LEN(INDEX('By serial number'!$A:$AV,MATCH(TEXT($C91,"000"),'By serial number'!$A:$A,0),MATCH(_7043_DJones_1_export_excel_2_9_[[#Headers],[NBAA Name]],'By serial number'!$A$1:$AV$1,0)))=0,"",INDEX('By serial number'!$A:$AV,MATCH(TEXT($C91,"000"),'By serial number'!$A:$A,0),MATCH(_7043_DJones_1_export_excel_2_9_[[#Headers],[NBAA Name]],'By serial number'!$A$1:$AV$1,0)))</f>
        <v/>
      </c>
      <c r="AX91" s="4" t="str">
        <f>IF(LEN(INDEX('By serial number'!$A:$AV,MATCH(TEXT($C91,"000"),'By serial number'!$A:$A,0),MATCH(_7043_DJones_1_export_excel_2_9_[[#Headers],[NBAA Addr1]],'By serial number'!$A$1:$AV$1,0)))=0,"",INDEX('By serial number'!$A:$AV,MATCH(TEXT($C91,"000"),'By serial number'!$A:$A,0),MATCH(_7043_DJones_1_export_excel_2_9_[[#Headers],[NBAA Addr1]],'By serial number'!$A$1:$AV$1,0)))</f>
        <v/>
      </c>
      <c r="AY91" s="4" t="str">
        <f>IF(LEN(INDEX('By serial number'!$A:$AV,MATCH(TEXT($C91,"000"),'By serial number'!$A:$A,0),MATCH(_7043_DJones_1_export_excel_2_9_[[#Headers],[NBAA Addr2]],'By serial number'!$A$1:$AV$1,0)))=0,"",INDEX('By serial number'!$A:$AV,MATCH(TEXT($C91,"000"),'By serial number'!$A:$A,0),MATCH(_7043_DJones_1_export_excel_2_9_[[#Headers],[NBAA Addr2]],'By serial number'!$A$1:$AV$1,0)))</f>
        <v/>
      </c>
      <c r="AZ91" s="4" t="str">
        <f>IF(LEN(INDEX('By serial number'!$A:$AV,MATCH(TEXT($C91,"000"),'By serial number'!$A:$A,0),MATCH(_7043_DJones_1_export_excel_2_9_[[#Headers],[NBAA City]],'By serial number'!$A$1:$AV$1,0)))=0,"",INDEX('By serial number'!$A:$AV,MATCH(TEXT($C91,"000"),'By serial number'!$A:$A,0),MATCH(_7043_DJones_1_export_excel_2_9_[[#Headers],[NBAA City]],'By serial number'!$A$1:$AV$1,0)))</f>
        <v/>
      </c>
      <c r="BA91" s="4" t="str">
        <f>IF(LEN(INDEX('By serial number'!$A:$AV,MATCH(TEXT($C91,"000"),'By serial number'!$A:$A,0),MATCH(_7043_DJones_1_export_excel_2_9_[[#Headers],[NBAA State]],'By serial number'!$A$1:$AV$1,0)))=0,"",INDEX('By serial number'!$A:$AV,MATCH(TEXT($C91,"000"),'By serial number'!$A:$A,0),MATCH(_7043_DJones_1_export_excel_2_9_[[#Headers],[NBAA State]],'By serial number'!$A$1:$AV$1,0)))</f>
        <v/>
      </c>
      <c r="BB91" s="4" t="str">
        <f>IF(LEN(INDEX('By serial number'!$A:$AV,MATCH(TEXT($C91,"000"),'By serial number'!$A:$A,0),MATCH(_7043_DJones_1_export_excel_2_9_[[#Headers],[NBAA Zip]],'By serial number'!$A$1:$AV$1,0)))=0,"",INDEX('By serial number'!$A:$AV,MATCH(TEXT($C91,"000"),'By serial number'!$A:$A,0),MATCH(_7043_DJones_1_export_excel_2_9_[[#Headers],[NBAA Zip]],'By serial number'!$A$1:$AV$1,0)))</f>
        <v/>
      </c>
      <c r="BC91" s="4" t="str">
        <f>IF(LEN(INDEX('By serial number'!$A:$AV,MATCH(TEXT($C91,"000"),'By serial number'!$A:$A,0),MATCH(_7043_DJones_1_export_excel_2_9_[[#Headers],[NBAA Phone]],'By serial number'!$A$1:$AV$1,0)))=0,"",INDEX('By serial number'!$A:$AV,MATCH(TEXT($C91,"000"),'By serial number'!$A:$A,0),MATCH(_7043_DJones_1_export_excel_2_9_[[#Headers],[NBAA Phone]],'By serial number'!$A$1:$AV$1,0)))</f>
        <v/>
      </c>
      <c r="BD91" s="4" t="str">
        <f>IF(LEN(INDEX('By serial number'!$A:$AV,MATCH(TEXT($C91,"000"),'By serial number'!$A:$A,0),MATCH(_7043_DJones_1_export_excel_2_9_[[#Headers],[NBAA Web]],'By serial number'!$A$1:$AV$1,0)))=0,"",INDEX('By serial number'!$A:$AV,MATCH(TEXT($C91,"000"),'By serial number'!$A:$A,0),MATCH(_7043_DJones_1_export_excel_2_9_[[#Headers],[NBAA Web]],'By serial number'!$A$1:$AV$1,0)))</f>
        <v/>
      </c>
      <c r="BE91" s="4" t="str">
        <f>IF(LEN(INDEX('By serial number'!$A:$AV,MATCH(TEXT($C91,"000"),'By serial number'!$A:$A,0),MATCH(_7043_DJones_1_export_excel_2_9_[[#Headers],[NBAA email]],'By serial number'!$A$1:$AV$1,0)))=0,"",INDEX('By serial number'!$A:$AV,MATCH(TEXT($C91,"000"),'By serial number'!$A:$A,0),MATCH(_7043_DJones_1_export_excel_2_9_[[#Headers],[NBAA email]],'By serial number'!$A$1:$AV$1,0)))</f>
        <v/>
      </c>
      <c r="BF91" s="4" t="str">
        <f>IF(LEN(INDEX('By serial number'!$A:$AV,MATCH(TEXT($C91,"000"),'By serial number'!$A:$A,0),MATCH(_7043_DJones_1_export_excel_2_9_[[#Headers],[NBAA NBAA Link]],'By serial number'!$A$1:$AV$1,0)))=0,"",INDEX('By serial number'!$A:$AV,MATCH(TEXT($C91,"000"),'By serial number'!$A:$A,0),MATCH(_7043_DJones_1_export_excel_2_9_[[#Headers],[NBAA NBAA Link]],'By serial number'!$A$1:$AV$1,0)))</f>
        <v/>
      </c>
      <c r="BG91" s="4" t="str">
        <f>IF(LEN(INDEX('By serial number'!$A:$AV,MATCH(TEXT($C91,"000"),'By serial number'!$A:$A,0),MATCH(_7043_DJones_1_export_excel_2_9_[[#Headers],[Certificate Designator]],'By serial number'!$A$1:$AV$1,0)))=0,"",INDEX('By serial number'!$A:$AV,MATCH(TEXT($C91,"000"),'By serial number'!$A:$A,0),MATCH(_7043_DJones_1_export_excel_2_9_[[#Headers],[Certificate Designator]],'By serial number'!$A$1:$AV$1,0)))</f>
        <v/>
      </c>
      <c r="BH91" s="4" t="str">
        <f>IF(LEN(INDEX('By serial number'!$A:$AV,MATCH(TEXT($C91,"000"),'By serial number'!$A:$A,0),MATCH(_7043_DJones_1_export_excel_2_9_[[#Headers],[Company Name]],'By serial number'!$A$1:$AV$1,0)))=0,"",INDEX('By serial number'!$A:$AV,MATCH(TEXT($C91,"000"),'By serial number'!$A:$A,0),MATCH(_7043_DJones_1_export_excel_2_9_[[#Headers],[Company Name]],'By serial number'!$A$1:$AV$1,0)))</f>
        <v/>
      </c>
      <c r="BI91" s="4" t="str">
        <f>IF(LEN(INDEX('By serial number'!$A:$AV,MATCH(TEXT($C91,"000"),'By serial number'!$A:$A,0),MATCH(_7043_DJones_1_export_excel_2_9_[[#Headers],[CEO_Name]],'By serial number'!$A$1:$AV$1,0)))=0,"",INDEX('By serial number'!$A:$AV,MATCH(TEXT($C91,"000"),'By serial number'!$A:$A,0),MATCH(_7043_DJones_1_export_excel_2_9_[[#Headers],[CEO_Name]],'By serial number'!$A$1:$AV$1,0)))</f>
        <v/>
      </c>
      <c r="BJ91" s="4" t="str">
        <f>IF(LEN(INDEX('By serial number'!$A:$AV,MATCH(TEXT($C91,"000"),'By serial number'!$A:$A,0),MATCH(_7043_DJones_1_export_excel_2_9_[[#Headers],[CEO_Title]],'By serial number'!$A$1:$AV$1,0)))=0,"",INDEX('By serial number'!$A:$AV,MATCH(TEXT($C91,"000"),'By serial number'!$A:$A,0),MATCH(_7043_DJones_1_export_excel_2_9_[[#Headers],[CEO_Title]],'By serial number'!$A$1:$AV$1,0)))</f>
        <v/>
      </c>
      <c r="BK91" s="4" t="str">
        <f>IF(LEN(INDEX('By serial number'!$A:$AV,MATCH(TEXT($C91,"000"),'By serial number'!$A:$A,0),MATCH(_7043_DJones_1_export_excel_2_9_[[#Headers],[CEO_Address1]],'By serial number'!$A$1:$AV$1,0)))=0,"",INDEX('By serial number'!$A:$AV,MATCH(TEXT($C91,"000"),'By serial number'!$A:$A,0),MATCH(_7043_DJones_1_export_excel_2_9_[[#Headers],[CEO_Address1]],'By serial number'!$A$1:$AV$1,0)))</f>
        <v/>
      </c>
      <c r="BL91" s="4" t="str">
        <f>IF(LEN(INDEX('By serial number'!$A:$AV,MATCH(TEXT($C91,"000"),'By serial number'!$A:$A,0),MATCH(_7043_DJones_1_export_excel_2_9_[[#Headers],[CEO_Address2]],'By serial number'!$A$1:$AV$1,0)))=0,"",INDEX('By serial number'!$A:$AV,MATCH(TEXT($C91,"000"),'By serial number'!$A:$A,0),MATCH(_7043_DJones_1_export_excel_2_9_[[#Headers],[CEO_Address2]],'By serial number'!$A$1:$AV$1,0)))</f>
        <v/>
      </c>
      <c r="BM91" s="4" t="str">
        <f>IF(LEN(INDEX('By serial number'!$A:$AV,MATCH(TEXT($C91,"000"),'By serial number'!$A:$A,0),MATCH(_7043_DJones_1_export_excel_2_9_[[#Headers],[CEO_Address3]],'By serial number'!$A$1:$AV$1,0)))=0,"",INDEX('By serial number'!$A:$AV,MATCH(TEXT($C91,"000"),'By serial number'!$A:$A,0),MATCH(_7043_DJones_1_export_excel_2_9_[[#Headers],[CEO_Address3]],'By serial number'!$A$1:$AV$1,0)))</f>
        <v/>
      </c>
      <c r="BN91" s="4" t="str">
        <f>IF(LEN(INDEX('By serial number'!$A:$AV,MATCH(TEXT($C91,"000"),'By serial number'!$A:$A,0),MATCH(_7043_DJones_1_export_excel_2_9_[[#Headers],[CEO_City]],'By serial number'!$A$1:$AV$1,0)))=0,"",INDEX('By serial number'!$A:$AV,MATCH(TEXT($C91,"000"),'By serial number'!$A:$A,0),MATCH(_7043_DJones_1_export_excel_2_9_[[#Headers],[CEO_City]],'By serial number'!$A$1:$AV$1,0)))</f>
        <v/>
      </c>
      <c r="BO91" s="4" t="str">
        <f>IF(LEN(INDEX('By serial number'!$A:$AV,MATCH(TEXT($C91,"000"),'By serial number'!$A:$A,0),MATCH(_7043_DJones_1_export_excel_2_9_[[#Headers],[CEO_State]],'By serial number'!$A$1:$AV$1,0)))=0,"",INDEX('By serial number'!$A:$AV,MATCH(TEXT($C91,"000"),'By serial number'!$A:$A,0),MATCH(_7043_DJones_1_export_excel_2_9_[[#Headers],[CEO_State]],'By serial number'!$A$1:$AV$1,0)))</f>
        <v/>
      </c>
      <c r="BP91" s="4" t="str">
        <f>IF(LEN(INDEX('By serial number'!$A:$AV,MATCH(TEXT($C91,"000"),'By serial number'!$A:$A,0),MATCH(_7043_DJones_1_export_excel_2_9_[[#Headers],[CEO_Postal_Code]],'By serial number'!$A$1:$AV$1,0)))=0,"",INDEX('By serial number'!$A:$AV,MATCH(TEXT($C91,"000"),'By serial number'!$A:$A,0),MATCH(_7043_DJones_1_export_excel_2_9_[[#Headers],[CEO_Postal_Code]],'By serial number'!$A$1:$AV$1,0)))</f>
        <v/>
      </c>
      <c r="BQ91" s="4" t="str">
        <f>IF(LEN(INDEX('By serial number'!$A:$AV,MATCH(TEXT($C91,"000"),'By serial number'!$A:$A,0),MATCH(_7043_DJones_1_export_excel_2_9_[[#Headers],[CEO_Country]],'By serial number'!$A$1:$AV$1,0)))=0,"",INDEX('By serial number'!$A:$AV,MATCH(TEXT($C91,"000"),'By serial number'!$A:$A,0),MATCH(_7043_DJones_1_export_excel_2_9_[[#Headers],[CEO_Country]],'By serial number'!$A$1:$AV$1,0)))</f>
        <v/>
      </c>
      <c r="BR91" s="4" t="str">
        <f>IF(LEN(INDEX('By serial number'!$A:$AV,MATCH(TEXT($C91,"000"),'By serial number'!$A:$A,0),MATCH(_7043_DJones_1_export_excel_2_9_[[#Headers],[CEO_Phone]],'By serial number'!$A$1:$AV$1,0)))=0,"",INDEX('By serial number'!$A:$AV,MATCH(TEXT($C91,"000"),'By serial number'!$A:$A,0),MATCH(_7043_DJones_1_export_excel_2_9_[[#Headers],[CEO_Phone]],'By serial number'!$A$1:$AV$1,0)))</f>
        <v/>
      </c>
      <c r="BS91" s="4" t="str">
        <f>IF(LEN(INDEX('By serial number'!$A:$AV,MATCH(TEXT($C91,"000"),'By serial number'!$A:$A,0),MATCH(_7043_DJones_1_export_excel_2_9_[[#Headers],[CEO_Phone_Extension]],'By serial number'!$A$1:$AV$1,0)))=0,"",INDEX('By serial number'!$A:$AV,MATCH(TEXT($C91,"000"),'By serial number'!$A:$A,0),MATCH(_7043_DJones_1_export_excel_2_9_[[#Headers],[CEO_Phone_Extension]],'By serial number'!$A$1:$AV$1,0)))</f>
        <v/>
      </c>
      <c r="BT91" s="4" t="str">
        <f>IF(LEN(INDEX('By serial number'!$A:$AV,MATCH(TEXT($C91,"000"),'By serial number'!$A:$A,0),MATCH(_7043_DJones_1_export_excel_2_9_[[#Headers],[CEO_Foreign_Phone]],'By serial number'!$A$1:$AV$1,0)))=0,"",INDEX('By serial number'!$A:$AV,MATCH(TEXT($C91,"000"),'By serial number'!$A:$A,0),MATCH(_7043_DJones_1_export_excel_2_9_[[#Headers],[CEO_Foreign_Phone]],'By serial number'!$A$1:$AV$1,0)))</f>
        <v/>
      </c>
      <c r="BU91" s="4" t="str">
        <f>IFERROR(INDEX(Zerobounce!$A:$B,MATCH(_7043_DJones_1_export_excel_2_9_[[#This Row],[COMPEMAILADDRESS]],Zerobounce!$A:$A,0),2),"")</f>
        <v/>
      </c>
      <c r="BV91" s="4" t="str">
        <f>IFERROR(INDEX(Zerobounce!$A:$B,MATCH(_7043_DJones_1_export_excel_2_9_[[#This Row],[CONTACTEMAIL]],Zerobounce!$A:$A,0),2),"")</f>
        <v>catch-all</v>
      </c>
      <c r="BW91" s="11"/>
    </row>
    <row r="92" spans="1:75" x14ac:dyDescent="0.25">
      <c r="A92" s="4" t="s">
        <v>999</v>
      </c>
      <c r="B92" s="4" t="s">
        <v>1000</v>
      </c>
      <c r="C92">
        <v>253</v>
      </c>
      <c r="D92" s="4" t="s">
        <v>565</v>
      </c>
      <c r="E92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C-FWXR / C-FWXR </v>
      </c>
      <c r="F92" s="4" t="s">
        <v>1619</v>
      </c>
      <c r="G92" s="4" t="s">
        <v>1620</v>
      </c>
      <c r="H92" s="4" t="s">
        <v>358</v>
      </c>
      <c r="I92" s="4" t="s">
        <v>1193</v>
      </c>
      <c r="J92" s="4" t="s">
        <v>1621</v>
      </c>
      <c r="K92" s="4" t="s">
        <v>1622</v>
      </c>
      <c r="L92" s="4"/>
      <c r="M92" s="4" t="s">
        <v>1623</v>
      </c>
      <c r="N92" s="4" t="s">
        <v>1620</v>
      </c>
      <c r="O92" t="s">
        <v>1624</v>
      </c>
      <c r="P92" s="4" t="s">
        <v>358</v>
      </c>
      <c r="Q92" s="4" t="s">
        <v>1193</v>
      </c>
      <c r="R92" s="4" t="s">
        <v>1625</v>
      </c>
      <c r="S92" s="4" t="s">
        <v>1626</v>
      </c>
      <c r="T92" s="4" t="s">
        <v>1627</v>
      </c>
      <c r="U92" s="4"/>
      <c r="V92" s="4" t="s">
        <v>1628</v>
      </c>
      <c r="W92" s="4" t="s">
        <v>1629</v>
      </c>
      <c r="X92" s="4" t="s">
        <v>1039</v>
      </c>
      <c r="Y92" s="4" t="s">
        <v>1630</v>
      </c>
      <c r="Z92" s="4" t="s">
        <v>1627</v>
      </c>
      <c r="AA92" s="4" t="s">
        <v>1627</v>
      </c>
      <c r="AB92" s="4"/>
      <c r="AC92" s="4" t="str">
        <f>IF(LEN(INDEX('By serial number'!$A:$AV,MATCH(TEXT($C92,"000"),'By serial number'!$A:$A,0),MATCH(_7043_DJones_1_export_excel_2_9_[[#Headers],["Operator"]],'By serial number'!$A$1:$AV$1,0)))=0,"",INDEX('By serial number'!$A:$AV,MATCH(TEXT($C92,"000"),'By serial number'!$A:$A,0),MATCH(_7043_DJones_1_export_excel_2_9_[[#Headers],["Operator"]],'By serial number'!$A$1:$AV$1,0)))</f>
        <v/>
      </c>
      <c r="AD92" s="4" t="str">
        <f>IF(LEN(INDEX('By serial number'!$A:$AV,MATCH(TEXT($C92,"000"),'By serial number'!$A:$A,0),MATCH(_7043_DJones_1_export_excel_2_9_[[#Headers],[Data]],'By serial number'!$A$1:$AV$1,0)))=0,"",INDEX('By serial number'!$A:$AV,MATCH(TEXT($C92,"000"),'By serial number'!$A:$A,0),MATCH(_7043_DJones_1_export_excel_2_9_[[#Headers],[Data]],'By serial number'!$A$1:$AV$1,0)))</f>
        <v>Hamilton Jetport Ltd, Mt Hope ON bought 8/12/21</v>
      </c>
      <c r="AE92" s="4" t="str">
        <f>IF(LEN(INDEX('By serial number'!$A:$AV,MATCH(TEXT($C92,"000"),'By serial number'!$A:$A,0),MATCH(_7043_DJones_1_export_excel_2_9_[[#Headers],[NAME]],'By serial number'!$A$1:$AV$1,0)))=0,"",INDEX('By serial number'!$A:$AV,MATCH(TEXT($C92,"000"),'By serial number'!$A:$A,0),MATCH(_7043_DJones_1_export_excel_2_9_[[#Headers],[NAME]],'By serial number'!$A$1:$AV$1,0)))</f>
        <v>Hamilton Jetport Limited (Jetport)</v>
      </c>
      <c r="AF92" s="4" t="str">
        <f>IF(LEN(INDEX('By serial number'!$A:$AV,MATCH(TEXT($C92,"000"),'By serial number'!$A:$A,0),MATCH(_7043_DJones_1_export_excel_2_9_[[#Headers],[STREET]],'By serial number'!$A$1:$AV$1,0)))=0,"",INDEX('By serial number'!$A:$AV,MATCH(TEXT($C92,"000"),'By serial number'!$A:$A,0),MATCH(_7043_DJones_1_export_excel_2_9_[[#Headers],[STREET]],'By serial number'!$A$1:$AV$1,0)))</f>
        <v/>
      </c>
      <c r="AG92" s="4" t="str">
        <f>IF(LEN(INDEX('By serial number'!$A:$AV,MATCH(TEXT($C92,"000"),'By serial number'!$A:$A,0),MATCH(_7043_DJones_1_export_excel_2_9_[[#Headers],[CITY]],'By serial number'!$A$1:$AV$1,0)))=0,"",INDEX('By serial number'!$A:$AV,MATCH(TEXT($C92,"000"),'By serial number'!$A:$A,0),MATCH(_7043_DJones_1_export_excel_2_9_[[#Headers],[CITY]],'By serial number'!$A$1:$AV$1,0)))</f>
        <v>Mount Hope</v>
      </c>
      <c r="AH92" s="4" t="str">
        <f>IF(LEN(INDEX('By serial number'!$A:$AV,MATCH(TEXT($C92,"000"),'By serial number'!$A:$A,0),MATCH(_7043_DJones_1_export_excel_2_9_[[#Headers],[STATE]],'By serial number'!$A$1:$AV$1,0)))=0,"",INDEX('By serial number'!$A:$AV,MATCH(TEXT($C92,"000"),'By serial number'!$A:$A,0),MATCH(_7043_DJones_1_export_excel_2_9_[[#Headers],[STATE]],'By serial number'!$A$1:$AV$1,0)))</f>
        <v>Ontario</v>
      </c>
      <c r="AI92" s="4" t="e">
        <f>IF(LEN(INDEX('By serial number'!$A:$AV,MATCH(TEXT($C92,"000"),'By serial number'!$A:$A,0),MATCH(_7043_DJones_1_export_excel_2_9_[[#Headers],[Column1]],'By serial number'!$A$1:$AV$1,0)))=0,"",INDEX('By serial number'!$A:$AV,MATCH(TEXT($C92,"000"),'By serial number'!$A:$A,0),MATCH(_7043_DJones_1_export_excel_2_9_[[#Headers],[Column1]],'By serial number'!$A$1:$AV$1,0)))</f>
        <v>#N/A</v>
      </c>
      <c r="AJ92" s="4" t="str">
        <f>IF(LEN(INDEX('By serial number'!$A:$AV,MATCH(TEXT($C92,"000"),'By serial number'!$A:$A,0),MATCH(_7043_DJones_1_export_excel_2_9_[[#Headers],[OTHER NAMES(1)]],'By serial number'!$A$1:$AV$1,0)))=0,"",INDEX('By serial number'!$A:$AV,MATCH(TEXT($C92,"000"),'By serial number'!$A:$A,0),MATCH(_7043_DJones_1_export_excel_2_9_[[#Headers],[OTHER NAMES(1)]],'By serial number'!$A$1:$AV$1,0)))</f>
        <v/>
      </c>
      <c r="AK92" s="4" t="str">
        <f>IF(LEN(INDEX('By serial number'!$A:$AV,MATCH(TEXT($C92,"000"),'By serial number'!$A:$A,0),MATCH(_7043_DJones_1_export_excel_2_9_[[#Headers],[OTHER NAMES(2)]],'By serial number'!$A$1:$AV$1,0)))=0,"",INDEX('By serial number'!$A:$AV,MATCH(TEXT($C92,"000"),'By serial number'!$A:$A,0),MATCH(_7043_DJones_1_export_excel_2_9_[[#Headers],[OTHER NAMES(2)]],'By serial number'!$A$1:$AV$1,0)))</f>
        <v/>
      </c>
      <c r="AL92" s="4" t="str">
        <f>IF(LEN(INDEX('By serial number'!$A:$AV,MATCH(TEXT($C92,"000"),'By serial number'!$A:$A,0),MATCH(_7043_DJones_1_export_excel_2_9_[[#Headers],[Part 135 Certificate Holder Name]],'By serial number'!$A$1:$AV$1,0)))=0,"",INDEX('By serial number'!$A:$AV,MATCH(TEXT($C92,"000"),'By serial number'!$A:$A,0),MATCH(_7043_DJones_1_export_excel_2_9_[[#Headers],[Part 135 Certificate Holder Name]],'By serial number'!$A$1:$AV$1,0)))</f>
        <v/>
      </c>
      <c r="AM92" s="4" t="str">
        <f>IF(LEN(INDEX('By serial number'!$A:$AV,MATCH(TEXT($C92,"000"),'By serial number'!$A:$A,0),MATCH(_7043_DJones_1_export_excel_2_9_[[#Headers],[Part 135 Dsgn]],'By serial number'!$A$1:$AV$1,0)))=0,"",INDEX('By serial number'!$A:$AV,MATCH(TEXT($C92,"000"),'By serial number'!$A:$A,0),MATCH(_7043_DJones_1_export_excel_2_9_[[#Headers],[Part 135 Dsgn]],'By serial number'!$A$1:$AV$1,0)))</f>
        <v/>
      </c>
      <c r="AN92" s="4" t="e">
        <f>IF(LEN(INDEX('By serial number'!$A:$AV,MATCH(TEXT($C92,"000"),'By serial number'!$A:$A,0),MATCH(_7043_DJones_1_export_excel_2_9_[[#Headers],[Column2]],'By serial number'!$A$1:$AV$1,0)))=0,"",INDEX('By serial number'!$A:$AV,MATCH(TEXT($C92,"000"),'By serial number'!$A:$A,0),MATCH(_7043_DJones_1_export_excel_2_9_[[#Headers],[Column2]],'By serial number'!$A$1:$AV$1,0)))</f>
        <v>#N/A</v>
      </c>
      <c r="AO92" s="4" t="str">
        <f>IF(LEN(INDEX('By serial number'!$A:$AV,MATCH(TEXT($C92,"000"),'By serial number'!$A:$A,0),MATCH(_7043_DJones_1_export_excel_2_9_[[#Headers],[DNB Key People]],'By serial number'!$A$1:$AV$1,0)))=0,"",INDEX('By serial number'!$A:$AV,MATCH(TEXT($C92,"000"),'By serial number'!$A:$A,0),MATCH(_7043_DJones_1_export_excel_2_9_[[#Headers],[DNB Key People]],'By serial number'!$A$1:$AV$1,0)))</f>
        <v/>
      </c>
      <c r="AP92" s="4" t="str">
        <f>IF(LEN(INDEX('By serial number'!$A:$AV,MATCH(TEXT($C92,"000"),'By serial number'!$A:$A,0),MATCH(_7043_DJones_1_export_excel_2_9_[[#Headers],[POC]],'By serial number'!$A$1:$AV$1,0)))=0,"",INDEX('By serial number'!$A:$AV,MATCH(TEXT($C92,"000"),'By serial number'!$A:$A,0),MATCH(_7043_DJones_1_export_excel_2_9_[[#Headers],[POC]],'By serial number'!$A$1:$AV$1,0)))</f>
        <v/>
      </c>
      <c r="AQ92" s="4" t="str">
        <f>IF(LEN(INDEX('By serial number'!$A:$AV,MATCH(TEXT($C92,"000"),'By serial number'!$A:$A,0),MATCH(_7043_DJones_1_export_excel_2_9_[[#Headers],[Title]],'By serial number'!$A$1:$AV$1,0)))=0,"",INDEX('By serial number'!$A:$AV,MATCH(TEXT($C92,"000"),'By serial number'!$A:$A,0),MATCH(_7043_DJones_1_export_excel_2_9_[[#Headers],[Title]],'By serial number'!$A$1:$AV$1,0)))</f>
        <v/>
      </c>
      <c r="AR92" s="4" t="str">
        <f>IF(LEN(INDEX('By serial number'!$A:$AV,MATCH(TEXT($C92,"000"),'By serial number'!$A:$A,0),MATCH(_7043_DJones_1_export_excel_2_9_[[#Headers],[Address]],'By serial number'!$A$1:$AV$1,0)))=0,"",INDEX('By serial number'!$A:$AV,MATCH(TEXT($C92,"000"),'By serial number'!$A:$A,0),MATCH(_7043_DJones_1_export_excel_2_9_[[#Headers],[Address]],'By serial number'!$A$1:$AV$1,0)))</f>
        <v/>
      </c>
      <c r="AS92" s="4" t="e">
        <f>IF(LEN(INDEX('By serial number'!$A:$AV,MATCH(TEXT($C92,"000"),'By serial number'!$A:$A,0),MATCH(_7043_DJones_1_export_excel_2_9_[[#Headers],[Column3]],'By serial number'!$A$1:$AV$1,0)))=0,"",INDEX('By serial number'!$A:$AV,MATCH(TEXT($C92,"000"),'By serial number'!$A:$A,0),MATCH(_7043_DJones_1_export_excel_2_9_[[#Headers],[Column3]],'By serial number'!$A$1:$AV$1,0)))</f>
        <v>#N/A</v>
      </c>
      <c r="AT92" s="4" t="str">
        <f>IF(LEN(INDEX('By serial number'!$A:$AV,MATCH(TEXT($C92,"000"),'By serial number'!$A:$A,0),MATCH(_7043_DJones_1_export_excel_2_9_[[#Headers],[Phone]],'By serial number'!$A$1:$AV$1,0)))=0,"",INDEX('By serial number'!$A:$AV,MATCH(TEXT($C92,"000"),'By serial number'!$A:$A,0),MATCH(_7043_DJones_1_export_excel_2_9_[[#Headers],[Phone]],'By serial number'!$A$1:$AV$1,0)))</f>
        <v/>
      </c>
      <c r="AU92" s="4" t="str">
        <f>IF(LEN(INDEX('By serial number'!$A:$AV,MATCH(TEXT($C92,"000"),'By serial number'!$A:$A,0),MATCH(_7043_DJones_1_export_excel_2_9_[[#Headers],[Email]],'By serial number'!$A$1:$AV$1,0)))=0,"",INDEX('By serial number'!$A:$AV,MATCH(TEXT($C92,"000"),'By serial number'!$A:$A,0),MATCH(_7043_DJones_1_export_excel_2_9_[[#Headers],[Email]],'By serial number'!$A$1:$AV$1,0)))</f>
        <v/>
      </c>
      <c r="AV92" s="4" t="e">
        <f>IF(LEN(INDEX('By serial number'!$A:$AV,MATCH(TEXT($C92,"000"),'By serial number'!$A:$A,0),MATCH(_7043_DJones_1_export_excel_2_9_[[#Headers],[Column4]],'By serial number'!$A$1:$AV$1,0)))=0,"",INDEX('By serial number'!$A:$AV,MATCH(TEXT($C92,"000"),'By serial number'!$A:$A,0),MATCH(_7043_DJones_1_export_excel_2_9_[[#Headers],[Column4]],'By serial number'!$A$1:$AV$1,0)))</f>
        <v>#N/A</v>
      </c>
      <c r="AW92" s="4" t="str">
        <f>IF(LEN(INDEX('By serial number'!$A:$AV,MATCH(TEXT($C92,"000"),'By serial number'!$A:$A,0),MATCH(_7043_DJones_1_export_excel_2_9_[[#Headers],[NBAA Name]],'By serial number'!$A$1:$AV$1,0)))=0,"",INDEX('By serial number'!$A:$AV,MATCH(TEXT($C92,"000"),'By serial number'!$A:$A,0),MATCH(_7043_DJones_1_export_excel_2_9_[[#Headers],[NBAA Name]],'By serial number'!$A$1:$AV$1,0)))</f>
        <v/>
      </c>
      <c r="AX92" s="4" t="str">
        <f>IF(LEN(INDEX('By serial number'!$A:$AV,MATCH(TEXT($C92,"000"),'By serial number'!$A:$A,0),MATCH(_7043_DJones_1_export_excel_2_9_[[#Headers],[NBAA Addr1]],'By serial number'!$A$1:$AV$1,0)))=0,"",INDEX('By serial number'!$A:$AV,MATCH(TEXT($C92,"000"),'By serial number'!$A:$A,0),MATCH(_7043_DJones_1_export_excel_2_9_[[#Headers],[NBAA Addr1]],'By serial number'!$A$1:$AV$1,0)))</f>
        <v/>
      </c>
      <c r="AY92" s="4" t="str">
        <f>IF(LEN(INDEX('By serial number'!$A:$AV,MATCH(TEXT($C92,"000"),'By serial number'!$A:$A,0),MATCH(_7043_DJones_1_export_excel_2_9_[[#Headers],[NBAA Addr2]],'By serial number'!$A$1:$AV$1,0)))=0,"",INDEX('By serial number'!$A:$AV,MATCH(TEXT($C92,"000"),'By serial number'!$A:$A,0),MATCH(_7043_DJones_1_export_excel_2_9_[[#Headers],[NBAA Addr2]],'By serial number'!$A$1:$AV$1,0)))</f>
        <v/>
      </c>
      <c r="AZ92" s="4" t="str">
        <f>IF(LEN(INDEX('By serial number'!$A:$AV,MATCH(TEXT($C92,"000"),'By serial number'!$A:$A,0),MATCH(_7043_DJones_1_export_excel_2_9_[[#Headers],[NBAA City]],'By serial number'!$A$1:$AV$1,0)))=0,"",INDEX('By serial number'!$A:$AV,MATCH(TEXT($C92,"000"),'By serial number'!$A:$A,0),MATCH(_7043_DJones_1_export_excel_2_9_[[#Headers],[NBAA City]],'By serial number'!$A$1:$AV$1,0)))</f>
        <v/>
      </c>
      <c r="BA92" s="4" t="str">
        <f>IF(LEN(INDEX('By serial number'!$A:$AV,MATCH(TEXT($C92,"000"),'By serial number'!$A:$A,0),MATCH(_7043_DJones_1_export_excel_2_9_[[#Headers],[NBAA State]],'By serial number'!$A$1:$AV$1,0)))=0,"",INDEX('By serial number'!$A:$AV,MATCH(TEXT($C92,"000"),'By serial number'!$A:$A,0),MATCH(_7043_DJones_1_export_excel_2_9_[[#Headers],[NBAA State]],'By serial number'!$A$1:$AV$1,0)))</f>
        <v/>
      </c>
      <c r="BB92" s="4" t="str">
        <f>IF(LEN(INDEX('By serial number'!$A:$AV,MATCH(TEXT($C92,"000"),'By serial number'!$A:$A,0),MATCH(_7043_DJones_1_export_excel_2_9_[[#Headers],[NBAA Zip]],'By serial number'!$A$1:$AV$1,0)))=0,"",INDEX('By serial number'!$A:$AV,MATCH(TEXT($C92,"000"),'By serial number'!$A:$A,0),MATCH(_7043_DJones_1_export_excel_2_9_[[#Headers],[NBAA Zip]],'By serial number'!$A$1:$AV$1,0)))</f>
        <v/>
      </c>
      <c r="BC92" s="4" t="str">
        <f>IF(LEN(INDEX('By serial number'!$A:$AV,MATCH(TEXT($C92,"000"),'By serial number'!$A:$A,0),MATCH(_7043_DJones_1_export_excel_2_9_[[#Headers],[NBAA Phone]],'By serial number'!$A$1:$AV$1,0)))=0,"",INDEX('By serial number'!$A:$AV,MATCH(TEXT($C92,"000"),'By serial number'!$A:$A,0),MATCH(_7043_DJones_1_export_excel_2_9_[[#Headers],[NBAA Phone]],'By serial number'!$A$1:$AV$1,0)))</f>
        <v/>
      </c>
      <c r="BD92" s="4" t="str">
        <f>IF(LEN(INDEX('By serial number'!$A:$AV,MATCH(TEXT($C92,"000"),'By serial number'!$A:$A,0),MATCH(_7043_DJones_1_export_excel_2_9_[[#Headers],[NBAA Web]],'By serial number'!$A$1:$AV$1,0)))=0,"",INDEX('By serial number'!$A:$AV,MATCH(TEXT($C92,"000"),'By serial number'!$A:$A,0),MATCH(_7043_DJones_1_export_excel_2_9_[[#Headers],[NBAA Web]],'By serial number'!$A$1:$AV$1,0)))</f>
        <v/>
      </c>
      <c r="BE92" s="4" t="str">
        <f>IF(LEN(INDEX('By serial number'!$A:$AV,MATCH(TEXT($C92,"000"),'By serial number'!$A:$A,0),MATCH(_7043_DJones_1_export_excel_2_9_[[#Headers],[NBAA email]],'By serial number'!$A$1:$AV$1,0)))=0,"",INDEX('By serial number'!$A:$AV,MATCH(TEXT($C92,"000"),'By serial number'!$A:$A,0),MATCH(_7043_DJones_1_export_excel_2_9_[[#Headers],[NBAA email]],'By serial number'!$A$1:$AV$1,0)))</f>
        <v/>
      </c>
      <c r="BF92" s="4" t="str">
        <f>IF(LEN(INDEX('By serial number'!$A:$AV,MATCH(TEXT($C92,"000"),'By serial number'!$A:$A,0),MATCH(_7043_DJones_1_export_excel_2_9_[[#Headers],[NBAA NBAA Link]],'By serial number'!$A$1:$AV$1,0)))=0,"",INDEX('By serial number'!$A:$AV,MATCH(TEXT($C92,"000"),'By serial number'!$A:$A,0),MATCH(_7043_DJones_1_export_excel_2_9_[[#Headers],[NBAA NBAA Link]],'By serial number'!$A$1:$AV$1,0)))</f>
        <v/>
      </c>
      <c r="BG92" s="4" t="str">
        <f>IF(LEN(INDEX('By serial number'!$A:$AV,MATCH(TEXT($C92,"000"),'By serial number'!$A:$A,0),MATCH(_7043_DJones_1_export_excel_2_9_[[#Headers],[Certificate Designator]],'By serial number'!$A$1:$AV$1,0)))=0,"",INDEX('By serial number'!$A:$AV,MATCH(TEXT($C92,"000"),'By serial number'!$A:$A,0),MATCH(_7043_DJones_1_export_excel_2_9_[[#Headers],[Certificate Designator]],'By serial number'!$A$1:$AV$1,0)))</f>
        <v/>
      </c>
      <c r="BH92" s="4" t="str">
        <f>IF(LEN(INDEX('By serial number'!$A:$AV,MATCH(TEXT($C92,"000"),'By serial number'!$A:$A,0),MATCH(_7043_DJones_1_export_excel_2_9_[[#Headers],[Company Name]],'By serial number'!$A$1:$AV$1,0)))=0,"",INDEX('By serial number'!$A:$AV,MATCH(TEXT($C92,"000"),'By serial number'!$A:$A,0),MATCH(_7043_DJones_1_export_excel_2_9_[[#Headers],[Company Name]],'By serial number'!$A$1:$AV$1,0)))</f>
        <v/>
      </c>
      <c r="BI92" s="4" t="str">
        <f>IF(LEN(INDEX('By serial number'!$A:$AV,MATCH(TEXT($C92,"000"),'By serial number'!$A:$A,0),MATCH(_7043_DJones_1_export_excel_2_9_[[#Headers],[CEO_Name]],'By serial number'!$A$1:$AV$1,0)))=0,"",INDEX('By serial number'!$A:$AV,MATCH(TEXT($C92,"000"),'By serial number'!$A:$A,0),MATCH(_7043_DJones_1_export_excel_2_9_[[#Headers],[CEO_Name]],'By serial number'!$A$1:$AV$1,0)))</f>
        <v/>
      </c>
      <c r="BJ92" s="4" t="str">
        <f>IF(LEN(INDEX('By serial number'!$A:$AV,MATCH(TEXT($C92,"000"),'By serial number'!$A:$A,0),MATCH(_7043_DJones_1_export_excel_2_9_[[#Headers],[CEO_Title]],'By serial number'!$A$1:$AV$1,0)))=0,"",INDEX('By serial number'!$A:$AV,MATCH(TEXT($C92,"000"),'By serial number'!$A:$A,0),MATCH(_7043_DJones_1_export_excel_2_9_[[#Headers],[CEO_Title]],'By serial number'!$A$1:$AV$1,0)))</f>
        <v/>
      </c>
      <c r="BK92" s="4" t="str">
        <f>IF(LEN(INDEX('By serial number'!$A:$AV,MATCH(TEXT($C92,"000"),'By serial number'!$A:$A,0),MATCH(_7043_DJones_1_export_excel_2_9_[[#Headers],[CEO_Address1]],'By serial number'!$A$1:$AV$1,0)))=0,"",INDEX('By serial number'!$A:$AV,MATCH(TEXT($C92,"000"),'By serial number'!$A:$A,0),MATCH(_7043_DJones_1_export_excel_2_9_[[#Headers],[CEO_Address1]],'By serial number'!$A$1:$AV$1,0)))</f>
        <v/>
      </c>
      <c r="BL92" s="4" t="str">
        <f>IF(LEN(INDEX('By serial number'!$A:$AV,MATCH(TEXT($C92,"000"),'By serial number'!$A:$A,0),MATCH(_7043_DJones_1_export_excel_2_9_[[#Headers],[CEO_Address2]],'By serial number'!$A$1:$AV$1,0)))=0,"",INDEX('By serial number'!$A:$AV,MATCH(TEXT($C92,"000"),'By serial number'!$A:$A,0),MATCH(_7043_DJones_1_export_excel_2_9_[[#Headers],[CEO_Address2]],'By serial number'!$A$1:$AV$1,0)))</f>
        <v/>
      </c>
      <c r="BM92" s="4" t="str">
        <f>IF(LEN(INDEX('By serial number'!$A:$AV,MATCH(TEXT($C92,"000"),'By serial number'!$A:$A,0),MATCH(_7043_DJones_1_export_excel_2_9_[[#Headers],[CEO_Address3]],'By serial number'!$A$1:$AV$1,0)))=0,"",INDEX('By serial number'!$A:$AV,MATCH(TEXT($C92,"000"),'By serial number'!$A:$A,0),MATCH(_7043_DJones_1_export_excel_2_9_[[#Headers],[CEO_Address3]],'By serial number'!$A$1:$AV$1,0)))</f>
        <v/>
      </c>
      <c r="BN92" s="4" t="str">
        <f>IF(LEN(INDEX('By serial number'!$A:$AV,MATCH(TEXT($C92,"000"),'By serial number'!$A:$A,0),MATCH(_7043_DJones_1_export_excel_2_9_[[#Headers],[CEO_City]],'By serial number'!$A$1:$AV$1,0)))=0,"",INDEX('By serial number'!$A:$AV,MATCH(TEXT($C92,"000"),'By serial number'!$A:$A,0),MATCH(_7043_DJones_1_export_excel_2_9_[[#Headers],[CEO_City]],'By serial number'!$A$1:$AV$1,0)))</f>
        <v/>
      </c>
      <c r="BO92" s="4" t="str">
        <f>IF(LEN(INDEX('By serial number'!$A:$AV,MATCH(TEXT($C92,"000"),'By serial number'!$A:$A,0),MATCH(_7043_DJones_1_export_excel_2_9_[[#Headers],[CEO_State]],'By serial number'!$A$1:$AV$1,0)))=0,"",INDEX('By serial number'!$A:$AV,MATCH(TEXT($C92,"000"),'By serial number'!$A:$A,0),MATCH(_7043_DJones_1_export_excel_2_9_[[#Headers],[CEO_State]],'By serial number'!$A$1:$AV$1,0)))</f>
        <v/>
      </c>
      <c r="BP92" s="4" t="str">
        <f>IF(LEN(INDEX('By serial number'!$A:$AV,MATCH(TEXT($C92,"000"),'By serial number'!$A:$A,0),MATCH(_7043_DJones_1_export_excel_2_9_[[#Headers],[CEO_Postal_Code]],'By serial number'!$A$1:$AV$1,0)))=0,"",INDEX('By serial number'!$A:$AV,MATCH(TEXT($C92,"000"),'By serial number'!$A:$A,0),MATCH(_7043_DJones_1_export_excel_2_9_[[#Headers],[CEO_Postal_Code]],'By serial number'!$A$1:$AV$1,0)))</f>
        <v/>
      </c>
      <c r="BQ92" s="4" t="str">
        <f>IF(LEN(INDEX('By serial number'!$A:$AV,MATCH(TEXT($C92,"000"),'By serial number'!$A:$A,0),MATCH(_7043_DJones_1_export_excel_2_9_[[#Headers],[CEO_Country]],'By serial number'!$A$1:$AV$1,0)))=0,"",INDEX('By serial number'!$A:$AV,MATCH(TEXT($C92,"000"),'By serial number'!$A:$A,0),MATCH(_7043_DJones_1_export_excel_2_9_[[#Headers],[CEO_Country]],'By serial number'!$A$1:$AV$1,0)))</f>
        <v/>
      </c>
      <c r="BR92" s="4" t="str">
        <f>IF(LEN(INDEX('By serial number'!$A:$AV,MATCH(TEXT($C92,"000"),'By serial number'!$A:$A,0),MATCH(_7043_DJones_1_export_excel_2_9_[[#Headers],[CEO_Phone]],'By serial number'!$A$1:$AV$1,0)))=0,"",INDEX('By serial number'!$A:$AV,MATCH(TEXT($C92,"000"),'By serial number'!$A:$A,0),MATCH(_7043_DJones_1_export_excel_2_9_[[#Headers],[CEO_Phone]],'By serial number'!$A$1:$AV$1,0)))</f>
        <v/>
      </c>
      <c r="BS92" s="4" t="str">
        <f>IF(LEN(INDEX('By serial number'!$A:$AV,MATCH(TEXT($C92,"000"),'By serial number'!$A:$A,0),MATCH(_7043_DJones_1_export_excel_2_9_[[#Headers],[CEO_Phone_Extension]],'By serial number'!$A$1:$AV$1,0)))=0,"",INDEX('By serial number'!$A:$AV,MATCH(TEXT($C92,"000"),'By serial number'!$A:$A,0),MATCH(_7043_DJones_1_export_excel_2_9_[[#Headers],[CEO_Phone_Extension]],'By serial number'!$A$1:$AV$1,0)))</f>
        <v/>
      </c>
      <c r="BT92" s="4" t="str">
        <f>IF(LEN(INDEX('By serial number'!$A:$AV,MATCH(TEXT($C92,"000"),'By serial number'!$A:$A,0),MATCH(_7043_DJones_1_export_excel_2_9_[[#Headers],[CEO_Foreign_Phone]],'By serial number'!$A$1:$AV$1,0)))=0,"",INDEX('By serial number'!$A:$AV,MATCH(TEXT($C92,"000"),'By serial number'!$A:$A,0),MATCH(_7043_DJones_1_export_excel_2_9_[[#Headers],[CEO_Foreign_Phone]],'By serial number'!$A$1:$AV$1,0)))</f>
        <v/>
      </c>
      <c r="BU92" s="4" t="str">
        <f>IFERROR(INDEX(Zerobounce!$A:$B,MATCH(_7043_DJones_1_export_excel_2_9_[[#This Row],[COMPEMAILADDRESS]],Zerobounce!$A:$A,0),2),"")</f>
        <v>do_not_mail</v>
      </c>
      <c r="BV92" s="4" t="str">
        <f>IFERROR(INDEX(Zerobounce!$A:$B,MATCH(_7043_DJones_1_export_excel_2_9_[[#This Row],[CONTACTEMAIL]],Zerobounce!$A:$A,0),2),"")</f>
        <v>catch-all</v>
      </c>
      <c r="BW92" s="11"/>
    </row>
    <row r="93" spans="1:75" x14ac:dyDescent="0.25">
      <c r="A93" s="4" t="s">
        <v>999</v>
      </c>
      <c r="B93" s="4" t="s">
        <v>1000</v>
      </c>
      <c r="C93">
        <v>253</v>
      </c>
      <c r="D93" s="4" t="s">
        <v>565</v>
      </c>
      <c r="E93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C-FWXR / C-FWXR </v>
      </c>
      <c r="F93" s="4" t="s">
        <v>1619</v>
      </c>
      <c r="G93" s="4" t="s">
        <v>1620</v>
      </c>
      <c r="H93" s="4" t="s">
        <v>358</v>
      </c>
      <c r="I93" s="4" t="s">
        <v>515</v>
      </c>
      <c r="J93" s="4" t="s">
        <v>1631</v>
      </c>
      <c r="K93" s="4" t="s">
        <v>1632</v>
      </c>
      <c r="L93" s="4"/>
      <c r="M93" s="4" t="s">
        <v>1633</v>
      </c>
      <c r="N93" s="4" t="s">
        <v>1620</v>
      </c>
      <c r="O93" t="s">
        <v>1634</v>
      </c>
      <c r="P93" s="4" t="s">
        <v>358</v>
      </c>
      <c r="Q93" s="4" t="s">
        <v>1016</v>
      </c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 t="str">
        <f>IF(LEN(INDEX('By serial number'!$A:$AV,MATCH(TEXT($C93,"000"),'By serial number'!$A:$A,0),MATCH(_7043_DJones_1_export_excel_2_9_[[#Headers],["Operator"]],'By serial number'!$A$1:$AV$1,0)))=0,"",INDEX('By serial number'!$A:$AV,MATCH(TEXT($C93,"000"),'By serial number'!$A:$A,0),MATCH(_7043_DJones_1_export_excel_2_9_[[#Headers],["Operator"]],'By serial number'!$A$1:$AV$1,0)))</f>
        <v/>
      </c>
      <c r="AD93" s="4" t="str">
        <f>IF(LEN(INDEX('By serial number'!$A:$AV,MATCH(TEXT($C93,"000"),'By serial number'!$A:$A,0),MATCH(_7043_DJones_1_export_excel_2_9_[[#Headers],[Data]],'By serial number'!$A$1:$AV$1,0)))=0,"",INDEX('By serial number'!$A:$AV,MATCH(TEXT($C93,"000"),'By serial number'!$A:$A,0),MATCH(_7043_DJones_1_export_excel_2_9_[[#Headers],[Data]],'By serial number'!$A$1:$AV$1,0)))</f>
        <v>Hamilton Jetport Ltd, Mt Hope ON bought 8/12/21</v>
      </c>
      <c r="AE93" s="4" t="str">
        <f>IF(LEN(INDEX('By serial number'!$A:$AV,MATCH(TEXT($C93,"000"),'By serial number'!$A:$A,0),MATCH(_7043_DJones_1_export_excel_2_9_[[#Headers],[NAME]],'By serial number'!$A$1:$AV$1,0)))=0,"",INDEX('By serial number'!$A:$AV,MATCH(TEXT($C93,"000"),'By serial number'!$A:$A,0),MATCH(_7043_DJones_1_export_excel_2_9_[[#Headers],[NAME]],'By serial number'!$A$1:$AV$1,0)))</f>
        <v>Hamilton Jetport Limited (Jetport)</v>
      </c>
      <c r="AF93" s="4" t="str">
        <f>IF(LEN(INDEX('By serial number'!$A:$AV,MATCH(TEXT($C93,"000"),'By serial number'!$A:$A,0),MATCH(_7043_DJones_1_export_excel_2_9_[[#Headers],[STREET]],'By serial number'!$A$1:$AV$1,0)))=0,"",INDEX('By serial number'!$A:$AV,MATCH(TEXT($C93,"000"),'By serial number'!$A:$A,0),MATCH(_7043_DJones_1_export_excel_2_9_[[#Headers],[STREET]],'By serial number'!$A$1:$AV$1,0)))</f>
        <v/>
      </c>
      <c r="AG93" s="4" t="str">
        <f>IF(LEN(INDEX('By serial number'!$A:$AV,MATCH(TEXT($C93,"000"),'By serial number'!$A:$A,0),MATCH(_7043_DJones_1_export_excel_2_9_[[#Headers],[CITY]],'By serial number'!$A$1:$AV$1,0)))=0,"",INDEX('By serial number'!$A:$AV,MATCH(TEXT($C93,"000"),'By serial number'!$A:$A,0),MATCH(_7043_DJones_1_export_excel_2_9_[[#Headers],[CITY]],'By serial number'!$A$1:$AV$1,0)))</f>
        <v>Mount Hope</v>
      </c>
      <c r="AH93" s="4" t="str">
        <f>IF(LEN(INDEX('By serial number'!$A:$AV,MATCH(TEXT($C93,"000"),'By serial number'!$A:$A,0),MATCH(_7043_DJones_1_export_excel_2_9_[[#Headers],[STATE]],'By serial number'!$A$1:$AV$1,0)))=0,"",INDEX('By serial number'!$A:$AV,MATCH(TEXT($C93,"000"),'By serial number'!$A:$A,0),MATCH(_7043_DJones_1_export_excel_2_9_[[#Headers],[STATE]],'By serial number'!$A$1:$AV$1,0)))</f>
        <v>Ontario</v>
      </c>
      <c r="AI93" s="4" t="e">
        <f>IF(LEN(INDEX('By serial number'!$A:$AV,MATCH(TEXT($C93,"000"),'By serial number'!$A:$A,0),MATCH(_7043_DJones_1_export_excel_2_9_[[#Headers],[Column1]],'By serial number'!$A$1:$AV$1,0)))=0,"",INDEX('By serial number'!$A:$AV,MATCH(TEXT($C93,"000"),'By serial number'!$A:$A,0),MATCH(_7043_DJones_1_export_excel_2_9_[[#Headers],[Column1]],'By serial number'!$A$1:$AV$1,0)))</f>
        <v>#N/A</v>
      </c>
      <c r="AJ93" s="4" t="str">
        <f>IF(LEN(INDEX('By serial number'!$A:$AV,MATCH(TEXT($C93,"000"),'By serial number'!$A:$A,0),MATCH(_7043_DJones_1_export_excel_2_9_[[#Headers],[OTHER NAMES(1)]],'By serial number'!$A$1:$AV$1,0)))=0,"",INDEX('By serial number'!$A:$AV,MATCH(TEXT($C93,"000"),'By serial number'!$A:$A,0),MATCH(_7043_DJones_1_export_excel_2_9_[[#Headers],[OTHER NAMES(1)]],'By serial number'!$A$1:$AV$1,0)))</f>
        <v/>
      </c>
      <c r="AK93" s="4" t="str">
        <f>IF(LEN(INDEX('By serial number'!$A:$AV,MATCH(TEXT($C93,"000"),'By serial number'!$A:$A,0),MATCH(_7043_DJones_1_export_excel_2_9_[[#Headers],[OTHER NAMES(2)]],'By serial number'!$A$1:$AV$1,0)))=0,"",INDEX('By serial number'!$A:$AV,MATCH(TEXT($C93,"000"),'By serial number'!$A:$A,0),MATCH(_7043_DJones_1_export_excel_2_9_[[#Headers],[OTHER NAMES(2)]],'By serial number'!$A$1:$AV$1,0)))</f>
        <v/>
      </c>
      <c r="AL93" s="4" t="str">
        <f>IF(LEN(INDEX('By serial number'!$A:$AV,MATCH(TEXT($C93,"000"),'By serial number'!$A:$A,0),MATCH(_7043_DJones_1_export_excel_2_9_[[#Headers],[Part 135 Certificate Holder Name]],'By serial number'!$A$1:$AV$1,0)))=0,"",INDEX('By serial number'!$A:$AV,MATCH(TEXT($C93,"000"),'By serial number'!$A:$A,0),MATCH(_7043_DJones_1_export_excel_2_9_[[#Headers],[Part 135 Certificate Holder Name]],'By serial number'!$A$1:$AV$1,0)))</f>
        <v/>
      </c>
      <c r="AM93" s="4" t="str">
        <f>IF(LEN(INDEX('By serial number'!$A:$AV,MATCH(TEXT($C93,"000"),'By serial number'!$A:$A,0),MATCH(_7043_DJones_1_export_excel_2_9_[[#Headers],[Part 135 Dsgn]],'By serial number'!$A$1:$AV$1,0)))=0,"",INDEX('By serial number'!$A:$AV,MATCH(TEXT($C93,"000"),'By serial number'!$A:$A,0),MATCH(_7043_DJones_1_export_excel_2_9_[[#Headers],[Part 135 Dsgn]],'By serial number'!$A$1:$AV$1,0)))</f>
        <v/>
      </c>
      <c r="AN93" s="4" t="e">
        <f>IF(LEN(INDEX('By serial number'!$A:$AV,MATCH(TEXT($C93,"000"),'By serial number'!$A:$A,0),MATCH(_7043_DJones_1_export_excel_2_9_[[#Headers],[Column2]],'By serial number'!$A$1:$AV$1,0)))=0,"",INDEX('By serial number'!$A:$AV,MATCH(TEXT($C93,"000"),'By serial number'!$A:$A,0),MATCH(_7043_DJones_1_export_excel_2_9_[[#Headers],[Column2]],'By serial number'!$A$1:$AV$1,0)))</f>
        <v>#N/A</v>
      </c>
      <c r="AO93" s="4" t="str">
        <f>IF(LEN(INDEX('By serial number'!$A:$AV,MATCH(TEXT($C93,"000"),'By serial number'!$A:$A,0),MATCH(_7043_DJones_1_export_excel_2_9_[[#Headers],[DNB Key People]],'By serial number'!$A$1:$AV$1,0)))=0,"",INDEX('By serial number'!$A:$AV,MATCH(TEXT($C93,"000"),'By serial number'!$A:$A,0),MATCH(_7043_DJones_1_export_excel_2_9_[[#Headers],[DNB Key People]],'By serial number'!$A$1:$AV$1,0)))</f>
        <v/>
      </c>
      <c r="AP93" s="4" t="str">
        <f>IF(LEN(INDEX('By serial number'!$A:$AV,MATCH(TEXT($C93,"000"),'By serial number'!$A:$A,0),MATCH(_7043_DJones_1_export_excel_2_9_[[#Headers],[POC]],'By serial number'!$A$1:$AV$1,0)))=0,"",INDEX('By serial number'!$A:$AV,MATCH(TEXT($C93,"000"),'By serial number'!$A:$A,0),MATCH(_7043_DJones_1_export_excel_2_9_[[#Headers],[POC]],'By serial number'!$A$1:$AV$1,0)))</f>
        <v/>
      </c>
      <c r="AQ93" s="4" t="str">
        <f>IF(LEN(INDEX('By serial number'!$A:$AV,MATCH(TEXT($C93,"000"),'By serial number'!$A:$A,0),MATCH(_7043_DJones_1_export_excel_2_9_[[#Headers],[Title]],'By serial number'!$A$1:$AV$1,0)))=0,"",INDEX('By serial number'!$A:$AV,MATCH(TEXT($C93,"000"),'By serial number'!$A:$A,0),MATCH(_7043_DJones_1_export_excel_2_9_[[#Headers],[Title]],'By serial number'!$A$1:$AV$1,0)))</f>
        <v/>
      </c>
      <c r="AR93" s="4" t="str">
        <f>IF(LEN(INDEX('By serial number'!$A:$AV,MATCH(TEXT($C93,"000"),'By serial number'!$A:$A,0),MATCH(_7043_DJones_1_export_excel_2_9_[[#Headers],[Address]],'By serial number'!$A$1:$AV$1,0)))=0,"",INDEX('By serial number'!$A:$AV,MATCH(TEXT($C93,"000"),'By serial number'!$A:$A,0),MATCH(_7043_DJones_1_export_excel_2_9_[[#Headers],[Address]],'By serial number'!$A$1:$AV$1,0)))</f>
        <v/>
      </c>
      <c r="AS93" s="4" t="e">
        <f>IF(LEN(INDEX('By serial number'!$A:$AV,MATCH(TEXT($C93,"000"),'By serial number'!$A:$A,0),MATCH(_7043_DJones_1_export_excel_2_9_[[#Headers],[Column3]],'By serial number'!$A$1:$AV$1,0)))=0,"",INDEX('By serial number'!$A:$AV,MATCH(TEXT($C93,"000"),'By serial number'!$A:$A,0),MATCH(_7043_DJones_1_export_excel_2_9_[[#Headers],[Column3]],'By serial number'!$A$1:$AV$1,0)))</f>
        <v>#N/A</v>
      </c>
      <c r="AT93" s="4" t="str">
        <f>IF(LEN(INDEX('By serial number'!$A:$AV,MATCH(TEXT($C93,"000"),'By serial number'!$A:$A,0),MATCH(_7043_DJones_1_export_excel_2_9_[[#Headers],[Phone]],'By serial number'!$A$1:$AV$1,0)))=0,"",INDEX('By serial number'!$A:$AV,MATCH(TEXT($C93,"000"),'By serial number'!$A:$A,0),MATCH(_7043_DJones_1_export_excel_2_9_[[#Headers],[Phone]],'By serial number'!$A$1:$AV$1,0)))</f>
        <v/>
      </c>
      <c r="AU93" s="4" t="str">
        <f>IF(LEN(INDEX('By serial number'!$A:$AV,MATCH(TEXT($C93,"000"),'By serial number'!$A:$A,0),MATCH(_7043_DJones_1_export_excel_2_9_[[#Headers],[Email]],'By serial number'!$A$1:$AV$1,0)))=0,"",INDEX('By serial number'!$A:$AV,MATCH(TEXT($C93,"000"),'By serial number'!$A:$A,0),MATCH(_7043_DJones_1_export_excel_2_9_[[#Headers],[Email]],'By serial number'!$A$1:$AV$1,0)))</f>
        <v/>
      </c>
      <c r="AV93" s="4" t="e">
        <f>IF(LEN(INDEX('By serial number'!$A:$AV,MATCH(TEXT($C93,"000"),'By serial number'!$A:$A,0),MATCH(_7043_DJones_1_export_excel_2_9_[[#Headers],[Column4]],'By serial number'!$A$1:$AV$1,0)))=0,"",INDEX('By serial number'!$A:$AV,MATCH(TEXT($C93,"000"),'By serial number'!$A:$A,0),MATCH(_7043_DJones_1_export_excel_2_9_[[#Headers],[Column4]],'By serial number'!$A$1:$AV$1,0)))</f>
        <v>#N/A</v>
      </c>
      <c r="AW93" s="4" t="str">
        <f>IF(LEN(INDEX('By serial number'!$A:$AV,MATCH(TEXT($C93,"000"),'By serial number'!$A:$A,0),MATCH(_7043_DJones_1_export_excel_2_9_[[#Headers],[NBAA Name]],'By serial number'!$A$1:$AV$1,0)))=0,"",INDEX('By serial number'!$A:$AV,MATCH(TEXT($C93,"000"),'By serial number'!$A:$A,0),MATCH(_7043_DJones_1_export_excel_2_9_[[#Headers],[NBAA Name]],'By serial number'!$A$1:$AV$1,0)))</f>
        <v/>
      </c>
      <c r="AX93" s="4" t="str">
        <f>IF(LEN(INDEX('By serial number'!$A:$AV,MATCH(TEXT($C93,"000"),'By serial number'!$A:$A,0),MATCH(_7043_DJones_1_export_excel_2_9_[[#Headers],[NBAA Addr1]],'By serial number'!$A$1:$AV$1,0)))=0,"",INDEX('By serial number'!$A:$AV,MATCH(TEXT($C93,"000"),'By serial number'!$A:$A,0),MATCH(_7043_DJones_1_export_excel_2_9_[[#Headers],[NBAA Addr1]],'By serial number'!$A$1:$AV$1,0)))</f>
        <v/>
      </c>
      <c r="AY93" s="4" t="str">
        <f>IF(LEN(INDEX('By serial number'!$A:$AV,MATCH(TEXT($C93,"000"),'By serial number'!$A:$A,0),MATCH(_7043_DJones_1_export_excel_2_9_[[#Headers],[NBAA Addr2]],'By serial number'!$A$1:$AV$1,0)))=0,"",INDEX('By serial number'!$A:$AV,MATCH(TEXT($C93,"000"),'By serial number'!$A:$A,0),MATCH(_7043_DJones_1_export_excel_2_9_[[#Headers],[NBAA Addr2]],'By serial number'!$A$1:$AV$1,0)))</f>
        <v/>
      </c>
      <c r="AZ93" s="4" t="str">
        <f>IF(LEN(INDEX('By serial number'!$A:$AV,MATCH(TEXT($C93,"000"),'By serial number'!$A:$A,0),MATCH(_7043_DJones_1_export_excel_2_9_[[#Headers],[NBAA City]],'By serial number'!$A$1:$AV$1,0)))=0,"",INDEX('By serial number'!$A:$AV,MATCH(TEXT($C93,"000"),'By serial number'!$A:$A,0),MATCH(_7043_DJones_1_export_excel_2_9_[[#Headers],[NBAA City]],'By serial number'!$A$1:$AV$1,0)))</f>
        <v/>
      </c>
      <c r="BA93" s="4" t="str">
        <f>IF(LEN(INDEX('By serial number'!$A:$AV,MATCH(TEXT($C93,"000"),'By serial number'!$A:$A,0),MATCH(_7043_DJones_1_export_excel_2_9_[[#Headers],[NBAA State]],'By serial number'!$A$1:$AV$1,0)))=0,"",INDEX('By serial number'!$A:$AV,MATCH(TEXT($C93,"000"),'By serial number'!$A:$A,0),MATCH(_7043_DJones_1_export_excel_2_9_[[#Headers],[NBAA State]],'By serial number'!$A$1:$AV$1,0)))</f>
        <v/>
      </c>
      <c r="BB93" s="4" t="str">
        <f>IF(LEN(INDEX('By serial number'!$A:$AV,MATCH(TEXT($C93,"000"),'By serial number'!$A:$A,0),MATCH(_7043_DJones_1_export_excel_2_9_[[#Headers],[NBAA Zip]],'By serial number'!$A$1:$AV$1,0)))=0,"",INDEX('By serial number'!$A:$AV,MATCH(TEXT($C93,"000"),'By serial number'!$A:$A,0),MATCH(_7043_DJones_1_export_excel_2_9_[[#Headers],[NBAA Zip]],'By serial number'!$A$1:$AV$1,0)))</f>
        <v/>
      </c>
      <c r="BC93" s="4" t="str">
        <f>IF(LEN(INDEX('By serial number'!$A:$AV,MATCH(TEXT($C93,"000"),'By serial number'!$A:$A,0),MATCH(_7043_DJones_1_export_excel_2_9_[[#Headers],[NBAA Phone]],'By serial number'!$A$1:$AV$1,0)))=0,"",INDEX('By serial number'!$A:$AV,MATCH(TEXT($C93,"000"),'By serial number'!$A:$A,0),MATCH(_7043_DJones_1_export_excel_2_9_[[#Headers],[NBAA Phone]],'By serial number'!$A$1:$AV$1,0)))</f>
        <v/>
      </c>
      <c r="BD93" s="4" t="str">
        <f>IF(LEN(INDEX('By serial number'!$A:$AV,MATCH(TEXT($C93,"000"),'By serial number'!$A:$A,0),MATCH(_7043_DJones_1_export_excel_2_9_[[#Headers],[NBAA Web]],'By serial number'!$A$1:$AV$1,0)))=0,"",INDEX('By serial number'!$A:$AV,MATCH(TEXT($C93,"000"),'By serial number'!$A:$A,0),MATCH(_7043_DJones_1_export_excel_2_9_[[#Headers],[NBAA Web]],'By serial number'!$A$1:$AV$1,0)))</f>
        <v/>
      </c>
      <c r="BE93" s="4" t="str">
        <f>IF(LEN(INDEX('By serial number'!$A:$AV,MATCH(TEXT($C93,"000"),'By serial number'!$A:$A,0),MATCH(_7043_DJones_1_export_excel_2_9_[[#Headers],[NBAA email]],'By serial number'!$A$1:$AV$1,0)))=0,"",INDEX('By serial number'!$A:$AV,MATCH(TEXT($C93,"000"),'By serial number'!$A:$A,0),MATCH(_7043_DJones_1_export_excel_2_9_[[#Headers],[NBAA email]],'By serial number'!$A$1:$AV$1,0)))</f>
        <v/>
      </c>
      <c r="BF93" s="4" t="str">
        <f>IF(LEN(INDEX('By serial number'!$A:$AV,MATCH(TEXT($C93,"000"),'By serial number'!$A:$A,0),MATCH(_7043_DJones_1_export_excel_2_9_[[#Headers],[NBAA NBAA Link]],'By serial number'!$A$1:$AV$1,0)))=0,"",INDEX('By serial number'!$A:$AV,MATCH(TEXT($C93,"000"),'By serial number'!$A:$A,0),MATCH(_7043_DJones_1_export_excel_2_9_[[#Headers],[NBAA NBAA Link]],'By serial number'!$A$1:$AV$1,0)))</f>
        <v/>
      </c>
      <c r="BG93" s="4" t="str">
        <f>IF(LEN(INDEX('By serial number'!$A:$AV,MATCH(TEXT($C93,"000"),'By serial number'!$A:$A,0),MATCH(_7043_DJones_1_export_excel_2_9_[[#Headers],[Certificate Designator]],'By serial number'!$A$1:$AV$1,0)))=0,"",INDEX('By serial number'!$A:$AV,MATCH(TEXT($C93,"000"),'By serial number'!$A:$A,0),MATCH(_7043_DJones_1_export_excel_2_9_[[#Headers],[Certificate Designator]],'By serial number'!$A$1:$AV$1,0)))</f>
        <v/>
      </c>
      <c r="BH93" s="4" t="str">
        <f>IF(LEN(INDEX('By serial number'!$A:$AV,MATCH(TEXT($C93,"000"),'By serial number'!$A:$A,0),MATCH(_7043_DJones_1_export_excel_2_9_[[#Headers],[Company Name]],'By serial number'!$A$1:$AV$1,0)))=0,"",INDEX('By serial number'!$A:$AV,MATCH(TEXT($C93,"000"),'By serial number'!$A:$A,0),MATCH(_7043_DJones_1_export_excel_2_9_[[#Headers],[Company Name]],'By serial number'!$A$1:$AV$1,0)))</f>
        <v/>
      </c>
      <c r="BI93" s="4" t="str">
        <f>IF(LEN(INDEX('By serial number'!$A:$AV,MATCH(TEXT($C93,"000"),'By serial number'!$A:$A,0),MATCH(_7043_DJones_1_export_excel_2_9_[[#Headers],[CEO_Name]],'By serial number'!$A$1:$AV$1,0)))=0,"",INDEX('By serial number'!$A:$AV,MATCH(TEXT($C93,"000"),'By serial number'!$A:$A,0),MATCH(_7043_DJones_1_export_excel_2_9_[[#Headers],[CEO_Name]],'By serial number'!$A$1:$AV$1,0)))</f>
        <v/>
      </c>
      <c r="BJ93" s="4" t="str">
        <f>IF(LEN(INDEX('By serial number'!$A:$AV,MATCH(TEXT($C93,"000"),'By serial number'!$A:$A,0),MATCH(_7043_DJones_1_export_excel_2_9_[[#Headers],[CEO_Title]],'By serial number'!$A$1:$AV$1,0)))=0,"",INDEX('By serial number'!$A:$AV,MATCH(TEXT($C93,"000"),'By serial number'!$A:$A,0),MATCH(_7043_DJones_1_export_excel_2_9_[[#Headers],[CEO_Title]],'By serial number'!$A$1:$AV$1,0)))</f>
        <v/>
      </c>
      <c r="BK93" s="4" t="str">
        <f>IF(LEN(INDEX('By serial number'!$A:$AV,MATCH(TEXT($C93,"000"),'By serial number'!$A:$A,0),MATCH(_7043_DJones_1_export_excel_2_9_[[#Headers],[CEO_Address1]],'By serial number'!$A$1:$AV$1,0)))=0,"",INDEX('By serial number'!$A:$AV,MATCH(TEXT($C93,"000"),'By serial number'!$A:$A,0),MATCH(_7043_DJones_1_export_excel_2_9_[[#Headers],[CEO_Address1]],'By serial number'!$A$1:$AV$1,0)))</f>
        <v/>
      </c>
      <c r="BL93" s="4" t="str">
        <f>IF(LEN(INDEX('By serial number'!$A:$AV,MATCH(TEXT($C93,"000"),'By serial number'!$A:$A,0),MATCH(_7043_DJones_1_export_excel_2_9_[[#Headers],[CEO_Address2]],'By serial number'!$A$1:$AV$1,0)))=0,"",INDEX('By serial number'!$A:$AV,MATCH(TEXT($C93,"000"),'By serial number'!$A:$A,0),MATCH(_7043_DJones_1_export_excel_2_9_[[#Headers],[CEO_Address2]],'By serial number'!$A$1:$AV$1,0)))</f>
        <v/>
      </c>
      <c r="BM93" s="4" t="str">
        <f>IF(LEN(INDEX('By serial number'!$A:$AV,MATCH(TEXT($C93,"000"),'By serial number'!$A:$A,0),MATCH(_7043_DJones_1_export_excel_2_9_[[#Headers],[CEO_Address3]],'By serial number'!$A$1:$AV$1,0)))=0,"",INDEX('By serial number'!$A:$AV,MATCH(TEXT($C93,"000"),'By serial number'!$A:$A,0),MATCH(_7043_DJones_1_export_excel_2_9_[[#Headers],[CEO_Address3]],'By serial number'!$A$1:$AV$1,0)))</f>
        <v/>
      </c>
      <c r="BN93" s="4" t="str">
        <f>IF(LEN(INDEX('By serial number'!$A:$AV,MATCH(TEXT($C93,"000"),'By serial number'!$A:$A,0),MATCH(_7043_DJones_1_export_excel_2_9_[[#Headers],[CEO_City]],'By serial number'!$A$1:$AV$1,0)))=0,"",INDEX('By serial number'!$A:$AV,MATCH(TEXT($C93,"000"),'By serial number'!$A:$A,0),MATCH(_7043_DJones_1_export_excel_2_9_[[#Headers],[CEO_City]],'By serial number'!$A$1:$AV$1,0)))</f>
        <v/>
      </c>
      <c r="BO93" s="4" t="str">
        <f>IF(LEN(INDEX('By serial number'!$A:$AV,MATCH(TEXT($C93,"000"),'By serial number'!$A:$A,0),MATCH(_7043_DJones_1_export_excel_2_9_[[#Headers],[CEO_State]],'By serial number'!$A$1:$AV$1,0)))=0,"",INDEX('By serial number'!$A:$AV,MATCH(TEXT($C93,"000"),'By serial number'!$A:$A,0),MATCH(_7043_DJones_1_export_excel_2_9_[[#Headers],[CEO_State]],'By serial number'!$A$1:$AV$1,0)))</f>
        <v/>
      </c>
      <c r="BP93" s="4" t="str">
        <f>IF(LEN(INDEX('By serial number'!$A:$AV,MATCH(TEXT($C93,"000"),'By serial number'!$A:$A,0),MATCH(_7043_DJones_1_export_excel_2_9_[[#Headers],[CEO_Postal_Code]],'By serial number'!$A$1:$AV$1,0)))=0,"",INDEX('By serial number'!$A:$AV,MATCH(TEXT($C93,"000"),'By serial number'!$A:$A,0),MATCH(_7043_DJones_1_export_excel_2_9_[[#Headers],[CEO_Postal_Code]],'By serial number'!$A$1:$AV$1,0)))</f>
        <v/>
      </c>
      <c r="BQ93" s="4" t="str">
        <f>IF(LEN(INDEX('By serial number'!$A:$AV,MATCH(TEXT($C93,"000"),'By serial number'!$A:$A,0),MATCH(_7043_DJones_1_export_excel_2_9_[[#Headers],[CEO_Country]],'By serial number'!$A$1:$AV$1,0)))=0,"",INDEX('By serial number'!$A:$AV,MATCH(TEXT($C93,"000"),'By serial number'!$A:$A,0),MATCH(_7043_DJones_1_export_excel_2_9_[[#Headers],[CEO_Country]],'By serial number'!$A$1:$AV$1,0)))</f>
        <v/>
      </c>
      <c r="BR93" s="4" t="str">
        <f>IF(LEN(INDEX('By serial number'!$A:$AV,MATCH(TEXT($C93,"000"),'By serial number'!$A:$A,0),MATCH(_7043_DJones_1_export_excel_2_9_[[#Headers],[CEO_Phone]],'By serial number'!$A$1:$AV$1,0)))=0,"",INDEX('By serial number'!$A:$AV,MATCH(TEXT($C93,"000"),'By serial number'!$A:$A,0),MATCH(_7043_DJones_1_export_excel_2_9_[[#Headers],[CEO_Phone]],'By serial number'!$A$1:$AV$1,0)))</f>
        <v/>
      </c>
      <c r="BS93" s="4" t="str">
        <f>IF(LEN(INDEX('By serial number'!$A:$AV,MATCH(TEXT($C93,"000"),'By serial number'!$A:$A,0),MATCH(_7043_DJones_1_export_excel_2_9_[[#Headers],[CEO_Phone_Extension]],'By serial number'!$A$1:$AV$1,0)))=0,"",INDEX('By serial number'!$A:$AV,MATCH(TEXT($C93,"000"),'By serial number'!$A:$A,0),MATCH(_7043_DJones_1_export_excel_2_9_[[#Headers],[CEO_Phone_Extension]],'By serial number'!$A$1:$AV$1,0)))</f>
        <v/>
      </c>
      <c r="BT93" s="4" t="str">
        <f>IF(LEN(INDEX('By serial number'!$A:$AV,MATCH(TEXT($C93,"000"),'By serial number'!$A:$A,0),MATCH(_7043_DJones_1_export_excel_2_9_[[#Headers],[CEO_Foreign_Phone]],'By serial number'!$A$1:$AV$1,0)))=0,"",INDEX('By serial number'!$A:$AV,MATCH(TEXT($C93,"000"),'By serial number'!$A:$A,0),MATCH(_7043_DJones_1_export_excel_2_9_[[#Headers],[CEO_Foreign_Phone]],'By serial number'!$A$1:$AV$1,0)))</f>
        <v/>
      </c>
      <c r="BU93" s="4" t="str">
        <f>IFERROR(INDEX(Zerobounce!$A:$B,MATCH(_7043_DJones_1_export_excel_2_9_[[#This Row],[COMPEMAILADDRESS]],Zerobounce!$A:$A,0),2),"")</f>
        <v/>
      </c>
      <c r="BV93" s="4" t="str">
        <f>IFERROR(INDEX(Zerobounce!$A:$B,MATCH(_7043_DJones_1_export_excel_2_9_[[#This Row],[CONTACTEMAIL]],Zerobounce!$A:$A,0),2),"")</f>
        <v/>
      </c>
      <c r="BW93" s="11"/>
    </row>
    <row r="94" spans="1:75" x14ac:dyDescent="0.25">
      <c r="A94" s="4" t="s">
        <v>999</v>
      </c>
      <c r="B94" s="4" t="s">
        <v>1000</v>
      </c>
      <c r="C94">
        <v>254</v>
      </c>
      <c r="D94" s="4" t="s">
        <v>571</v>
      </c>
      <c r="E94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N901SS</v>
      </c>
      <c r="F94" s="4" t="s">
        <v>1635</v>
      </c>
      <c r="G94" s="4" t="s">
        <v>349</v>
      </c>
      <c r="H94" s="4" t="s">
        <v>1002</v>
      </c>
      <c r="I94" s="4" t="s">
        <v>1636</v>
      </c>
      <c r="J94" s="4" t="s">
        <v>1637</v>
      </c>
      <c r="K94" s="4" t="s">
        <v>1638</v>
      </c>
      <c r="L94" s="4"/>
      <c r="M94" s="4" t="s">
        <v>1639</v>
      </c>
      <c r="N94" s="4" t="s">
        <v>349</v>
      </c>
      <c r="O94" t="s">
        <v>1640</v>
      </c>
      <c r="P94" s="4" t="s">
        <v>1002</v>
      </c>
      <c r="Q94" s="4" t="s">
        <v>1016</v>
      </c>
      <c r="R94" s="4" t="s">
        <v>1641</v>
      </c>
      <c r="S94" s="4" t="s">
        <v>1642</v>
      </c>
      <c r="T94" s="4" t="s">
        <v>1643</v>
      </c>
      <c r="U94" s="4"/>
      <c r="V94" s="4" t="s">
        <v>1425</v>
      </c>
      <c r="W94" s="4" t="s">
        <v>1644</v>
      </c>
      <c r="X94" s="4" t="s">
        <v>515</v>
      </c>
      <c r="Y94" s="4" t="s">
        <v>1645</v>
      </c>
      <c r="Z94" s="4" t="s">
        <v>1643</v>
      </c>
      <c r="AA94" s="4" t="s">
        <v>1643</v>
      </c>
      <c r="AB94" s="4"/>
      <c r="AC94" s="4" t="str">
        <f>IF(LEN(INDEX('By serial number'!$A:$AV,MATCH(TEXT($C94,"000"),'By serial number'!$A:$A,0),MATCH(_7043_DJones_1_export_excel_2_9_[[#Headers],["Operator"]],'By serial number'!$A$1:$AV$1,0)))=0,"",INDEX('By serial number'!$A:$AV,MATCH(TEXT($C94,"000"),'By serial number'!$A:$A,0),MATCH(_7043_DJones_1_export_excel_2_9_[[#Headers],["Operator"]],'By serial number'!$A$1:$AV$1,0)))</f>
        <v/>
      </c>
      <c r="AD94" s="4" t="str">
        <f>IF(LEN(INDEX('By serial number'!$A:$AV,MATCH(TEXT($C94,"000"),'By serial number'!$A:$A,0),MATCH(_7043_DJones_1_export_excel_2_9_[[#Headers],[Data]],'By serial number'!$A$1:$AV$1,0)))=0,"",INDEX('By serial number'!$A:$AV,MATCH(TEXT($C94,"000"),'By serial number'!$A:$A,0),MATCH(_7043_DJones_1_export_excel_2_9_[[#Headers],[Data]],'By serial number'!$A$1:$AV$1,0)))</f>
        <v>Two Star Maritime LLC, Hillsboro OR bought 11/21/16</v>
      </c>
      <c r="AE94" s="4" t="str">
        <f>IF(LEN(INDEX('By serial number'!$A:$AV,MATCH(TEXT($C94,"000"),'By serial number'!$A:$A,0),MATCH(_7043_DJones_1_export_excel_2_9_[[#Headers],[NAME]],'By serial number'!$A$1:$AV$1,0)))=0,"",INDEX('By serial number'!$A:$AV,MATCH(TEXT($C94,"000"),'By serial number'!$A:$A,0),MATCH(_7043_DJones_1_export_excel_2_9_[[#Headers],[NAME]],'By serial number'!$A$1:$AV$1,0)))</f>
        <v>TWO STAR MARITIME LLC</v>
      </c>
      <c r="AF94" s="4" t="str">
        <f>IF(LEN(INDEX('By serial number'!$A:$AV,MATCH(TEXT($C94,"000"),'By serial number'!$A:$A,0),MATCH(_7043_DJones_1_export_excel_2_9_[[#Headers],[STREET]],'By serial number'!$A$1:$AV$1,0)))=0,"",INDEX('By serial number'!$A:$AV,MATCH(TEXT($C94,"000"),'By serial number'!$A:$A,0),MATCH(_7043_DJones_1_export_excel_2_9_[[#Headers],[STREET]],'By serial number'!$A$1:$AV$1,0)))</f>
        <v>4725 THORNTON AVE</v>
      </c>
      <c r="AG94" s="4" t="str">
        <f>IF(LEN(INDEX('By serial number'!$A:$AV,MATCH(TEXT($C94,"000"),'By serial number'!$A:$A,0),MATCH(_7043_DJones_1_export_excel_2_9_[[#Headers],[CITY]],'By serial number'!$A$1:$AV$1,0)))=0,"",INDEX('By serial number'!$A:$AV,MATCH(TEXT($C94,"000"),'By serial number'!$A:$A,0),MATCH(_7043_DJones_1_export_excel_2_9_[[#Headers],[CITY]],'By serial number'!$A$1:$AV$1,0)))</f>
        <v>FREMONT</v>
      </c>
      <c r="AH94" s="4" t="str">
        <f>IF(LEN(INDEX('By serial number'!$A:$AV,MATCH(TEXT($C94,"000"),'By serial number'!$A:$A,0),MATCH(_7043_DJones_1_export_excel_2_9_[[#Headers],[STATE]],'By serial number'!$A$1:$AV$1,0)))=0,"",INDEX('By serial number'!$A:$AV,MATCH(TEXT($C94,"000"),'By serial number'!$A:$A,0),MATCH(_7043_DJones_1_export_excel_2_9_[[#Headers],[STATE]],'By serial number'!$A$1:$AV$1,0)))</f>
        <v>CA</v>
      </c>
      <c r="AI94" s="4" t="e">
        <f>IF(LEN(INDEX('By serial number'!$A:$AV,MATCH(TEXT($C94,"000"),'By serial number'!$A:$A,0),MATCH(_7043_DJones_1_export_excel_2_9_[[#Headers],[Column1]],'By serial number'!$A$1:$AV$1,0)))=0,"",INDEX('By serial number'!$A:$AV,MATCH(TEXT($C94,"000"),'By serial number'!$A:$A,0),MATCH(_7043_DJones_1_export_excel_2_9_[[#Headers],[Column1]],'By serial number'!$A$1:$AV$1,0)))</f>
        <v>#N/A</v>
      </c>
      <c r="AJ94" s="4" t="str">
        <f>IF(LEN(INDEX('By serial number'!$A:$AV,MATCH(TEXT($C94,"000"),'By serial number'!$A:$A,0),MATCH(_7043_DJones_1_export_excel_2_9_[[#Headers],[OTHER NAMES(1)]],'By serial number'!$A$1:$AV$1,0)))=0,"",INDEX('By serial number'!$A:$AV,MATCH(TEXT($C94,"000"),'By serial number'!$A:$A,0),MATCH(_7043_DJones_1_export_excel_2_9_[[#Headers],[OTHER NAMES(1)]],'By serial number'!$A$1:$AV$1,0)))</f>
        <v/>
      </c>
      <c r="AK94" s="4" t="str">
        <f>IF(LEN(INDEX('By serial number'!$A:$AV,MATCH(TEXT($C94,"000"),'By serial number'!$A:$A,0),MATCH(_7043_DJones_1_export_excel_2_9_[[#Headers],[OTHER NAMES(2)]],'By serial number'!$A$1:$AV$1,0)))=0,"",INDEX('By serial number'!$A:$AV,MATCH(TEXT($C94,"000"),'By serial number'!$A:$A,0),MATCH(_7043_DJones_1_export_excel_2_9_[[#Headers],[OTHER NAMES(2)]],'By serial number'!$A$1:$AV$1,0)))</f>
        <v/>
      </c>
      <c r="AL94" s="4" t="str">
        <f>IF(LEN(INDEX('By serial number'!$A:$AV,MATCH(TEXT($C94,"000"),'By serial number'!$A:$A,0),MATCH(_7043_DJones_1_export_excel_2_9_[[#Headers],[Part 135 Certificate Holder Name]],'By serial number'!$A$1:$AV$1,0)))=0,"",INDEX('By serial number'!$A:$AV,MATCH(TEXT($C94,"000"),'By serial number'!$A:$A,0),MATCH(_7043_DJones_1_export_excel_2_9_[[#Headers],[Part 135 Certificate Holder Name]],'By serial number'!$A$1:$AV$1,0)))</f>
        <v/>
      </c>
      <c r="AM94" s="4" t="str">
        <f>IF(LEN(INDEX('By serial number'!$A:$AV,MATCH(TEXT($C94,"000"),'By serial number'!$A:$A,0),MATCH(_7043_DJones_1_export_excel_2_9_[[#Headers],[Part 135 Dsgn]],'By serial number'!$A$1:$AV$1,0)))=0,"",INDEX('By serial number'!$A:$AV,MATCH(TEXT($C94,"000"),'By serial number'!$A:$A,0),MATCH(_7043_DJones_1_export_excel_2_9_[[#Headers],[Part 135 Dsgn]],'By serial number'!$A$1:$AV$1,0)))</f>
        <v/>
      </c>
      <c r="AN94" s="4" t="e">
        <f>IF(LEN(INDEX('By serial number'!$A:$AV,MATCH(TEXT($C94,"000"),'By serial number'!$A:$A,0),MATCH(_7043_DJones_1_export_excel_2_9_[[#Headers],[Column2]],'By serial number'!$A$1:$AV$1,0)))=0,"",INDEX('By serial number'!$A:$AV,MATCH(TEXT($C94,"000"),'By serial number'!$A:$A,0),MATCH(_7043_DJones_1_export_excel_2_9_[[#Headers],[Column2]],'By serial number'!$A$1:$AV$1,0)))</f>
        <v>#N/A</v>
      </c>
      <c r="AO94" s="4" t="str">
        <f>IF(LEN(INDEX('By serial number'!$A:$AV,MATCH(TEXT($C94,"000"),'By serial number'!$A:$A,0),MATCH(_7043_DJones_1_export_excel_2_9_[[#Headers],[DNB Key People]],'By serial number'!$A$1:$AV$1,0)))=0,"",INDEX('By serial number'!$A:$AV,MATCH(TEXT($C94,"000"),'By serial number'!$A:$A,0),MATCH(_7043_DJones_1_export_excel_2_9_[[#Headers],[DNB Key People]],'By serial number'!$A$1:$AV$1,0)))</f>
        <v/>
      </c>
      <c r="AP94" s="4" t="str">
        <f>IF(LEN(INDEX('By serial number'!$A:$AV,MATCH(TEXT($C94,"000"),'By serial number'!$A:$A,0),MATCH(_7043_DJones_1_export_excel_2_9_[[#Headers],[POC]],'By serial number'!$A$1:$AV$1,0)))=0,"",INDEX('By serial number'!$A:$AV,MATCH(TEXT($C94,"000"),'By serial number'!$A:$A,0),MATCH(_7043_DJones_1_export_excel_2_9_[[#Headers],[POC]],'By serial number'!$A$1:$AV$1,0)))</f>
        <v/>
      </c>
      <c r="AQ94" s="4" t="str">
        <f>IF(LEN(INDEX('By serial number'!$A:$AV,MATCH(TEXT($C94,"000"),'By serial number'!$A:$A,0),MATCH(_7043_DJones_1_export_excel_2_9_[[#Headers],[Title]],'By serial number'!$A$1:$AV$1,0)))=0,"",INDEX('By serial number'!$A:$AV,MATCH(TEXT($C94,"000"),'By serial number'!$A:$A,0),MATCH(_7043_DJones_1_export_excel_2_9_[[#Headers],[Title]],'By serial number'!$A$1:$AV$1,0)))</f>
        <v/>
      </c>
      <c r="AR94" s="4" t="str">
        <f>IF(LEN(INDEX('By serial number'!$A:$AV,MATCH(TEXT($C94,"000"),'By serial number'!$A:$A,0),MATCH(_7043_DJones_1_export_excel_2_9_[[#Headers],[Address]],'By serial number'!$A$1:$AV$1,0)))=0,"",INDEX('By serial number'!$A:$AV,MATCH(TEXT($C94,"000"),'By serial number'!$A:$A,0),MATCH(_7043_DJones_1_export_excel_2_9_[[#Headers],[Address]],'By serial number'!$A$1:$AV$1,0)))</f>
        <v/>
      </c>
      <c r="AS94" s="4" t="e">
        <f>IF(LEN(INDEX('By serial number'!$A:$AV,MATCH(TEXT($C94,"000"),'By serial number'!$A:$A,0),MATCH(_7043_DJones_1_export_excel_2_9_[[#Headers],[Column3]],'By serial number'!$A$1:$AV$1,0)))=0,"",INDEX('By serial number'!$A:$AV,MATCH(TEXT($C94,"000"),'By serial number'!$A:$A,0),MATCH(_7043_DJones_1_export_excel_2_9_[[#Headers],[Column3]],'By serial number'!$A$1:$AV$1,0)))</f>
        <v>#N/A</v>
      </c>
      <c r="AT94" s="4" t="str">
        <f>IF(LEN(INDEX('By serial number'!$A:$AV,MATCH(TEXT($C94,"000"),'By serial number'!$A:$A,0),MATCH(_7043_DJones_1_export_excel_2_9_[[#Headers],[Phone]],'By serial number'!$A$1:$AV$1,0)))=0,"",INDEX('By serial number'!$A:$AV,MATCH(TEXT($C94,"000"),'By serial number'!$A:$A,0),MATCH(_7043_DJones_1_export_excel_2_9_[[#Headers],[Phone]],'By serial number'!$A$1:$AV$1,0)))</f>
        <v/>
      </c>
      <c r="AU94" s="4" t="str">
        <f>IF(LEN(INDEX('By serial number'!$A:$AV,MATCH(TEXT($C94,"000"),'By serial number'!$A:$A,0),MATCH(_7043_DJones_1_export_excel_2_9_[[#Headers],[Email]],'By serial number'!$A$1:$AV$1,0)))=0,"",INDEX('By serial number'!$A:$AV,MATCH(TEXT($C94,"000"),'By serial number'!$A:$A,0),MATCH(_7043_DJones_1_export_excel_2_9_[[#Headers],[Email]],'By serial number'!$A$1:$AV$1,0)))</f>
        <v/>
      </c>
      <c r="AV94" s="4" t="e">
        <f>IF(LEN(INDEX('By serial number'!$A:$AV,MATCH(TEXT($C94,"000"),'By serial number'!$A:$A,0),MATCH(_7043_DJones_1_export_excel_2_9_[[#Headers],[Column4]],'By serial number'!$A$1:$AV$1,0)))=0,"",INDEX('By serial number'!$A:$AV,MATCH(TEXT($C94,"000"),'By serial number'!$A:$A,0),MATCH(_7043_DJones_1_export_excel_2_9_[[#Headers],[Column4]],'By serial number'!$A$1:$AV$1,0)))</f>
        <v>#N/A</v>
      </c>
      <c r="AW94" s="4" t="str">
        <f>IF(LEN(INDEX('By serial number'!$A:$AV,MATCH(TEXT($C94,"000"),'By serial number'!$A:$A,0),MATCH(_7043_DJones_1_export_excel_2_9_[[#Headers],[NBAA Name]],'By serial number'!$A$1:$AV$1,0)))=0,"",INDEX('By serial number'!$A:$AV,MATCH(TEXT($C94,"000"),'By serial number'!$A:$A,0),MATCH(_7043_DJones_1_export_excel_2_9_[[#Headers],[NBAA Name]],'By serial number'!$A$1:$AV$1,0)))</f>
        <v/>
      </c>
      <c r="AX94" s="4" t="str">
        <f>IF(LEN(INDEX('By serial number'!$A:$AV,MATCH(TEXT($C94,"000"),'By serial number'!$A:$A,0),MATCH(_7043_DJones_1_export_excel_2_9_[[#Headers],[NBAA Addr1]],'By serial number'!$A$1:$AV$1,0)))=0,"",INDEX('By serial number'!$A:$AV,MATCH(TEXT($C94,"000"),'By serial number'!$A:$A,0),MATCH(_7043_DJones_1_export_excel_2_9_[[#Headers],[NBAA Addr1]],'By serial number'!$A$1:$AV$1,0)))</f>
        <v/>
      </c>
      <c r="AY94" s="4" t="str">
        <f>IF(LEN(INDEX('By serial number'!$A:$AV,MATCH(TEXT($C94,"000"),'By serial number'!$A:$A,0),MATCH(_7043_DJones_1_export_excel_2_9_[[#Headers],[NBAA Addr2]],'By serial number'!$A$1:$AV$1,0)))=0,"",INDEX('By serial number'!$A:$AV,MATCH(TEXT($C94,"000"),'By serial number'!$A:$A,0),MATCH(_7043_DJones_1_export_excel_2_9_[[#Headers],[NBAA Addr2]],'By serial number'!$A$1:$AV$1,0)))</f>
        <v/>
      </c>
      <c r="AZ94" s="4" t="str">
        <f>IF(LEN(INDEX('By serial number'!$A:$AV,MATCH(TEXT($C94,"000"),'By serial number'!$A:$A,0),MATCH(_7043_DJones_1_export_excel_2_9_[[#Headers],[NBAA City]],'By serial number'!$A$1:$AV$1,0)))=0,"",INDEX('By serial number'!$A:$AV,MATCH(TEXT($C94,"000"),'By serial number'!$A:$A,0),MATCH(_7043_DJones_1_export_excel_2_9_[[#Headers],[NBAA City]],'By serial number'!$A$1:$AV$1,0)))</f>
        <v/>
      </c>
      <c r="BA94" s="4" t="str">
        <f>IF(LEN(INDEX('By serial number'!$A:$AV,MATCH(TEXT($C94,"000"),'By serial number'!$A:$A,0),MATCH(_7043_DJones_1_export_excel_2_9_[[#Headers],[NBAA State]],'By serial number'!$A$1:$AV$1,0)))=0,"",INDEX('By serial number'!$A:$AV,MATCH(TEXT($C94,"000"),'By serial number'!$A:$A,0),MATCH(_7043_DJones_1_export_excel_2_9_[[#Headers],[NBAA State]],'By serial number'!$A$1:$AV$1,0)))</f>
        <v/>
      </c>
      <c r="BB94" s="4" t="str">
        <f>IF(LEN(INDEX('By serial number'!$A:$AV,MATCH(TEXT($C94,"000"),'By serial number'!$A:$A,0),MATCH(_7043_DJones_1_export_excel_2_9_[[#Headers],[NBAA Zip]],'By serial number'!$A$1:$AV$1,0)))=0,"",INDEX('By serial number'!$A:$AV,MATCH(TEXT($C94,"000"),'By serial number'!$A:$A,0),MATCH(_7043_DJones_1_export_excel_2_9_[[#Headers],[NBAA Zip]],'By serial number'!$A$1:$AV$1,0)))</f>
        <v/>
      </c>
      <c r="BC94" s="4" t="str">
        <f>IF(LEN(INDEX('By serial number'!$A:$AV,MATCH(TEXT($C94,"000"),'By serial number'!$A:$A,0),MATCH(_7043_DJones_1_export_excel_2_9_[[#Headers],[NBAA Phone]],'By serial number'!$A$1:$AV$1,0)))=0,"",INDEX('By serial number'!$A:$AV,MATCH(TEXT($C94,"000"),'By serial number'!$A:$A,0),MATCH(_7043_DJones_1_export_excel_2_9_[[#Headers],[NBAA Phone]],'By serial number'!$A$1:$AV$1,0)))</f>
        <v/>
      </c>
      <c r="BD94" s="4" t="str">
        <f>IF(LEN(INDEX('By serial number'!$A:$AV,MATCH(TEXT($C94,"000"),'By serial number'!$A:$A,0),MATCH(_7043_DJones_1_export_excel_2_9_[[#Headers],[NBAA Web]],'By serial number'!$A$1:$AV$1,0)))=0,"",INDEX('By serial number'!$A:$AV,MATCH(TEXT($C94,"000"),'By serial number'!$A:$A,0),MATCH(_7043_DJones_1_export_excel_2_9_[[#Headers],[NBAA Web]],'By serial number'!$A$1:$AV$1,0)))</f>
        <v/>
      </c>
      <c r="BE94" s="4" t="str">
        <f>IF(LEN(INDEX('By serial number'!$A:$AV,MATCH(TEXT($C94,"000"),'By serial number'!$A:$A,0),MATCH(_7043_DJones_1_export_excel_2_9_[[#Headers],[NBAA email]],'By serial number'!$A$1:$AV$1,0)))=0,"",INDEX('By serial number'!$A:$AV,MATCH(TEXT($C94,"000"),'By serial number'!$A:$A,0),MATCH(_7043_DJones_1_export_excel_2_9_[[#Headers],[NBAA email]],'By serial number'!$A$1:$AV$1,0)))</f>
        <v/>
      </c>
      <c r="BF94" s="4" t="str">
        <f>IF(LEN(INDEX('By serial number'!$A:$AV,MATCH(TEXT($C94,"000"),'By serial number'!$A:$A,0),MATCH(_7043_DJones_1_export_excel_2_9_[[#Headers],[NBAA NBAA Link]],'By serial number'!$A$1:$AV$1,0)))=0,"",INDEX('By serial number'!$A:$AV,MATCH(TEXT($C94,"000"),'By serial number'!$A:$A,0),MATCH(_7043_DJones_1_export_excel_2_9_[[#Headers],[NBAA NBAA Link]],'By serial number'!$A$1:$AV$1,0)))</f>
        <v/>
      </c>
      <c r="BG94" s="4" t="str">
        <f>IF(LEN(INDEX('By serial number'!$A:$AV,MATCH(TEXT($C94,"000"),'By serial number'!$A:$A,0),MATCH(_7043_DJones_1_export_excel_2_9_[[#Headers],[Certificate Designator]],'By serial number'!$A$1:$AV$1,0)))=0,"",INDEX('By serial number'!$A:$AV,MATCH(TEXT($C94,"000"),'By serial number'!$A:$A,0),MATCH(_7043_DJones_1_export_excel_2_9_[[#Headers],[Certificate Designator]],'By serial number'!$A$1:$AV$1,0)))</f>
        <v/>
      </c>
      <c r="BH94" s="4" t="str">
        <f>IF(LEN(INDEX('By serial number'!$A:$AV,MATCH(TEXT($C94,"000"),'By serial number'!$A:$A,0),MATCH(_7043_DJones_1_export_excel_2_9_[[#Headers],[Company Name]],'By serial number'!$A$1:$AV$1,0)))=0,"",INDEX('By serial number'!$A:$AV,MATCH(TEXT($C94,"000"),'By serial number'!$A:$A,0),MATCH(_7043_DJones_1_export_excel_2_9_[[#Headers],[Company Name]],'By serial number'!$A$1:$AV$1,0)))</f>
        <v/>
      </c>
      <c r="BI94" s="4" t="str">
        <f>IF(LEN(INDEX('By serial number'!$A:$AV,MATCH(TEXT($C94,"000"),'By serial number'!$A:$A,0),MATCH(_7043_DJones_1_export_excel_2_9_[[#Headers],[CEO_Name]],'By serial number'!$A$1:$AV$1,0)))=0,"",INDEX('By serial number'!$A:$AV,MATCH(TEXT($C94,"000"),'By serial number'!$A:$A,0),MATCH(_7043_DJones_1_export_excel_2_9_[[#Headers],[CEO_Name]],'By serial number'!$A$1:$AV$1,0)))</f>
        <v/>
      </c>
      <c r="BJ94" s="4" t="str">
        <f>IF(LEN(INDEX('By serial number'!$A:$AV,MATCH(TEXT($C94,"000"),'By serial number'!$A:$A,0),MATCH(_7043_DJones_1_export_excel_2_9_[[#Headers],[CEO_Title]],'By serial number'!$A$1:$AV$1,0)))=0,"",INDEX('By serial number'!$A:$AV,MATCH(TEXT($C94,"000"),'By serial number'!$A:$A,0),MATCH(_7043_DJones_1_export_excel_2_9_[[#Headers],[CEO_Title]],'By serial number'!$A$1:$AV$1,0)))</f>
        <v/>
      </c>
      <c r="BK94" s="4" t="str">
        <f>IF(LEN(INDEX('By serial number'!$A:$AV,MATCH(TEXT($C94,"000"),'By serial number'!$A:$A,0),MATCH(_7043_DJones_1_export_excel_2_9_[[#Headers],[CEO_Address1]],'By serial number'!$A$1:$AV$1,0)))=0,"",INDEX('By serial number'!$A:$AV,MATCH(TEXT($C94,"000"),'By serial number'!$A:$A,0),MATCH(_7043_DJones_1_export_excel_2_9_[[#Headers],[CEO_Address1]],'By serial number'!$A$1:$AV$1,0)))</f>
        <v/>
      </c>
      <c r="BL94" s="4" t="str">
        <f>IF(LEN(INDEX('By serial number'!$A:$AV,MATCH(TEXT($C94,"000"),'By serial number'!$A:$A,0),MATCH(_7043_DJones_1_export_excel_2_9_[[#Headers],[CEO_Address2]],'By serial number'!$A$1:$AV$1,0)))=0,"",INDEX('By serial number'!$A:$AV,MATCH(TEXT($C94,"000"),'By serial number'!$A:$A,0),MATCH(_7043_DJones_1_export_excel_2_9_[[#Headers],[CEO_Address2]],'By serial number'!$A$1:$AV$1,0)))</f>
        <v/>
      </c>
      <c r="BM94" s="4" t="str">
        <f>IF(LEN(INDEX('By serial number'!$A:$AV,MATCH(TEXT($C94,"000"),'By serial number'!$A:$A,0),MATCH(_7043_DJones_1_export_excel_2_9_[[#Headers],[CEO_Address3]],'By serial number'!$A$1:$AV$1,0)))=0,"",INDEX('By serial number'!$A:$AV,MATCH(TEXT($C94,"000"),'By serial number'!$A:$A,0),MATCH(_7043_DJones_1_export_excel_2_9_[[#Headers],[CEO_Address3]],'By serial number'!$A$1:$AV$1,0)))</f>
        <v/>
      </c>
      <c r="BN94" s="4" t="str">
        <f>IF(LEN(INDEX('By serial number'!$A:$AV,MATCH(TEXT($C94,"000"),'By serial number'!$A:$A,0),MATCH(_7043_DJones_1_export_excel_2_9_[[#Headers],[CEO_City]],'By serial number'!$A$1:$AV$1,0)))=0,"",INDEX('By serial number'!$A:$AV,MATCH(TEXT($C94,"000"),'By serial number'!$A:$A,0),MATCH(_7043_DJones_1_export_excel_2_9_[[#Headers],[CEO_City]],'By serial number'!$A$1:$AV$1,0)))</f>
        <v/>
      </c>
      <c r="BO94" s="4" t="str">
        <f>IF(LEN(INDEX('By serial number'!$A:$AV,MATCH(TEXT($C94,"000"),'By serial number'!$A:$A,0),MATCH(_7043_DJones_1_export_excel_2_9_[[#Headers],[CEO_State]],'By serial number'!$A$1:$AV$1,0)))=0,"",INDEX('By serial number'!$A:$AV,MATCH(TEXT($C94,"000"),'By serial number'!$A:$A,0),MATCH(_7043_DJones_1_export_excel_2_9_[[#Headers],[CEO_State]],'By serial number'!$A$1:$AV$1,0)))</f>
        <v/>
      </c>
      <c r="BP94" s="4" t="str">
        <f>IF(LEN(INDEX('By serial number'!$A:$AV,MATCH(TEXT($C94,"000"),'By serial number'!$A:$A,0),MATCH(_7043_DJones_1_export_excel_2_9_[[#Headers],[CEO_Postal_Code]],'By serial number'!$A$1:$AV$1,0)))=0,"",INDEX('By serial number'!$A:$AV,MATCH(TEXT($C94,"000"),'By serial number'!$A:$A,0),MATCH(_7043_DJones_1_export_excel_2_9_[[#Headers],[CEO_Postal_Code]],'By serial number'!$A$1:$AV$1,0)))</f>
        <v/>
      </c>
      <c r="BQ94" s="4" t="str">
        <f>IF(LEN(INDEX('By serial number'!$A:$AV,MATCH(TEXT($C94,"000"),'By serial number'!$A:$A,0),MATCH(_7043_DJones_1_export_excel_2_9_[[#Headers],[CEO_Country]],'By serial number'!$A$1:$AV$1,0)))=0,"",INDEX('By serial number'!$A:$AV,MATCH(TEXT($C94,"000"),'By serial number'!$A:$A,0),MATCH(_7043_DJones_1_export_excel_2_9_[[#Headers],[CEO_Country]],'By serial number'!$A$1:$AV$1,0)))</f>
        <v/>
      </c>
      <c r="BR94" s="4" t="str">
        <f>IF(LEN(INDEX('By serial number'!$A:$AV,MATCH(TEXT($C94,"000"),'By serial number'!$A:$A,0),MATCH(_7043_DJones_1_export_excel_2_9_[[#Headers],[CEO_Phone]],'By serial number'!$A$1:$AV$1,0)))=0,"",INDEX('By serial number'!$A:$AV,MATCH(TEXT($C94,"000"),'By serial number'!$A:$A,0),MATCH(_7043_DJones_1_export_excel_2_9_[[#Headers],[CEO_Phone]],'By serial number'!$A$1:$AV$1,0)))</f>
        <v/>
      </c>
      <c r="BS94" s="4" t="str">
        <f>IF(LEN(INDEX('By serial number'!$A:$AV,MATCH(TEXT($C94,"000"),'By serial number'!$A:$A,0),MATCH(_7043_DJones_1_export_excel_2_9_[[#Headers],[CEO_Phone_Extension]],'By serial number'!$A$1:$AV$1,0)))=0,"",INDEX('By serial number'!$A:$AV,MATCH(TEXT($C94,"000"),'By serial number'!$A:$A,0),MATCH(_7043_DJones_1_export_excel_2_9_[[#Headers],[CEO_Phone_Extension]],'By serial number'!$A$1:$AV$1,0)))</f>
        <v/>
      </c>
      <c r="BT94" s="4" t="str">
        <f>IF(LEN(INDEX('By serial number'!$A:$AV,MATCH(TEXT($C94,"000"),'By serial number'!$A:$A,0),MATCH(_7043_DJones_1_export_excel_2_9_[[#Headers],[CEO_Foreign_Phone]],'By serial number'!$A$1:$AV$1,0)))=0,"",INDEX('By serial number'!$A:$AV,MATCH(TEXT($C94,"000"),'By serial number'!$A:$A,0),MATCH(_7043_DJones_1_export_excel_2_9_[[#Headers],[CEO_Foreign_Phone]],'By serial number'!$A$1:$AV$1,0)))</f>
        <v/>
      </c>
      <c r="BU94" s="4" t="str">
        <f>IFERROR(INDEX(Zerobounce!$A:$B,MATCH(_7043_DJones_1_export_excel_2_9_[[#This Row],[COMPEMAILADDRESS]],Zerobounce!$A:$A,0),2),"")</f>
        <v>valid</v>
      </c>
      <c r="BV94" s="4" t="str">
        <f>IFERROR(INDEX(Zerobounce!$A:$B,MATCH(_7043_DJones_1_export_excel_2_9_[[#This Row],[CONTACTEMAIL]],Zerobounce!$A:$A,0),2),"")</f>
        <v>valid</v>
      </c>
      <c r="BW94" s="11"/>
    </row>
    <row r="95" spans="1:75" x14ac:dyDescent="0.25">
      <c r="A95" s="4" t="s">
        <v>999</v>
      </c>
      <c r="B95" s="4" t="s">
        <v>1000</v>
      </c>
      <c r="C95">
        <v>254</v>
      </c>
      <c r="D95" s="4" t="s">
        <v>571</v>
      </c>
      <c r="E95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N901SS</v>
      </c>
      <c r="F95" s="4" t="s">
        <v>1635</v>
      </c>
      <c r="G95" s="4" t="s">
        <v>349</v>
      </c>
      <c r="H95" s="4" t="s">
        <v>1002</v>
      </c>
      <c r="I95" s="4" t="s">
        <v>515</v>
      </c>
      <c r="J95" s="4" t="s">
        <v>1646</v>
      </c>
      <c r="K95" s="4" t="s">
        <v>1638</v>
      </c>
      <c r="L95" s="4"/>
      <c r="M95" s="4" t="s">
        <v>1639</v>
      </c>
      <c r="N95" s="4" t="s">
        <v>349</v>
      </c>
      <c r="O95">
        <v>94536</v>
      </c>
      <c r="P95" s="4" t="s">
        <v>1002</v>
      </c>
      <c r="Q95" s="4" t="s">
        <v>1016</v>
      </c>
      <c r="R95" s="4"/>
      <c r="S95" s="4"/>
      <c r="T95" s="4" t="s">
        <v>1643</v>
      </c>
      <c r="U95" s="4"/>
      <c r="V95" s="4" t="s">
        <v>1425</v>
      </c>
      <c r="W95" s="4" t="s">
        <v>1644</v>
      </c>
      <c r="X95" s="4" t="s">
        <v>1010</v>
      </c>
      <c r="Y95" s="4"/>
      <c r="Z95" s="4" t="s">
        <v>1643</v>
      </c>
      <c r="AA95" s="4"/>
      <c r="AB95" s="4"/>
      <c r="AC95" s="4" t="str">
        <f>IF(LEN(INDEX('By serial number'!$A:$AV,MATCH(TEXT($C95,"000"),'By serial number'!$A:$A,0),MATCH(_7043_DJones_1_export_excel_2_9_[[#Headers],["Operator"]],'By serial number'!$A$1:$AV$1,0)))=0,"",INDEX('By serial number'!$A:$AV,MATCH(TEXT($C95,"000"),'By serial number'!$A:$A,0),MATCH(_7043_DJones_1_export_excel_2_9_[[#Headers],["Operator"]],'By serial number'!$A$1:$AV$1,0)))</f>
        <v/>
      </c>
      <c r="AD95" s="4" t="str">
        <f>IF(LEN(INDEX('By serial number'!$A:$AV,MATCH(TEXT($C95,"000"),'By serial number'!$A:$A,0),MATCH(_7043_DJones_1_export_excel_2_9_[[#Headers],[Data]],'By serial number'!$A$1:$AV$1,0)))=0,"",INDEX('By serial number'!$A:$AV,MATCH(TEXT($C95,"000"),'By serial number'!$A:$A,0),MATCH(_7043_DJones_1_export_excel_2_9_[[#Headers],[Data]],'By serial number'!$A$1:$AV$1,0)))</f>
        <v>Two Star Maritime LLC, Hillsboro OR bought 11/21/16</v>
      </c>
      <c r="AE95" s="4" t="str">
        <f>IF(LEN(INDEX('By serial number'!$A:$AV,MATCH(TEXT($C95,"000"),'By serial number'!$A:$A,0),MATCH(_7043_DJones_1_export_excel_2_9_[[#Headers],[NAME]],'By serial number'!$A$1:$AV$1,0)))=0,"",INDEX('By serial number'!$A:$AV,MATCH(TEXT($C95,"000"),'By serial number'!$A:$A,0),MATCH(_7043_DJones_1_export_excel_2_9_[[#Headers],[NAME]],'By serial number'!$A$1:$AV$1,0)))</f>
        <v>TWO STAR MARITIME LLC</v>
      </c>
      <c r="AF95" s="4" t="str">
        <f>IF(LEN(INDEX('By serial number'!$A:$AV,MATCH(TEXT($C95,"000"),'By serial number'!$A:$A,0),MATCH(_7043_DJones_1_export_excel_2_9_[[#Headers],[STREET]],'By serial number'!$A$1:$AV$1,0)))=0,"",INDEX('By serial number'!$A:$AV,MATCH(TEXT($C95,"000"),'By serial number'!$A:$A,0),MATCH(_7043_DJones_1_export_excel_2_9_[[#Headers],[STREET]],'By serial number'!$A$1:$AV$1,0)))</f>
        <v>4725 THORNTON AVE</v>
      </c>
      <c r="AG95" s="4" t="str">
        <f>IF(LEN(INDEX('By serial number'!$A:$AV,MATCH(TEXT($C95,"000"),'By serial number'!$A:$A,0),MATCH(_7043_DJones_1_export_excel_2_9_[[#Headers],[CITY]],'By serial number'!$A$1:$AV$1,0)))=0,"",INDEX('By serial number'!$A:$AV,MATCH(TEXT($C95,"000"),'By serial number'!$A:$A,0),MATCH(_7043_DJones_1_export_excel_2_9_[[#Headers],[CITY]],'By serial number'!$A$1:$AV$1,0)))</f>
        <v>FREMONT</v>
      </c>
      <c r="AH95" s="4" t="str">
        <f>IF(LEN(INDEX('By serial number'!$A:$AV,MATCH(TEXT($C95,"000"),'By serial number'!$A:$A,0),MATCH(_7043_DJones_1_export_excel_2_9_[[#Headers],[STATE]],'By serial number'!$A$1:$AV$1,0)))=0,"",INDEX('By serial number'!$A:$AV,MATCH(TEXT($C95,"000"),'By serial number'!$A:$A,0),MATCH(_7043_DJones_1_export_excel_2_9_[[#Headers],[STATE]],'By serial number'!$A$1:$AV$1,0)))</f>
        <v>CA</v>
      </c>
      <c r="AI95" s="4" t="e">
        <f>IF(LEN(INDEX('By serial number'!$A:$AV,MATCH(TEXT($C95,"000"),'By serial number'!$A:$A,0),MATCH(_7043_DJones_1_export_excel_2_9_[[#Headers],[Column1]],'By serial number'!$A$1:$AV$1,0)))=0,"",INDEX('By serial number'!$A:$AV,MATCH(TEXT($C95,"000"),'By serial number'!$A:$A,0),MATCH(_7043_DJones_1_export_excel_2_9_[[#Headers],[Column1]],'By serial number'!$A$1:$AV$1,0)))</f>
        <v>#N/A</v>
      </c>
      <c r="AJ95" s="4" t="str">
        <f>IF(LEN(INDEX('By serial number'!$A:$AV,MATCH(TEXT($C95,"000"),'By serial number'!$A:$A,0),MATCH(_7043_DJones_1_export_excel_2_9_[[#Headers],[OTHER NAMES(1)]],'By serial number'!$A$1:$AV$1,0)))=0,"",INDEX('By serial number'!$A:$AV,MATCH(TEXT($C95,"000"),'By serial number'!$A:$A,0),MATCH(_7043_DJones_1_export_excel_2_9_[[#Headers],[OTHER NAMES(1)]],'By serial number'!$A$1:$AV$1,0)))</f>
        <v/>
      </c>
      <c r="AK95" s="4" t="str">
        <f>IF(LEN(INDEX('By serial number'!$A:$AV,MATCH(TEXT($C95,"000"),'By serial number'!$A:$A,0),MATCH(_7043_DJones_1_export_excel_2_9_[[#Headers],[OTHER NAMES(2)]],'By serial number'!$A$1:$AV$1,0)))=0,"",INDEX('By serial number'!$A:$AV,MATCH(TEXT($C95,"000"),'By serial number'!$A:$A,0),MATCH(_7043_DJones_1_export_excel_2_9_[[#Headers],[OTHER NAMES(2)]],'By serial number'!$A$1:$AV$1,0)))</f>
        <v/>
      </c>
      <c r="AL95" s="4" t="str">
        <f>IF(LEN(INDEX('By serial number'!$A:$AV,MATCH(TEXT($C95,"000"),'By serial number'!$A:$A,0),MATCH(_7043_DJones_1_export_excel_2_9_[[#Headers],[Part 135 Certificate Holder Name]],'By serial number'!$A$1:$AV$1,0)))=0,"",INDEX('By serial number'!$A:$AV,MATCH(TEXT($C95,"000"),'By serial number'!$A:$A,0),MATCH(_7043_DJones_1_export_excel_2_9_[[#Headers],[Part 135 Certificate Holder Name]],'By serial number'!$A$1:$AV$1,0)))</f>
        <v/>
      </c>
      <c r="AM95" s="4" t="str">
        <f>IF(LEN(INDEX('By serial number'!$A:$AV,MATCH(TEXT($C95,"000"),'By serial number'!$A:$A,0),MATCH(_7043_DJones_1_export_excel_2_9_[[#Headers],[Part 135 Dsgn]],'By serial number'!$A$1:$AV$1,0)))=0,"",INDEX('By serial number'!$A:$AV,MATCH(TEXT($C95,"000"),'By serial number'!$A:$A,0),MATCH(_7043_DJones_1_export_excel_2_9_[[#Headers],[Part 135 Dsgn]],'By serial number'!$A$1:$AV$1,0)))</f>
        <v/>
      </c>
      <c r="AN95" s="4" t="e">
        <f>IF(LEN(INDEX('By serial number'!$A:$AV,MATCH(TEXT($C95,"000"),'By serial number'!$A:$A,0),MATCH(_7043_DJones_1_export_excel_2_9_[[#Headers],[Column2]],'By serial number'!$A$1:$AV$1,0)))=0,"",INDEX('By serial number'!$A:$AV,MATCH(TEXT($C95,"000"),'By serial number'!$A:$A,0),MATCH(_7043_DJones_1_export_excel_2_9_[[#Headers],[Column2]],'By serial number'!$A$1:$AV$1,0)))</f>
        <v>#N/A</v>
      </c>
      <c r="AO95" s="4" t="str">
        <f>IF(LEN(INDEX('By serial number'!$A:$AV,MATCH(TEXT($C95,"000"),'By serial number'!$A:$A,0),MATCH(_7043_DJones_1_export_excel_2_9_[[#Headers],[DNB Key People]],'By serial number'!$A$1:$AV$1,0)))=0,"",INDEX('By serial number'!$A:$AV,MATCH(TEXT($C95,"000"),'By serial number'!$A:$A,0),MATCH(_7043_DJones_1_export_excel_2_9_[[#Headers],[DNB Key People]],'By serial number'!$A$1:$AV$1,0)))</f>
        <v/>
      </c>
      <c r="AP95" s="4" t="str">
        <f>IF(LEN(INDEX('By serial number'!$A:$AV,MATCH(TEXT($C95,"000"),'By serial number'!$A:$A,0),MATCH(_7043_DJones_1_export_excel_2_9_[[#Headers],[POC]],'By serial number'!$A$1:$AV$1,0)))=0,"",INDEX('By serial number'!$A:$AV,MATCH(TEXT($C95,"000"),'By serial number'!$A:$A,0),MATCH(_7043_DJones_1_export_excel_2_9_[[#Headers],[POC]],'By serial number'!$A$1:$AV$1,0)))</f>
        <v/>
      </c>
      <c r="AQ95" s="4" t="str">
        <f>IF(LEN(INDEX('By serial number'!$A:$AV,MATCH(TEXT($C95,"000"),'By serial number'!$A:$A,0),MATCH(_7043_DJones_1_export_excel_2_9_[[#Headers],[Title]],'By serial number'!$A$1:$AV$1,0)))=0,"",INDEX('By serial number'!$A:$AV,MATCH(TEXT($C95,"000"),'By serial number'!$A:$A,0),MATCH(_7043_DJones_1_export_excel_2_9_[[#Headers],[Title]],'By serial number'!$A$1:$AV$1,0)))</f>
        <v/>
      </c>
      <c r="AR95" s="4" t="str">
        <f>IF(LEN(INDEX('By serial number'!$A:$AV,MATCH(TEXT($C95,"000"),'By serial number'!$A:$A,0),MATCH(_7043_DJones_1_export_excel_2_9_[[#Headers],[Address]],'By serial number'!$A$1:$AV$1,0)))=0,"",INDEX('By serial number'!$A:$AV,MATCH(TEXT($C95,"000"),'By serial number'!$A:$A,0),MATCH(_7043_DJones_1_export_excel_2_9_[[#Headers],[Address]],'By serial number'!$A$1:$AV$1,0)))</f>
        <v/>
      </c>
      <c r="AS95" s="4" t="e">
        <f>IF(LEN(INDEX('By serial number'!$A:$AV,MATCH(TEXT($C95,"000"),'By serial number'!$A:$A,0),MATCH(_7043_DJones_1_export_excel_2_9_[[#Headers],[Column3]],'By serial number'!$A$1:$AV$1,0)))=0,"",INDEX('By serial number'!$A:$AV,MATCH(TEXT($C95,"000"),'By serial number'!$A:$A,0),MATCH(_7043_DJones_1_export_excel_2_9_[[#Headers],[Column3]],'By serial number'!$A$1:$AV$1,0)))</f>
        <v>#N/A</v>
      </c>
      <c r="AT95" s="4" t="str">
        <f>IF(LEN(INDEX('By serial number'!$A:$AV,MATCH(TEXT($C95,"000"),'By serial number'!$A:$A,0),MATCH(_7043_DJones_1_export_excel_2_9_[[#Headers],[Phone]],'By serial number'!$A$1:$AV$1,0)))=0,"",INDEX('By serial number'!$A:$AV,MATCH(TEXT($C95,"000"),'By serial number'!$A:$A,0),MATCH(_7043_DJones_1_export_excel_2_9_[[#Headers],[Phone]],'By serial number'!$A$1:$AV$1,0)))</f>
        <v/>
      </c>
      <c r="AU95" s="4" t="str">
        <f>IF(LEN(INDEX('By serial number'!$A:$AV,MATCH(TEXT($C95,"000"),'By serial number'!$A:$A,0),MATCH(_7043_DJones_1_export_excel_2_9_[[#Headers],[Email]],'By serial number'!$A$1:$AV$1,0)))=0,"",INDEX('By serial number'!$A:$AV,MATCH(TEXT($C95,"000"),'By serial number'!$A:$A,0),MATCH(_7043_DJones_1_export_excel_2_9_[[#Headers],[Email]],'By serial number'!$A$1:$AV$1,0)))</f>
        <v/>
      </c>
      <c r="AV95" s="4" t="e">
        <f>IF(LEN(INDEX('By serial number'!$A:$AV,MATCH(TEXT($C95,"000"),'By serial number'!$A:$A,0),MATCH(_7043_DJones_1_export_excel_2_9_[[#Headers],[Column4]],'By serial number'!$A$1:$AV$1,0)))=0,"",INDEX('By serial number'!$A:$AV,MATCH(TEXT($C95,"000"),'By serial number'!$A:$A,0),MATCH(_7043_DJones_1_export_excel_2_9_[[#Headers],[Column4]],'By serial number'!$A$1:$AV$1,0)))</f>
        <v>#N/A</v>
      </c>
      <c r="AW95" s="4" t="str">
        <f>IF(LEN(INDEX('By serial number'!$A:$AV,MATCH(TEXT($C95,"000"),'By serial number'!$A:$A,0),MATCH(_7043_DJones_1_export_excel_2_9_[[#Headers],[NBAA Name]],'By serial number'!$A$1:$AV$1,0)))=0,"",INDEX('By serial number'!$A:$AV,MATCH(TEXT($C95,"000"),'By serial number'!$A:$A,0),MATCH(_7043_DJones_1_export_excel_2_9_[[#Headers],[NBAA Name]],'By serial number'!$A$1:$AV$1,0)))</f>
        <v/>
      </c>
      <c r="AX95" s="4" t="str">
        <f>IF(LEN(INDEX('By serial number'!$A:$AV,MATCH(TEXT($C95,"000"),'By serial number'!$A:$A,0),MATCH(_7043_DJones_1_export_excel_2_9_[[#Headers],[NBAA Addr1]],'By serial number'!$A$1:$AV$1,0)))=0,"",INDEX('By serial number'!$A:$AV,MATCH(TEXT($C95,"000"),'By serial number'!$A:$A,0),MATCH(_7043_DJones_1_export_excel_2_9_[[#Headers],[NBAA Addr1]],'By serial number'!$A$1:$AV$1,0)))</f>
        <v/>
      </c>
      <c r="AY95" s="4" t="str">
        <f>IF(LEN(INDEX('By serial number'!$A:$AV,MATCH(TEXT($C95,"000"),'By serial number'!$A:$A,0),MATCH(_7043_DJones_1_export_excel_2_9_[[#Headers],[NBAA Addr2]],'By serial number'!$A$1:$AV$1,0)))=0,"",INDEX('By serial number'!$A:$AV,MATCH(TEXT($C95,"000"),'By serial number'!$A:$A,0),MATCH(_7043_DJones_1_export_excel_2_9_[[#Headers],[NBAA Addr2]],'By serial number'!$A$1:$AV$1,0)))</f>
        <v/>
      </c>
      <c r="AZ95" s="4" t="str">
        <f>IF(LEN(INDEX('By serial number'!$A:$AV,MATCH(TEXT($C95,"000"),'By serial number'!$A:$A,0),MATCH(_7043_DJones_1_export_excel_2_9_[[#Headers],[NBAA City]],'By serial number'!$A$1:$AV$1,0)))=0,"",INDEX('By serial number'!$A:$AV,MATCH(TEXT($C95,"000"),'By serial number'!$A:$A,0),MATCH(_7043_DJones_1_export_excel_2_9_[[#Headers],[NBAA City]],'By serial number'!$A$1:$AV$1,0)))</f>
        <v/>
      </c>
      <c r="BA95" s="4" t="str">
        <f>IF(LEN(INDEX('By serial number'!$A:$AV,MATCH(TEXT($C95,"000"),'By serial number'!$A:$A,0),MATCH(_7043_DJones_1_export_excel_2_9_[[#Headers],[NBAA State]],'By serial number'!$A$1:$AV$1,0)))=0,"",INDEX('By serial number'!$A:$AV,MATCH(TEXT($C95,"000"),'By serial number'!$A:$A,0),MATCH(_7043_DJones_1_export_excel_2_9_[[#Headers],[NBAA State]],'By serial number'!$A$1:$AV$1,0)))</f>
        <v/>
      </c>
      <c r="BB95" s="4" t="str">
        <f>IF(LEN(INDEX('By serial number'!$A:$AV,MATCH(TEXT($C95,"000"),'By serial number'!$A:$A,0),MATCH(_7043_DJones_1_export_excel_2_9_[[#Headers],[NBAA Zip]],'By serial number'!$A$1:$AV$1,0)))=0,"",INDEX('By serial number'!$A:$AV,MATCH(TEXT($C95,"000"),'By serial number'!$A:$A,0),MATCH(_7043_DJones_1_export_excel_2_9_[[#Headers],[NBAA Zip]],'By serial number'!$A$1:$AV$1,0)))</f>
        <v/>
      </c>
      <c r="BC95" s="4" t="str">
        <f>IF(LEN(INDEX('By serial number'!$A:$AV,MATCH(TEXT($C95,"000"),'By serial number'!$A:$A,0),MATCH(_7043_DJones_1_export_excel_2_9_[[#Headers],[NBAA Phone]],'By serial number'!$A$1:$AV$1,0)))=0,"",INDEX('By serial number'!$A:$AV,MATCH(TEXT($C95,"000"),'By serial number'!$A:$A,0),MATCH(_7043_DJones_1_export_excel_2_9_[[#Headers],[NBAA Phone]],'By serial number'!$A$1:$AV$1,0)))</f>
        <v/>
      </c>
      <c r="BD95" s="4" t="str">
        <f>IF(LEN(INDEX('By serial number'!$A:$AV,MATCH(TEXT($C95,"000"),'By serial number'!$A:$A,0),MATCH(_7043_DJones_1_export_excel_2_9_[[#Headers],[NBAA Web]],'By serial number'!$A$1:$AV$1,0)))=0,"",INDEX('By serial number'!$A:$AV,MATCH(TEXT($C95,"000"),'By serial number'!$A:$A,0),MATCH(_7043_DJones_1_export_excel_2_9_[[#Headers],[NBAA Web]],'By serial number'!$A$1:$AV$1,0)))</f>
        <v/>
      </c>
      <c r="BE95" s="4" t="str">
        <f>IF(LEN(INDEX('By serial number'!$A:$AV,MATCH(TEXT($C95,"000"),'By serial number'!$A:$A,0),MATCH(_7043_DJones_1_export_excel_2_9_[[#Headers],[NBAA email]],'By serial number'!$A$1:$AV$1,0)))=0,"",INDEX('By serial number'!$A:$AV,MATCH(TEXT($C95,"000"),'By serial number'!$A:$A,0),MATCH(_7043_DJones_1_export_excel_2_9_[[#Headers],[NBAA email]],'By serial number'!$A$1:$AV$1,0)))</f>
        <v/>
      </c>
      <c r="BF95" s="4" t="str">
        <f>IF(LEN(INDEX('By serial number'!$A:$AV,MATCH(TEXT($C95,"000"),'By serial number'!$A:$A,0),MATCH(_7043_DJones_1_export_excel_2_9_[[#Headers],[NBAA NBAA Link]],'By serial number'!$A$1:$AV$1,0)))=0,"",INDEX('By serial number'!$A:$AV,MATCH(TEXT($C95,"000"),'By serial number'!$A:$A,0),MATCH(_7043_DJones_1_export_excel_2_9_[[#Headers],[NBAA NBAA Link]],'By serial number'!$A$1:$AV$1,0)))</f>
        <v/>
      </c>
      <c r="BG95" s="4" t="str">
        <f>IF(LEN(INDEX('By serial number'!$A:$AV,MATCH(TEXT($C95,"000"),'By serial number'!$A:$A,0),MATCH(_7043_DJones_1_export_excel_2_9_[[#Headers],[Certificate Designator]],'By serial number'!$A$1:$AV$1,0)))=0,"",INDEX('By serial number'!$A:$AV,MATCH(TEXT($C95,"000"),'By serial number'!$A:$A,0),MATCH(_7043_DJones_1_export_excel_2_9_[[#Headers],[Certificate Designator]],'By serial number'!$A$1:$AV$1,0)))</f>
        <v/>
      </c>
      <c r="BH95" s="4" t="str">
        <f>IF(LEN(INDEX('By serial number'!$A:$AV,MATCH(TEXT($C95,"000"),'By serial number'!$A:$A,0),MATCH(_7043_DJones_1_export_excel_2_9_[[#Headers],[Company Name]],'By serial number'!$A$1:$AV$1,0)))=0,"",INDEX('By serial number'!$A:$AV,MATCH(TEXT($C95,"000"),'By serial number'!$A:$A,0),MATCH(_7043_DJones_1_export_excel_2_9_[[#Headers],[Company Name]],'By serial number'!$A$1:$AV$1,0)))</f>
        <v/>
      </c>
      <c r="BI95" s="4" t="str">
        <f>IF(LEN(INDEX('By serial number'!$A:$AV,MATCH(TEXT($C95,"000"),'By serial number'!$A:$A,0),MATCH(_7043_DJones_1_export_excel_2_9_[[#Headers],[CEO_Name]],'By serial number'!$A$1:$AV$1,0)))=0,"",INDEX('By serial number'!$A:$AV,MATCH(TEXT($C95,"000"),'By serial number'!$A:$A,0),MATCH(_7043_DJones_1_export_excel_2_9_[[#Headers],[CEO_Name]],'By serial number'!$A$1:$AV$1,0)))</f>
        <v/>
      </c>
      <c r="BJ95" s="4" t="str">
        <f>IF(LEN(INDEX('By serial number'!$A:$AV,MATCH(TEXT($C95,"000"),'By serial number'!$A:$A,0),MATCH(_7043_DJones_1_export_excel_2_9_[[#Headers],[CEO_Title]],'By serial number'!$A$1:$AV$1,0)))=0,"",INDEX('By serial number'!$A:$AV,MATCH(TEXT($C95,"000"),'By serial number'!$A:$A,0),MATCH(_7043_DJones_1_export_excel_2_9_[[#Headers],[CEO_Title]],'By serial number'!$A$1:$AV$1,0)))</f>
        <v/>
      </c>
      <c r="BK95" s="4" t="str">
        <f>IF(LEN(INDEX('By serial number'!$A:$AV,MATCH(TEXT($C95,"000"),'By serial number'!$A:$A,0),MATCH(_7043_DJones_1_export_excel_2_9_[[#Headers],[CEO_Address1]],'By serial number'!$A$1:$AV$1,0)))=0,"",INDEX('By serial number'!$A:$AV,MATCH(TEXT($C95,"000"),'By serial number'!$A:$A,0),MATCH(_7043_DJones_1_export_excel_2_9_[[#Headers],[CEO_Address1]],'By serial number'!$A$1:$AV$1,0)))</f>
        <v/>
      </c>
      <c r="BL95" s="4" t="str">
        <f>IF(LEN(INDEX('By serial number'!$A:$AV,MATCH(TEXT($C95,"000"),'By serial number'!$A:$A,0),MATCH(_7043_DJones_1_export_excel_2_9_[[#Headers],[CEO_Address2]],'By serial number'!$A$1:$AV$1,0)))=0,"",INDEX('By serial number'!$A:$AV,MATCH(TEXT($C95,"000"),'By serial number'!$A:$A,0),MATCH(_7043_DJones_1_export_excel_2_9_[[#Headers],[CEO_Address2]],'By serial number'!$A$1:$AV$1,0)))</f>
        <v/>
      </c>
      <c r="BM95" s="4" t="str">
        <f>IF(LEN(INDEX('By serial number'!$A:$AV,MATCH(TEXT($C95,"000"),'By serial number'!$A:$A,0),MATCH(_7043_DJones_1_export_excel_2_9_[[#Headers],[CEO_Address3]],'By serial number'!$A$1:$AV$1,0)))=0,"",INDEX('By serial number'!$A:$AV,MATCH(TEXT($C95,"000"),'By serial number'!$A:$A,0),MATCH(_7043_DJones_1_export_excel_2_9_[[#Headers],[CEO_Address3]],'By serial number'!$A$1:$AV$1,0)))</f>
        <v/>
      </c>
      <c r="BN95" s="4" t="str">
        <f>IF(LEN(INDEX('By serial number'!$A:$AV,MATCH(TEXT($C95,"000"),'By serial number'!$A:$A,0),MATCH(_7043_DJones_1_export_excel_2_9_[[#Headers],[CEO_City]],'By serial number'!$A$1:$AV$1,0)))=0,"",INDEX('By serial number'!$A:$AV,MATCH(TEXT($C95,"000"),'By serial number'!$A:$A,0),MATCH(_7043_DJones_1_export_excel_2_9_[[#Headers],[CEO_City]],'By serial number'!$A$1:$AV$1,0)))</f>
        <v/>
      </c>
      <c r="BO95" s="4" t="str">
        <f>IF(LEN(INDEX('By serial number'!$A:$AV,MATCH(TEXT($C95,"000"),'By serial number'!$A:$A,0),MATCH(_7043_DJones_1_export_excel_2_9_[[#Headers],[CEO_State]],'By serial number'!$A$1:$AV$1,0)))=0,"",INDEX('By serial number'!$A:$AV,MATCH(TEXT($C95,"000"),'By serial number'!$A:$A,0),MATCH(_7043_DJones_1_export_excel_2_9_[[#Headers],[CEO_State]],'By serial number'!$A$1:$AV$1,0)))</f>
        <v/>
      </c>
      <c r="BP95" s="4" t="str">
        <f>IF(LEN(INDEX('By serial number'!$A:$AV,MATCH(TEXT($C95,"000"),'By serial number'!$A:$A,0),MATCH(_7043_DJones_1_export_excel_2_9_[[#Headers],[CEO_Postal_Code]],'By serial number'!$A$1:$AV$1,0)))=0,"",INDEX('By serial number'!$A:$AV,MATCH(TEXT($C95,"000"),'By serial number'!$A:$A,0),MATCH(_7043_DJones_1_export_excel_2_9_[[#Headers],[CEO_Postal_Code]],'By serial number'!$A$1:$AV$1,0)))</f>
        <v/>
      </c>
      <c r="BQ95" s="4" t="str">
        <f>IF(LEN(INDEX('By serial number'!$A:$AV,MATCH(TEXT($C95,"000"),'By serial number'!$A:$A,0),MATCH(_7043_DJones_1_export_excel_2_9_[[#Headers],[CEO_Country]],'By serial number'!$A$1:$AV$1,0)))=0,"",INDEX('By serial number'!$A:$AV,MATCH(TEXT($C95,"000"),'By serial number'!$A:$A,0),MATCH(_7043_DJones_1_export_excel_2_9_[[#Headers],[CEO_Country]],'By serial number'!$A$1:$AV$1,0)))</f>
        <v/>
      </c>
      <c r="BR95" s="4" t="str">
        <f>IF(LEN(INDEX('By serial number'!$A:$AV,MATCH(TEXT($C95,"000"),'By serial number'!$A:$A,0),MATCH(_7043_DJones_1_export_excel_2_9_[[#Headers],[CEO_Phone]],'By serial number'!$A$1:$AV$1,0)))=0,"",INDEX('By serial number'!$A:$AV,MATCH(TEXT($C95,"000"),'By serial number'!$A:$A,0),MATCH(_7043_DJones_1_export_excel_2_9_[[#Headers],[CEO_Phone]],'By serial number'!$A$1:$AV$1,0)))</f>
        <v/>
      </c>
      <c r="BS95" s="4" t="str">
        <f>IF(LEN(INDEX('By serial number'!$A:$AV,MATCH(TEXT($C95,"000"),'By serial number'!$A:$A,0),MATCH(_7043_DJones_1_export_excel_2_9_[[#Headers],[CEO_Phone_Extension]],'By serial number'!$A$1:$AV$1,0)))=0,"",INDEX('By serial number'!$A:$AV,MATCH(TEXT($C95,"000"),'By serial number'!$A:$A,0),MATCH(_7043_DJones_1_export_excel_2_9_[[#Headers],[CEO_Phone_Extension]],'By serial number'!$A$1:$AV$1,0)))</f>
        <v/>
      </c>
      <c r="BT95" s="4" t="str">
        <f>IF(LEN(INDEX('By serial number'!$A:$AV,MATCH(TEXT($C95,"000"),'By serial number'!$A:$A,0),MATCH(_7043_DJones_1_export_excel_2_9_[[#Headers],[CEO_Foreign_Phone]],'By serial number'!$A$1:$AV$1,0)))=0,"",INDEX('By serial number'!$A:$AV,MATCH(TEXT($C95,"000"),'By serial number'!$A:$A,0),MATCH(_7043_DJones_1_export_excel_2_9_[[#Headers],[CEO_Foreign_Phone]],'By serial number'!$A$1:$AV$1,0)))</f>
        <v/>
      </c>
      <c r="BU95" s="4" t="str">
        <f>IFERROR(INDEX(Zerobounce!$A:$B,MATCH(_7043_DJones_1_export_excel_2_9_[[#This Row],[COMPEMAILADDRESS]],Zerobounce!$A:$A,0),2),"")</f>
        <v/>
      </c>
      <c r="BV95" s="4" t="str">
        <f>IFERROR(INDEX(Zerobounce!$A:$B,MATCH(_7043_DJones_1_export_excel_2_9_[[#This Row],[CONTACTEMAIL]],Zerobounce!$A:$A,0),2),"")</f>
        <v/>
      </c>
      <c r="BW95" s="11"/>
    </row>
    <row r="96" spans="1:75" x14ac:dyDescent="0.25">
      <c r="A96" s="4" t="s">
        <v>999</v>
      </c>
      <c r="B96" s="4" t="s">
        <v>1000</v>
      </c>
      <c r="C96">
        <v>255</v>
      </c>
      <c r="D96" s="4" t="s">
        <v>1647</v>
      </c>
      <c r="E96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VH-PFW </v>
      </c>
      <c r="F96" s="4" t="s">
        <v>1368</v>
      </c>
      <c r="G96" s="4"/>
      <c r="H96" s="4" t="s">
        <v>82</v>
      </c>
      <c r="I96" s="4" t="s">
        <v>1043</v>
      </c>
      <c r="J96" s="4" t="s">
        <v>1369</v>
      </c>
      <c r="K96" s="4" t="s">
        <v>1370</v>
      </c>
      <c r="L96" s="4"/>
      <c r="M96" s="4" t="s">
        <v>1371</v>
      </c>
      <c r="N96" s="4" t="s">
        <v>88</v>
      </c>
      <c r="O96">
        <v>2200</v>
      </c>
      <c r="P96" s="4" t="s">
        <v>451</v>
      </c>
      <c r="Q96" s="4" t="s">
        <v>1193</v>
      </c>
      <c r="R96" s="4" t="s">
        <v>1372</v>
      </c>
      <c r="S96" s="4" t="s">
        <v>1373</v>
      </c>
      <c r="T96" s="4" t="s">
        <v>1374</v>
      </c>
      <c r="U96" s="4"/>
      <c r="V96" s="4" t="s">
        <v>1375</v>
      </c>
      <c r="W96" s="4" t="s">
        <v>1376</v>
      </c>
      <c r="X96" s="4" t="s">
        <v>1377</v>
      </c>
      <c r="Y96" s="4" t="s">
        <v>1378</v>
      </c>
      <c r="Z96" s="4" t="s">
        <v>1374</v>
      </c>
      <c r="AA96" s="4" t="s">
        <v>1374</v>
      </c>
      <c r="AB96" s="4"/>
      <c r="AC96" s="4" t="str">
        <f>IF(LEN(INDEX('By serial number'!$A:$AV,MATCH(TEXT($C96,"000"),'By serial number'!$A:$A,0),MATCH(_7043_DJones_1_export_excel_2_9_[[#Headers],["Operator"]],'By serial number'!$A$1:$AV$1,0)))=0,"",INDEX('By serial number'!$A:$AV,MATCH(TEXT($C96,"000"),'By serial number'!$A:$A,0),MATCH(_7043_DJones_1_export_excel_2_9_[[#Headers],["Operator"]],'By serial number'!$A$1:$AV$1,0)))</f>
        <v xml:space="preserve">Pacific Flight Services Ltd </v>
      </c>
      <c r="AD96" s="4" t="str">
        <f>IF(LEN(INDEX('By serial number'!$A:$AV,MATCH(TEXT($C96,"000"),'By serial number'!$A:$A,0),MATCH(_7043_DJones_1_export_excel_2_9_[[#Headers],[Data]],'By serial number'!$A$1:$AV$1,0)))=0,"",INDEX('By serial number'!$A:$AV,MATCH(TEXT($C96,"000"),'By serial number'!$A:$A,0),MATCH(_7043_DJones_1_export_excel_2_9_[[#Headers],[Data]],'By serial number'!$A$1:$AV$1,0)))</f>
        <v>Pacific Flight Services Condell NSW (ST Aerospace) rg 7/17/17</v>
      </c>
      <c r="AE96" s="4" t="str">
        <f>IF(LEN(INDEX('By serial number'!$A:$AV,MATCH(TEXT($C96,"000"),'By serial number'!$A:$A,0),MATCH(_7043_DJones_1_export_excel_2_9_[[#Headers],[NAME]],'By serial number'!$A$1:$AV$1,0)))=0,"",INDEX('By serial number'!$A:$AV,MATCH(TEXT($C96,"000"),'By serial number'!$A:$A,0),MATCH(_7043_DJones_1_export_excel_2_9_[[#Headers],[NAME]],'By serial number'!$A$1:$AV$1,0)))</f>
        <v>Pacific Flight Services Pte Ltd</v>
      </c>
      <c r="AF96" s="4" t="str">
        <f>IF(LEN(INDEX('By serial number'!$A:$AV,MATCH(TEXT($C96,"000"),'By serial number'!$A:$A,0),MATCH(_7043_DJones_1_export_excel_2_9_[[#Headers],[STREET]],'By serial number'!$A$1:$AV$1,0)))=0,"",INDEX('By serial number'!$A:$AV,MATCH(TEXT($C96,"000"),'By serial number'!$A:$A,0),MATCH(_7043_DJones_1_export_excel_2_9_[[#Headers],[STREET]],'By serial number'!$A$1:$AV$1,0)))</f>
        <v/>
      </c>
      <c r="AG96" s="4" t="str">
        <f>IF(LEN(INDEX('By serial number'!$A:$AV,MATCH(TEXT($C96,"000"),'By serial number'!$A:$A,0),MATCH(_7043_DJones_1_export_excel_2_9_[[#Headers],[CITY]],'By serial number'!$A$1:$AV$1,0)))=0,"",INDEX('By serial number'!$A:$AV,MATCH(TEXT($C96,"000"),'By serial number'!$A:$A,0),MATCH(_7043_DJones_1_export_excel_2_9_[[#Headers],[CITY]],'By serial number'!$A$1:$AV$1,0)))</f>
        <v>Singapore</v>
      </c>
      <c r="AH96" s="4" t="str">
        <f>IF(LEN(INDEX('By serial number'!$A:$AV,MATCH(TEXT($C96,"000"),'By serial number'!$A:$A,0),MATCH(_7043_DJones_1_export_excel_2_9_[[#Headers],[STATE]],'By serial number'!$A$1:$AV$1,0)))=0,"",INDEX('By serial number'!$A:$AV,MATCH(TEXT($C96,"000"),'By serial number'!$A:$A,0),MATCH(_7043_DJones_1_export_excel_2_9_[[#Headers],[STATE]],'By serial number'!$A$1:$AV$1,0)))</f>
        <v>Singapore</v>
      </c>
      <c r="AI96" s="4" t="e">
        <f>IF(LEN(INDEX('By serial number'!$A:$AV,MATCH(TEXT($C96,"000"),'By serial number'!$A:$A,0),MATCH(_7043_DJones_1_export_excel_2_9_[[#Headers],[Column1]],'By serial number'!$A$1:$AV$1,0)))=0,"",INDEX('By serial number'!$A:$AV,MATCH(TEXT($C96,"000"),'By serial number'!$A:$A,0),MATCH(_7043_DJones_1_export_excel_2_9_[[#Headers],[Column1]],'By serial number'!$A$1:$AV$1,0)))</f>
        <v>#N/A</v>
      </c>
      <c r="AJ96" s="4" t="str">
        <f>IF(LEN(INDEX('By serial number'!$A:$AV,MATCH(TEXT($C96,"000"),'By serial number'!$A:$A,0),MATCH(_7043_DJones_1_export_excel_2_9_[[#Headers],[OTHER NAMES(1)]],'By serial number'!$A$1:$AV$1,0)))=0,"",INDEX('By serial number'!$A:$AV,MATCH(TEXT($C96,"000"),'By serial number'!$A:$A,0),MATCH(_7043_DJones_1_export_excel_2_9_[[#Headers],[OTHER NAMES(1)]],'By serial number'!$A$1:$AV$1,0)))</f>
        <v/>
      </c>
      <c r="AK96" s="4" t="str">
        <f>IF(LEN(INDEX('By serial number'!$A:$AV,MATCH(TEXT($C96,"000"),'By serial number'!$A:$A,0),MATCH(_7043_DJones_1_export_excel_2_9_[[#Headers],[OTHER NAMES(2)]],'By serial number'!$A$1:$AV$1,0)))=0,"",INDEX('By serial number'!$A:$AV,MATCH(TEXT($C96,"000"),'By serial number'!$A:$A,0),MATCH(_7043_DJones_1_export_excel_2_9_[[#Headers],[OTHER NAMES(2)]],'By serial number'!$A$1:$AV$1,0)))</f>
        <v/>
      </c>
      <c r="AL96" s="4" t="str">
        <f>IF(LEN(INDEX('By serial number'!$A:$AV,MATCH(TEXT($C96,"000"),'By serial number'!$A:$A,0),MATCH(_7043_DJones_1_export_excel_2_9_[[#Headers],[Part 135 Certificate Holder Name]],'By serial number'!$A$1:$AV$1,0)))=0,"",INDEX('By serial number'!$A:$AV,MATCH(TEXT($C96,"000"),'By serial number'!$A:$A,0),MATCH(_7043_DJones_1_export_excel_2_9_[[#Headers],[Part 135 Certificate Holder Name]],'By serial number'!$A$1:$AV$1,0)))</f>
        <v/>
      </c>
      <c r="AM96" s="4" t="str">
        <f>IF(LEN(INDEX('By serial number'!$A:$AV,MATCH(TEXT($C96,"000"),'By serial number'!$A:$A,0),MATCH(_7043_DJones_1_export_excel_2_9_[[#Headers],[Part 135 Dsgn]],'By serial number'!$A$1:$AV$1,0)))=0,"",INDEX('By serial number'!$A:$AV,MATCH(TEXT($C96,"000"),'By serial number'!$A:$A,0),MATCH(_7043_DJones_1_export_excel_2_9_[[#Headers],[Part 135 Dsgn]],'By serial number'!$A$1:$AV$1,0)))</f>
        <v/>
      </c>
      <c r="AN96" s="4" t="e">
        <f>IF(LEN(INDEX('By serial number'!$A:$AV,MATCH(TEXT($C96,"000"),'By serial number'!$A:$A,0),MATCH(_7043_DJones_1_export_excel_2_9_[[#Headers],[Column2]],'By serial number'!$A$1:$AV$1,0)))=0,"",INDEX('By serial number'!$A:$AV,MATCH(TEXT($C96,"000"),'By serial number'!$A:$A,0),MATCH(_7043_DJones_1_export_excel_2_9_[[#Headers],[Column2]],'By serial number'!$A$1:$AV$1,0)))</f>
        <v>#N/A</v>
      </c>
      <c r="AO96" s="4" t="str">
        <f>IF(LEN(INDEX('By serial number'!$A:$AV,MATCH(TEXT($C96,"000"),'By serial number'!$A:$A,0),MATCH(_7043_DJones_1_export_excel_2_9_[[#Headers],[DNB Key People]],'By serial number'!$A$1:$AV$1,0)))=0,"",INDEX('By serial number'!$A:$AV,MATCH(TEXT($C96,"000"),'By serial number'!$A:$A,0),MATCH(_7043_DJones_1_export_excel_2_9_[[#Headers],[DNB Key People]],'By serial number'!$A$1:$AV$1,0)))</f>
        <v/>
      </c>
      <c r="AP96" s="4" t="str">
        <f>IF(LEN(INDEX('By serial number'!$A:$AV,MATCH(TEXT($C96,"000"),'By serial number'!$A:$A,0),MATCH(_7043_DJones_1_export_excel_2_9_[[#Headers],[POC]],'By serial number'!$A$1:$AV$1,0)))=0,"",INDEX('By serial number'!$A:$AV,MATCH(TEXT($C96,"000"),'By serial number'!$A:$A,0),MATCH(_7043_DJones_1_export_excel_2_9_[[#Headers],[POC]],'By serial number'!$A$1:$AV$1,0)))</f>
        <v/>
      </c>
      <c r="AQ96" s="4" t="str">
        <f>IF(LEN(INDEX('By serial number'!$A:$AV,MATCH(TEXT($C96,"000"),'By serial number'!$A:$A,0),MATCH(_7043_DJones_1_export_excel_2_9_[[#Headers],[Title]],'By serial number'!$A$1:$AV$1,0)))=0,"",INDEX('By serial number'!$A:$AV,MATCH(TEXT($C96,"000"),'By serial number'!$A:$A,0),MATCH(_7043_DJones_1_export_excel_2_9_[[#Headers],[Title]],'By serial number'!$A$1:$AV$1,0)))</f>
        <v/>
      </c>
      <c r="AR96" s="4" t="str">
        <f>IF(LEN(INDEX('By serial number'!$A:$AV,MATCH(TEXT($C96,"000"),'By serial number'!$A:$A,0),MATCH(_7043_DJones_1_export_excel_2_9_[[#Headers],[Address]],'By serial number'!$A$1:$AV$1,0)))=0,"",INDEX('By serial number'!$A:$AV,MATCH(TEXT($C96,"000"),'By serial number'!$A:$A,0),MATCH(_7043_DJones_1_export_excel_2_9_[[#Headers],[Address]],'By serial number'!$A$1:$AV$1,0)))</f>
        <v/>
      </c>
      <c r="AS96" s="4" t="e">
        <f>IF(LEN(INDEX('By serial number'!$A:$AV,MATCH(TEXT($C96,"000"),'By serial number'!$A:$A,0),MATCH(_7043_DJones_1_export_excel_2_9_[[#Headers],[Column3]],'By serial number'!$A$1:$AV$1,0)))=0,"",INDEX('By serial number'!$A:$AV,MATCH(TEXT($C96,"000"),'By serial number'!$A:$A,0),MATCH(_7043_DJones_1_export_excel_2_9_[[#Headers],[Column3]],'By serial number'!$A$1:$AV$1,0)))</f>
        <v>#N/A</v>
      </c>
      <c r="AT96" s="4" t="str">
        <f>IF(LEN(INDEX('By serial number'!$A:$AV,MATCH(TEXT($C96,"000"),'By serial number'!$A:$A,0),MATCH(_7043_DJones_1_export_excel_2_9_[[#Headers],[Phone]],'By serial number'!$A$1:$AV$1,0)))=0,"",INDEX('By serial number'!$A:$AV,MATCH(TEXT($C96,"000"),'By serial number'!$A:$A,0),MATCH(_7043_DJones_1_export_excel_2_9_[[#Headers],[Phone]],'By serial number'!$A$1:$AV$1,0)))</f>
        <v/>
      </c>
      <c r="AU96" s="4" t="str">
        <f>IF(LEN(INDEX('By serial number'!$A:$AV,MATCH(TEXT($C96,"000"),'By serial number'!$A:$A,0),MATCH(_7043_DJones_1_export_excel_2_9_[[#Headers],[Email]],'By serial number'!$A$1:$AV$1,0)))=0,"",INDEX('By serial number'!$A:$AV,MATCH(TEXT($C96,"000"),'By serial number'!$A:$A,0),MATCH(_7043_DJones_1_export_excel_2_9_[[#Headers],[Email]],'By serial number'!$A$1:$AV$1,0)))</f>
        <v/>
      </c>
      <c r="AV96" s="4" t="e">
        <f>IF(LEN(INDEX('By serial number'!$A:$AV,MATCH(TEXT($C96,"000"),'By serial number'!$A:$A,0),MATCH(_7043_DJones_1_export_excel_2_9_[[#Headers],[Column4]],'By serial number'!$A$1:$AV$1,0)))=0,"",INDEX('By serial number'!$A:$AV,MATCH(TEXT($C96,"000"),'By serial number'!$A:$A,0),MATCH(_7043_DJones_1_export_excel_2_9_[[#Headers],[Column4]],'By serial number'!$A$1:$AV$1,0)))</f>
        <v>#N/A</v>
      </c>
      <c r="AW96" s="4" t="str">
        <f>IF(LEN(INDEX('By serial number'!$A:$AV,MATCH(TEXT($C96,"000"),'By serial number'!$A:$A,0),MATCH(_7043_DJones_1_export_excel_2_9_[[#Headers],[NBAA Name]],'By serial number'!$A$1:$AV$1,0)))=0,"",INDEX('By serial number'!$A:$AV,MATCH(TEXT($C96,"000"),'By serial number'!$A:$A,0),MATCH(_7043_DJones_1_export_excel_2_9_[[#Headers],[NBAA Name]],'By serial number'!$A$1:$AV$1,0)))</f>
        <v/>
      </c>
      <c r="AX96" s="4" t="str">
        <f>IF(LEN(INDEX('By serial number'!$A:$AV,MATCH(TEXT($C96,"000"),'By serial number'!$A:$A,0),MATCH(_7043_DJones_1_export_excel_2_9_[[#Headers],[NBAA Addr1]],'By serial number'!$A$1:$AV$1,0)))=0,"",INDEX('By serial number'!$A:$AV,MATCH(TEXT($C96,"000"),'By serial number'!$A:$A,0),MATCH(_7043_DJones_1_export_excel_2_9_[[#Headers],[NBAA Addr1]],'By serial number'!$A$1:$AV$1,0)))</f>
        <v/>
      </c>
      <c r="AY96" s="4" t="str">
        <f>IF(LEN(INDEX('By serial number'!$A:$AV,MATCH(TEXT($C96,"000"),'By serial number'!$A:$A,0),MATCH(_7043_DJones_1_export_excel_2_9_[[#Headers],[NBAA Addr2]],'By serial number'!$A$1:$AV$1,0)))=0,"",INDEX('By serial number'!$A:$AV,MATCH(TEXT($C96,"000"),'By serial number'!$A:$A,0),MATCH(_7043_DJones_1_export_excel_2_9_[[#Headers],[NBAA Addr2]],'By serial number'!$A$1:$AV$1,0)))</f>
        <v/>
      </c>
      <c r="AZ96" s="4" t="str">
        <f>IF(LEN(INDEX('By serial number'!$A:$AV,MATCH(TEXT($C96,"000"),'By serial number'!$A:$A,0),MATCH(_7043_DJones_1_export_excel_2_9_[[#Headers],[NBAA City]],'By serial number'!$A$1:$AV$1,0)))=0,"",INDEX('By serial number'!$A:$AV,MATCH(TEXT($C96,"000"),'By serial number'!$A:$A,0),MATCH(_7043_DJones_1_export_excel_2_9_[[#Headers],[NBAA City]],'By serial number'!$A$1:$AV$1,0)))</f>
        <v/>
      </c>
      <c r="BA96" s="4" t="str">
        <f>IF(LEN(INDEX('By serial number'!$A:$AV,MATCH(TEXT($C96,"000"),'By serial number'!$A:$A,0),MATCH(_7043_DJones_1_export_excel_2_9_[[#Headers],[NBAA State]],'By serial number'!$A$1:$AV$1,0)))=0,"",INDEX('By serial number'!$A:$AV,MATCH(TEXT($C96,"000"),'By serial number'!$A:$A,0),MATCH(_7043_DJones_1_export_excel_2_9_[[#Headers],[NBAA State]],'By serial number'!$A$1:$AV$1,0)))</f>
        <v/>
      </c>
      <c r="BB96" s="4" t="str">
        <f>IF(LEN(INDEX('By serial number'!$A:$AV,MATCH(TEXT($C96,"000"),'By serial number'!$A:$A,0),MATCH(_7043_DJones_1_export_excel_2_9_[[#Headers],[NBAA Zip]],'By serial number'!$A$1:$AV$1,0)))=0,"",INDEX('By serial number'!$A:$AV,MATCH(TEXT($C96,"000"),'By serial number'!$A:$A,0),MATCH(_7043_DJones_1_export_excel_2_9_[[#Headers],[NBAA Zip]],'By serial number'!$A$1:$AV$1,0)))</f>
        <v/>
      </c>
      <c r="BC96" s="4" t="str">
        <f>IF(LEN(INDEX('By serial number'!$A:$AV,MATCH(TEXT($C96,"000"),'By serial number'!$A:$A,0),MATCH(_7043_DJones_1_export_excel_2_9_[[#Headers],[NBAA Phone]],'By serial number'!$A$1:$AV$1,0)))=0,"",INDEX('By serial number'!$A:$AV,MATCH(TEXT($C96,"000"),'By serial number'!$A:$A,0),MATCH(_7043_DJones_1_export_excel_2_9_[[#Headers],[NBAA Phone]],'By serial number'!$A$1:$AV$1,0)))</f>
        <v/>
      </c>
      <c r="BD96" s="4" t="str">
        <f>IF(LEN(INDEX('By serial number'!$A:$AV,MATCH(TEXT($C96,"000"),'By serial number'!$A:$A,0),MATCH(_7043_DJones_1_export_excel_2_9_[[#Headers],[NBAA Web]],'By serial number'!$A$1:$AV$1,0)))=0,"",INDEX('By serial number'!$A:$AV,MATCH(TEXT($C96,"000"),'By serial number'!$A:$A,0),MATCH(_7043_DJones_1_export_excel_2_9_[[#Headers],[NBAA Web]],'By serial number'!$A$1:$AV$1,0)))</f>
        <v/>
      </c>
      <c r="BE96" s="4" t="str">
        <f>IF(LEN(INDEX('By serial number'!$A:$AV,MATCH(TEXT($C96,"000"),'By serial number'!$A:$A,0),MATCH(_7043_DJones_1_export_excel_2_9_[[#Headers],[NBAA email]],'By serial number'!$A$1:$AV$1,0)))=0,"",INDEX('By serial number'!$A:$AV,MATCH(TEXT($C96,"000"),'By serial number'!$A:$A,0),MATCH(_7043_DJones_1_export_excel_2_9_[[#Headers],[NBAA email]],'By serial number'!$A$1:$AV$1,0)))</f>
        <v/>
      </c>
      <c r="BF96" s="4" t="str">
        <f>IF(LEN(INDEX('By serial number'!$A:$AV,MATCH(TEXT($C96,"000"),'By serial number'!$A:$A,0),MATCH(_7043_DJones_1_export_excel_2_9_[[#Headers],[NBAA NBAA Link]],'By serial number'!$A$1:$AV$1,0)))=0,"",INDEX('By serial number'!$A:$AV,MATCH(TEXT($C96,"000"),'By serial number'!$A:$A,0),MATCH(_7043_DJones_1_export_excel_2_9_[[#Headers],[NBAA NBAA Link]],'By serial number'!$A$1:$AV$1,0)))</f>
        <v/>
      </c>
      <c r="BG96" s="4" t="str">
        <f>IF(LEN(INDEX('By serial number'!$A:$AV,MATCH(TEXT($C96,"000"),'By serial number'!$A:$A,0),MATCH(_7043_DJones_1_export_excel_2_9_[[#Headers],[Certificate Designator]],'By serial number'!$A$1:$AV$1,0)))=0,"",INDEX('By serial number'!$A:$AV,MATCH(TEXT($C96,"000"),'By serial number'!$A:$A,0),MATCH(_7043_DJones_1_export_excel_2_9_[[#Headers],[Certificate Designator]],'By serial number'!$A$1:$AV$1,0)))</f>
        <v/>
      </c>
      <c r="BH96" s="4" t="str">
        <f>IF(LEN(INDEX('By serial number'!$A:$AV,MATCH(TEXT($C96,"000"),'By serial number'!$A:$A,0),MATCH(_7043_DJones_1_export_excel_2_9_[[#Headers],[Company Name]],'By serial number'!$A$1:$AV$1,0)))=0,"",INDEX('By serial number'!$A:$AV,MATCH(TEXT($C96,"000"),'By serial number'!$A:$A,0),MATCH(_7043_DJones_1_export_excel_2_9_[[#Headers],[Company Name]],'By serial number'!$A$1:$AV$1,0)))</f>
        <v/>
      </c>
      <c r="BI96" s="4" t="str">
        <f>IF(LEN(INDEX('By serial number'!$A:$AV,MATCH(TEXT($C96,"000"),'By serial number'!$A:$A,0),MATCH(_7043_DJones_1_export_excel_2_9_[[#Headers],[CEO_Name]],'By serial number'!$A$1:$AV$1,0)))=0,"",INDEX('By serial number'!$A:$AV,MATCH(TEXT($C96,"000"),'By serial number'!$A:$A,0),MATCH(_7043_DJones_1_export_excel_2_9_[[#Headers],[CEO_Name]],'By serial number'!$A$1:$AV$1,0)))</f>
        <v/>
      </c>
      <c r="BJ96" s="4" t="str">
        <f>IF(LEN(INDEX('By serial number'!$A:$AV,MATCH(TEXT($C96,"000"),'By serial number'!$A:$A,0),MATCH(_7043_DJones_1_export_excel_2_9_[[#Headers],[CEO_Title]],'By serial number'!$A$1:$AV$1,0)))=0,"",INDEX('By serial number'!$A:$AV,MATCH(TEXT($C96,"000"),'By serial number'!$A:$A,0),MATCH(_7043_DJones_1_export_excel_2_9_[[#Headers],[CEO_Title]],'By serial number'!$A$1:$AV$1,0)))</f>
        <v/>
      </c>
      <c r="BK96" s="4" t="str">
        <f>IF(LEN(INDEX('By serial number'!$A:$AV,MATCH(TEXT($C96,"000"),'By serial number'!$A:$A,0),MATCH(_7043_DJones_1_export_excel_2_9_[[#Headers],[CEO_Address1]],'By serial number'!$A$1:$AV$1,0)))=0,"",INDEX('By serial number'!$A:$AV,MATCH(TEXT($C96,"000"),'By serial number'!$A:$A,0),MATCH(_7043_DJones_1_export_excel_2_9_[[#Headers],[CEO_Address1]],'By serial number'!$A$1:$AV$1,0)))</f>
        <v/>
      </c>
      <c r="BL96" s="4" t="str">
        <f>IF(LEN(INDEX('By serial number'!$A:$AV,MATCH(TEXT($C96,"000"),'By serial number'!$A:$A,0),MATCH(_7043_DJones_1_export_excel_2_9_[[#Headers],[CEO_Address2]],'By serial number'!$A$1:$AV$1,0)))=0,"",INDEX('By serial number'!$A:$AV,MATCH(TEXT($C96,"000"),'By serial number'!$A:$A,0),MATCH(_7043_DJones_1_export_excel_2_9_[[#Headers],[CEO_Address2]],'By serial number'!$A$1:$AV$1,0)))</f>
        <v/>
      </c>
      <c r="BM96" s="4" t="str">
        <f>IF(LEN(INDEX('By serial number'!$A:$AV,MATCH(TEXT($C96,"000"),'By serial number'!$A:$A,0),MATCH(_7043_DJones_1_export_excel_2_9_[[#Headers],[CEO_Address3]],'By serial number'!$A$1:$AV$1,0)))=0,"",INDEX('By serial number'!$A:$AV,MATCH(TEXT($C96,"000"),'By serial number'!$A:$A,0),MATCH(_7043_DJones_1_export_excel_2_9_[[#Headers],[CEO_Address3]],'By serial number'!$A$1:$AV$1,0)))</f>
        <v/>
      </c>
      <c r="BN96" s="4" t="str">
        <f>IF(LEN(INDEX('By serial number'!$A:$AV,MATCH(TEXT($C96,"000"),'By serial number'!$A:$A,0),MATCH(_7043_DJones_1_export_excel_2_9_[[#Headers],[CEO_City]],'By serial number'!$A$1:$AV$1,0)))=0,"",INDEX('By serial number'!$A:$AV,MATCH(TEXT($C96,"000"),'By serial number'!$A:$A,0),MATCH(_7043_DJones_1_export_excel_2_9_[[#Headers],[CEO_City]],'By serial number'!$A$1:$AV$1,0)))</f>
        <v/>
      </c>
      <c r="BO96" s="4" t="str">
        <f>IF(LEN(INDEX('By serial number'!$A:$AV,MATCH(TEXT($C96,"000"),'By serial number'!$A:$A,0),MATCH(_7043_DJones_1_export_excel_2_9_[[#Headers],[CEO_State]],'By serial number'!$A$1:$AV$1,0)))=0,"",INDEX('By serial number'!$A:$AV,MATCH(TEXT($C96,"000"),'By serial number'!$A:$A,0),MATCH(_7043_DJones_1_export_excel_2_9_[[#Headers],[CEO_State]],'By serial number'!$A$1:$AV$1,0)))</f>
        <v/>
      </c>
      <c r="BP96" s="4" t="str">
        <f>IF(LEN(INDEX('By serial number'!$A:$AV,MATCH(TEXT($C96,"000"),'By serial number'!$A:$A,0),MATCH(_7043_DJones_1_export_excel_2_9_[[#Headers],[CEO_Postal_Code]],'By serial number'!$A$1:$AV$1,0)))=0,"",INDEX('By serial number'!$A:$AV,MATCH(TEXT($C96,"000"),'By serial number'!$A:$A,0),MATCH(_7043_DJones_1_export_excel_2_9_[[#Headers],[CEO_Postal_Code]],'By serial number'!$A$1:$AV$1,0)))</f>
        <v/>
      </c>
      <c r="BQ96" s="4" t="str">
        <f>IF(LEN(INDEX('By serial number'!$A:$AV,MATCH(TEXT($C96,"000"),'By serial number'!$A:$A,0),MATCH(_7043_DJones_1_export_excel_2_9_[[#Headers],[CEO_Country]],'By serial number'!$A$1:$AV$1,0)))=0,"",INDEX('By serial number'!$A:$AV,MATCH(TEXT($C96,"000"),'By serial number'!$A:$A,0),MATCH(_7043_DJones_1_export_excel_2_9_[[#Headers],[CEO_Country]],'By serial number'!$A$1:$AV$1,0)))</f>
        <v/>
      </c>
      <c r="BR96" s="4" t="str">
        <f>IF(LEN(INDEX('By serial number'!$A:$AV,MATCH(TEXT($C96,"000"),'By serial number'!$A:$A,0),MATCH(_7043_DJones_1_export_excel_2_9_[[#Headers],[CEO_Phone]],'By serial number'!$A$1:$AV$1,0)))=0,"",INDEX('By serial number'!$A:$AV,MATCH(TEXT($C96,"000"),'By serial number'!$A:$A,0),MATCH(_7043_DJones_1_export_excel_2_9_[[#Headers],[CEO_Phone]],'By serial number'!$A$1:$AV$1,0)))</f>
        <v/>
      </c>
      <c r="BS96" s="4" t="str">
        <f>IF(LEN(INDEX('By serial number'!$A:$AV,MATCH(TEXT($C96,"000"),'By serial number'!$A:$A,0),MATCH(_7043_DJones_1_export_excel_2_9_[[#Headers],[CEO_Phone_Extension]],'By serial number'!$A$1:$AV$1,0)))=0,"",INDEX('By serial number'!$A:$AV,MATCH(TEXT($C96,"000"),'By serial number'!$A:$A,0),MATCH(_7043_DJones_1_export_excel_2_9_[[#Headers],[CEO_Phone_Extension]],'By serial number'!$A$1:$AV$1,0)))</f>
        <v/>
      </c>
      <c r="BT96" s="4" t="str">
        <f>IF(LEN(INDEX('By serial number'!$A:$AV,MATCH(TEXT($C96,"000"),'By serial number'!$A:$A,0),MATCH(_7043_DJones_1_export_excel_2_9_[[#Headers],[CEO_Foreign_Phone]],'By serial number'!$A$1:$AV$1,0)))=0,"",INDEX('By serial number'!$A:$AV,MATCH(TEXT($C96,"000"),'By serial number'!$A:$A,0),MATCH(_7043_DJones_1_export_excel_2_9_[[#Headers],[CEO_Foreign_Phone]],'By serial number'!$A$1:$AV$1,0)))</f>
        <v/>
      </c>
      <c r="BU96" s="4" t="str">
        <f>IFERROR(INDEX(Zerobounce!$A:$B,MATCH(_7043_DJones_1_export_excel_2_9_[[#This Row],[COMPEMAILADDRESS]],Zerobounce!$A:$A,0),2),"")</f>
        <v>invalid</v>
      </c>
      <c r="BV96" s="4" t="str">
        <f>IFERROR(INDEX(Zerobounce!$A:$B,MATCH(_7043_DJones_1_export_excel_2_9_[[#This Row],[CONTACTEMAIL]],Zerobounce!$A:$A,0),2),"")</f>
        <v>catch-all</v>
      </c>
      <c r="BW96" s="11"/>
    </row>
    <row r="97" spans="1:75" x14ac:dyDescent="0.25">
      <c r="A97" s="4" t="s">
        <v>999</v>
      </c>
      <c r="B97" s="4" t="s">
        <v>1000</v>
      </c>
      <c r="C97">
        <v>255</v>
      </c>
      <c r="D97" s="4" t="s">
        <v>1647</v>
      </c>
      <c r="E97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VH-PFW </v>
      </c>
      <c r="F97" s="4" t="s">
        <v>1368</v>
      </c>
      <c r="G97" s="4"/>
      <c r="H97" s="4" t="s">
        <v>82</v>
      </c>
      <c r="I97" s="4" t="s">
        <v>515</v>
      </c>
      <c r="J97" s="4" t="s">
        <v>1648</v>
      </c>
      <c r="K97" s="4" t="s">
        <v>1649</v>
      </c>
      <c r="L97" s="4"/>
      <c r="M97" s="4" t="s">
        <v>1650</v>
      </c>
      <c r="N97" s="4"/>
      <c r="O97">
        <v>797654</v>
      </c>
      <c r="P97" s="4" t="s">
        <v>82</v>
      </c>
      <c r="Q97" s="4" t="s">
        <v>1016</v>
      </c>
      <c r="R97" s="4"/>
      <c r="S97" s="4" t="s">
        <v>1651</v>
      </c>
      <c r="T97" s="4" t="s">
        <v>1652</v>
      </c>
      <c r="U97" s="4"/>
      <c r="V97" s="4" t="s">
        <v>1653</v>
      </c>
      <c r="W97" s="4" t="s">
        <v>1654</v>
      </c>
      <c r="X97" s="4" t="s">
        <v>1395</v>
      </c>
      <c r="Y97" s="4"/>
      <c r="Z97" s="4" t="s">
        <v>1652</v>
      </c>
      <c r="AA97" s="4"/>
      <c r="AB97" s="4"/>
      <c r="AC97" s="4" t="str">
        <f>IF(LEN(INDEX('By serial number'!$A:$AV,MATCH(TEXT($C97,"000"),'By serial number'!$A:$A,0),MATCH(_7043_DJones_1_export_excel_2_9_[[#Headers],["Operator"]],'By serial number'!$A$1:$AV$1,0)))=0,"",INDEX('By serial number'!$A:$AV,MATCH(TEXT($C97,"000"),'By serial number'!$A:$A,0),MATCH(_7043_DJones_1_export_excel_2_9_[[#Headers],["Operator"]],'By serial number'!$A$1:$AV$1,0)))</f>
        <v xml:space="preserve">Pacific Flight Services Ltd </v>
      </c>
      <c r="AD97" s="4" t="str">
        <f>IF(LEN(INDEX('By serial number'!$A:$AV,MATCH(TEXT($C97,"000"),'By serial number'!$A:$A,0),MATCH(_7043_DJones_1_export_excel_2_9_[[#Headers],[Data]],'By serial number'!$A$1:$AV$1,0)))=0,"",INDEX('By serial number'!$A:$AV,MATCH(TEXT($C97,"000"),'By serial number'!$A:$A,0),MATCH(_7043_DJones_1_export_excel_2_9_[[#Headers],[Data]],'By serial number'!$A$1:$AV$1,0)))</f>
        <v>Pacific Flight Services Condell NSW (ST Aerospace) rg 7/17/17</v>
      </c>
      <c r="AE97" s="4" t="str">
        <f>IF(LEN(INDEX('By serial number'!$A:$AV,MATCH(TEXT($C97,"000"),'By serial number'!$A:$A,0),MATCH(_7043_DJones_1_export_excel_2_9_[[#Headers],[NAME]],'By serial number'!$A$1:$AV$1,0)))=0,"",INDEX('By serial number'!$A:$AV,MATCH(TEXT($C97,"000"),'By serial number'!$A:$A,0),MATCH(_7043_DJones_1_export_excel_2_9_[[#Headers],[NAME]],'By serial number'!$A$1:$AV$1,0)))</f>
        <v>Pacific Flight Services Pte Ltd</v>
      </c>
      <c r="AF97" s="4" t="str">
        <f>IF(LEN(INDEX('By serial number'!$A:$AV,MATCH(TEXT($C97,"000"),'By serial number'!$A:$A,0),MATCH(_7043_DJones_1_export_excel_2_9_[[#Headers],[STREET]],'By serial number'!$A$1:$AV$1,0)))=0,"",INDEX('By serial number'!$A:$AV,MATCH(TEXT($C97,"000"),'By serial number'!$A:$A,0),MATCH(_7043_DJones_1_export_excel_2_9_[[#Headers],[STREET]],'By serial number'!$A$1:$AV$1,0)))</f>
        <v/>
      </c>
      <c r="AG97" s="4" t="str">
        <f>IF(LEN(INDEX('By serial number'!$A:$AV,MATCH(TEXT($C97,"000"),'By serial number'!$A:$A,0),MATCH(_7043_DJones_1_export_excel_2_9_[[#Headers],[CITY]],'By serial number'!$A$1:$AV$1,0)))=0,"",INDEX('By serial number'!$A:$AV,MATCH(TEXT($C97,"000"),'By serial number'!$A:$A,0),MATCH(_7043_DJones_1_export_excel_2_9_[[#Headers],[CITY]],'By serial number'!$A$1:$AV$1,0)))</f>
        <v>Singapore</v>
      </c>
      <c r="AH97" s="4" t="str">
        <f>IF(LEN(INDEX('By serial number'!$A:$AV,MATCH(TEXT($C97,"000"),'By serial number'!$A:$A,0),MATCH(_7043_DJones_1_export_excel_2_9_[[#Headers],[STATE]],'By serial number'!$A$1:$AV$1,0)))=0,"",INDEX('By serial number'!$A:$AV,MATCH(TEXT($C97,"000"),'By serial number'!$A:$A,0),MATCH(_7043_DJones_1_export_excel_2_9_[[#Headers],[STATE]],'By serial number'!$A$1:$AV$1,0)))</f>
        <v>Singapore</v>
      </c>
      <c r="AI97" s="4" t="e">
        <f>IF(LEN(INDEX('By serial number'!$A:$AV,MATCH(TEXT($C97,"000"),'By serial number'!$A:$A,0),MATCH(_7043_DJones_1_export_excel_2_9_[[#Headers],[Column1]],'By serial number'!$A$1:$AV$1,0)))=0,"",INDEX('By serial number'!$A:$AV,MATCH(TEXT($C97,"000"),'By serial number'!$A:$A,0),MATCH(_7043_DJones_1_export_excel_2_9_[[#Headers],[Column1]],'By serial number'!$A$1:$AV$1,0)))</f>
        <v>#N/A</v>
      </c>
      <c r="AJ97" s="4" t="str">
        <f>IF(LEN(INDEX('By serial number'!$A:$AV,MATCH(TEXT($C97,"000"),'By serial number'!$A:$A,0),MATCH(_7043_DJones_1_export_excel_2_9_[[#Headers],[OTHER NAMES(1)]],'By serial number'!$A$1:$AV$1,0)))=0,"",INDEX('By serial number'!$A:$AV,MATCH(TEXT($C97,"000"),'By serial number'!$A:$A,0),MATCH(_7043_DJones_1_export_excel_2_9_[[#Headers],[OTHER NAMES(1)]],'By serial number'!$A$1:$AV$1,0)))</f>
        <v/>
      </c>
      <c r="AK97" s="4" t="str">
        <f>IF(LEN(INDEX('By serial number'!$A:$AV,MATCH(TEXT($C97,"000"),'By serial number'!$A:$A,0),MATCH(_7043_DJones_1_export_excel_2_9_[[#Headers],[OTHER NAMES(2)]],'By serial number'!$A$1:$AV$1,0)))=0,"",INDEX('By serial number'!$A:$AV,MATCH(TEXT($C97,"000"),'By serial number'!$A:$A,0),MATCH(_7043_DJones_1_export_excel_2_9_[[#Headers],[OTHER NAMES(2)]],'By serial number'!$A$1:$AV$1,0)))</f>
        <v/>
      </c>
      <c r="AL97" s="4" t="str">
        <f>IF(LEN(INDEX('By serial number'!$A:$AV,MATCH(TEXT($C97,"000"),'By serial number'!$A:$A,0),MATCH(_7043_DJones_1_export_excel_2_9_[[#Headers],[Part 135 Certificate Holder Name]],'By serial number'!$A$1:$AV$1,0)))=0,"",INDEX('By serial number'!$A:$AV,MATCH(TEXT($C97,"000"),'By serial number'!$A:$A,0),MATCH(_7043_DJones_1_export_excel_2_9_[[#Headers],[Part 135 Certificate Holder Name]],'By serial number'!$A$1:$AV$1,0)))</f>
        <v/>
      </c>
      <c r="AM97" s="4" t="str">
        <f>IF(LEN(INDEX('By serial number'!$A:$AV,MATCH(TEXT($C97,"000"),'By serial number'!$A:$A,0),MATCH(_7043_DJones_1_export_excel_2_9_[[#Headers],[Part 135 Dsgn]],'By serial number'!$A$1:$AV$1,0)))=0,"",INDEX('By serial number'!$A:$AV,MATCH(TEXT($C97,"000"),'By serial number'!$A:$A,0),MATCH(_7043_DJones_1_export_excel_2_9_[[#Headers],[Part 135 Dsgn]],'By serial number'!$A$1:$AV$1,0)))</f>
        <v/>
      </c>
      <c r="AN97" s="4" t="e">
        <f>IF(LEN(INDEX('By serial number'!$A:$AV,MATCH(TEXT($C97,"000"),'By serial number'!$A:$A,0),MATCH(_7043_DJones_1_export_excel_2_9_[[#Headers],[Column2]],'By serial number'!$A$1:$AV$1,0)))=0,"",INDEX('By serial number'!$A:$AV,MATCH(TEXT($C97,"000"),'By serial number'!$A:$A,0),MATCH(_7043_DJones_1_export_excel_2_9_[[#Headers],[Column2]],'By serial number'!$A$1:$AV$1,0)))</f>
        <v>#N/A</v>
      </c>
      <c r="AO97" s="4" t="str">
        <f>IF(LEN(INDEX('By serial number'!$A:$AV,MATCH(TEXT($C97,"000"),'By serial number'!$A:$A,0),MATCH(_7043_DJones_1_export_excel_2_9_[[#Headers],[DNB Key People]],'By serial number'!$A$1:$AV$1,0)))=0,"",INDEX('By serial number'!$A:$AV,MATCH(TEXT($C97,"000"),'By serial number'!$A:$A,0),MATCH(_7043_DJones_1_export_excel_2_9_[[#Headers],[DNB Key People]],'By serial number'!$A$1:$AV$1,0)))</f>
        <v/>
      </c>
      <c r="AP97" s="4" t="str">
        <f>IF(LEN(INDEX('By serial number'!$A:$AV,MATCH(TEXT($C97,"000"),'By serial number'!$A:$A,0),MATCH(_7043_DJones_1_export_excel_2_9_[[#Headers],[POC]],'By serial number'!$A$1:$AV$1,0)))=0,"",INDEX('By serial number'!$A:$AV,MATCH(TEXT($C97,"000"),'By serial number'!$A:$A,0),MATCH(_7043_DJones_1_export_excel_2_9_[[#Headers],[POC]],'By serial number'!$A$1:$AV$1,0)))</f>
        <v/>
      </c>
      <c r="AQ97" s="4" t="str">
        <f>IF(LEN(INDEX('By serial number'!$A:$AV,MATCH(TEXT($C97,"000"),'By serial number'!$A:$A,0),MATCH(_7043_DJones_1_export_excel_2_9_[[#Headers],[Title]],'By serial number'!$A$1:$AV$1,0)))=0,"",INDEX('By serial number'!$A:$AV,MATCH(TEXT($C97,"000"),'By serial number'!$A:$A,0),MATCH(_7043_DJones_1_export_excel_2_9_[[#Headers],[Title]],'By serial number'!$A$1:$AV$1,0)))</f>
        <v/>
      </c>
      <c r="AR97" s="4" t="str">
        <f>IF(LEN(INDEX('By serial number'!$A:$AV,MATCH(TEXT($C97,"000"),'By serial number'!$A:$A,0),MATCH(_7043_DJones_1_export_excel_2_9_[[#Headers],[Address]],'By serial number'!$A$1:$AV$1,0)))=0,"",INDEX('By serial number'!$A:$AV,MATCH(TEXT($C97,"000"),'By serial number'!$A:$A,0),MATCH(_7043_DJones_1_export_excel_2_9_[[#Headers],[Address]],'By serial number'!$A$1:$AV$1,0)))</f>
        <v/>
      </c>
      <c r="AS97" s="4" t="e">
        <f>IF(LEN(INDEX('By serial number'!$A:$AV,MATCH(TEXT($C97,"000"),'By serial number'!$A:$A,0),MATCH(_7043_DJones_1_export_excel_2_9_[[#Headers],[Column3]],'By serial number'!$A$1:$AV$1,0)))=0,"",INDEX('By serial number'!$A:$AV,MATCH(TEXT($C97,"000"),'By serial number'!$A:$A,0),MATCH(_7043_DJones_1_export_excel_2_9_[[#Headers],[Column3]],'By serial number'!$A$1:$AV$1,0)))</f>
        <v>#N/A</v>
      </c>
      <c r="AT97" s="4" t="str">
        <f>IF(LEN(INDEX('By serial number'!$A:$AV,MATCH(TEXT($C97,"000"),'By serial number'!$A:$A,0),MATCH(_7043_DJones_1_export_excel_2_9_[[#Headers],[Phone]],'By serial number'!$A$1:$AV$1,0)))=0,"",INDEX('By serial number'!$A:$AV,MATCH(TEXT($C97,"000"),'By serial number'!$A:$A,0),MATCH(_7043_DJones_1_export_excel_2_9_[[#Headers],[Phone]],'By serial number'!$A$1:$AV$1,0)))</f>
        <v/>
      </c>
      <c r="AU97" s="4" t="str">
        <f>IF(LEN(INDEX('By serial number'!$A:$AV,MATCH(TEXT($C97,"000"),'By serial number'!$A:$A,0),MATCH(_7043_DJones_1_export_excel_2_9_[[#Headers],[Email]],'By serial number'!$A$1:$AV$1,0)))=0,"",INDEX('By serial number'!$A:$AV,MATCH(TEXT($C97,"000"),'By serial number'!$A:$A,0),MATCH(_7043_DJones_1_export_excel_2_9_[[#Headers],[Email]],'By serial number'!$A$1:$AV$1,0)))</f>
        <v/>
      </c>
      <c r="AV97" s="4" t="e">
        <f>IF(LEN(INDEX('By serial number'!$A:$AV,MATCH(TEXT($C97,"000"),'By serial number'!$A:$A,0),MATCH(_7043_DJones_1_export_excel_2_9_[[#Headers],[Column4]],'By serial number'!$A$1:$AV$1,0)))=0,"",INDEX('By serial number'!$A:$AV,MATCH(TEXT($C97,"000"),'By serial number'!$A:$A,0),MATCH(_7043_DJones_1_export_excel_2_9_[[#Headers],[Column4]],'By serial number'!$A$1:$AV$1,0)))</f>
        <v>#N/A</v>
      </c>
      <c r="AW97" s="4" t="str">
        <f>IF(LEN(INDEX('By serial number'!$A:$AV,MATCH(TEXT($C97,"000"),'By serial number'!$A:$A,0),MATCH(_7043_DJones_1_export_excel_2_9_[[#Headers],[NBAA Name]],'By serial number'!$A$1:$AV$1,0)))=0,"",INDEX('By serial number'!$A:$AV,MATCH(TEXT($C97,"000"),'By serial number'!$A:$A,0),MATCH(_7043_DJones_1_export_excel_2_9_[[#Headers],[NBAA Name]],'By serial number'!$A$1:$AV$1,0)))</f>
        <v/>
      </c>
      <c r="AX97" s="4" t="str">
        <f>IF(LEN(INDEX('By serial number'!$A:$AV,MATCH(TEXT($C97,"000"),'By serial number'!$A:$A,0),MATCH(_7043_DJones_1_export_excel_2_9_[[#Headers],[NBAA Addr1]],'By serial number'!$A$1:$AV$1,0)))=0,"",INDEX('By serial number'!$A:$AV,MATCH(TEXT($C97,"000"),'By serial number'!$A:$A,0),MATCH(_7043_DJones_1_export_excel_2_9_[[#Headers],[NBAA Addr1]],'By serial number'!$A$1:$AV$1,0)))</f>
        <v/>
      </c>
      <c r="AY97" s="4" t="str">
        <f>IF(LEN(INDEX('By serial number'!$A:$AV,MATCH(TEXT($C97,"000"),'By serial number'!$A:$A,0),MATCH(_7043_DJones_1_export_excel_2_9_[[#Headers],[NBAA Addr2]],'By serial number'!$A$1:$AV$1,0)))=0,"",INDEX('By serial number'!$A:$AV,MATCH(TEXT($C97,"000"),'By serial number'!$A:$A,0),MATCH(_7043_DJones_1_export_excel_2_9_[[#Headers],[NBAA Addr2]],'By serial number'!$A$1:$AV$1,0)))</f>
        <v/>
      </c>
      <c r="AZ97" s="4" t="str">
        <f>IF(LEN(INDEX('By serial number'!$A:$AV,MATCH(TEXT($C97,"000"),'By serial number'!$A:$A,0),MATCH(_7043_DJones_1_export_excel_2_9_[[#Headers],[NBAA City]],'By serial number'!$A$1:$AV$1,0)))=0,"",INDEX('By serial number'!$A:$AV,MATCH(TEXT($C97,"000"),'By serial number'!$A:$A,0),MATCH(_7043_DJones_1_export_excel_2_9_[[#Headers],[NBAA City]],'By serial number'!$A$1:$AV$1,0)))</f>
        <v/>
      </c>
      <c r="BA97" s="4" t="str">
        <f>IF(LEN(INDEX('By serial number'!$A:$AV,MATCH(TEXT($C97,"000"),'By serial number'!$A:$A,0),MATCH(_7043_DJones_1_export_excel_2_9_[[#Headers],[NBAA State]],'By serial number'!$A$1:$AV$1,0)))=0,"",INDEX('By serial number'!$A:$AV,MATCH(TEXT($C97,"000"),'By serial number'!$A:$A,0),MATCH(_7043_DJones_1_export_excel_2_9_[[#Headers],[NBAA State]],'By serial number'!$A$1:$AV$1,0)))</f>
        <v/>
      </c>
      <c r="BB97" s="4" t="str">
        <f>IF(LEN(INDEX('By serial number'!$A:$AV,MATCH(TEXT($C97,"000"),'By serial number'!$A:$A,0),MATCH(_7043_DJones_1_export_excel_2_9_[[#Headers],[NBAA Zip]],'By serial number'!$A$1:$AV$1,0)))=0,"",INDEX('By serial number'!$A:$AV,MATCH(TEXT($C97,"000"),'By serial number'!$A:$A,0),MATCH(_7043_DJones_1_export_excel_2_9_[[#Headers],[NBAA Zip]],'By serial number'!$A$1:$AV$1,0)))</f>
        <v/>
      </c>
      <c r="BC97" s="4" t="str">
        <f>IF(LEN(INDEX('By serial number'!$A:$AV,MATCH(TEXT($C97,"000"),'By serial number'!$A:$A,0),MATCH(_7043_DJones_1_export_excel_2_9_[[#Headers],[NBAA Phone]],'By serial number'!$A$1:$AV$1,0)))=0,"",INDEX('By serial number'!$A:$AV,MATCH(TEXT($C97,"000"),'By serial number'!$A:$A,0),MATCH(_7043_DJones_1_export_excel_2_9_[[#Headers],[NBAA Phone]],'By serial number'!$A$1:$AV$1,0)))</f>
        <v/>
      </c>
      <c r="BD97" s="4" t="str">
        <f>IF(LEN(INDEX('By serial number'!$A:$AV,MATCH(TEXT($C97,"000"),'By serial number'!$A:$A,0),MATCH(_7043_DJones_1_export_excel_2_9_[[#Headers],[NBAA Web]],'By serial number'!$A$1:$AV$1,0)))=0,"",INDEX('By serial number'!$A:$AV,MATCH(TEXT($C97,"000"),'By serial number'!$A:$A,0),MATCH(_7043_DJones_1_export_excel_2_9_[[#Headers],[NBAA Web]],'By serial number'!$A$1:$AV$1,0)))</f>
        <v/>
      </c>
      <c r="BE97" s="4" t="str">
        <f>IF(LEN(INDEX('By serial number'!$A:$AV,MATCH(TEXT($C97,"000"),'By serial number'!$A:$A,0),MATCH(_7043_DJones_1_export_excel_2_9_[[#Headers],[NBAA email]],'By serial number'!$A$1:$AV$1,0)))=0,"",INDEX('By serial number'!$A:$AV,MATCH(TEXT($C97,"000"),'By serial number'!$A:$A,0),MATCH(_7043_DJones_1_export_excel_2_9_[[#Headers],[NBAA email]],'By serial number'!$A$1:$AV$1,0)))</f>
        <v/>
      </c>
      <c r="BF97" s="4" t="str">
        <f>IF(LEN(INDEX('By serial number'!$A:$AV,MATCH(TEXT($C97,"000"),'By serial number'!$A:$A,0),MATCH(_7043_DJones_1_export_excel_2_9_[[#Headers],[NBAA NBAA Link]],'By serial number'!$A$1:$AV$1,0)))=0,"",INDEX('By serial number'!$A:$AV,MATCH(TEXT($C97,"000"),'By serial number'!$A:$A,0),MATCH(_7043_DJones_1_export_excel_2_9_[[#Headers],[NBAA NBAA Link]],'By serial number'!$A$1:$AV$1,0)))</f>
        <v/>
      </c>
      <c r="BG97" s="4" t="str">
        <f>IF(LEN(INDEX('By serial number'!$A:$AV,MATCH(TEXT($C97,"000"),'By serial number'!$A:$A,0),MATCH(_7043_DJones_1_export_excel_2_9_[[#Headers],[Certificate Designator]],'By serial number'!$A$1:$AV$1,0)))=0,"",INDEX('By serial number'!$A:$AV,MATCH(TEXT($C97,"000"),'By serial number'!$A:$A,0),MATCH(_7043_DJones_1_export_excel_2_9_[[#Headers],[Certificate Designator]],'By serial number'!$A$1:$AV$1,0)))</f>
        <v/>
      </c>
      <c r="BH97" s="4" t="str">
        <f>IF(LEN(INDEX('By serial number'!$A:$AV,MATCH(TEXT($C97,"000"),'By serial number'!$A:$A,0),MATCH(_7043_DJones_1_export_excel_2_9_[[#Headers],[Company Name]],'By serial number'!$A$1:$AV$1,0)))=0,"",INDEX('By serial number'!$A:$AV,MATCH(TEXT($C97,"000"),'By serial number'!$A:$A,0),MATCH(_7043_DJones_1_export_excel_2_9_[[#Headers],[Company Name]],'By serial number'!$A$1:$AV$1,0)))</f>
        <v/>
      </c>
      <c r="BI97" s="4" t="str">
        <f>IF(LEN(INDEX('By serial number'!$A:$AV,MATCH(TEXT($C97,"000"),'By serial number'!$A:$A,0),MATCH(_7043_DJones_1_export_excel_2_9_[[#Headers],[CEO_Name]],'By serial number'!$A$1:$AV$1,0)))=0,"",INDEX('By serial number'!$A:$AV,MATCH(TEXT($C97,"000"),'By serial number'!$A:$A,0),MATCH(_7043_DJones_1_export_excel_2_9_[[#Headers],[CEO_Name]],'By serial number'!$A$1:$AV$1,0)))</f>
        <v/>
      </c>
      <c r="BJ97" s="4" t="str">
        <f>IF(LEN(INDEX('By serial number'!$A:$AV,MATCH(TEXT($C97,"000"),'By serial number'!$A:$A,0),MATCH(_7043_DJones_1_export_excel_2_9_[[#Headers],[CEO_Title]],'By serial number'!$A$1:$AV$1,0)))=0,"",INDEX('By serial number'!$A:$AV,MATCH(TEXT($C97,"000"),'By serial number'!$A:$A,0),MATCH(_7043_DJones_1_export_excel_2_9_[[#Headers],[CEO_Title]],'By serial number'!$A$1:$AV$1,0)))</f>
        <v/>
      </c>
      <c r="BK97" s="4" t="str">
        <f>IF(LEN(INDEX('By serial number'!$A:$AV,MATCH(TEXT($C97,"000"),'By serial number'!$A:$A,0),MATCH(_7043_DJones_1_export_excel_2_9_[[#Headers],[CEO_Address1]],'By serial number'!$A$1:$AV$1,0)))=0,"",INDEX('By serial number'!$A:$AV,MATCH(TEXT($C97,"000"),'By serial number'!$A:$A,0),MATCH(_7043_DJones_1_export_excel_2_9_[[#Headers],[CEO_Address1]],'By serial number'!$A$1:$AV$1,0)))</f>
        <v/>
      </c>
      <c r="BL97" s="4" t="str">
        <f>IF(LEN(INDEX('By serial number'!$A:$AV,MATCH(TEXT($C97,"000"),'By serial number'!$A:$A,0),MATCH(_7043_DJones_1_export_excel_2_9_[[#Headers],[CEO_Address2]],'By serial number'!$A$1:$AV$1,0)))=0,"",INDEX('By serial number'!$A:$AV,MATCH(TEXT($C97,"000"),'By serial number'!$A:$A,0),MATCH(_7043_DJones_1_export_excel_2_9_[[#Headers],[CEO_Address2]],'By serial number'!$A$1:$AV$1,0)))</f>
        <v/>
      </c>
      <c r="BM97" s="4" t="str">
        <f>IF(LEN(INDEX('By serial number'!$A:$AV,MATCH(TEXT($C97,"000"),'By serial number'!$A:$A,0),MATCH(_7043_DJones_1_export_excel_2_9_[[#Headers],[CEO_Address3]],'By serial number'!$A$1:$AV$1,0)))=0,"",INDEX('By serial number'!$A:$AV,MATCH(TEXT($C97,"000"),'By serial number'!$A:$A,0),MATCH(_7043_DJones_1_export_excel_2_9_[[#Headers],[CEO_Address3]],'By serial number'!$A$1:$AV$1,0)))</f>
        <v/>
      </c>
      <c r="BN97" s="4" t="str">
        <f>IF(LEN(INDEX('By serial number'!$A:$AV,MATCH(TEXT($C97,"000"),'By serial number'!$A:$A,0),MATCH(_7043_DJones_1_export_excel_2_9_[[#Headers],[CEO_City]],'By serial number'!$A$1:$AV$1,0)))=0,"",INDEX('By serial number'!$A:$AV,MATCH(TEXT($C97,"000"),'By serial number'!$A:$A,0),MATCH(_7043_DJones_1_export_excel_2_9_[[#Headers],[CEO_City]],'By serial number'!$A$1:$AV$1,0)))</f>
        <v/>
      </c>
      <c r="BO97" s="4" t="str">
        <f>IF(LEN(INDEX('By serial number'!$A:$AV,MATCH(TEXT($C97,"000"),'By serial number'!$A:$A,0),MATCH(_7043_DJones_1_export_excel_2_9_[[#Headers],[CEO_State]],'By serial number'!$A$1:$AV$1,0)))=0,"",INDEX('By serial number'!$A:$AV,MATCH(TEXT($C97,"000"),'By serial number'!$A:$A,0),MATCH(_7043_DJones_1_export_excel_2_9_[[#Headers],[CEO_State]],'By serial number'!$A$1:$AV$1,0)))</f>
        <v/>
      </c>
      <c r="BP97" s="4" t="str">
        <f>IF(LEN(INDEX('By serial number'!$A:$AV,MATCH(TEXT($C97,"000"),'By serial number'!$A:$A,0),MATCH(_7043_DJones_1_export_excel_2_9_[[#Headers],[CEO_Postal_Code]],'By serial number'!$A$1:$AV$1,0)))=0,"",INDEX('By serial number'!$A:$AV,MATCH(TEXT($C97,"000"),'By serial number'!$A:$A,0),MATCH(_7043_DJones_1_export_excel_2_9_[[#Headers],[CEO_Postal_Code]],'By serial number'!$A$1:$AV$1,0)))</f>
        <v/>
      </c>
      <c r="BQ97" s="4" t="str">
        <f>IF(LEN(INDEX('By serial number'!$A:$AV,MATCH(TEXT($C97,"000"),'By serial number'!$A:$A,0),MATCH(_7043_DJones_1_export_excel_2_9_[[#Headers],[CEO_Country]],'By serial number'!$A$1:$AV$1,0)))=0,"",INDEX('By serial number'!$A:$AV,MATCH(TEXT($C97,"000"),'By serial number'!$A:$A,0),MATCH(_7043_DJones_1_export_excel_2_9_[[#Headers],[CEO_Country]],'By serial number'!$A$1:$AV$1,0)))</f>
        <v/>
      </c>
      <c r="BR97" s="4" t="str">
        <f>IF(LEN(INDEX('By serial number'!$A:$AV,MATCH(TEXT($C97,"000"),'By serial number'!$A:$A,0),MATCH(_7043_DJones_1_export_excel_2_9_[[#Headers],[CEO_Phone]],'By serial number'!$A$1:$AV$1,0)))=0,"",INDEX('By serial number'!$A:$AV,MATCH(TEXT($C97,"000"),'By serial number'!$A:$A,0),MATCH(_7043_DJones_1_export_excel_2_9_[[#Headers],[CEO_Phone]],'By serial number'!$A$1:$AV$1,0)))</f>
        <v/>
      </c>
      <c r="BS97" s="4" t="str">
        <f>IF(LEN(INDEX('By serial number'!$A:$AV,MATCH(TEXT($C97,"000"),'By serial number'!$A:$A,0),MATCH(_7043_DJones_1_export_excel_2_9_[[#Headers],[CEO_Phone_Extension]],'By serial number'!$A$1:$AV$1,0)))=0,"",INDEX('By serial number'!$A:$AV,MATCH(TEXT($C97,"000"),'By serial number'!$A:$A,0),MATCH(_7043_DJones_1_export_excel_2_9_[[#Headers],[CEO_Phone_Extension]],'By serial number'!$A$1:$AV$1,0)))</f>
        <v/>
      </c>
      <c r="BT97" s="4" t="str">
        <f>IF(LEN(INDEX('By serial number'!$A:$AV,MATCH(TEXT($C97,"000"),'By serial number'!$A:$A,0),MATCH(_7043_DJones_1_export_excel_2_9_[[#Headers],[CEO_Foreign_Phone]],'By serial number'!$A$1:$AV$1,0)))=0,"",INDEX('By serial number'!$A:$AV,MATCH(TEXT($C97,"000"),'By serial number'!$A:$A,0),MATCH(_7043_DJones_1_export_excel_2_9_[[#Headers],[CEO_Foreign_Phone]],'By serial number'!$A$1:$AV$1,0)))</f>
        <v/>
      </c>
      <c r="BU97" s="4" t="str">
        <f>IFERROR(INDEX(Zerobounce!$A:$B,MATCH(_7043_DJones_1_export_excel_2_9_[[#This Row],[COMPEMAILADDRESS]],Zerobounce!$A:$A,0),2),"")</f>
        <v/>
      </c>
      <c r="BV97" s="4" t="str">
        <f>IFERROR(INDEX(Zerobounce!$A:$B,MATCH(_7043_DJones_1_export_excel_2_9_[[#This Row],[CONTACTEMAIL]],Zerobounce!$A:$A,0),2),"")</f>
        <v/>
      </c>
      <c r="BW97" s="11"/>
    </row>
    <row r="98" spans="1:75" x14ac:dyDescent="0.25">
      <c r="A98" s="4" t="s">
        <v>999</v>
      </c>
      <c r="B98" s="4" t="s">
        <v>1000</v>
      </c>
      <c r="C98">
        <v>256</v>
      </c>
      <c r="D98" s="4" t="s">
        <v>578</v>
      </c>
      <c r="E98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N546MM</v>
      </c>
      <c r="F98" s="4" t="s">
        <v>1655</v>
      </c>
      <c r="G98" s="4" t="s">
        <v>583</v>
      </c>
      <c r="H98" s="4" t="s">
        <v>1002</v>
      </c>
      <c r="I98" s="4" t="s">
        <v>1072</v>
      </c>
      <c r="J98" s="4" t="s">
        <v>1656</v>
      </c>
      <c r="K98" s="4" t="s">
        <v>1657</v>
      </c>
      <c r="L98" s="4"/>
      <c r="M98" s="4" t="s">
        <v>352</v>
      </c>
      <c r="N98" s="4" t="s">
        <v>583</v>
      </c>
      <c r="O98">
        <v>70809</v>
      </c>
      <c r="P98" s="4" t="s">
        <v>1002</v>
      </c>
      <c r="Q98" s="4" t="s">
        <v>1016</v>
      </c>
      <c r="R98" s="4"/>
      <c r="S98" s="4" t="s">
        <v>1658</v>
      </c>
      <c r="T98" s="4" t="s">
        <v>1659</v>
      </c>
      <c r="U98" s="4"/>
      <c r="V98" s="4" t="s">
        <v>1059</v>
      </c>
      <c r="W98" s="4" t="s">
        <v>1660</v>
      </c>
      <c r="X98" s="4" t="s">
        <v>1039</v>
      </c>
      <c r="Y98" s="4" t="s">
        <v>1661</v>
      </c>
      <c r="Z98" s="4" t="s">
        <v>1659</v>
      </c>
      <c r="AA98" s="4"/>
      <c r="AB98" s="4"/>
      <c r="AC98" s="4" t="str">
        <f>IF(LEN(INDEX('By serial number'!$A:$AV,MATCH(TEXT($C98,"000"),'By serial number'!$A:$A,0),MATCH(_7043_DJones_1_export_excel_2_9_[[#Headers],["Operator"]],'By serial number'!$A$1:$AV$1,0)))=0,"",INDEX('By serial number'!$A:$AV,MATCH(TEXT($C98,"000"),'By serial number'!$A:$A,0),MATCH(_7043_DJones_1_export_excel_2_9_[[#Headers],["Operator"]],'By serial number'!$A$1:$AV$1,0)))</f>
        <v/>
      </c>
      <c r="AD98" s="4" t="str">
        <f>IF(LEN(INDEX('By serial number'!$A:$AV,MATCH(TEXT($C98,"000"),'By serial number'!$A:$A,0),MATCH(_7043_DJones_1_export_excel_2_9_[[#Headers],[Data]],'By serial number'!$A$1:$AV$1,0)))=0,"",INDEX('By serial number'!$A:$AV,MATCH(TEXT($C98,"000"),'By serial number'!$A:$A,0),MATCH(_7043_DJones_1_export_excel_2_9_[[#Headers],[Data]],'By serial number'!$A$1:$AV$1,0)))</f>
        <v>Denali Global Aviation LLC, Christiansted USVI delivered 5/26/10, rrg 11/18/10</v>
      </c>
      <c r="AE98" s="4" t="str">
        <f>IF(LEN(INDEX('By serial number'!$A:$AV,MATCH(TEXT($C98,"000"),'By serial number'!$A:$A,0),MATCH(_7043_DJones_1_export_excel_2_9_[[#Headers],[NAME]],'By serial number'!$A$1:$AV$1,0)))=0,"",INDEX('By serial number'!$A:$AV,MATCH(TEXT($C98,"000"),'By serial number'!$A:$A,0),MATCH(_7043_DJones_1_export_excel_2_9_[[#Headers],[NAME]],'By serial number'!$A$1:$AV$1,0)))</f>
        <v>IES LEASING LLC</v>
      </c>
      <c r="AF98" s="4" t="str">
        <f>IF(LEN(INDEX('By serial number'!$A:$AV,MATCH(TEXT($C98,"000"),'By serial number'!$A:$A,0),MATCH(_7043_DJones_1_export_excel_2_9_[[#Headers],[STREET]],'By serial number'!$A$1:$AV$1,0)))=0,"",INDEX('By serial number'!$A:$AV,MATCH(TEXT($C98,"000"),'By serial number'!$A:$A,0),MATCH(_7043_DJones_1_export_excel_2_9_[[#Headers],[STREET]],'By serial number'!$A$1:$AV$1,0)))</f>
        <v>8641 UNITED PLAZA BLVD STE 102</v>
      </c>
      <c r="AG98" s="4" t="str">
        <f>IF(LEN(INDEX('By serial number'!$A:$AV,MATCH(TEXT($C98,"000"),'By serial number'!$A:$A,0),MATCH(_7043_DJones_1_export_excel_2_9_[[#Headers],[CITY]],'By serial number'!$A$1:$AV$1,0)))=0,"",INDEX('By serial number'!$A:$AV,MATCH(TEXT($C98,"000"),'By serial number'!$A:$A,0),MATCH(_7043_DJones_1_export_excel_2_9_[[#Headers],[CITY]],'By serial number'!$A$1:$AV$1,0)))</f>
        <v>BATON ROUGE</v>
      </c>
      <c r="AH98" s="4" t="str">
        <f>IF(LEN(INDEX('By serial number'!$A:$AV,MATCH(TEXT($C98,"000"),'By serial number'!$A:$A,0),MATCH(_7043_DJones_1_export_excel_2_9_[[#Headers],[STATE]],'By serial number'!$A$1:$AV$1,0)))=0,"",INDEX('By serial number'!$A:$AV,MATCH(TEXT($C98,"000"),'By serial number'!$A:$A,0),MATCH(_7043_DJones_1_export_excel_2_9_[[#Headers],[STATE]],'By serial number'!$A$1:$AV$1,0)))</f>
        <v>LA</v>
      </c>
      <c r="AI98" s="4" t="e">
        <f>IF(LEN(INDEX('By serial number'!$A:$AV,MATCH(TEXT($C98,"000"),'By serial number'!$A:$A,0),MATCH(_7043_DJones_1_export_excel_2_9_[[#Headers],[Column1]],'By serial number'!$A$1:$AV$1,0)))=0,"",INDEX('By serial number'!$A:$AV,MATCH(TEXT($C98,"000"),'By serial number'!$A:$A,0),MATCH(_7043_DJones_1_export_excel_2_9_[[#Headers],[Column1]],'By serial number'!$A$1:$AV$1,0)))</f>
        <v>#N/A</v>
      </c>
      <c r="AJ98" s="4" t="str">
        <f>IF(LEN(INDEX('By serial number'!$A:$AV,MATCH(TEXT($C98,"000"),'By serial number'!$A:$A,0),MATCH(_7043_DJones_1_export_excel_2_9_[[#Headers],[OTHER NAMES(1)]],'By serial number'!$A$1:$AV$1,0)))=0,"",INDEX('By serial number'!$A:$AV,MATCH(TEXT($C98,"000"),'By serial number'!$A:$A,0),MATCH(_7043_DJones_1_export_excel_2_9_[[#Headers],[OTHER NAMES(1)]],'By serial number'!$A$1:$AV$1,0)))</f>
        <v/>
      </c>
      <c r="AK98" s="4" t="str">
        <f>IF(LEN(INDEX('By serial number'!$A:$AV,MATCH(TEXT($C98,"000"),'By serial number'!$A:$A,0),MATCH(_7043_DJones_1_export_excel_2_9_[[#Headers],[OTHER NAMES(2)]],'By serial number'!$A$1:$AV$1,0)))=0,"",INDEX('By serial number'!$A:$AV,MATCH(TEXT($C98,"000"),'By serial number'!$A:$A,0),MATCH(_7043_DJones_1_export_excel_2_9_[[#Headers],[OTHER NAMES(2)]],'By serial number'!$A$1:$AV$1,0)))</f>
        <v/>
      </c>
      <c r="AL98" s="4" t="str">
        <f>IF(LEN(INDEX('By serial number'!$A:$AV,MATCH(TEXT($C98,"000"),'By serial number'!$A:$A,0),MATCH(_7043_DJones_1_export_excel_2_9_[[#Headers],[Part 135 Certificate Holder Name]],'By serial number'!$A$1:$AV$1,0)))=0,"",INDEX('By serial number'!$A:$AV,MATCH(TEXT($C98,"000"),'By serial number'!$A:$A,0),MATCH(_7043_DJones_1_export_excel_2_9_[[#Headers],[Part 135 Certificate Holder Name]],'By serial number'!$A$1:$AV$1,0)))</f>
        <v/>
      </c>
      <c r="AM98" s="4" t="str">
        <f>IF(LEN(INDEX('By serial number'!$A:$AV,MATCH(TEXT($C98,"000"),'By serial number'!$A:$A,0),MATCH(_7043_DJones_1_export_excel_2_9_[[#Headers],[Part 135 Dsgn]],'By serial number'!$A$1:$AV$1,0)))=0,"",INDEX('By serial number'!$A:$AV,MATCH(TEXT($C98,"000"),'By serial number'!$A:$A,0),MATCH(_7043_DJones_1_export_excel_2_9_[[#Headers],[Part 135 Dsgn]],'By serial number'!$A$1:$AV$1,0)))</f>
        <v/>
      </c>
      <c r="AN98" s="4" t="e">
        <f>IF(LEN(INDEX('By serial number'!$A:$AV,MATCH(TEXT($C98,"000"),'By serial number'!$A:$A,0),MATCH(_7043_DJones_1_export_excel_2_9_[[#Headers],[Column2]],'By serial number'!$A$1:$AV$1,0)))=0,"",INDEX('By serial number'!$A:$AV,MATCH(TEXT($C98,"000"),'By serial number'!$A:$A,0),MATCH(_7043_DJones_1_export_excel_2_9_[[#Headers],[Column2]],'By serial number'!$A$1:$AV$1,0)))</f>
        <v>#N/A</v>
      </c>
      <c r="AO98" s="4" t="str">
        <f>IF(LEN(INDEX('By serial number'!$A:$AV,MATCH(TEXT($C98,"000"),'By serial number'!$A:$A,0),MATCH(_7043_DJones_1_export_excel_2_9_[[#Headers],[DNB Key People]],'By serial number'!$A$1:$AV$1,0)))=0,"",INDEX('By serial number'!$A:$AV,MATCH(TEXT($C98,"000"),'By serial number'!$A:$A,0),MATCH(_7043_DJones_1_export_excel_2_9_[[#Headers],[DNB Key People]],'By serial number'!$A$1:$AV$1,0)))</f>
        <v/>
      </c>
      <c r="AP98" s="4" t="str">
        <f>IF(LEN(INDEX('By serial number'!$A:$AV,MATCH(TEXT($C98,"000"),'By serial number'!$A:$A,0),MATCH(_7043_DJones_1_export_excel_2_9_[[#Headers],[POC]],'By serial number'!$A$1:$AV$1,0)))=0,"",INDEX('By serial number'!$A:$AV,MATCH(TEXT($C98,"000"),'By serial number'!$A:$A,0),MATCH(_7043_DJones_1_export_excel_2_9_[[#Headers],[POC]],'By serial number'!$A$1:$AV$1,0)))</f>
        <v/>
      </c>
      <c r="AQ98" s="4" t="str">
        <f>IF(LEN(INDEX('By serial number'!$A:$AV,MATCH(TEXT($C98,"000"),'By serial number'!$A:$A,0),MATCH(_7043_DJones_1_export_excel_2_9_[[#Headers],[Title]],'By serial number'!$A$1:$AV$1,0)))=0,"",INDEX('By serial number'!$A:$AV,MATCH(TEXT($C98,"000"),'By serial number'!$A:$A,0),MATCH(_7043_DJones_1_export_excel_2_9_[[#Headers],[Title]],'By serial number'!$A$1:$AV$1,0)))</f>
        <v/>
      </c>
      <c r="AR98" s="4" t="str">
        <f>IF(LEN(INDEX('By serial number'!$A:$AV,MATCH(TEXT($C98,"000"),'By serial number'!$A:$A,0),MATCH(_7043_DJones_1_export_excel_2_9_[[#Headers],[Address]],'By serial number'!$A$1:$AV$1,0)))=0,"",INDEX('By serial number'!$A:$AV,MATCH(TEXT($C98,"000"),'By serial number'!$A:$A,0),MATCH(_7043_DJones_1_export_excel_2_9_[[#Headers],[Address]],'By serial number'!$A$1:$AV$1,0)))</f>
        <v/>
      </c>
      <c r="AS98" s="4" t="e">
        <f>IF(LEN(INDEX('By serial number'!$A:$AV,MATCH(TEXT($C98,"000"),'By serial number'!$A:$A,0),MATCH(_7043_DJones_1_export_excel_2_9_[[#Headers],[Column3]],'By serial number'!$A$1:$AV$1,0)))=0,"",INDEX('By serial number'!$A:$AV,MATCH(TEXT($C98,"000"),'By serial number'!$A:$A,0),MATCH(_7043_DJones_1_export_excel_2_9_[[#Headers],[Column3]],'By serial number'!$A$1:$AV$1,0)))</f>
        <v>#N/A</v>
      </c>
      <c r="AT98" s="4" t="str">
        <f>IF(LEN(INDEX('By serial number'!$A:$AV,MATCH(TEXT($C98,"000"),'By serial number'!$A:$A,0),MATCH(_7043_DJones_1_export_excel_2_9_[[#Headers],[Phone]],'By serial number'!$A$1:$AV$1,0)))=0,"",INDEX('By serial number'!$A:$AV,MATCH(TEXT($C98,"000"),'By serial number'!$A:$A,0),MATCH(_7043_DJones_1_export_excel_2_9_[[#Headers],[Phone]],'By serial number'!$A$1:$AV$1,0)))</f>
        <v/>
      </c>
      <c r="AU98" s="4" t="str">
        <f>IF(LEN(INDEX('By serial number'!$A:$AV,MATCH(TEXT($C98,"000"),'By serial number'!$A:$A,0),MATCH(_7043_DJones_1_export_excel_2_9_[[#Headers],[Email]],'By serial number'!$A$1:$AV$1,0)))=0,"",INDEX('By serial number'!$A:$AV,MATCH(TEXT($C98,"000"),'By serial number'!$A:$A,0),MATCH(_7043_DJones_1_export_excel_2_9_[[#Headers],[Email]],'By serial number'!$A$1:$AV$1,0)))</f>
        <v/>
      </c>
      <c r="AV98" s="4" t="e">
        <f>IF(LEN(INDEX('By serial number'!$A:$AV,MATCH(TEXT($C98,"000"),'By serial number'!$A:$A,0),MATCH(_7043_DJones_1_export_excel_2_9_[[#Headers],[Column4]],'By serial number'!$A$1:$AV$1,0)))=0,"",INDEX('By serial number'!$A:$AV,MATCH(TEXT($C98,"000"),'By serial number'!$A:$A,0),MATCH(_7043_DJones_1_export_excel_2_9_[[#Headers],[Column4]],'By serial number'!$A$1:$AV$1,0)))</f>
        <v>#N/A</v>
      </c>
      <c r="AW98" s="4" t="str">
        <f>IF(LEN(INDEX('By serial number'!$A:$AV,MATCH(TEXT($C98,"000"),'By serial number'!$A:$A,0),MATCH(_7043_DJones_1_export_excel_2_9_[[#Headers],[NBAA Name]],'By serial number'!$A$1:$AV$1,0)))=0,"",INDEX('By serial number'!$A:$AV,MATCH(TEXT($C98,"000"),'By serial number'!$A:$A,0),MATCH(_7043_DJones_1_export_excel_2_9_[[#Headers],[NBAA Name]],'By serial number'!$A$1:$AV$1,0)))</f>
        <v xml:space="preserve">Excel Group Services, Inc. </v>
      </c>
      <c r="AX98" s="4" t="str">
        <f>IF(LEN(INDEX('By serial number'!$A:$AV,MATCH(TEXT($C98,"000"),'By serial number'!$A:$A,0),MATCH(_7043_DJones_1_export_excel_2_9_[[#Headers],[NBAA Addr1]],'By serial number'!$A$1:$AV$1,0)))=0,"",INDEX('By serial number'!$A:$AV,MATCH(TEXT($C98,"000"),'By serial number'!$A:$A,0),MATCH(_7043_DJones_1_export_excel_2_9_[[#Headers],[NBAA Addr1]],'By serial number'!$A$1:$AV$1,0)))</f>
        <v>9250 C.E. Woolman Drive</v>
      </c>
      <c r="AY98" s="4" t="str">
        <f>IF(LEN(INDEX('By serial number'!$A:$AV,MATCH(TEXT($C98,"000"),'By serial number'!$A:$A,0),MATCH(_7043_DJones_1_export_excel_2_9_[[#Headers],[NBAA Addr2]],'By serial number'!$A$1:$AV$1,0)))=0,"",INDEX('By serial number'!$A:$AV,MATCH(TEXT($C98,"000"),'By serial number'!$A:$A,0),MATCH(_7043_DJones_1_export_excel_2_9_[[#Headers],[NBAA Addr2]],'By serial number'!$A$1:$AV$1,0)))</f>
        <v/>
      </c>
      <c r="AZ98" s="4" t="str">
        <f>IF(LEN(INDEX('By serial number'!$A:$AV,MATCH(TEXT($C98,"000"),'By serial number'!$A:$A,0),MATCH(_7043_DJones_1_export_excel_2_9_[[#Headers],[NBAA City]],'By serial number'!$A$1:$AV$1,0)))=0,"",INDEX('By serial number'!$A:$AV,MATCH(TEXT($C98,"000"),'By serial number'!$A:$A,0),MATCH(_7043_DJones_1_export_excel_2_9_[[#Headers],[NBAA City]],'By serial number'!$A$1:$AV$1,0)))</f>
        <v>Baton Rouge</v>
      </c>
      <c r="BA98" s="4" t="str">
        <f>IF(LEN(INDEX('By serial number'!$A:$AV,MATCH(TEXT($C98,"000"),'By serial number'!$A:$A,0),MATCH(_7043_DJones_1_export_excel_2_9_[[#Headers],[NBAA State]],'By serial number'!$A$1:$AV$1,0)))=0,"",INDEX('By serial number'!$A:$AV,MATCH(TEXT($C98,"000"),'By serial number'!$A:$A,0),MATCH(_7043_DJones_1_export_excel_2_9_[[#Headers],[NBAA State]],'By serial number'!$A$1:$AV$1,0)))</f>
        <v>Louisiana</v>
      </c>
      <c r="BB98" s="4" t="str">
        <f>IF(LEN(INDEX('By serial number'!$A:$AV,MATCH(TEXT($C98,"000"),'By serial number'!$A:$A,0),MATCH(_7043_DJones_1_export_excel_2_9_[[#Headers],[NBAA Zip]],'By serial number'!$A$1:$AV$1,0)))=0,"",INDEX('By serial number'!$A:$AV,MATCH(TEXT($C98,"000"),'By serial number'!$A:$A,0),MATCH(_7043_DJones_1_export_excel_2_9_[[#Headers],[NBAA Zip]],'By serial number'!$A$1:$AV$1,0)))</f>
        <v>70807</v>
      </c>
      <c r="BC98" s="4" t="str">
        <f>IF(LEN(INDEX('By serial number'!$A:$AV,MATCH(TEXT($C98,"000"),'By serial number'!$A:$A,0),MATCH(_7043_DJones_1_export_excel_2_9_[[#Headers],[NBAA Phone]],'By serial number'!$A$1:$AV$1,0)))=0,"",INDEX('By serial number'!$A:$AV,MATCH(TEXT($C98,"000"),'By serial number'!$A:$A,0),MATCH(_7043_DJones_1_export_excel_2_9_[[#Headers],[NBAA Phone]],'By serial number'!$A$1:$AV$1,0)))</f>
        <v>+1 225.354.6594</v>
      </c>
      <c r="BD98" s="4" t="str">
        <f>IF(LEN(INDEX('By serial number'!$A:$AV,MATCH(TEXT($C98,"000"),'By serial number'!$A:$A,0),MATCH(_7043_DJones_1_export_excel_2_9_[[#Headers],[NBAA Web]],'By serial number'!$A$1:$AV$1,0)))=0,"",INDEX('By serial number'!$A:$AV,MATCH(TEXT($C98,"000"),'By serial number'!$A:$A,0),MATCH(_7043_DJones_1_export_excel_2_9_[[#Headers],[NBAA Web]],'By serial number'!$A$1:$AV$1,0)))</f>
        <v/>
      </c>
      <c r="BE98" s="4" t="str">
        <f>IF(LEN(INDEX('By serial number'!$A:$AV,MATCH(TEXT($C98,"000"),'By serial number'!$A:$A,0),MATCH(_7043_DJones_1_export_excel_2_9_[[#Headers],[NBAA email]],'By serial number'!$A$1:$AV$1,0)))=0,"",INDEX('By serial number'!$A:$AV,MATCH(TEXT($C98,"000"),'By serial number'!$A:$A,0),MATCH(_7043_DJones_1_export_excel_2_9_[[#Headers],[NBAA email]],'By serial number'!$A$1:$AV$1,0)))</f>
        <v/>
      </c>
      <c r="BF98" s="4" t="str">
        <f>IF(LEN(INDEX('By serial number'!$A:$AV,MATCH(TEXT($C98,"000"),'By serial number'!$A:$A,0),MATCH(_7043_DJones_1_export_excel_2_9_[[#Headers],[NBAA NBAA Link]],'By serial number'!$A$1:$AV$1,0)))=0,"",INDEX('By serial number'!$A:$AV,MATCH(TEXT($C98,"000"),'By serial number'!$A:$A,0),MATCH(_7043_DJones_1_export_excel_2_9_[[#Headers],[NBAA NBAA Link]],'By serial number'!$A$1:$AV$1,0)))</f>
        <v/>
      </c>
      <c r="BG98" s="4" t="str">
        <f>IF(LEN(INDEX('By serial number'!$A:$AV,MATCH(TEXT($C98,"000"),'By serial number'!$A:$A,0),MATCH(_7043_DJones_1_export_excel_2_9_[[#Headers],[Certificate Designator]],'By serial number'!$A$1:$AV$1,0)))=0,"",INDEX('By serial number'!$A:$AV,MATCH(TEXT($C98,"000"),'By serial number'!$A:$A,0),MATCH(_7043_DJones_1_export_excel_2_9_[[#Headers],[Certificate Designator]],'By serial number'!$A$1:$AV$1,0)))</f>
        <v/>
      </c>
      <c r="BH98" s="4" t="str">
        <f>IF(LEN(INDEX('By serial number'!$A:$AV,MATCH(TEXT($C98,"000"),'By serial number'!$A:$A,0),MATCH(_7043_DJones_1_export_excel_2_9_[[#Headers],[Company Name]],'By serial number'!$A$1:$AV$1,0)))=0,"",INDEX('By serial number'!$A:$AV,MATCH(TEXT($C98,"000"),'By serial number'!$A:$A,0),MATCH(_7043_DJones_1_export_excel_2_9_[[#Headers],[Company Name]],'By serial number'!$A$1:$AV$1,0)))</f>
        <v/>
      </c>
      <c r="BI98" s="4" t="str">
        <f>IF(LEN(INDEX('By serial number'!$A:$AV,MATCH(TEXT($C98,"000"),'By serial number'!$A:$A,0),MATCH(_7043_DJones_1_export_excel_2_9_[[#Headers],[CEO_Name]],'By serial number'!$A$1:$AV$1,0)))=0,"",INDEX('By serial number'!$A:$AV,MATCH(TEXT($C98,"000"),'By serial number'!$A:$A,0),MATCH(_7043_DJones_1_export_excel_2_9_[[#Headers],[CEO_Name]],'By serial number'!$A$1:$AV$1,0)))</f>
        <v/>
      </c>
      <c r="BJ98" s="4" t="str">
        <f>IF(LEN(INDEX('By serial number'!$A:$AV,MATCH(TEXT($C98,"000"),'By serial number'!$A:$A,0),MATCH(_7043_DJones_1_export_excel_2_9_[[#Headers],[CEO_Title]],'By serial number'!$A$1:$AV$1,0)))=0,"",INDEX('By serial number'!$A:$AV,MATCH(TEXT($C98,"000"),'By serial number'!$A:$A,0),MATCH(_7043_DJones_1_export_excel_2_9_[[#Headers],[CEO_Title]],'By serial number'!$A$1:$AV$1,0)))</f>
        <v/>
      </c>
      <c r="BK98" s="4" t="str">
        <f>IF(LEN(INDEX('By serial number'!$A:$AV,MATCH(TEXT($C98,"000"),'By serial number'!$A:$A,0),MATCH(_7043_DJones_1_export_excel_2_9_[[#Headers],[CEO_Address1]],'By serial number'!$A$1:$AV$1,0)))=0,"",INDEX('By serial number'!$A:$AV,MATCH(TEXT($C98,"000"),'By serial number'!$A:$A,0),MATCH(_7043_DJones_1_export_excel_2_9_[[#Headers],[CEO_Address1]],'By serial number'!$A$1:$AV$1,0)))</f>
        <v/>
      </c>
      <c r="BL98" s="4" t="str">
        <f>IF(LEN(INDEX('By serial number'!$A:$AV,MATCH(TEXT($C98,"000"),'By serial number'!$A:$A,0),MATCH(_7043_DJones_1_export_excel_2_9_[[#Headers],[CEO_Address2]],'By serial number'!$A$1:$AV$1,0)))=0,"",INDEX('By serial number'!$A:$AV,MATCH(TEXT($C98,"000"),'By serial number'!$A:$A,0),MATCH(_7043_DJones_1_export_excel_2_9_[[#Headers],[CEO_Address2]],'By serial number'!$A$1:$AV$1,0)))</f>
        <v/>
      </c>
      <c r="BM98" s="4" t="str">
        <f>IF(LEN(INDEX('By serial number'!$A:$AV,MATCH(TEXT($C98,"000"),'By serial number'!$A:$A,0),MATCH(_7043_DJones_1_export_excel_2_9_[[#Headers],[CEO_Address3]],'By serial number'!$A$1:$AV$1,0)))=0,"",INDEX('By serial number'!$A:$AV,MATCH(TEXT($C98,"000"),'By serial number'!$A:$A,0),MATCH(_7043_DJones_1_export_excel_2_9_[[#Headers],[CEO_Address3]],'By serial number'!$A$1:$AV$1,0)))</f>
        <v/>
      </c>
      <c r="BN98" s="4" t="str">
        <f>IF(LEN(INDEX('By serial number'!$A:$AV,MATCH(TEXT($C98,"000"),'By serial number'!$A:$A,0),MATCH(_7043_DJones_1_export_excel_2_9_[[#Headers],[CEO_City]],'By serial number'!$A$1:$AV$1,0)))=0,"",INDEX('By serial number'!$A:$AV,MATCH(TEXT($C98,"000"),'By serial number'!$A:$A,0),MATCH(_7043_DJones_1_export_excel_2_9_[[#Headers],[CEO_City]],'By serial number'!$A$1:$AV$1,0)))</f>
        <v/>
      </c>
      <c r="BO98" s="4" t="str">
        <f>IF(LEN(INDEX('By serial number'!$A:$AV,MATCH(TEXT($C98,"000"),'By serial number'!$A:$A,0),MATCH(_7043_DJones_1_export_excel_2_9_[[#Headers],[CEO_State]],'By serial number'!$A$1:$AV$1,0)))=0,"",INDEX('By serial number'!$A:$AV,MATCH(TEXT($C98,"000"),'By serial number'!$A:$A,0),MATCH(_7043_DJones_1_export_excel_2_9_[[#Headers],[CEO_State]],'By serial number'!$A$1:$AV$1,0)))</f>
        <v/>
      </c>
      <c r="BP98" s="4" t="str">
        <f>IF(LEN(INDEX('By serial number'!$A:$AV,MATCH(TEXT($C98,"000"),'By serial number'!$A:$A,0),MATCH(_7043_DJones_1_export_excel_2_9_[[#Headers],[CEO_Postal_Code]],'By serial number'!$A$1:$AV$1,0)))=0,"",INDEX('By serial number'!$A:$AV,MATCH(TEXT($C98,"000"),'By serial number'!$A:$A,0),MATCH(_7043_DJones_1_export_excel_2_9_[[#Headers],[CEO_Postal_Code]],'By serial number'!$A$1:$AV$1,0)))</f>
        <v/>
      </c>
      <c r="BQ98" s="4" t="str">
        <f>IF(LEN(INDEX('By serial number'!$A:$AV,MATCH(TEXT($C98,"000"),'By serial number'!$A:$A,0),MATCH(_7043_DJones_1_export_excel_2_9_[[#Headers],[CEO_Country]],'By serial number'!$A$1:$AV$1,0)))=0,"",INDEX('By serial number'!$A:$AV,MATCH(TEXT($C98,"000"),'By serial number'!$A:$A,0),MATCH(_7043_DJones_1_export_excel_2_9_[[#Headers],[CEO_Country]],'By serial number'!$A$1:$AV$1,0)))</f>
        <v/>
      </c>
      <c r="BR98" s="4" t="str">
        <f>IF(LEN(INDEX('By serial number'!$A:$AV,MATCH(TEXT($C98,"000"),'By serial number'!$A:$A,0),MATCH(_7043_DJones_1_export_excel_2_9_[[#Headers],[CEO_Phone]],'By serial number'!$A$1:$AV$1,0)))=0,"",INDEX('By serial number'!$A:$AV,MATCH(TEXT($C98,"000"),'By serial number'!$A:$A,0),MATCH(_7043_DJones_1_export_excel_2_9_[[#Headers],[CEO_Phone]],'By serial number'!$A$1:$AV$1,0)))</f>
        <v/>
      </c>
      <c r="BS98" s="4" t="str">
        <f>IF(LEN(INDEX('By serial number'!$A:$AV,MATCH(TEXT($C98,"000"),'By serial number'!$A:$A,0),MATCH(_7043_DJones_1_export_excel_2_9_[[#Headers],[CEO_Phone_Extension]],'By serial number'!$A$1:$AV$1,0)))=0,"",INDEX('By serial number'!$A:$AV,MATCH(TEXT($C98,"000"),'By serial number'!$A:$A,0),MATCH(_7043_DJones_1_export_excel_2_9_[[#Headers],[CEO_Phone_Extension]],'By serial number'!$A$1:$AV$1,0)))</f>
        <v/>
      </c>
      <c r="BT98" s="4" t="str">
        <f>IF(LEN(INDEX('By serial number'!$A:$AV,MATCH(TEXT($C98,"000"),'By serial number'!$A:$A,0),MATCH(_7043_DJones_1_export_excel_2_9_[[#Headers],[CEO_Foreign_Phone]],'By serial number'!$A$1:$AV$1,0)))=0,"",INDEX('By serial number'!$A:$AV,MATCH(TEXT($C98,"000"),'By serial number'!$A:$A,0),MATCH(_7043_DJones_1_export_excel_2_9_[[#Headers],[CEO_Foreign_Phone]],'By serial number'!$A$1:$AV$1,0)))</f>
        <v/>
      </c>
      <c r="BU98" s="4" t="str">
        <f>IFERROR(INDEX(Zerobounce!$A:$B,MATCH(_7043_DJones_1_export_excel_2_9_[[#This Row],[COMPEMAILADDRESS]],Zerobounce!$A:$A,0),2),"")</f>
        <v/>
      </c>
      <c r="BV98" s="4" t="str">
        <f>IFERROR(INDEX(Zerobounce!$A:$B,MATCH(_7043_DJones_1_export_excel_2_9_[[#This Row],[CONTACTEMAIL]],Zerobounce!$A:$A,0),2),"")</f>
        <v>valid</v>
      </c>
      <c r="BW98" s="11"/>
    </row>
    <row r="99" spans="1:75" x14ac:dyDescent="0.25">
      <c r="A99" s="4" t="s">
        <v>999</v>
      </c>
      <c r="B99" s="4" t="s">
        <v>1000</v>
      </c>
      <c r="C99">
        <v>256</v>
      </c>
      <c r="D99" s="4" t="s">
        <v>578</v>
      </c>
      <c r="E99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N546MM</v>
      </c>
      <c r="F99" s="4" t="s">
        <v>1655</v>
      </c>
      <c r="G99" s="4" t="s">
        <v>583</v>
      </c>
      <c r="H99" s="4" t="s">
        <v>1002</v>
      </c>
      <c r="I99" s="4" t="s">
        <v>515</v>
      </c>
      <c r="J99" s="4" t="s">
        <v>1662</v>
      </c>
      <c r="K99" s="4" t="s">
        <v>1657</v>
      </c>
      <c r="L99" s="4"/>
      <c r="M99" s="4" t="s">
        <v>352</v>
      </c>
      <c r="N99" s="4" t="s">
        <v>583</v>
      </c>
      <c r="O99">
        <v>70809</v>
      </c>
      <c r="P99" s="4" t="s">
        <v>1002</v>
      </c>
      <c r="Q99" s="4" t="s">
        <v>1016</v>
      </c>
      <c r="R99" s="4"/>
      <c r="S99" s="4"/>
      <c r="T99" s="4" t="s">
        <v>1663</v>
      </c>
      <c r="U99" s="4"/>
      <c r="V99" s="4" t="s">
        <v>1059</v>
      </c>
      <c r="W99" s="4" t="s">
        <v>1660</v>
      </c>
      <c r="X99" s="4" t="s">
        <v>1028</v>
      </c>
      <c r="Y99" s="4"/>
      <c r="Z99" s="4" t="s">
        <v>1663</v>
      </c>
      <c r="AA99" s="4"/>
      <c r="AB99" s="4"/>
      <c r="AC99" s="4" t="str">
        <f>IF(LEN(INDEX('By serial number'!$A:$AV,MATCH(TEXT($C99,"000"),'By serial number'!$A:$A,0),MATCH(_7043_DJones_1_export_excel_2_9_[[#Headers],["Operator"]],'By serial number'!$A$1:$AV$1,0)))=0,"",INDEX('By serial number'!$A:$AV,MATCH(TEXT($C99,"000"),'By serial number'!$A:$A,0),MATCH(_7043_DJones_1_export_excel_2_9_[[#Headers],["Operator"]],'By serial number'!$A$1:$AV$1,0)))</f>
        <v/>
      </c>
      <c r="AD99" s="4" t="str">
        <f>IF(LEN(INDEX('By serial number'!$A:$AV,MATCH(TEXT($C99,"000"),'By serial number'!$A:$A,0),MATCH(_7043_DJones_1_export_excel_2_9_[[#Headers],[Data]],'By serial number'!$A$1:$AV$1,0)))=0,"",INDEX('By serial number'!$A:$AV,MATCH(TEXT($C99,"000"),'By serial number'!$A:$A,0),MATCH(_7043_DJones_1_export_excel_2_9_[[#Headers],[Data]],'By serial number'!$A$1:$AV$1,0)))</f>
        <v>Denali Global Aviation LLC, Christiansted USVI delivered 5/26/10, rrg 11/18/10</v>
      </c>
      <c r="AE99" s="4" t="str">
        <f>IF(LEN(INDEX('By serial number'!$A:$AV,MATCH(TEXT($C99,"000"),'By serial number'!$A:$A,0),MATCH(_7043_DJones_1_export_excel_2_9_[[#Headers],[NAME]],'By serial number'!$A$1:$AV$1,0)))=0,"",INDEX('By serial number'!$A:$AV,MATCH(TEXT($C99,"000"),'By serial number'!$A:$A,0),MATCH(_7043_DJones_1_export_excel_2_9_[[#Headers],[NAME]],'By serial number'!$A$1:$AV$1,0)))</f>
        <v>IES LEASING LLC</v>
      </c>
      <c r="AF99" s="4" t="str">
        <f>IF(LEN(INDEX('By serial number'!$A:$AV,MATCH(TEXT($C99,"000"),'By serial number'!$A:$A,0),MATCH(_7043_DJones_1_export_excel_2_9_[[#Headers],[STREET]],'By serial number'!$A$1:$AV$1,0)))=0,"",INDEX('By serial number'!$A:$AV,MATCH(TEXT($C99,"000"),'By serial number'!$A:$A,0),MATCH(_7043_DJones_1_export_excel_2_9_[[#Headers],[STREET]],'By serial number'!$A$1:$AV$1,0)))</f>
        <v>8641 UNITED PLAZA BLVD STE 102</v>
      </c>
      <c r="AG99" s="4" t="str">
        <f>IF(LEN(INDEX('By serial number'!$A:$AV,MATCH(TEXT($C99,"000"),'By serial number'!$A:$A,0),MATCH(_7043_DJones_1_export_excel_2_9_[[#Headers],[CITY]],'By serial number'!$A$1:$AV$1,0)))=0,"",INDEX('By serial number'!$A:$AV,MATCH(TEXT($C99,"000"),'By serial number'!$A:$A,0),MATCH(_7043_DJones_1_export_excel_2_9_[[#Headers],[CITY]],'By serial number'!$A$1:$AV$1,0)))</f>
        <v>BATON ROUGE</v>
      </c>
      <c r="AH99" s="4" t="str">
        <f>IF(LEN(INDEX('By serial number'!$A:$AV,MATCH(TEXT($C99,"000"),'By serial number'!$A:$A,0),MATCH(_7043_DJones_1_export_excel_2_9_[[#Headers],[STATE]],'By serial number'!$A$1:$AV$1,0)))=0,"",INDEX('By serial number'!$A:$AV,MATCH(TEXT($C99,"000"),'By serial number'!$A:$A,0),MATCH(_7043_DJones_1_export_excel_2_9_[[#Headers],[STATE]],'By serial number'!$A$1:$AV$1,0)))</f>
        <v>LA</v>
      </c>
      <c r="AI99" s="4" t="e">
        <f>IF(LEN(INDEX('By serial number'!$A:$AV,MATCH(TEXT($C99,"000"),'By serial number'!$A:$A,0),MATCH(_7043_DJones_1_export_excel_2_9_[[#Headers],[Column1]],'By serial number'!$A$1:$AV$1,0)))=0,"",INDEX('By serial number'!$A:$AV,MATCH(TEXT($C99,"000"),'By serial number'!$A:$A,0),MATCH(_7043_DJones_1_export_excel_2_9_[[#Headers],[Column1]],'By serial number'!$A$1:$AV$1,0)))</f>
        <v>#N/A</v>
      </c>
      <c r="AJ99" s="4" t="str">
        <f>IF(LEN(INDEX('By serial number'!$A:$AV,MATCH(TEXT($C99,"000"),'By serial number'!$A:$A,0),MATCH(_7043_DJones_1_export_excel_2_9_[[#Headers],[OTHER NAMES(1)]],'By serial number'!$A$1:$AV$1,0)))=0,"",INDEX('By serial number'!$A:$AV,MATCH(TEXT($C99,"000"),'By serial number'!$A:$A,0),MATCH(_7043_DJones_1_export_excel_2_9_[[#Headers],[OTHER NAMES(1)]],'By serial number'!$A$1:$AV$1,0)))</f>
        <v/>
      </c>
      <c r="AK99" s="4" t="str">
        <f>IF(LEN(INDEX('By serial number'!$A:$AV,MATCH(TEXT($C99,"000"),'By serial number'!$A:$A,0),MATCH(_7043_DJones_1_export_excel_2_9_[[#Headers],[OTHER NAMES(2)]],'By serial number'!$A$1:$AV$1,0)))=0,"",INDEX('By serial number'!$A:$AV,MATCH(TEXT($C99,"000"),'By serial number'!$A:$A,0),MATCH(_7043_DJones_1_export_excel_2_9_[[#Headers],[OTHER NAMES(2)]],'By serial number'!$A$1:$AV$1,0)))</f>
        <v/>
      </c>
      <c r="AL99" s="4" t="str">
        <f>IF(LEN(INDEX('By serial number'!$A:$AV,MATCH(TEXT($C99,"000"),'By serial number'!$A:$A,0),MATCH(_7043_DJones_1_export_excel_2_9_[[#Headers],[Part 135 Certificate Holder Name]],'By serial number'!$A$1:$AV$1,0)))=0,"",INDEX('By serial number'!$A:$AV,MATCH(TEXT($C99,"000"),'By serial number'!$A:$A,0),MATCH(_7043_DJones_1_export_excel_2_9_[[#Headers],[Part 135 Certificate Holder Name]],'By serial number'!$A$1:$AV$1,0)))</f>
        <v/>
      </c>
      <c r="AM99" s="4" t="str">
        <f>IF(LEN(INDEX('By serial number'!$A:$AV,MATCH(TEXT($C99,"000"),'By serial number'!$A:$A,0),MATCH(_7043_DJones_1_export_excel_2_9_[[#Headers],[Part 135 Dsgn]],'By serial number'!$A$1:$AV$1,0)))=0,"",INDEX('By serial number'!$A:$AV,MATCH(TEXT($C99,"000"),'By serial number'!$A:$A,0),MATCH(_7043_DJones_1_export_excel_2_9_[[#Headers],[Part 135 Dsgn]],'By serial number'!$A$1:$AV$1,0)))</f>
        <v/>
      </c>
      <c r="AN99" s="4" t="e">
        <f>IF(LEN(INDEX('By serial number'!$A:$AV,MATCH(TEXT($C99,"000"),'By serial number'!$A:$A,0),MATCH(_7043_DJones_1_export_excel_2_9_[[#Headers],[Column2]],'By serial number'!$A$1:$AV$1,0)))=0,"",INDEX('By serial number'!$A:$AV,MATCH(TEXT($C99,"000"),'By serial number'!$A:$A,0),MATCH(_7043_DJones_1_export_excel_2_9_[[#Headers],[Column2]],'By serial number'!$A$1:$AV$1,0)))</f>
        <v>#N/A</v>
      </c>
      <c r="AO99" s="4" t="str">
        <f>IF(LEN(INDEX('By serial number'!$A:$AV,MATCH(TEXT($C99,"000"),'By serial number'!$A:$A,0),MATCH(_7043_DJones_1_export_excel_2_9_[[#Headers],[DNB Key People]],'By serial number'!$A$1:$AV$1,0)))=0,"",INDEX('By serial number'!$A:$AV,MATCH(TEXT($C99,"000"),'By serial number'!$A:$A,0),MATCH(_7043_DJones_1_export_excel_2_9_[[#Headers],[DNB Key People]],'By serial number'!$A$1:$AV$1,0)))</f>
        <v/>
      </c>
      <c r="AP99" s="4" t="str">
        <f>IF(LEN(INDEX('By serial number'!$A:$AV,MATCH(TEXT($C99,"000"),'By serial number'!$A:$A,0),MATCH(_7043_DJones_1_export_excel_2_9_[[#Headers],[POC]],'By serial number'!$A$1:$AV$1,0)))=0,"",INDEX('By serial number'!$A:$AV,MATCH(TEXT($C99,"000"),'By serial number'!$A:$A,0),MATCH(_7043_DJones_1_export_excel_2_9_[[#Headers],[POC]],'By serial number'!$A$1:$AV$1,0)))</f>
        <v/>
      </c>
      <c r="AQ99" s="4" t="str">
        <f>IF(LEN(INDEX('By serial number'!$A:$AV,MATCH(TEXT($C99,"000"),'By serial number'!$A:$A,0),MATCH(_7043_DJones_1_export_excel_2_9_[[#Headers],[Title]],'By serial number'!$A$1:$AV$1,0)))=0,"",INDEX('By serial number'!$A:$AV,MATCH(TEXT($C99,"000"),'By serial number'!$A:$A,0),MATCH(_7043_DJones_1_export_excel_2_9_[[#Headers],[Title]],'By serial number'!$A$1:$AV$1,0)))</f>
        <v/>
      </c>
      <c r="AR99" s="4" t="str">
        <f>IF(LEN(INDEX('By serial number'!$A:$AV,MATCH(TEXT($C99,"000"),'By serial number'!$A:$A,0),MATCH(_7043_DJones_1_export_excel_2_9_[[#Headers],[Address]],'By serial number'!$A$1:$AV$1,0)))=0,"",INDEX('By serial number'!$A:$AV,MATCH(TEXT($C99,"000"),'By serial number'!$A:$A,0),MATCH(_7043_DJones_1_export_excel_2_9_[[#Headers],[Address]],'By serial number'!$A$1:$AV$1,0)))</f>
        <v/>
      </c>
      <c r="AS99" s="4" t="e">
        <f>IF(LEN(INDEX('By serial number'!$A:$AV,MATCH(TEXT($C99,"000"),'By serial number'!$A:$A,0),MATCH(_7043_DJones_1_export_excel_2_9_[[#Headers],[Column3]],'By serial number'!$A$1:$AV$1,0)))=0,"",INDEX('By serial number'!$A:$AV,MATCH(TEXT($C99,"000"),'By serial number'!$A:$A,0),MATCH(_7043_DJones_1_export_excel_2_9_[[#Headers],[Column3]],'By serial number'!$A$1:$AV$1,0)))</f>
        <v>#N/A</v>
      </c>
      <c r="AT99" s="4" t="str">
        <f>IF(LEN(INDEX('By serial number'!$A:$AV,MATCH(TEXT($C99,"000"),'By serial number'!$A:$A,0),MATCH(_7043_DJones_1_export_excel_2_9_[[#Headers],[Phone]],'By serial number'!$A$1:$AV$1,0)))=0,"",INDEX('By serial number'!$A:$AV,MATCH(TEXT($C99,"000"),'By serial number'!$A:$A,0),MATCH(_7043_DJones_1_export_excel_2_9_[[#Headers],[Phone]],'By serial number'!$A$1:$AV$1,0)))</f>
        <v/>
      </c>
      <c r="AU99" s="4" t="str">
        <f>IF(LEN(INDEX('By serial number'!$A:$AV,MATCH(TEXT($C99,"000"),'By serial number'!$A:$A,0),MATCH(_7043_DJones_1_export_excel_2_9_[[#Headers],[Email]],'By serial number'!$A$1:$AV$1,0)))=0,"",INDEX('By serial number'!$A:$AV,MATCH(TEXT($C99,"000"),'By serial number'!$A:$A,0),MATCH(_7043_DJones_1_export_excel_2_9_[[#Headers],[Email]],'By serial number'!$A$1:$AV$1,0)))</f>
        <v/>
      </c>
      <c r="AV99" s="4" t="e">
        <f>IF(LEN(INDEX('By serial number'!$A:$AV,MATCH(TEXT($C99,"000"),'By serial number'!$A:$A,0),MATCH(_7043_DJones_1_export_excel_2_9_[[#Headers],[Column4]],'By serial number'!$A$1:$AV$1,0)))=0,"",INDEX('By serial number'!$A:$AV,MATCH(TEXT($C99,"000"),'By serial number'!$A:$A,0),MATCH(_7043_DJones_1_export_excel_2_9_[[#Headers],[Column4]],'By serial number'!$A$1:$AV$1,0)))</f>
        <v>#N/A</v>
      </c>
      <c r="AW99" s="4" t="str">
        <f>IF(LEN(INDEX('By serial number'!$A:$AV,MATCH(TEXT($C99,"000"),'By serial number'!$A:$A,0),MATCH(_7043_DJones_1_export_excel_2_9_[[#Headers],[NBAA Name]],'By serial number'!$A$1:$AV$1,0)))=0,"",INDEX('By serial number'!$A:$AV,MATCH(TEXT($C99,"000"),'By serial number'!$A:$A,0),MATCH(_7043_DJones_1_export_excel_2_9_[[#Headers],[NBAA Name]],'By serial number'!$A$1:$AV$1,0)))</f>
        <v xml:space="preserve">Excel Group Services, Inc. </v>
      </c>
      <c r="AX99" s="4" t="str">
        <f>IF(LEN(INDEX('By serial number'!$A:$AV,MATCH(TEXT($C99,"000"),'By serial number'!$A:$A,0),MATCH(_7043_DJones_1_export_excel_2_9_[[#Headers],[NBAA Addr1]],'By serial number'!$A$1:$AV$1,0)))=0,"",INDEX('By serial number'!$A:$AV,MATCH(TEXT($C99,"000"),'By serial number'!$A:$A,0),MATCH(_7043_DJones_1_export_excel_2_9_[[#Headers],[NBAA Addr1]],'By serial number'!$A$1:$AV$1,0)))</f>
        <v>9250 C.E. Woolman Drive</v>
      </c>
      <c r="AY99" s="4" t="str">
        <f>IF(LEN(INDEX('By serial number'!$A:$AV,MATCH(TEXT($C99,"000"),'By serial number'!$A:$A,0),MATCH(_7043_DJones_1_export_excel_2_9_[[#Headers],[NBAA Addr2]],'By serial number'!$A$1:$AV$1,0)))=0,"",INDEX('By serial number'!$A:$AV,MATCH(TEXT($C99,"000"),'By serial number'!$A:$A,0),MATCH(_7043_DJones_1_export_excel_2_9_[[#Headers],[NBAA Addr2]],'By serial number'!$A$1:$AV$1,0)))</f>
        <v/>
      </c>
      <c r="AZ99" s="4" t="str">
        <f>IF(LEN(INDEX('By serial number'!$A:$AV,MATCH(TEXT($C99,"000"),'By serial number'!$A:$A,0),MATCH(_7043_DJones_1_export_excel_2_9_[[#Headers],[NBAA City]],'By serial number'!$A$1:$AV$1,0)))=0,"",INDEX('By serial number'!$A:$AV,MATCH(TEXT($C99,"000"),'By serial number'!$A:$A,0),MATCH(_7043_DJones_1_export_excel_2_9_[[#Headers],[NBAA City]],'By serial number'!$A$1:$AV$1,0)))</f>
        <v>Baton Rouge</v>
      </c>
      <c r="BA99" s="4" t="str">
        <f>IF(LEN(INDEX('By serial number'!$A:$AV,MATCH(TEXT($C99,"000"),'By serial number'!$A:$A,0),MATCH(_7043_DJones_1_export_excel_2_9_[[#Headers],[NBAA State]],'By serial number'!$A$1:$AV$1,0)))=0,"",INDEX('By serial number'!$A:$AV,MATCH(TEXT($C99,"000"),'By serial number'!$A:$A,0),MATCH(_7043_DJones_1_export_excel_2_9_[[#Headers],[NBAA State]],'By serial number'!$A$1:$AV$1,0)))</f>
        <v>Louisiana</v>
      </c>
      <c r="BB99" s="4" t="str">
        <f>IF(LEN(INDEX('By serial number'!$A:$AV,MATCH(TEXT($C99,"000"),'By serial number'!$A:$A,0),MATCH(_7043_DJones_1_export_excel_2_9_[[#Headers],[NBAA Zip]],'By serial number'!$A$1:$AV$1,0)))=0,"",INDEX('By serial number'!$A:$AV,MATCH(TEXT($C99,"000"),'By serial number'!$A:$A,0),MATCH(_7043_DJones_1_export_excel_2_9_[[#Headers],[NBAA Zip]],'By serial number'!$A$1:$AV$1,0)))</f>
        <v>70807</v>
      </c>
      <c r="BC99" s="4" t="str">
        <f>IF(LEN(INDEX('By serial number'!$A:$AV,MATCH(TEXT($C99,"000"),'By serial number'!$A:$A,0),MATCH(_7043_DJones_1_export_excel_2_9_[[#Headers],[NBAA Phone]],'By serial number'!$A$1:$AV$1,0)))=0,"",INDEX('By serial number'!$A:$AV,MATCH(TEXT($C99,"000"),'By serial number'!$A:$A,0),MATCH(_7043_DJones_1_export_excel_2_9_[[#Headers],[NBAA Phone]],'By serial number'!$A$1:$AV$1,0)))</f>
        <v>+1 225.354.6594</v>
      </c>
      <c r="BD99" s="4" t="str">
        <f>IF(LEN(INDEX('By serial number'!$A:$AV,MATCH(TEXT($C99,"000"),'By serial number'!$A:$A,0),MATCH(_7043_DJones_1_export_excel_2_9_[[#Headers],[NBAA Web]],'By serial number'!$A$1:$AV$1,0)))=0,"",INDEX('By serial number'!$A:$AV,MATCH(TEXT($C99,"000"),'By serial number'!$A:$A,0),MATCH(_7043_DJones_1_export_excel_2_9_[[#Headers],[NBAA Web]],'By serial number'!$A$1:$AV$1,0)))</f>
        <v/>
      </c>
      <c r="BE99" s="4" t="str">
        <f>IF(LEN(INDEX('By serial number'!$A:$AV,MATCH(TEXT($C99,"000"),'By serial number'!$A:$A,0),MATCH(_7043_DJones_1_export_excel_2_9_[[#Headers],[NBAA email]],'By serial number'!$A$1:$AV$1,0)))=0,"",INDEX('By serial number'!$A:$AV,MATCH(TEXT($C99,"000"),'By serial number'!$A:$A,0),MATCH(_7043_DJones_1_export_excel_2_9_[[#Headers],[NBAA email]],'By serial number'!$A$1:$AV$1,0)))</f>
        <v/>
      </c>
      <c r="BF99" s="4" t="str">
        <f>IF(LEN(INDEX('By serial number'!$A:$AV,MATCH(TEXT($C99,"000"),'By serial number'!$A:$A,0),MATCH(_7043_DJones_1_export_excel_2_9_[[#Headers],[NBAA NBAA Link]],'By serial number'!$A$1:$AV$1,0)))=0,"",INDEX('By serial number'!$A:$AV,MATCH(TEXT($C99,"000"),'By serial number'!$A:$A,0),MATCH(_7043_DJones_1_export_excel_2_9_[[#Headers],[NBAA NBAA Link]],'By serial number'!$A$1:$AV$1,0)))</f>
        <v/>
      </c>
      <c r="BG99" s="4" t="str">
        <f>IF(LEN(INDEX('By serial number'!$A:$AV,MATCH(TEXT($C99,"000"),'By serial number'!$A:$A,0),MATCH(_7043_DJones_1_export_excel_2_9_[[#Headers],[Certificate Designator]],'By serial number'!$A$1:$AV$1,0)))=0,"",INDEX('By serial number'!$A:$AV,MATCH(TEXT($C99,"000"),'By serial number'!$A:$A,0),MATCH(_7043_DJones_1_export_excel_2_9_[[#Headers],[Certificate Designator]],'By serial number'!$A$1:$AV$1,0)))</f>
        <v/>
      </c>
      <c r="BH99" s="4" t="str">
        <f>IF(LEN(INDEX('By serial number'!$A:$AV,MATCH(TEXT($C99,"000"),'By serial number'!$A:$A,0),MATCH(_7043_DJones_1_export_excel_2_9_[[#Headers],[Company Name]],'By serial number'!$A$1:$AV$1,0)))=0,"",INDEX('By serial number'!$A:$AV,MATCH(TEXT($C99,"000"),'By serial number'!$A:$A,0),MATCH(_7043_DJones_1_export_excel_2_9_[[#Headers],[Company Name]],'By serial number'!$A$1:$AV$1,0)))</f>
        <v/>
      </c>
      <c r="BI99" s="4" t="str">
        <f>IF(LEN(INDEX('By serial number'!$A:$AV,MATCH(TEXT($C99,"000"),'By serial number'!$A:$A,0),MATCH(_7043_DJones_1_export_excel_2_9_[[#Headers],[CEO_Name]],'By serial number'!$A$1:$AV$1,0)))=0,"",INDEX('By serial number'!$A:$AV,MATCH(TEXT($C99,"000"),'By serial number'!$A:$A,0),MATCH(_7043_DJones_1_export_excel_2_9_[[#Headers],[CEO_Name]],'By serial number'!$A$1:$AV$1,0)))</f>
        <v/>
      </c>
      <c r="BJ99" s="4" t="str">
        <f>IF(LEN(INDEX('By serial number'!$A:$AV,MATCH(TEXT($C99,"000"),'By serial number'!$A:$A,0),MATCH(_7043_DJones_1_export_excel_2_9_[[#Headers],[CEO_Title]],'By serial number'!$A$1:$AV$1,0)))=0,"",INDEX('By serial number'!$A:$AV,MATCH(TEXT($C99,"000"),'By serial number'!$A:$A,0),MATCH(_7043_DJones_1_export_excel_2_9_[[#Headers],[CEO_Title]],'By serial number'!$A$1:$AV$1,0)))</f>
        <v/>
      </c>
      <c r="BK99" s="4" t="str">
        <f>IF(LEN(INDEX('By serial number'!$A:$AV,MATCH(TEXT($C99,"000"),'By serial number'!$A:$A,0),MATCH(_7043_DJones_1_export_excel_2_9_[[#Headers],[CEO_Address1]],'By serial number'!$A$1:$AV$1,0)))=0,"",INDEX('By serial number'!$A:$AV,MATCH(TEXT($C99,"000"),'By serial number'!$A:$A,0),MATCH(_7043_DJones_1_export_excel_2_9_[[#Headers],[CEO_Address1]],'By serial number'!$A$1:$AV$1,0)))</f>
        <v/>
      </c>
      <c r="BL99" s="4" t="str">
        <f>IF(LEN(INDEX('By serial number'!$A:$AV,MATCH(TEXT($C99,"000"),'By serial number'!$A:$A,0),MATCH(_7043_DJones_1_export_excel_2_9_[[#Headers],[CEO_Address2]],'By serial number'!$A$1:$AV$1,0)))=0,"",INDEX('By serial number'!$A:$AV,MATCH(TEXT($C99,"000"),'By serial number'!$A:$A,0),MATCH(_7043_DJones_1_export_excel_2_9_[[#Headers],[CEO_Address2]],'By serial number'!$A$1:$AV$1,0)))</f>
        <v/>
      </c>
      <c r="BM99" s="4" t="str">
        <f>IF(LEN(INDEX('By serial number'!$A:$AV,MATCH(TEXT($C99,"000"),'By serial number'!$A:$A,0),MATCH(_7043_DJones_1_export_excel_2_9_[[#Headers],[CEO_Address3]],'By serial number'!$A$1:$AV$1,0)))=0,"",INDEX('By serial number'!$A:$AV,MATCH(TEXT($C99,"000"),'By serial number'!$A:$A,0),MATCH(_7043_DJones_1_export_excel_2_9_[[#Headers],[CEO_Address3]],'By serial number'!$A$1:$AV$1,0)))</f>
        <v/>
      </c>
      <c r="BN99" s="4" t="str">
        <f>IF(LEN(INDEX('By serial number'!$A:$AV,MATCH(TEXT($C99,"000"),'By serial number'!$A:$A,0),MATCH(_7043_DJones_1_export_excel_2_9_[[#Headers],[CEO_City]],'By serial number'!$A$1:$AV$1,0)))=0,"",INDEX('By serial number'!$A:$AV,MATCH(TEXT($C99,"000"),'By serial number'!$A:$A,0),MATCH(_7043_DJones_1_export_excel_2_9_[[#Headers],[CEO_City]],'By serial number'!$A$1:$AV$1,0)))</f>
        <v/>
      </c>
      <c r="BO99" s="4" t="str">
        <f>IF(LEN(INDEX('By serial number'!$A:$AV,MATCH(TEXT($C99,"000"),'By serial number'!$A:$A,0),MATCH(_7043_DJones_1_export_excel_2_9_[[#Headers],[CEO_State]],'By serial number'!$A$1:$AV$1,0)))=0,"",INDEX('By serial number'!$A:$AV,MATCH(TEXT($C99,"000"),'By serial number'!$A:$A,0),MATCH(_7043_DJones_1_export_excel_2_9_[[#Headers],[CEO_State]],'By serial number'!$A$1:$AV$1,0)))</f>
        <v/>
      </c>
      <c r="BP99" s="4" t="str">
        <f>IF(LEN(INDEX('By serial number'!$A:$AV,MATCH(TEXT($C99,"000"),'By serial number'!$A:$A,0),MATCH(_7043_DJones_1_export_excel_2_9_[[#Headers],[CEO_Postal_Code]],'By serial number'!$A$1:$AV$1,0)))=0,"",INDEX('By serial number'!$A:$AV,MATCH(TEXT($C99,"000"),'By serial number'!$A:$A,0),MATCH(_7043_DJones_1_export_excel_2_9_[[#Headers],[CEO_Postal_Code]],'By serial number'!$A$1:$AV$1,0)))</f>
        <v/>
      </c>
      <c r="BQ99" s="4" t="str">
        <f>IF(LEN(INDEX('By serial number'!$A:$AV,MATCH(TEXT($C99,"000"),'By serial number'!$A:$A,0),MATCH(_7043_DJones_1_export_excel_2_9_[[#Headers],[CEO_Country]],'By serial number'!$A$1:$AV$1,0)))=0,"",INDEX('By serial number'!$A:$AV,MATCH(TEXT($C99,"000"),'By serial number'!$A:$A,0),MATCH(_7043_DJones_1_export_excel_2_9_[[#Headers],[CEO_Country]],'By serial number'!$A$1:$AV$1,0)))</f>
        <v/>
      </c>
      <c r="BR99" s="4" t="str">
        <f>IF(LEN(INDEX('By serial number'!$A:$AV,MATCH(TEXT($C99,"000"),'By serial number'!$A:$A,0),MATCH(_7043_DJones_1_export_excel_2_9_[[#Headers],[CEO_Phone]],'By serial number'!$A$1:$AV$1,0)))=0,"",INDEX('By serial number'!$A:$AV,MATCH(TEXT($C99,"000"),'By serial number'!$A:$A,0),MATCH(_7043_DJones_1_export_excel_2_9_[[#Headers],[CEO_Phone]],'By serial number'!$A$1:$AV$1,0)))</f>
        <v/>
      </c>
      <c r="BS99" s="4" t="str">
        <f>IF(LEN(INDEX('By serial number'!$A:$AV,MATCH(TEXT($C99,"000"),'By serial number'!$A:$A,0),MATCH(_7043_DJones_1_export_excel_2_9_[[#Headers],[CEO_Phone_Extension]],'By serial number'!$A$1:$AV$1,0)))=0,"",INDEX('By serial number'!$A:$AV,MATCH(TEXT($C99,"000"),'By serial number'!$A:$A,0),MATCH(_7043_DJones_1_export_excel_2_9_[[#Headers],[CEO_Phone_Extension]],'By serial number'!$A$1:$AV$1,0)))</f>
        <v/>
      </c>
      <c r="BT99" s="4" t="str">
        <f>IF(LEN(INDEX('By serial number'!$A:$AV,MATCH(TEXT($C99,"000"),'By serial number'!$A:$A,0),MATCH(_7043_DJones_1_export_excel_2_9_[[#Headers],[CEO_Foreign_Phone]],'By serial number'!$A$1:$AV$1,0)))=0,"",INDEX('By serial number'!$A:$AV,MATCH(TEXT($C99,"000"),'By serial number'!$A:$A,0),MATCH(_7043_DJones_1_export_excel_2_9_[[#Headers],[CEO_Foreign_Phone]],'By serial number'!$A$1:$AV$1,0)))</f>
        <v/>
      </c>
      <c r="BU99" s="4" t="str">
        <f>IFERROR(INDEX(Zerobounce!$A:$B,MATCH(_7043_DJones_1_export_excel_2_9_[[#This Row],[COMPEMAILADDRESS]],Zerobounce!$A:$A,0),2),"")</f>
        <v/>
      </c>
      <c r="BV99" s="4" t="str">
        <f>IFERROR(INDEX(Zerobounce!$A:$B,MATCH(_7043_DJones_1_export_excel_2_9_[[#This Row],[CONTACTEMAIL]],Zerobounce!$A:$A,0),2),"")</f>
        <v/>
      </c>
      <c r="BW99" s="11"/>
    </row>
    <row r="100" spans="1:75" x14ac:dyDescent="0.25">
      <c r="A100" s="4" t="s">
        <v>999</v>
      </c>
      <c r="B100" s="4" t="s">
        <v>1000</v>
      </c>
      <c r="C100">
        <v>257</v>
      </c>
      <c r="D100" s="4" t="s">
        <v>589</v>
      </c>
      <c r="E100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N469DM</v>
      </c>
      <c r="F100" s="4" t="s">
        <v>1664</v>
      </c>
      <c r="G100" s="4" t="s">
        <v>541</v>
      </c>
      <c r="H100" s="4" t="s">
        <v>1002</v>
      </c>
      <c r="I100" s="4" t="s">
        <v>1110</v>
      </c>
      <c r="J100" s="4" t="s">
        <v>1665</v>
      </c>
      <c r="K100" s="4" t="s">
        <v>1666</v>
      </c>
      <c r="L100" s="4"/>
      <c r="M100" s="4" t="s">
        <v>777</v>
      </c>
      <c r="N100" s="4" t="s">
        <v>541</v>
      </c>
      <c r="O100">
        <v>38655</v>
      </c>
      <c r="P100" s="4" t="s">
        <v>1002</v>
      </c>
      <c r="Q100" s="4" t="s">
        <v>1016</v>
      </c>
      <c r="R100" s="4"/>
      <c r="S100" s="4"/>
      <c r="T100" s="4" t="s">
        <v>1667</v>
      </c>
      <c r="U100" s="4"/>
      <c r="V100" s="4" t="s">
        <v>1668</v>
      </c>
      <c r="W100" s="4" t="s">
        <v>1669</v>
      </c>
      <c r="X100" s="4" t="s">
        <v>1020</v>
      </c>
      <c r="Y100" s="4" t="s">
        <v>1670</v>
      </c>
      <c r="Z100" s="4" t="s">
        <v>1671</v>
      </c>
      <c r="AA100" s="4" t="s">
        <v>1672</v>
      </c>
      <c r="AB100" s="4" t="s">
        <v>1671</v>
      </c>
      <c r="AC100" s="4" t="str">
        <f>IF(LEN(INDEX('By serial number'!$A:$AV,MATCH(TEXT($C100,"000"),'By serial number'!$A:$A,0),MATCH(_7043_DJones_1_export_excel_2_9_[[#Headers],["Operator"]],'By serial number'!$A$1:$AV$1,0)))=0,"",INDEX('By serial number'!$A:$AV,MATCH(TEXT($C100,"000"),'By serial number'!$A:$A,0),MATCH(_7043_DJones_1_export_excel_2_9_[[#Headers],["Operator"]],'By serial number'!$A$1:$AV$1,0)))</f>
        <v/>
      </c>
      <c r="AD100" s="4" t="str">
        <f>IF(LEN(INDEX('By serial number'!$A:$AV,MATCH(TEXT($C100,"000"),'By serial number'!$A:$A,0),MATCH(_7043_DJones_1_export_excel_2_9_[[#Headers],[Data]],'By serial number'!$A$1:$AV$1,0)))=0,"",INDEX('By serial number'!$A:$AV,MATCH(TEXT($C100,"000"),'By serial number'!$A:$A,0),MATCH(_7043_DJones_1_export_excel_2_9_[[#Headers],[Data]],'By serial number'!$A$1:$AV$1,0)))</f>
        <v>D&amp;I Transportation LLC, Tupelo MS bought 5/27/20, rg 06/30/20 NAC Flight Service Llc Tupelo MS</v>
      </c>
      <c r="AE100" s="4" t="str">
        <f>IF(LEN(INDEX('By serial number'!$A:$AV,MATCH(TEXT($C100,"000"),'By serial number'!$A:$A,0),MATCH(_7043_DJones_1_export_excel_2_9_[[#Headers],[NAME]],'By serial number'!$A$1:$AV$1,0)))=0,"",INDEX('By serial number'!$A:$AV,MATCH(TEXT($C100,"000"),'By serial number'!$A:$A,0),MATCH(_7043_DJones_1_export_excel_2_9_[[#Headers],[NAME]],'By serial number'!$A$1:$AV$1,0)))</f>
        <v>D&amp;I TRANSPORTATION LLC</v>
      </c>
      <c r="AF100" s="4" t="str">
        <f>IF(LEN(INDEX('By serial number'!$A:$AV,MATCH(TEXT($C100,"000"),'By serial number'!$A:$A,0),MATCH(_7043_DJones_1_export_excel_2_9_[[#Headers],[STREET]],'By serial number'!$A$1:$AV$1,0)))=0,"",INDEX('By serial number'!$A:$AV,MATCH(TEXT($C100,"000"),'By serial number'!$A:$A,0),MATCH(_7043_DJones_1_export_excel_2_9_[[#Headers],[STREET]],'By serial number'!$A$1:$AV$1,0)))</f>
        <v>333 W FRANKLIN ST</v>
      </c>
      <c r="AG100" s="4" t="str">
        <f>IF(LEN(INDEX('By serial number'!$A:$AV,MATCH(TEXT($C100,"000"),'By serial number'!$A:$A,0),MATCH(_7043_DJones_1_export_excel_2_9_[[#Headers],[CITY]],'By serial number'!$A$1:$AV$1,0)))=0,"",INDEX('By serial number'!$A:$AV,MATCH(TEXT($C100,"000"),'By serial number'!$A:$A,0),MATCH(_7043_DJones_1_export_excel_2_9_[[#Headers],[CITY]],'By serial number'!$A$1:$AV$1,0)))</f>
        <v>TUPELO</v>
      </c>
      <c r="AH100" s="4" t="str">
        <f>IF(LEN(INDEX('By serial number'!$A:$AV,MATCH(TEXT($C100,"000"),'By serial number'!$A:$A,0),MATCH(_7043_DJones_1_export_excel_2_9_[[#Headers],[STATE]],'By serial number'!$A$1:$AV$1,0)))=0,"",INDEX('By serial number'!$A:$AV,MATCH(TEXT($C100,"000"),'By serial number'!$A:$A,0),MATCH(_7043_DJones_1_export_excel_2_9_[[#Headers],[STATE]],'By serial number'!$A$1:$AV$1,0)))</f>
        <v>MS</v>
      </c>
      <c r="AI100" s="4" t="e">
        <f>IF(LEN(INDEX('By serial number'!$A:$AV,MATCH(TEXT($C100,"000"),'By serial number'!$A:$A,0),MATCH(_7043_DJones_1_export_excel_2_9_[[#Headers],[Column1]],'By serial number'!$A$1:$AV$1,0)))=0,"",INDEX('By serial number'!$A:$AV,MATCH(TEXT($C100,"000"),'By serial number'!$A:$A,0),MATCH(_7043_DJones_1_export_excel_2_9_[[#Headers],[Column1]],'By serial number'!$A$1:$AV$1,0)))</f>
        <v>#N/A</v>
      </c>
      <c r="AJ100" s="4" t="str">
        <f>IF(LEN(INDEX('By serial number'!$A:$AV,MATCH(TEXT($C100,"000"),'By serial number'!$A:$A,0),MATCH(_7043_DJones_1_export_excel_2_9_[[#Headers],[OTHER NAMES(1)]],'By serial number'!$A$1:$AV$1,0)))=0,"",INDEX('By serial number'!$A:$AV,MATCH(TEXT($C100,"000"),'By serial number'!$A:$A,0),MATCH(_7043_DJones_1_export_excel_2_9_[[#Headers],[OTHER NAMES(1)]],'By serial number'!$A$1:$AV$1,0)))</f>
        <v>NAC FLIGHT SERVICE LLC</v>
      </c>
      <c r="AK100" s="4" t="str">
        <f>IF(LEN(INDEX('By serial number'!$A:$AV,MATCH(TEXT($C100,"000"),'By serial number'!$A:$A,0),MATCH(_7043_DJones_1_export_excel_2_9_[[#Headers],[OTHER NAMES(2)]],'By serial number'!$A$1:$AV$1,0)))=0,"",INDEX('By serial number'!$A:$AV,MATCH(TEXT($C100,"000"),'By serial number'!$A:$A,0),MATCH(_7043_DJones_1_export_excel_2_9_[[#Headers],[OTHER NAMES(2)]],'By serial number'!$A$1:$AV$1,0)))</f>
        <v/>
      </c>
      <c r="AL100" s="4" t="str">
        <f>IF(LEN(INDEX('By serial number'!$A:$AV,MATCH(TEXT($C100,"000"),'By serial number'!$A:$A,0),MATCH(_7043_DJones_1_export_excel_2_9_[[#Headers],[Part 135 Certificate Holder Name]],'By serial number'!$A$1:$AV$1,0)))=0,"",INDEX('By serial number'!$A:$AV,MATCH(TEXT($C100,"000"),'By serial number'!$A:$A,0),MATCH(_7043_DJones_1_export_excel_2_9_[[#Headers],[Part 135 Certificate Holder Name]],'By serial number'!$A$1:$AV$1,0)))</f>
        <v/>
      </c>
      <c r="AM100" s="4" t="str">
        <f>IF(LEN(INDEX('By serial number'!$A:$AV,MATCH(TEXT($C100,"000"),'By serial number'!$A:$A,0),MATCH(_7043_DJones_1_export_excel_2_9_[[#Headers],[Part 135 Dsgn]],'By serial number'!$A$1:$AV$1,0)))=0,"",INDEX('By serial number'!$A:$AV,MATCH(TEXT($C100,"000"),'By serial number'!$A:$A,0),MATCH(_7043_DJones_1_export_excel_2_9_[[#Headers],[Part 135 Dsgn]],'By serial number'!$A$1:$AV$1,0)))</f>
        <v/>
      </c>
      <c r="AN100" s="4" t="e">
        <f>IF(LEN(INDEX('By serial number'!$A:$AV,MATCH(TEXT($C100,"000"),'By serial number'!$A:$A,0),MATCH(_7043_DJones_1_export_excel_2_9_[[#Headers],[Column2]],'By serial number'!$A$1:$AV$1,0)))=0,"",INDEX('By serial number'!$A:$AV,MATCH(TEXT($C100,"000"),'By serial number'!$A:$A,0),MATCH(_7043_DJones_1_export_excel_2_9_[[#Headers],[Column2]],'By serial number'!$A$1:$AV$1,0)))</f>
        <v>#N/A</v>
      </c>
      <c r="AO100" s="4" t="str">
        <f>IF(LEN(INDEX('By serial number'!$A:$AV,MATCH(TEXT($C100,"000"),'By serial number'!$A:$A,0),MATCH(_7043_DJones_1_export_excel_2_9_[[#Headers],[DNB Key People]],'By serial number'!$A$1:$AV$1,0)))=0,"",INDEX('By serial number'!$A:$AV,MATCH(TEXT($C100,"000"),'By serial number'!$A:$A,0),MATCH(_7043_DJones_1_export_excel_2_9_[[#Headers],[DNB Key People]],'By serial number'!$A$1:$AV$1,0)))</f>
        <v/>
      </c>
      <c r="AP100" s="4" t="str">
        <f>IF(LEN(INDEX('By serial number'!$A:$AV,MATCH(TEXT($C100,"000"),'By serial number'!$A:$A,0),MATCH(_7043_DJones_1_export_excel_2_9_[[#Headers],[POC]],'By serial number'!$A$1:$AV$1,0)))=0,"",INDEX('By serial number'!$A:$AV,MATCH(TEXT($C100,"000"),'By serial number'!$A:$A,0),MATCH(_7043_DJones_1_export_excel_2_9_[[#Headers],[POC]],'By serial number'!$A$1:$AV$1,0)))</f>
        <v/>
      </c>
      <c r="AQ100" s="4" t="str">
        <f>IF(LEN(INDEX('By serial number'!$A:$AV,MATCH(TEXT($C100,"000"),'By serial number'!$A:$A,0),MATCH(_7043_DJones_1_export_excel_2_9_[[#Headers],[Title]],'By serial number'!$A$1:$AV$1,0)))=0,"",INDEX('By serial number'!$A:$AV,MATCH(TEXT($C100,"000"),'By serial number'!$A:$A,0),MATCH(_7043_DJones_1_export_excel_2_9_[[#Headers],[Title]],'By serial number'!$A$1:$AV$1,0)))</f>
        <v/>
      </c>
      <c r="AR100" s="4" t="str">
        <f>IF(LEN(INDEX('By serial number'!$A:$AV,MATCH(TEXT($C100,"000"),'By serial number'!$A:$A,0),MATCH(_7043_DJones_1_export_excel_2_9_[[#Headers],[Address]],'By serial number'!$A$1:$AV$1,0)))=0,"",INDEX('By serial number'!$A:$AV,MATCH(TEXT($C100,"000"),'By serial number'!$A:$A,0),MATCH(_7043_DJones_1_export_excel_2_9_[[#Headers],[Address]],'By serial number'!$A$1:$AV$1,0)))</f>
        <v/>
      </c>
      <c r="AS100" s="4" t="e">
        <f>IF(LEN(INDEX('By serial number'!$A:$AV,MATCH(TEXT($C100,"000"),'By serial number'!$A:$A,0),MATCH(_7043_DJones_1_export_excel_2_9_[[#Headers],[Column3]],'By serial number'!$A$1:$AV$1,0)))=0,"",INDEX('By serial number'!$A:$AV,MATCH(TEXT($C100,"000"),'By serial number'!$A:$A,0),MATCH(_7043_DJones_1_export_excel_2_9_[[#Headers],[Column3]],'By serial number'!$A$1:$AV$1,0)))</f>
        <v>#N/A</v>
      </c>
      <c r="AT100" s="4" t="str">
        <f>IF(LEN(INDEX('By serial number'!$A:$AV,MATCH(TEXT($C100,"000"),'By serial number'!$A:$A,0),MATCH(_7043_DJones_1_export_excel_2_9_[[#Headers],[Phone]],'By serial number'!$A$1:$AV$1,0)))=0,"",INDEX('By serial number'!$A:$AV,MATCH(TEXT($C100,"000"),'By serial number'!$A:$A,0),MATCH(_7043_DJones_1_export_excel_2_9_[[#Headers],[Phone]],'By serial number'!$A$1:$AV$1,0)))</f>
        <v/>
      </c>
      <c r="AU100" s="4" t="str">
        <f>IF(LEN(INDEX('By serial number'!$A:$AV,MATCH(TEXT($C100,"000"),'By serial number'!$A:$A,0),MATCH(_7043_DJones_1_export_excel_2_9_[[#Headers],[Email]],'By serial number'!$A$1:$AV$1,0)))=0,"",INDEX('By serial number'!$A:$AV,MATCH(TEXT($C100,"000"),'By serial number'!$A:$A,0),MATCH(_7043_DJones_1_export_excel_2_9_[[#Headers],[Email]],'By serial number'!$A$1:$AV$1,0)))</f>
        <v/>
      </c>
      <c r="AV100" s="4" t="e">
        <f>IF(LEN(INDEX('By serial number'!$A:$AV,MATCH(TEXT($C100,"000"),'By serial number'!$A:$A,0),MATCH(_7043_DJones_1_export_excel_2_9_[[#Headers],[Column4]],'By serial number'!$A$1:$AV$1,0)))=0,"",INDEX('By serial number'!$A:$AV,MATCH(TEXT($C100,"000"),'By serial number'!$A:$A,0),MATCH(_7043_DJones_1_export_excel_2_9_[[#Headers],[Column4]],'By serial number'!$A$1:$AV$1,0)))</f>
        <v>#N/A</v>
      </c>
      <c r="AW100" s="4" t="str">
        <f>IF(LEN(INDEX('By serial number'!$A:$AV,MATCH(TEXT($C100,"000"),'By serial number'!$A:$A,0),MATCH(_7043_DJones_1_export_excel_2_9_[[#Headers],[NBAA Name]],'By serial number'!$A$1:$AV$1,0)))=0,"",INDEX('By serial number'!$A:$AV,MATCH(TEXT($C100,"000"),'By serial number'!$A:$A,0),MATCH(_7043_DJones_1_export_excel_2_9_[[#Headers],[NBAA Name]],'By serial number'!$A$1:$AV$1,0)))</f>
        <v/>
      </c>
      <c r="AX100" s="4" t="str">
        <f>IF(LEN(INDEX('By serial number'!$A:$AV,MATCH(TEXT($C100,"000"),'By serial number'!$A:$A,0),MATCH(_7043_DJones_1_export_excel_2_9_[[#Headers],[NBAA Addr1]],'By serial number'!$A$1:$AV$1,0)))=0,"",INDEX('By serial number'!$A:$AV,MATCH(TEXT($C100,"000"),'By serial number'!$A:$A,0),MATCH(_7043_DJones_1_export_excel_2_9_[[#Headers],[NBAA Addr1]],'By serial number'!$A$1:$AV$1,0)))</f>
        <v/>
      </c>
      <c r="AY100" s="4" t="str">
        <f>IF(LEN(INDEX('By serial number'!$A:$AV,MATCH(TEXT($C100,"000"),'By serial number'!$A:$A,0),MATCH(_7043_DJones_1_export_excel_2_9_[[#Headers],[NBAA Addr2]],'By serial number'!$A$1:$AV$1,0)))=0,"",INDEX('By serial number'!$A:$AV,MATCH(TEXT($C100,"000"),'By serial number'!$A:$A,0),MATCH(_7043_DJones_1_export_excel_2_9_[[#Headers],[NBAA Addr2]],'By serial number'!$A$1:$AV$1,0)))</f>
        <v/>
      </c>
      <c r="AZ100" s="4" t="str">
        <f>IF(LEN(INDEX('By serial number'!$A:$AV,MATCH(TEXT($C100,"000"),'By serial number'!$A:$A,0),MATCH(_7043_DJones_1_export_excel_2_9_[[#Headers],[NBAA City]],'By serial number'!$A$1:$AV$1,0)))=0,"",INDEX('By serial number'!$A:$AV,MATCH(TEXT($C100,"000"),'By serial number'!$A:$A,0),MATCH(_7043_DJones_1_export_excel_2_9_[[#Headers],[NBAA City]],'By serial number'!$A$1:$AV$1,0)))</f>
        <v/>
      </c>
      <c r="BA100" s="4" t="str">
        <f>IF(LEN(INDEX('By serial number'!$A:$AV,MATCH(TEXT($C100,"000"),'By serial number'!$A:$A,0),MATCH(_7043_DJones_1_export_excel_2_9_[[#Headers],[NBAA State]],'By serial number'!$A$1:$AV$1,0)))=0,"",INDEX('By serial number'!$A:$AV,MATCH(TEXT($C100,"000"),'By serial number'!$A:$A,0),MATCH(_7043_DJones_1_export_excel_2_9_[[#Headers],[NBAA State]],'By serial number'!$A$1:$AV$1,0)))</f>
        <v/>
      </c>
      <c r="BB100" s="4" t="str">
        <f>IF(LEN(INDEX('By serial number'!$A:$AV,MATCH(TEXT($C100,"000"),'By serial number'!$A:$A,0),MATCH(_7043_DJones_1_export_excel_2_9_[[#Headers],[NBAA Zip]],'By serial number'!$A$1:$AV$1,0)))=0,"",INDEX('By serial number'!$A:$AV,MATCH(TEXT($C100,"000"),'By serial number'!$A:$A,0),MATCH(_7043_DJones_1_export_excel_2_9_[[#Headers],[NBAA Zip]],'By serial number'!$A$1:$AV$1,0)))</f>
        <v/>
      </c>
      <c r="BC100" s="4" t="str">
        <f>IF(LEN(INDEX('By serial number'!$A:$AV,MATCH(TEXT($C100,"000"),'By serial number'!$A:$A,0),MATCH(_7043_DJones_1_export_excel_2_9_[[#Headers],[NBAA Phone]],'By serial number'!$A$1:$AV$1,0)))=0,"",INDEX('By serial number'!$A:$AV,MATCH(TEXT($C100,"000"),'By serial number'!$A:$A,0),MATCH(_7043_DJones_1_export_excel_2_9_[[#Headers],[NBAA Phone]],'By serial number'!$A$1:$AV$1,0)))</f>
        <v/>
      </c>
      <c r="BD100" s="4" t="str">
        <f>IF(LEN(INDEX('By serial number'!$A:$AV,MATCH(TEXT($C100,"000"),'By serial number'!$A:$A,0),MATCH(_7043_DJones_1_export_excel_2_9_[[#Headers],[NBAA Web]],'By serial number'!$A$1:$AV$1,0)))=0,"",INDEX('By serial number'!$A:$AV,MATCH(TEXT($C100,"000"),'By serial number'!$A:$A,0),MATCH(_7043_DJones_1_export_excel_2_9_[[#Headers],[NBAA Web]],'By serial number'!$A$1:$AV$1,0)))</f>
        <v/>
      </c>
      <c r="BE100" s="4" t="str">
        <f>IF(LEN(INDEX('By serial number'!$A:$AV,MATCH(TEXT($C100,"000"),'By serial number'!$A:$A,0),MATCH(_7043_DJones_1_export_excel_2_9_[[#Headers],[NBAA email]],'By serial number'!$A$1:$AV$1,0)))=0,"",INDEX('By serial number'!$A:$AV,MATCH(TEXT($C100,"000"),'By serial number'!$A:$A,0),MATCH(_7043_DJones_1_export_excel_2_9_[[#Headers],[NBAA email]],'By serial number'!$A$1:$AV$1,0)))</f>
        <v/>
      </c>
      <c r="BF100" s="4" t="str">
        <f>IF(LEN(INDEX('By serial number'!$A:$AV,MATCH(TEXT($C100,"000"),'By serial number'!$A:$A,0),MATCH(_7043_DJones_1_export_excel_2_9_[[#Headers],[NBAA NBAA Link]],'By serial number'!$A$1:$AV$1,0)))=0,"",INDEX('By serial number'!$A:$AV,MATCH(TEXT($C100,"000"),'By serial number'!$A:$A,0),MATCH(_7043_DJones_1_export_excel_2_9_[[#Headers],[NBAA NBAA Link]],'By serial number'!$A$1:$AV$1,0)))</f>
        <v/>
      </c>
      <c r="BG100" s="4" t="str">
        <f>IF(LEN(INDEX('By serial number'!$A:$AV,MATCH(TEXT($C100,"000"),'By serial number'!$A:$A,0),MATCH(_7043_DJones_1_export_excel_2_9_[[#Headers],[Certificate Designator]],'By serial number'!$A$1:$AV$1,0)))=0,"",INDEX('By serial number'!$A:$AV,MATCH(TEXT($C100,"000"),'By serial number'!$A:$A,0),MATCH(_7043_DJones_1_export_excel_2_9_[[#Headers],[Certificate Designator]],'By serial number'!$A$1:$AV$1,0)))</f>
        <v/>
      </c>
      <c r="BH100" s="4" t="str">
        <f>IF(LEN(INDEX('By serial number'!$A:$AV,MATCH(TEXT($C100,"000"),'By serial number'!$A:$A,0),MATCH(_7043_DJones_1_export_excel_2_9_[[#Headers],[Company Name]],'By serial number'!$A$1:$AV$1,0)))=0,"",INDEX('By serial number'!$A:$AV,MATCH(TEXT($C100,"000"),'By serial number'!$A:$A,0),MATCH(_7043_DJones_1_export_excel_2_9_[[#Headers],[Company Name]],'By serial number'!$A$1:$AV$1,0)))</f>
        <v/>
      </c>
      <c r="BI100" s="4" t="str">
        <f>IF(LEN(INDEX('By serial number'!$A:$AV,MATCH(TEXT($C100,"000"),'By serial number'!$A:$A,0),MATCH(_7043_DJones_1_export_excel_2_9_[[#Headers],[CEO_Name]],'By serial number'!$A$1:$AV$1,0)))=0,"",INDEX('By serial number'!$A:$AV,MATCH(TEXT($C100,"000"),'By serial number'!$A:$A,0),MATCH(_7043_DJones_1_export_excel_2_9_[[#Headers],[CEO_Name]],'By serial number'!$A$1:$AV$1,0)))</f>
        <v/>
      </c>
      <c r="BJ100" s="4" t="str">
        <f>IF(LEN(INDEX('By serial number'!$A:$AV,MATCH(TEXT($C100,"000"),'By serial number'!$A:$A,0),MATCH(_7043_DJones_1_export_excel_2_9_[[#Headers],[CEO_Title]],'By serial number'!$A$1:$AV$1,0)))=0,"",INDEX('By serial number'!$A:$AV,MATCH(TEXT($C100,"000"),'By serial number'!$A:$A,0),MATCH(_7043_DJones_1_export_excel_2_9_[[#Headers],[CEO_Title]],'By serial number'!$A$1:$AV$1,0)))</f>
        <v/>
      </c>
      <c r="BK100" s="4" t="str">
        <f>IF(LEN(INDEX('By serial number'!$A:$AV,MATCH(TEXT($C100,"000"),'By serial number'!$A:$A,0),MATCH(_7043_DJones_1_export_excel_2_9_[[#Headers],[CEO_Address1]],'By serial number'!$A$1:$AV$1,0)))=0,"",INDEX('By serial number'!$A:$AV,MATCH(TEXT($C100,"000"),'By serial number'!$A:$A,0),MATCH(_7043_DJones_1_export_excel_2_9_[[#Headers],[CEO_Address1]],'By serial number'!$A$1:$AV$1,0)))</f>
        <v/>
      </c>
      <c r="BL100" s="4" t="str">
        <f>IF(LEN(INDEX('By serial number'!$A:$AV,MATCH(TEXT($C100,"000"),'By serial number'!$A:$A,0),MATCH(_7043_DJones_1_export_excel_2_9_[[#Headers],[CEO_Address2]],'By serial number'!$A$1:$AV$1,0)))=0,"",INDEX('By serial number'!$A:$AV,MATCH(TEXT($C100,"000"),'By serial number'!$A:$A,0),MATCH(_7043_DJones_1_export_excel_2_9_[[#Headers],[CEO_Address2]],'By serial number'!$A$1:$AV$1,0)))</f>
        <v/>
      </c>
      <c r="BM100" s="4" t="str">
        <f>IF(LEN(INDEX('By serial number'!$A:$AV,MATCH(TEXT($C100,"000"),'By serial number'!$A:$A,0),MATCH(_7043_DJones_1_export_excel_2_9_[[#Headers],[CEO_Address3]],'By serial number'!$A$1:$AV$1,0)))=0,"",INDEX('By serial number'!$A:$AV,MATCH(TEXT($C100,"000"),'By serial number'!$A:$A,0),MATCH(_7043_DJones_1_export_excel_2_9_[[#Headers],[CEO_Address3]],'By serial number'!$A$1:$AV$1,0)))</f>
        <v/>
      </c>
      <c r="BN100" s="4" t="str">
        <f>IF(LEN(INDEX('By serial number'!$A:$AV,MATCH(TEXT($C100,"000"),'By serial number'!$A:$A,0),MATCH(_7043_DJones_1_export_excel_2_9_[[#Headers],[CEO_City]],'By serial number'!$A$1:$AV$1,0)))=0,"",INDEX('By serial number'!$A:$AV,MATCH(TEXT($C100,"000"),'By serial number'!$A:$A,0),MATCH(_7043_DJones_1_export_excel_2_9_[[#Headers],[CEO_City]],'By serial number'!$A$1:$AV$1,0)))</f>
        <v/>
      </c>
      <c r="BO100" s="4" t="str">
        <f>IF(LEN(INDEX('By serial number'!$A:$AV,MATCH(TEXT($C100,"000"),'By serial number'!$A:$A,0),MATCH(_7043_DJones_1_export_excel_2_9_[[#Headers],[CEO_State]],'By serial number'!$A$1:$AV$1,0)))=0,"",INDEX('By serial number'!$A:$AV,MATCH(TEXT($C100,"000"),'By serial number'!$A:$A,0),MATCH(_7043_DJones_1_export_excel_2_9_[[#Headers],[CEO_State]],'By serial number'!$A$1:$AV$1,0)))</f>
        <v/>
      </c>
      <c r="BP100" s="4" t="str">
        <f>IF(LEN(INDEX('By serial number'!$A:$AV,MATCH(TEXT($C100,"000"),'By serial number'!$A:$A,0),MATCH(_7043_DJones_1_export_excel_2_9_[[#Headers],[CEO_Postal_Code]],'By serial number'!$A$1:$AV$1,0)))=0,"",INDEX('By serial number'!$A:$AV,MATCH(TEXT($C100,"000"),'By serial number'!$A:$A,0),MATCH(_7043_DJones_1_export_excel_2_9_[[#Headers],[CEO_Postal_Code]],'By serial number'!$A$1:$AV$1,0)))</f>
        <v/>
      </c>
      <c r="BQ100" s="4" t="str">
        <f>IF(LEN(INDEX('By serial number'!$A:$AV,MATCH(TEXT($C100,"000"),'By serial number'!$A:$A,0),MATCH(_7043_DJones_1_export_excel_2_9_[[#Headers],[CEO_Country]],'By serial number'!$A$1:$AV$1,0)))=0,"",INDEX('By serial number'!$A:$AV,MATCH(TEXT($C100,"000"),'By serial number'!$A:$A,0),MATCH(_7043_DJones_1_export_excel_2_9_[[#Headers],[CEO_Country]],'By serial number'!$A$1:$AV$1,0)))</f>
        <v/>
      </c>
      <c r="BR100" s="4" t="str">
        <f>IF(LEN(INDEX('By serial number'!$A:$AV,MATCH(TEXT($C100,"000"),'By serial number'!$A:$A,0),MATCH(_7043_DJones_1_export_excel_2_9_[[#Headers],[CEO_Phone]],'By serial number'!$A$1:$AV$1,0)))=0,"",INDEX('By serial number'!$A:$AV,MATCH(TEXT($C100,"000"),'By serial number'!$A:$A,0),MATCH(_7043_DJones_1_export_excel_2_9_[[#Headers],[CEO_Phone]],'By serial number'!$A$1:$AV$1,0)))</f>
        <v/>
      </c>
      <c r="BS100" s="4" t="str">
        <f>IF(LEN(INDEX('By serial number'!$A:$AV,MATCH(TEXT($C100,"000"),'By serial number'!$A:$A,0),MATCH(_7043_DJones_1_export_excel_2_9_[[#Headers],[CEO_Phone_Extension]],'By serial number'!$A$1:$AV$1,0)))=0,"",INDEX('By serial number'!$A:$AV,MATCH(TEXT($C100,"000"),'By serial number'!$A:$A,0),MATCH(_7043_DJones_1_export_excel_2_9_[[#Headers],[CEO_Phone_Extension]],'By serial number'!$A$1:$AV$1,0)))</f>
        <v/>
      </c>
      <c r="BT100" s="4" t="str">
        <f>IF(LEN(INDEX('By serial number'!$A:$AV,MATCH(TEXT($C100,"000"),'By serial number'!$A:$A,0),MATCH(_7043_DJones_1_export_excel_2_9_[[#Headers],[CEO_Foreign_Phone]],'By serial number'!$A$1:$AV$1,0)))=0,"",INDEX('By serial number'!$A:$AV,MATCH(TEXT($C100,"000"),'By serial number'!$A:$A,0),MATCH(_7043_DJones_1_export_excel_2_9_[[#Headers],[CEO_Foreign_Phone]],'By serial number'!$A$1:$AV$1,0)))</f>
        <v/>
      </c>
      <c r="BU100" s="4" t="str">
        <f>IFERROR(INDEX(Zerobounce!$A:$B,MATCH(_7043_DJones_1_export_excel_2_9_[[#This Row],[COMPEMAILADDRESS]],Zerobounce!$A:$A,0),2),"")</f>
        <v/>
      </c>
      <c r="BV100" s="4" t="str">
        <f>IFERROR(INDEX(Zerobounce!$A:$B,MATCH(_7043_DJones_1_export_excel_2_9_[[#This Row],[CONTACTEMAIL]],Zerobounce!$A:$A,0),2),"")</f>
        <v>valid</v>
      </c>
      <c r="BW100" s="11"/>
    </row>
    <row r="101" spans="1:75" x14ac:dyDescent="0.25">
      <c r="A101" s="4" t="s">
        <v>999</v>
      </c>
      <c r="B101" s="4" t="s">
        <v>1000</v>
      </c>
      <c r="C101">
        <v>257</v>
      </c>
      <c r="D101" s="4" t="s">
        <v>589</v>
      </c>
      <c r="E101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N469DM</v>
      </c>
      <c r="F101" s="4" t="s">
        <v>1664</v>
      </c>
      <c r="G101" s="4" t="s">
        <v>541</v>
      </c>
      <c r="H101" s="4" t="s">
        <v>1002</v>
      </c>
      <c r="I101" s="4" t="s">
        <v>1110</v>
      </c>
      <c r="J101" s="4" t="s">
        <v>1673</v>
      </c>
      <c r="K101" s="4" t="s">
        <v>1674</v>
      </c>
      <c r="L101" s="4"/>
      <c r="M101" s="4" t="s">
        <v>1675</v>
      </c>
      <c r="N101" s="4" t="s">
        <v>541</v>
      </c>
      <c r="O101">
        <v>39130</v>
      </c>
      <c r="P101" s="4" t="s">
        <v>1002</v>
      </c>
      <c r="Q101" s="4" t="s">
        <v>1016</v>
      </c>
      <c r="R101" s="4"/>
      <c r="S101" s="4"/>
      <c r="T101" s="4"/>
      <c r="U101" s="4"/>
      <c r="V101" s="4" t="s">
        <v>1676</v>
      </c>
      <c r="W101" s="4" t="s">
        <v>1677</v>
      </c>
      <c r="X101" s="4" t="s">
        <v>1020</v>
      </c>
      <c r="Y101" s="4"/>
      <c r="Z101" s="4"/>
      <c r="AA101" s="4"/>
      <c r="AB101" s="4"/>
      <c r="AC101" s="4" t="str">
        <f>IF(LEN(INDEX('By serial number'!$A:$AV,MATCH(TEXT($C101,"000"),'By serial number'!$A:$A,0),MATCH(_7043_DJones_1_export_excel_2_9_[[#Headers],["Operator"]],'By serial number'!$A$1:$AV$1,0)))=0,"",INDEX('By serial number'!$A:$AV,MATCH(TEXT($C101,"000"),'By serial number'!$A:$A,0),MATCH(_7043_DJones_1_export_excel_2_9_[[#Headers],["Operator"]],'By serial number'!$A$1:$AV$1,0)))</f>
        <v/>
      </c>
      <c r="AD101" s="4" t="str">
        <f>IF(LEN(INDEX('By serial number'!$A:$AV,MATCH(TEXT($C101,"000"),'By serial number'!$A:$A,0),MATCH(_7043_DJones_1_export_excel_2_9_[[#Headers],[Data]],'By serial number'!$A$1:$AV$1,0)))=0,"",INDEX('By serial number'!$A:$AV,MATCH(TEXT($C101,"000"),'By serial number'!$A:$A,0),MATCH(_7043_DJones_1_export_excel_2_9_[[#Headers],[Data]],'By serial number'!$A$1:$AV$1,0)))</f>
        <v>D&amp;I Transportation LLC, Tupelo MS bought 5/27/20, rg 06/30/20 NAC Flight Service Llc Tupelo MS</v>
      </c>
      <c r="AE101" s="4" t="str">
        <f>IF(LEN(INDEX('By serial number'!$A:$AV,MATCH(TEXT($C101,"000"),'By serial number'!$A:$A,0),MATCH(_7043_DJones_1_export_excel_2_9_[[#Headers],[NAME]],'By serial number'!$A$1:$AV$1,0)))=0,"",INDEX('By serial number'!$A:$AV,MATCH(TEXT($C101,"000"),'By serial number'!$A:$A,0),MATCH(_7043_DJones_1_export_excel_2_9_[[#Headers],[NAME]],'By serial number'!$A$1:$AV$1,0)))</f>
        <v>D&amp;I TRANSPORTATION LLC</v>
      </c>
      <c r="AF101" s="4" t="str">
        <f>IF(LEN(INDEX('By serial number'!$A:$AV,MATCH(TEXT($C101,"000"),'By serial number'!$A:$A,0),MATCH(_7043_DJones_1_export_excel_2_9_[[#Headers],[STREET]],'By serial number'!$A$1:$AV$1,0)))=0,"",INDEX('By serial number'!$A:$AV,MATCH(TEXT($C101,"000"),'By serial number'!$A:$A,0),MATCH(_7043_DJones_1_export_excel_2_9_[[#Headers],[STREET]],'By serial number'!$A$1:$AV$1,0)))</f>
        <v>333 W FRANKLIN ST</v>
      </c>
      <c r="AG101" s="4" t="str">
        <f>IF(LEN(INDEX('By serial number'!$A:$AV,MATCH(TEXT($C101,"000"),'By serial number'!$A:$A,0),MATCH(_7043_DJones_1_export_excel_2_9_[[#Headers],[CITY]],'By serial number'!$A$1:$AV$1,0)))=0,"",INDEX('By serial number'!$A:$AV,MATCH(TEXT($C101,"000"),'By serial number'!$A:$A,0),MATCH(_7043_DJones_1_export_excel_2_9_[[#Headers],[CITY]],'By serial number'!$A$1:$AV$1,0)))</f>
        <v>TUPELO</v>
      </c>
      <c r="AH101" s="4" t="str">
        <f>IF(LEN(INDEX('By serial number'!$A:$AV,MATCH(TEXT($C101,"000"),'By serial number'!$A:$A,0),MATCH(_7043_DJones_1_export_excel_2_9_[[#Headers],[STATE]],'By serial number'!$A$1:$AV$1,0)))=0,"",INDEX('By serial number'!$A:$AV,MATCH(TEXT($C101,"000"),'By serial number'!$A:$A,0),MATCH(_7043_DJones_1_export_excel_2_9_[[#Headers],[STATE]],'By serial number'!$A$1:$AV$1,0)))</f>
        <v>MS</v>
      </c>
      <c r="AI101" s="4" t="e">
        <f>IF(LEN(INDEX('By serial number'!$A:$AV,MATCH(TEXT($C101,"000"),'By serial number'!$A:$A,0),MATCH(_7043_DJones_1_export_excel_2_9_[[#Headers],[Column1]],'By serial number'!$A$1:$AV$1,0)))=0,"",INDEX('By serial number'!$A:$AV,MATCH(TEXT($C101,"000"),'By serial number'!$A:$A,0),MATCH(_7043_DJones_1_export_excel_2_9_[[#Headers],[Column1]],'By serial number'!$A$1:$AV$1,0)))</f>
        <v>#N/A</v>
      </c>
      <c r="AJ101" s="4" t="str">
        <f>IF(LEN(INDEX('By serial number'!$A:$AV,MATCH(TEXT($C101,"000"),'By serial number'!$A:$A,0),MATCH(_7043_DJones_1_export_excel_2_9_[[#Headers],[OTHER NAMES(1)]],'By serial number'!$A$1:$AV$1,0)))=0,"",INDEX('By serial number'!$A:$AV,MATCH(TEXT($C101,"000"),'By serial number'!$A:$A,0),MATCH(_7043_DJones_1_export_excel_2_9_[[#Headers],[OTHER NAMES(1)]],'By serial number'!$A$1:$AV$1,0)))</f>
        <v>NAC FLIGHT SERVICE LLC</v>
      </c>
      <c r="AK101" s="4" t="str">
        <f>IF(LEN(INDEX('By serial number'!$A:$AV,MATCH(TEXT($C101,"000"),'By serial number'!$A:$A,0),MATCH(_7043_DJones_1_export_excel_2_9_[[#Headers],[OTHER NAMES(2)]],'By serial number'!$A$1:$AV$1,0)))=0,"",INDEX('By serial number'!$A:$AV,MATCH(TEXT($C101,"000"),'By serial number'!$A:$A,0),MATCH(_7043_DJones_1_export_excel_2_9_[[#Headers],[OTHER NAMES(2)]],'By serial number'!$A$1:$AV$1,0)))</f>
        <v/>
      </c>
      <c r="AL101" s="4" t="str">
        <f>IF(LEN(INDEX('By serial number'!$A:$AV,MATCH(TEXT($C101,"000"),'By serial number'!$A:$A,0),MATCH(_7043_DJones_1_export_excel_2_9_[[#Headers],[Part 135 Certificate Holder Name]],'By serial number'!$A$1:$AV$1,0)))=0,"",INDEX('By serial number'!$A:$AV,MATCH(TEXT($C101,"000"),'By serial number'!$A:$A,0),MATCH(_7043_DJones_1_export_excel_2_9_[[#Headers],[Part 135 Certificate Holder Name]],'By serial number'!$A$1:$AV$1,0)))</f>
        <v/>
      </c>
      <c r="AM101" s="4" t="str">
        <f>IF(LEN(INDEX('By serial number'!$A:$AV,MATCH(TEXT($C101,"000"),'By serial number'!$A:$A,0),MATCH(_7043_DJones_1_export_excel_2_9_[[#Headers],[Part 135 Dsgn]],'By serial number'!$A$1:$AV$1,0)))=0,"",INDEX('By serial number'!$A:$AV,MATCH(TEXT($C101,"000"),'By serial number'!$A:$A,0),MATCH(_7043_DJones_1_export_excel_2_9_[[#Headers],[Part 135 Dsgn]],'By serial number'!$A$1:$AV$1,0)))</f>
        <v/>
      </c>
      <c r="AN101" s="4" t="e">
        <f>IF(LEN(INDEX('By serial number'!$A:$AV,MATCH(TEXT($C101,"000"),'By serial number'!$A:$A,0),MATCH(_7043_DJones_1_export_excel_2_9_[[#Headers],[Column2]],'By serial number'!$A$1:$AV$1,0)))=0,"",INDEX('By serial number'!$A:$AV,MATCH(TEXT($C101,"000"),'By serial number'!$A:$A,0),MATCH(_7043_DJones_1_export_excel_2_9_[[#Headers],[Column2]],'By serial number'!$A$1:$AV$1,0)))</f>
        <v>#N/A</v>
      </c>
      <c r="AO101" s="4" t="str">
        <f>IF(LEN(INDEX('By serial number'!$A:$AV,MATCH(TEXT($C101,"000"),'By serial number'!$A:$A,0),MATCH(_7043_DJones_1_export_excel_2_9_[[#Headers],[DNB Key People]],'By serial number'!$A$1:$AV$1,0)))=0,"",INDEX('By serial number'!$A:$AV,MATCH(TEXT($C101,"000"),'By serial number'!$A:$A,0),MATCH(_7043_DJones_1_export_excel_2_9_[[#Headers],[DNB Key People]],'By serial number'!$A$1:$AV$1,0)))</f>
        <v/>
      </c>
      <c r="AP101" s="4" t="str">
        <f>IF(LEN(INDEX('By serial number'!$A:$AV,MATCH(TEXT($C101,"000"),'By serial number'!$A:$A,0),MATCH(_7043_DJones_1_export_excel_2_9_[[#Headers],[POC]],'By serial number'!$A$1:$AV$1,0)))=0,"",INDEX('By serial number'!$A:$AV,MATCH(TEXT($C101,"000"),'By serial number'!$A:$A,0),MATCH(_7043_DJones_1_export_excel_2_9_[[#Headers],[POC]],'By serial number'!$A$1:$AV$1,0)))</f>
        <v/>
      </c>
      <c r="AQ101" s="4" t="str">
        <f>IF(LEN(INDEX('By serial number'!$A:$AV,MATCH(TEXT($C101,"000"),'By serial number'!$A:$A,0),MATCH(_7043_DJones_1_export_excel_2_9_[[#Headers],[Title]],'By serial number'!$A$1:$AV$1,0)))=0,"",INDEX('By serial number'!$A:$AV,MATCH(TEXT($C101,"000"),'By serial number'!$A:$A,0),MATCH(_7043_DJones_1_export_excel_2_9_[[#Headers],[Title]],'By serial number'!$A$1:$AV$1,0)))</f>
        <v/>
      </c>
      <c r="AR101" s="4" t="str">
        <f>IF(LEN(INDEX('By serial number'!$A:$AV,MATCH(TEXT($C101,"000"),'By serial number'!$A:$A,0),MATCH(_7043_DJones_1_export_excel_2_9_[[#Headers],[Address]],'By serial number'!$A$1:$AV$1,0)))=0,"",INDEX('By serial number'!$A:$AV,MATCH(TEXT($C101,"000"),'By serial number'!$A:$A,0),MATCH(_7043_DJones_1_export_excel_2_9_[[#Headers],[Address]],'By serial number'!$A$1:$AV$1,0)))</f>
        <v/>
      </c>
      <c r="AS101" s="4" t="e">
        <f>IF(LEN(INDEX('By serial number'!$A:$AV,MATCH(TEXT($C101,"000"),'By serial number'!$A:$A,0),MATCH(_7043_DJones_1_export_excel_2_9_[[#Headers],[Column3]],'By serial number'!$A$1:$AV$1,0)))=0,"",INDEX('By serial number'!$A:$AV,MATCH(TEXT($C101,"000"),'By serial number'!$A:$A,0),MATCH(_7043_DJones_1_export_excel_2_9_[[#Headers],[Column3]],'By serial number'!$A$1:$AV$1,0)))</f>
        <v>#N/A</v>
      </c>
      <c r="AT101" s="4" t="str">
        <f>IF(LEN(INDEX('By serial number'!$A:$AV,MATCH(TEXT($C101,"000"),'By serial number'!$A:$A,0),MATCH(_7043_DJones_1_export_excel_2_9_[[#Headers],[Phone]],'By serial number'!$A$1:$AV$1,0)))=0,"",INDEX('By serial number'!$A:$AV,MATCH(TEXT($C101,"000"),'By serial number'!$A:$A,0),MATCH(_7043_DJones_1_export_excel_2_9_[[#Headers],[Phone]],'By serial number'!$A$1:$AV$1,0)))</f>
        <v/>
      </c>
      <c r="AU101" s="4" t="str">
        <f>IF(LEN(INDEX('By serial number'!$A:$AV,MATCH(TEXT($C101,"000"),'By serial number'!$A:$A,0),MATCH(_7043_DJones_1_export_excel_2_9_[[#Headers],[Email]],'By serial number'!$A$1:$AV$1,0)))=0,"",INDEX('By serial number'!$A:$AV,MATCH(TEXT($C101,"000"),'By serial number'!$A:$A,0),MATCH(_7043_DJones_1_export_excel_2_9_[[#Headers],[Email]],'By serial number'!$A$1:$AV$1,0)))</f>
        <v/>
      </c>
      <c r="AV101" s="4" t="e">
        <f>IF(LEN(INDEX('By serial number'!$A:$AV,MATCH(TEXT($C101,"000"),'By serial number'!$A:$A,0),MATCH(_7043_DJones_1_export_excel_2_9_[[#Headers],[Column4]],'By serial number'!$A$1:$AV$1,0)))=0,"",INDEX('By serial number'!$A:$AV,MATCH(TEXT($C101,"000"),'By serial number'!$A:$A,0),MATCH(_7043_DJones_1_export_excel_2_9_[[#Headers],[Column4]],'By serial number'!$A$1:$AV$1,0)))</f>
        <v>#N/A</v>
      </c>
      <c r="AW101" s="4" t="str">
        <f>IF(LEN(INDEX('By serial number'!$A:$AV,MATCH(TEXT($C101,"000"),'By serial number'!$A:$A,0),MATCH(_7043_DJones_1_export_excel_2_9_[[#Headers],[NBAA Name]],'By serial number'!$A$1:$AV$1,0)))=0,"",INDEX('By serial number'!$A:$AV,MATCH(TEXT($C101,"000"),'By serial number'!$A:$A,0),MATCH(_7043_DJones_1_export_excel_2_9_[[#Headers],[NBAA Name]],'By serial number'!$A$1:$AV$1,0)))</f>
        <v/>
      </c>
      <c r="AX101" s="4" t="str">
        <f>IF(LEN(INDEX('By serial number'!$A:$AV,MATCH(TEXT($C101,"000"),'By serial number'!$A:$A,0),MATCH(_7043_DJones_1_export_excel_2_9_[[#Headers],[NBAA Addr1]],'By serial number'!$A$1:$AV$1,0)))=0,"",INDEX('By serial number'!$A:$AV,MATCH(TEXT($C101,"000"),'By serial number'!$A:$A,0),MATCH(_7043_DJones_1_export_excel_2_9_[[#Headers],[NBAA Addr1]],'By serial number'!$A$1:$AV$1,0)))</f>
        <v/>
      </c>
      <c r="AY101" s="4" t="str">
        <f>IF(LEN(INDEX('By serial number'!$A:$AV,MATCH(TEXT($C101,"000"),'By serial number'!$A:$A,0),MATCH(_7043_DJones_1_export_excel_2_9_[[#Headers],[NBAA Addr2]],'By serial number'!$A$1:$AV$1,0)))=0,"",INDEX('By serial number'!$A:$AV,MATCH(TEXT($C101,"000"),'By serial number'!$A:$A,0),MATCH(_7043_DJones_1_export_excel_2_9_[[#Headers],[NBAA Addr2]],'By serial number'!$A$1:$AV$1,0)))</f>
        <v/>
      </c>
      <c r="AZ101" s="4" t="str">
        <f>IF(LEN(INDEX('By serial number'!$A:$AV,MATCH(TEXT($C101,"000"),'By serial number'!$A:$A,0),MATCH(_7043_DJones_1_export_excel_2_9_[[#Headers],[NBAA City]],'By serial number'!$A$1:$AV$1,0)))=0,"",INDEX('By serial number'!$A:$AV,MATCH(TEXT($C101,"000"),'By serial number'!$A:$A,0),MATCH(_7043_DJones_1_export_excel_2_9_[[#Headers],[NBAA City]],'By serial number'!$A$1:$AV$1,0)))</f>
        <v/>
      </c>
      <c r="BA101" s="4" t="str">
        <f>IF(LEN(INDEX('By serial number'!$A:$AV,MATCH(TEXT($C101,"000"),'By serial number'!$A:$A,0),MATCH(_7043_DJones_1_export_excel_2_9_[[#Headers],[NBAA State]],'By serial number'!$A$1:$AV$1,0)))=0,"",INDEX('By serial number'!$A:$AV,MATCH(TEXT($C101,"000"),'By serial number'!$A:$A,0),MATCH(_7043_DJones_1_export_excel_2_9_[[#Headers],[NBAA State]],'By serial number'!$A$1:$AV$1,0)))</f>
        <v/>
      </c>
      <c r="BB101" s="4" t="str">
        <f>IF(LEN(INDEX('By serial number'!$A:$AV,MATCH(TEXT($C101,"000"),'By serial number'!$A:$A,0),MATCH(_7043_DJones_1_export_excel_2_9_[[#Headers],[NBAA Zip]],'By serial number'!$A$1:$AV$1,0)))=0,"",INDEX('By serial number'!$A:$AV,MATCH(TEXT($C101,"000"),'By serial number'!$A:$A,0),MATCH(_7043_DJones_1_export_excel_2_9_[[#Headers],[NBAA Zip]],'By serial number'!$A$1:$AV$1,0)))</f>
        <v/>
      </c>
      <c r="BC101" s="4" t="str">
        <f>IF(LEN(INDEX('By serial number'!$A:$AV,MATCH(TEXT($C101,"000"),'By serial number'!$A:$A,0),MATCH(_7043_DJones_1_export_excel_2_9_[[#Headers],[NBAA Phone]],'By serial number'!$A$1:$AV$1,0)))=0,"",INDEX('By serial number'!$A:$AV,MATCH(TEXT($C101,"000"),'By serial number'!$A:$A,0),MATCH(_7043_DJones_1_export_excel_2_9_[[#Headers],[NBAA Phone]],'By serial number'!$A$1:$AV$1,0)))</f>
        <v/>
      </c>
      <c r="BD101" s="4" t="str">
        <f>IF(LEN(INDEX('By serial number'!$A:$AV,MATCH(TEXT($C101,"000"),'By serial number'!$A:$A,0),MATCH(_7043_DJones_1_export_excel_2_9_[[#Headers],[NBAA Web]],'By serial number'!$A$1:$AV$1,0)))=0,"",INDEX('By serial number'!$A:$AV,MATCH(TEXT($C101,"000"),'By serial number'!$A:$A,0),MATCH(_7043_DJones_1_export_excel_2_9_[[#Headers],[NBAA Web]],'By serial number'!$A$1:$AV$1,0)))</f>
        <v/>
      </c>
      <c r="BE101" s="4" t="str">
        <f>IF(LEN(INDEX('By serial number'!$A:$AV,MATCH(TEXT($C101,"000"),'By serial number'!$A:$A,0),MATCH(_7043_DJones_1_export_excel_2_9_[[#Headers],[NBAA email]],'By serial number'!$A$1:$AV$1,0)))=0,"",INDEX('By serial number'!$A:$AV,MATCH(TEXT($C101,"000"),'By serial number'!$A:$A,0),MATCH(_7043_DJones_1_export_excel_2_9_[[#Headers],[NBAA email]],'By serial number'!$A$1:$AV$1,0)))</f>
        <v/>
      </c>
      <c r="BF101" s="4" t="str">
        <f>IF(LEN(INDEX('By serial number'!$A:$AV,MATCH(TEXT($C101,"000"),'By serial number'!$A:$A,0),MATCH(_7043_DJones_1_export_excel_2_9_[[#Headers],[NBAA NBAA Link]],'By serial number'!$A$1:$AV$1,0)))=0,"",INDEX('By serial number'!$A:$AV,MATCH(TEXT($C101,"000"),'By serial number'!$A:$A,0),MATCH(_7043_DJones_1_export_excel_2_9_[[#Headers],[NBAA NBAA Link]],'By serial number'!$A$1:$AV$1,0)))</f>
        <v/>
      </c>
      <c r="BG101" s="4" t="str">
        <f>IF(LEN(INDEX('By serial number'!$A:$AV,MATCH(TEXT($C101,"000"),'By serial number'!$A:$A,0),MATCH(_7043_DJones_1_export_excel_2_9_[[#Headers],[Certificate Designator]],'By serial number'!$A$1:$AV$1,0)))=0,"",INDEX('By serial number'!$A:$AV,MATCH(TEXT($C101,"000"),'By serial number'!$A:$A,0),MATCH(_7043_DJones_1_export_excel_2_9_[[#Headers],[Certificate Designator]],'By serial number'!$A$1:$AV$1,0)))</f>
        <v/>
      </c>
      <c r="BH101" s="4" t="str">
        <f>IF(LEN(INDEX('By serial number'!$A:$AV,MATCH(TEXT($C101,"000"),'By serial number'!$A:$A,0),MATCH(_7043_DJones_1_export_excel_2_9_[[#Headers],[Company Name]],'By serial number'!$A$1:$AV$1,0)))=0,"",INDEX('By serial number'!$A:$AV,MATCH(TEXT($C101,"000"),'By serial number'!$A:$A,0),MATCH(_7043_DJones_1_export_excel_2_9_[[#Headers],[Company Name]],'By serial number'!$A$1:$AV$1,0)))</f>
        <v/>
      </c>
      <c r="BI101" s="4" t="str">
        <f>IF(LEN(INDEX('By serial number'!$A:$AV,MATCH(TEXT($C101,"000"),'By serial number'!$A:$A,0),MATCH(_7043_DJones_1_export_excel_2_9_[[#Headers],[CEO_Name]],'By serial number'!$A$1:$AV$1,0)))=0,"",INDEX('By serial number'!$A:$AV,MATCH(TEXT($C101,"000"),'By serial number'!$A:$A,0),MATCH(_7043_DJones_1_export_excel_2_9_[[#Headers],[CEO_Name]],'By serial number'!$A$1:$AV$1,0)))</f>
        <v/>
      </c>
      <c r="BJ101" s="4" t="str">
        <f>IF(LEN(INDEX('By serial number'!$A:$AV,MATCH(TEXT($C101,"000"),'By serial number'!$A:$A,0),MATCH(_7043_DJones_1_export_excel_2_9_[[#Headers],[CEO_Title]],'By serial number'!$A$1:$AV$1,0)))=0,"",INDEX('By serial number'!$A:$AV,MATCH(TEXT($C101,"000"),'By serial number'!$A:$A,0),MATCH(_7043_DJones_1_export_excel_2_9_[[#Headers],[CEO_Title]],'By serial number'!$A$1:$AV$1,0)))</f>
        <v/>
      </c>
      <c r="BK101" s="4" t="str">
        <f>IF(LEN(INDEX('By serial number'!$A:$AV,MATCH(TEXT($C101,"000"),'By serial number'!$A:$A,0),MATCH(_7043_DJones_1_export_excel_2_9_[[#Headers],[CEO_Address1]],'By serial number'!$A$1:$AV$1,0)))=0,"",INDEX('By serial number'!$A:$AV,MATCH(TEXT($C101,"000"),'By serial number'!$A:$A,0),MATCH(_7043_DJones_1_export_excel_2_9_[[#Headers],[CEO_Address1]],'By serial number'!$A$1:$AV$1,0)))</f>
        <v/>
      </c>
      <c r="BL101" s="4" t="str">
        <f>IF(LEN(INDEX('By serial number'!$A:$AV,MATCH(TEXT($C101,"000"),'By serial number'!$A:$A,0),MATCH(_7043_DJones_1_export_excel_2_9_[[#Headers],[CEO_Address2]],'By serial number'!$A$1:$AV$1,0)))=0,"",INDEX('By serial number'!$A:$AV,MATCH(TEXT($C101,"000"),'By serial number'!$A:$A,0),MATCH(_7043_DJones_1_export_excel_2_9_[[#Headers],[CEO_Address2]],'By serial number'!$A$1:$AV$1,0)))</f>
        <v/>
      </c>
      <c r="BM101" s="4" t="str">
        <f>IF(LEN(INDEX('By serial number'!$A:$AV,MATCH(TEXT($C101,"000"),'By serial number'!$A:$A,0),MATCH(_7043_DJones_1_export_excel_2_9_[[#Headers],[CEO_Address3]],'By serial number'!$A$1:$AV$1,0)))=0,"",INDEX('By serial number'!$A:$AV,MATCH(TEXT($C101,"000"),'By serial number'!$A:$A,0),MATCH(_7043_DJones_1_export_excel_2_9_[[#Headers],[CEO_Address3]],'By serial number'!$A$1:$AV$1,0)))</f>
        <v/>
      </c>
      <c r="BN101" s="4" t="str">
        <f>IF(LEN(INDEX('By serial number'!$A:$AV,MATCH(TEXT($C101,"000"),'By serial number'!$A:$A,0),MATCH(_7043_DJones_1_export_excel_2_9_[[#Headers],[CEO_City]],'By serial number'!$A$1:$AV$1,0)))=0,"",INDEX('By serial number'!$A:$AV,MATCH(TEXT($C101,"000"),'By serial number'!$A:$A,0),MATCH(_7043_DJones_1_export_excel_2_9_[[#Headers],[CEO_City]],'By serial number'!$A$1:$AV$1,0)))</f>
        <v/>
      </c>
      <c r="BO101" s="4" t="str">
        <f>IF(LEN(INDEX('By serial number'!$A:$AV,MATCH(TEXT($C101,"000"),'By serial number'!$A:$A,0),MATCH(_7043_DJones_1_export_excel_2_9_[[#Headers],[CEO_State]],'By serial number'!$A$1:$AV$1,0)))=0,"",INDEX('By serial number'!$A:$AV,MATCH(TEXT($C101,"000"),'By serial number'!$A:$A,0),MATCH(_7043_DJones_1_export_excel_2_9_[[#Headers],[CEO_State]],'By serial number'!$A$1:$AV$1,0)))</f>
        <v/>
      </c>
      <c r="BP101" s="4" t="str">
        <f>IF(LEN(INDEX('By serial number'!$A:$AV,MATCH(TEXT($C101,"000"),'By serial number'!$A:$A,0),MATCH(_7043_DJones_1_export_excel_2_9_[[#Headers],[CEO_Postal_Code]],'By serial number'!$A$1:$AV$1,0)))=0,"",INDEX('By serial number'!$A:$AV,MATCH(TEXT($C101,"000"),'By serial number'!$A:$A,0),MATCH(_7043_DJones_1_export_excel_2_9_[[#Headers],[CEO_Postal_Code]],'By serial number'!$A$1:$AV$1,0)))</f>
        <v/>
      </c>
      <c r="BQ101" s="4" t="str">
        <f>IF(LEN(INDEX('By serial number'!$A:$AV,MATCH(TEXT($C101,"000"),'By serial number'!$A:$A,0),MATCH(_7043_DJones_1_export_excel_2_9_[[#Headers],[CEO_Country]],'By serial number'!$A$1:$AV$1,0)))=0,"",INDEX('By serial number'!$A:$AV,MATCH(TEXT($C101,"000"),'By serial number'!$A:$A,0),MATCH(_7043_DJones_1_export_excel_2_9_[[#Headers],[CEO_Country]],'By serial number'!$A$1:$AV$1,0)))</f>
        <v/>
      </c>
      <c r="BR101" s="4" t="str">
        <f>IF(LEN(INDEX('By serial number'!$A:$AV,MATCH(TEXT($C101,"000"),'By serial number'!$A:$A,0),MATCH(_7043_DJones_1_export_excel_2_9_[[#Headers],[CEO_Phone]],'By serial number'!$A$1:$AV$1,0)))=0,"",INDEX('By serial number'!$A:$AV,MATCH(TEXT($C101,"000"),'By serial number'!$A:$A,0),MATCH(_7043_DJones_1_export_excel_2_9_[[#Headers],[CEO_Phone]],'By serial number'!$A$1:$AV$1,0)))</f>
        <v/>
      </c>
      <c r="BS101" s="4" t="str">
        <f>IF(LEN(INDEX('By serial number'!$A:$AV,MATCH(TEXT($C101,"000"),'By serial number'!$A:$A,0),MATCH(_7043_DJones_1_export_excel_2_9_[[#Headers],[CEO_Phone_Extension]],'By serial number'!$A$1:$AV$1,0)))=0,"",INDEX('By serial number'!$A:$AV,MATCH(TEXT($C101,"000"),'By serial number'!$A:$A,0),MATCH(_7043_DJones_1_export_excel_2_9_[[#Headers],[CEO_Phone_Extension]],'By serial number'!$A$1:$AV$1,0)))</f>
        <v/>
      </c>
      <c r="BT101" s="4" t="str">
        <f>IF(LEN(INDEX('By serial number'!$A:$AV,MATCH(TEXT($C101,"000"),'By serial number'!$A:$A,0),MATCH(_7043_DJones_1_export_excel_2_9_[[#Headers],[CEO_Foreign_Phone]],'By serial number'!$A$1:$AV$1,0)))=0,"",INDEX('By serial number'!$A:$AV,MATCH(TEXT($C101,"000"),'By serial number'!$A:$A,0),MATCH(_7043_DJones_1_export_excel_2_9_[[#Headers],[CEO_Foreign_Phone]],'By serial number'!$A$1:$AV$1,0)))</f>
        <v/>
      </c>
      <c r="BU101" s="4" t="str">
        <f>IFERROR(INDEX(Zerobounce!$A:$B,MATCH(_7043_DJones_1_export_excel_2_9_[[#This Row],[COMPEMAILADDRESS]],Zerobounce!$A:$A,0),2),"")</f>
        <v/>
      </c>
      <c r="BV101" s="4" t="str">
        <f>IFERROR(INDEX(Zerobounce!$A:$B,MATCH(_7043_DJones_1_export_excel_2_9_[[#This Row],[CONTACTEMAIL]],Zerobounce!$A:$A,0),2),"")</f>
        <v/>
      </c>
      <c r="BW101" s="11"/>
    </row>
    <row r="102" spans="1:75" x14ac:dyDescent="0.25">
      <c r="A102" s="4" t="s">
        <v>999</v>
      </c>
      <c r="B102" s="4" t="s">
        <v>1000</v>
      </c>
      <c r="C102">
        <v>258</v>
      </c>
      <c r="D102" s="4" t="s">
        <v>595</v>
      </c>
      <c r="E102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N10RZ</v>
      </c>
      <c r="F102" s="4" t="s">
        <v>1678</v>
      </c>
      <c r="G102" s="4" t="s">
        <v>601</v>
      </c>
      <c r="H102" s="4" t="s">
        <v>1002</v>
      </c>
      <c r="I102" s="4" t="s">
        <v>515</v>
      </c>
      <c r="J102" s="4" t="s">
        <v>1679</v>
      </c>
      <c r="K102" s="4" t="s">
        <v>1680</v>
      </c>
      <c r="L102" s="4"/>
      <c r="M102" s="4" t="s">
        <v>1681</v>
      </c>
      <c r="N102" s="4" t="s">
        <v>520</v>
      </c>
      <c r="O102">
        <v>80112</v>
      </c>
      <c r="P102" s="4" t="s">
        <v>1002</v>
      </c>
      <c r="Q102" s="4" t="s">
        <v>1016</v>
      </c>
      <c r="R102" s="4"/>
      <c r="S102" s="4"/>
      <c r="T102" s="4" t="s">
        <v>1682</v>
      </c>
      <c r="U102" s="4"/>
      <c r="V102" s="4" t="s">
        <v>1683</v>
      </c>
      <c r="W102" s="4" t="s">
        <v>1684</v>
      </c>
      <c r="X102" s="4"/>
      <c r="Y102" s="4"/>
      <c r="Z102" s="4" t="s">
        <v>1682</v>
      </c>
      <c r="AA102" s="4"/>
      <c r="AB102" s="4"/>
      <c r="AC102" s="4" t="str">
        <f>IF(LEN(INDEX('By serial number'!$A:$AV,MATCH(TEXT($C102,"000"),'By serial number'!$A:$A,0),MATCH(_7043_DJones_1_export_excel_2_9_[[#Headers],["Operator"]],'By serial number'!$A$1:$AV$1,0)))=0,"",INDEX('By serial number'!$A:$AV,MATCH(TEXT($C102,"000"),'By serial number'!$A:$A,0),MATCH(_7043_DJones_1_export_excel_2_9_[[#Headers],["Operator"]],'By serial number'!$A$1:$AV$1,0)))</f>
        <v xml:space="preserve">Mountain Aviation </v>
      </c>
      <c r="AD102" s="4" t="str">
        <f>IF(LEN(INDEX('By serial number'!$A:$AV,MATCH(TEXT($C102,"000"),'By serial number'!$A:$A,0),MATCH(_7043_DJones_1_export_excel_2_9_[[#Headers],[Data]],'By serial number'!$A$1:$AV$1,0)))=0,"",INDEX('By serial number'!$A:$AV,MATCH(TEXT($C102,"000"),'By serial number'!$A:$A,0),MATCH(_7043_DJones_1_export_excel_2_9_[[#Headers],[Data]],'By serial number'!$A$1:$AV$1,0)))</f>
        <v>Peregrine Falcon LLC (Trustee) Boise ID bought 8/15/14</v>
      </c>
      <c r="AE102" s="4" t="str">
        <f>IF(LEN(INDEX('By serial number'!$A:$AV,MATCH(TEXT($C102,"000"),'By serial number'!$A:$A,0),MATCH(_7043_DJones_1_export_excel_2_9_[[#Headers],[NAME]],'By serial number'!$A$1:$AV$1,0)))=0,"",INDEX('By serial number'!$A:$AV,MATCH(TEXT($C102,"000"),'By serial number'!$A:$A,0),MATCH(_7043_DJones_1_export_excel_2_9_[[#Headers],[NAME]],'By serial number'!$A$1:$AV$1,0)))</f>
        <v>PEREGRINE FALCON LLC TRUSTEE</v>
      </c>
      <c r="AF102" s="4" t="str">
        <f>IF(LEN(INDEX('By serial number'!$A:$AV,MATCH(TEXT($C102,"000"),'By serial number'!$A:$A,0),MATCH(_7043_DJones_1_export_excel_2_9_[[#Headers],[STREET]],'By serial number'!$A$1:$AV$1,0)))=0,"",INDEX('By serial number'!$A:$AV,MATCH(TEXT($C102,"000"),'By serial number'!$A:$A,0),MATCH(_7043_DJones_1_export_excel_2_9_[[#Headers],[STREET]],'By serial number'!$A$1:$AV$1,0)))</f>
        <v>6225 N MEEKER PL STE 100</v>
      </c>
      <c r="AG102" s="4" t="str">
        <f>IF(LEN(INDEX('By serial number'!$A:$AV,MATCH(TEXT($C102,"000"),'By serial number'!$A:$A,0),MATCH(_7043_DJones_1_export_excel_2_9_[[#Headers],[CITY]],'By serial number'!$A$1:$AV$1,0)))=0,"",INDEX('By serial number'!$A:$AV,MATCH(TEXT($C102,"000"),'By serial number'!$A:$A,0),MATCH(_7043_DJones_1_export_excel_2_9_[[#Headers],[CITY]],'By serial number'!$A$1:$AV$1,0)))</f>
        <v>BOISE</v>
      </c>
      <c r="AH102" s="4" t="str">
        <f>IF(LEN(INDEX('By serial number'!$A:$AV,MATCH(TEXT($C102,"000"),'By serial number'!$A:$A,0),MATCH(_7043_DJones_1_export_excel_2_9_[[#Headers],[STATE]],'By serial number'!$A$1:$AV$1,0)))=0,"",INDEX('By serial number'!$A:$AV,MATCH(TEXT($C102,"000"),'By serial number'!$A:$A,0),MATCH(_7043_DJones_1_export_excel_2_9_[[#Headers],[STATE]],'By serial number'!$A$1:$AV$1,0)))</f>
        <v>ID</v>
      </c>
      <c r="AI102" s="4" t="e">
        <f>IF(LEN(INDEX('By serial number'!$A:$AV,MATCH(TEXT($C102,"000"),'By serial number'!$A:$A,0),MATCH(_7043_DJones_1_export_excel_2_9_[[#Headers],[Column1]],'By serial number'!$A$1:$AV$1,0)))=0,"",INDEX('By serial number'!$A:$AV,MATCH(TEXT($C102,"000"),'By serial number'!$A:$A,0),MATCH(_7043_DJones_1_export_excel_2_9_[[#Headers],[Column1]],'By serial number'!$A$1:$AV$1,0)))</f>
        <v>#N/A</v>
      </c>
      <c r="AJ102" s="4" t="str">
        <f>IF(LEN(INDEX('By serial number'!$A:$AV,MATCH(TEXT($C102,"000"),'By serial number'!$A:$A,0),MATCH(_7043_DJones_1_export_excel_2_9_[[#Headers],[OTHER NAMES(1)]],'By serial number'!$A$1:$AV$1,0)))=0,"",INDEX('By serial number'!$A:$AV,MATCH(TEXT($C102,"000"),'By serial number'!$A:$A,0),MATCH(_7043_DJones_1_export_excel_2_9_[[#Headers],[OTHER NAMES(1)]],'By serial number'!$A$1:$AV$1,0)))</f>
        <v/>
      </c>
      <c r="AK102" s="4" t="str">
        <f>IF(LEN(INDEX('By serial number'!$A:$AV,MATCH(TEXT($C102,"000"),'By serial number'!$A:$A,0),MATCH(_7043_DJones_1_export_excel_2_9_[[#Headers],[OTHER NAMES(2)]],'By serial number'!$A$1:$AV$1,0)))=0,"",INDEX('By serial number'!$A:$AV,MATCH(TEXT($C102,"000"),'By serial number'!$A:$A,0),MATCH(_7043_DJones_1_export_excel_2_9_[[#Headers],[OTHER NAMES(2)]],'By serial number'!$A$1:$AV$1,0)))</f>
        <v/>
      </c>
      <c r="AL102" s="4" t="str">
        <f>IF(LEN(INDEX('By serial number'!$A:$AV,MATCH(TEXT($C102,"000"),'By serial number'!$A:$A,0),MATCH(_7043_DJones_1_export_excel_2_9_[[#Headers],[Part 135 Certificate Holder Name]],'By serial number'!$A$1:$AV$1,0)))=0,"",INDEX('By serial number'!$A:$AV,MATCH(TEXT($C102,"000"),'By serial number'!$A:$A,0),MATCH(_7043_DJones_1_export_excel_2_9_[[#Headers],[Part 135 Certificate Holder Name]],'By serial number'!$A$1:$AV$1,0)))</f>
        <v>Mountain Aviation, LLC</v>
      </c>
      <c r="AM102" s="4" t="str">
        <f>IF(LEN(INDEX('By serial number'!$A:$AV,MATCH(TEXT($C102,"000"),'By serial number'!$A:$A,0),MATCH(_7043_DJones_1_export_excel_2_9_[[#Headers],[Part 135 Dsgn]],'By serial number'!$A$1:$AV$1,0)))=0,"",INDEX('By serial number'!$A:$AV,MATCH(TEXT($C102,"000"),'By serial number'!$A:$A,0),MATCH(_7043_DJones_1_export_excel_2_9_[[#Headers],[Part 135 Dsgn]],'By serial number'!$A$1:$AV$1,0)))</f>
        <v>VQMA</v>
      </c>
      <c r="AN102" s="4" t="e">
        <f>IF(LEN(INDEX('By serial number'!$A:$AV,MATCH(TEXT($C102,"000"),'By serial number'!$A:$A,0),MATCH(_7043_DJones_1_export_excel_2_9_[[#Headers],[Column2]],'By serial number'!$A$1:$AV$1,0)))=0,"",INDEX('By serial number'!$A:$AV,MATCH(TEXT($C102,"000"),'By serial number'!$A:$A,0),MATCH(_7043_DJones_1_export_excel_2_9_[[#Headers],[Column2]],'By serial number'!$A$1:$AV$1,0)))</f>
        <v>#N/A</v>
      </c>
      <c r="AO102" s="4" t="str">
        <f>IF(LEN(INDEX('By serial number'!$A:$AV,MATCH(TEXT($C102,"000"),'By serial number'!$A:$A,0),MATCH(_7043_DJones_1_export_excel_2_9_[[#Headers],[DNB Key People]],'By serial number'!$A$1:$AV$1,0)))=0,"",INDEX('By serial number'!$A:$AV,MATCH(TEXT($C102,"000"),'By serial number'!$A:$A,0),MATCH(_7043_DJones_1_export_excel_2_9_[[#Headers],[DNB Key People]],'By serial number'!$A$1:$AV$1,0)))</f>
        <v/>
      </c>
      <c r="AP102" s="4" t="str">
        <f>IF(LEN(INDEX('By serial number'!$A:$AV,MATCH(TEXT($C102,"000"),'By serial number'!$A:$A,0),MATCH(_7043_DJones_1_export_excel_2_9_[[#Headers],[POC]],'By serial number'!$A$1:$AV$1,0)))=0,"",INDEX('By serial number'!$A:$AV,MATCH(TEXT($C102,"000"),'By serial number'!$A:$A,0),MATCH(_7043_DJones_1_export_excel_2_9_[[#Headers],[POC]],'By serial number'!$A$1:$AV$1,0)))</f>
        <v/>
      </c>
      <c r="AQ102" s="4" t="str">
        <f>IF(LEN(INDEX('By serial number'!$A:$AV,MATCH(TEXT($C102,"000"),'By serial number'!$A:$A,0),MATCH(_7043_DJones_1_export_excel_2_9_[[#Headers],[Title]],'By serial number'!$A$1:$AV$1,0)))=0,"",INDEX('By serial number'!$A:$AV,MATCH(TEXT($C102,"000"),'By serial number'!$A:$A,0),MATCH(_7043_DJones_1_export_excel_2_9_[[#Headers],[Title]],'By serial number'!$A$1:$AV$1,0)))</f>
        <v/>
      </c>
      <c r="AR102" s="4" t="str">
        <f>IF(LEN(INDEX('By serial number'!$A:$AV,MATCH(TEXT($C102,"000"),'By serial number'!$A:$A,0),MATCH(_7043_DJones_1_export_excel_2_9_[[#Headers],[Address]],'By serial number'!$A$1:$AV$1,0)))=0,"",INDEX('By serial number'!$A:$AV,MATCH(TEXT($C102,"000"),'By serial number'!$A:$A,0),MATCH(_7043_DJones_1_export_excel_2_9_[[#Headers],[Address]],'By serial number'!$A$1:$AV$1,0)))</f>
        <v/>
      </c>
      <c r="AS102" s="4" t="e">
        <f>IF(LEN(INDEX('By serial number'!$A:$AV,MATCH(TEXT($C102,"000"),'By serial number'!$A:$A,0),MATCH(_7043_DJones_1_export_excel_2_9_[[#Headers],[Column3]],'By serial number'!$A$1:$AV$1,0)))=0,"",INDEX('By serial number'!$A:$AV,MATCH(TEXT($C102,"000"),'By serial number'!$A:$A,0),MATCH(_7043_DJones_1_export_excel_2_9_[[#Headers],[Column3]],'By serial number'!$A$1:$AV$1,0)))</f>
        <v>#N/A</v>
      </c>
      <c r="AT102" s="4" t="str">
        <f>IF(LEN(INDEX('By serial number'!$A:$AV,MATCH(TEXT($C102,"000"),'By serial number'!$A:$A,0),MATCH(_7043_DJones_1_export_excel_2_9_[[#Headers],[Phone]],'By serial number'!$A$1:$AV$1,0)))=0,"",INDEX('By serial number'!$A:$AV,MATCH(TEXT($C102,"000"),'By serial number'!$A:$A,0),MATCH(_7043_DJones_1_export_excel_2_9_[[#Headers],[Phone]],'By serial number'!$A$1:$AV$1,0)))</f>
        <v/>
      </c>
      <c r="AU102" s="4" t="str">
        <f>IF(LEN(INDEX('By serial number'!$A:$AV,MATCH(TEXT($C102,"000"),'By serial number'!$A:$A,0),MATCH(_7043_DJones_1_export_excel_2_9_[[#Headers],[Email]],'By serial number'!$A$1:$AV$1,0)))=0,"",INDEX('By serial number'!$A:$AV,MATCH(TEXT($C102,"000"),'By serial number'!$A:$A,0),MATCH(_7043_DJones_1_export_excel_2_9_[[#Headers],[Email]],'By serial number'!$A$1:$AV$1,0)))</f>
        <v/>
      </c>
      <c r="AV102" s="4" t="e">
        <f>IF(LEN(INDEX('By serial number'!$A:$AV,MATCH(TEXT($C102,"000"),'By serial number'!$A:$A,0),MATCH(_7043_DJones_1_export_excel_2_9_[[#Headers],[Column4]],'By serial number'!$A$1:$AV$1,0)))=0,"",INDEX('By serial number'!$A:$AV,MATCH(TEXT($C102,"000"),'By serial number'!$A:$A,0),MATCH(_7043_DJones_1_export_excel_2_9_[[#Headers],[Column4]],'By serial number'!$A$1:$AV$1,0)))</f>
        <v>#N/A</v>
      </c>
      <c r="AW102" s="4" t="str">
        <f>IF(LEN(INDEX('By serial number'!$A:$AV,MATCH(TEXT($C102,"000"),'By serial number'!$A:$A,0),MATCH(_7043_DJones_1_export_excel_2_9_[[#Headers],[NBAA Name]],'By serial number'!$A$1:$AV$1,0)))=0,"",INDEX('By serial number'!$A:$AV,MATCH(TEXT($C102,"000"),'By serial number'!$A:$A,0),MATCH(_7043_DJones_1_export_excel_2_9_[[#Headers],[NBAA Name]],'By serial number'!$A$1:$AV$1,0)))</f>
        <v/>
      </c>
      <c r="AX102" s="4" t="str">
        <f>IF(LEN(INDEX('By serial number'!$A:$AV,MATCH(TEXT($C102,"000"),'By serial number'!$A:$A,0),MATCH(_7043_DJones_1_export_excel_2_9_[[#Headers],[NBAA Addr1]],'By serial number'!$A$1:$AV$1,0)))=0,"",INDEX('By serial number'!$A:$AV,MATCH(TEXT($C102,"000"),'By serial number'!$A:$A,0),MATCH(_7043_DJones_1_export_excel_2_9_[[#Headers],[NBAA Addr1]],'By serial number'!$A$1:$AV$1,0)))</f>
        <v/>
      </c>
      <c r="AY102" s="4" t="str">
        <f>IF(LEN(INDEX('By serial number'!$A:$AV,MATCH(TEXT($C102,"000"),'By serial number'!$A:$A,0),MATCH(_7043_DJones_1_export_excel_2_9_[[#Headers],[NBAA Addr2]],'By serial number'!$A$1:$AV$1,0)))=0,"",INDEX('By serial number'!$A:$AV,MATCH(TEXT($C102,"000"),'By serial number'!$A:$A,0),MATCH(_7043_DJones_1_export_excel_2_9_[[#Headers],[NBAA Addr2]],'By serial number'!$A$1:$AV$1,0)))</f>
        <v/>
      </c>
      <c r="AZ102" s="4" t="str">
        <f>IF(LEN(INDEX('By serial number'!$A:$AV,MATCH(TEXT($C102,"000"),'By serial number'!$A:$A,0),MATCH(_7043_DJones_1_export_excel_2_9_[[#Headers],[NBAA City]],'By serial number'!$A$1:$AV$1,0)))=0,"",INDEX('By serial number'!$A:$AV,MATCH(TEXT($C102,"000"),'By serial number'!$A:$A,0),MATCH(_7043_DJones_1_export_excel_2_9_[[#Headers],[NBAA City]],'By serial number'!$A$1:$AV$1,0)))</f>
        <v/>
      </c>
      <c r="BA102" s="4" t="str">
        <f>IF(LEN(INDEX('By serial number'!$A:$AV,MATCH(TEXT($C102,"000"),'By serial number'!$A:$A,0),MATCH(_7043_DJones_1_export_excel_2_9_[[#Headers],[NBAA State]],'By serial number'!$A$1:$AV$1,0)))=0,"",INDEX('By serial number'!$A:$AV,MATCH(TEXT($C102,"000"),'By serial number'!$A:$A,0),MATCH(_7043_DJones_1_export_excel_2_9_[[#Headers],[NBAA State]],'By serial number'!$A$1:$AV$1,0)))</f>
        <v/>
      </c>
      <c r="BB102" s="4" t="str">
        <f>IF(LEN(INDEX('By serial number'!$A:$AV,MATCH(TEXT($C102,"000"),'By serial number'!$A:$A,0),MATCH(_7043_DJones_1_export_excel_2_9_[[#Headers],[NBAA Zip]],'By serial number'!$A$1:$AV$1,0)))=0,"",INDEX('By serial number'!$A:$AV,MATCH(TEXT($C102,"000"),'By serial number'!$A:$A,0),MATCH(_7043_DJones_1_export_excel_2_9_[[#Headers],[NBAA Zip]],'By serial number'!$A$1:$AV$1,0)))</f>
        <v/>
      </c>
      <c r="BC102" s="4" t="str">
        <f>IF(LEN(INDEX('By serial number'!$A:$AV,MATCH(TEXT($C102,"000"),'By serial number'!$A:$A,0),MATCH(_7043_DJones_1_export_excel_2_9_[[#Headers],[NBAA Phone]],'By serial number'!$A$1:$AV$1,0)))=0,"",INDEX('By serial number'!$A:$AV,MATCH(TEXT($C102,"000"),'By serial number'!$A:$A,0),MATCH(_7043_DJones_1_export_excel_2_9_[[#Headers],[NBAA Phone]],'By serial number'!$A$1:$AV$1,0)))</f>
        <v/>
      </c>
      <c r="BD102" s="4" t="str">
        <f>IF(LEN(INDEX('By serial number'!$A:$AV,MATCH(TEXT($C102,"000"),'By serial number'!$A:$A,0),MATCH(_7043_DJones_1_export_excel_2_9_[[#Headers],[NBAA Web]],'By serial number'!$A$1:$AV$1,0)))=0,"",INDEX('By serial number'!$A:$AV,MATCH(TEXT($C102,"000"),'By serial number'!$A:$A,0),MATCH(_7043_DJones_1_export_excel_2_9_[[#Headers],[NBAA Web]],'By serial number'!$A$1:$AV$1,0)))</f>
        <v/>
      </c>
      <c r="BE102" s="4" t="str">
        <f>IF(LEN(INDEX('By serial number'!$A:$AV,MATCH(TEXT($C102,"000"),'By serial number'!$A:$A,0),MATCH(_7043_DJones_1_export_excel_2_9_[[#Headers],[NBAA email]],'By serial number'!$A$1:$AV$1,0)))=0,"",INDEX('By serial number'!$A:$AV,MATCH(TEXT($C102,"000"),'By serial number'!$A:$A,0),MATCH(_7043_DJones_1_export_excel_2_9_[[#Headers],[NBAA email]],'By serial number'!$A$1:$AV$1,0)))</f>
        <v/>
      </c>
      <c r="BF102" s="4" t="str">
        <f>IF(LEN(INDEX('By serial number'!$A:$AV,MATCH(TEXT($C102,"000"),'By serial number'!$A:$A,0),MATCH(_7043_DJones_1_export_excel_2_9_[[#Headers],[NBAA NBAA Link]],'By serial number'!$A$1:$AV$1,0)))=0,"",INDEX('By serial number'!$A:$AV,MATCH(TEXT($C102,"000"),'By serial number'!$A:$A,0),MATCH(_7043_DJones_1_export_excel_2_9_[[#Headers],[NBAA NBAA Link]],'By serial number'!$A$1:$AV$1,0)))</f>
        <v/>
      </c>
      <c r="BG102" s="4" t="str">
        <f>IF(LEN(INDEX('By serial number'!$A:$AV,MATCH(TEXT($C102,"000"),'By serial number'!$A:$A,0),MATCH(_7043_DJones_1_export_excel_2_9_[[#Headers],[Certificate Designator]],'By serial number'!$A$1:$AV$1,0)))=0,"",INDEX('By serial number'!$A:$AV,MATCH(TEXT($C102,"000"),'By serial number'!$A:$A,0),MATCH(_7043_DJones_1_export_excel_2_9_[[#Headers],[Certificate Designator]],'By serial number'!$A$1:$AV$1,0)))</f>
        <v>VQMA</v>
      </c>
      <c r="BH102" s="4" t="str">
        <f>IF(LEN(INDEX('By serial number'!$A:$AV,MATCH(TEXT($C102,"000"),'By serial number'!$A:$A,0),MATCH(_7043_DJones_1_export_excel_2_9_[[#Headers],[Company Name]],'By serial number'!$A$1:$AV$1,0)))=0,"",INDEX('By serial number'!$A:$AV,MATCH(TEXT($C102,"000"),'By serial number'!$A:$A,0),MATCH(_7043_DJones_1_export_excel_2_9_[[#Headers],[Company Name]],'By serial number'!$A$1:$AV$1,0)))</f>
        <v>MOUNTAIN AVIATION LLC</v>
      </c>
      <c r="BI102" s="4" t="str">
        <f>IF(LEN(INDEX('By serial number'!$A:$AV,MATCH(TEXT($C102,"000"),'By serial number'!$A:$A,0),MATCH(_7043_DJones_1_export_excel_2_9_[[#Headers],[CEO_Name]],'By serial number'!$A$1:$AV$1,0)))=0,"",INDEX('By serial number'!$A:$AV,MATCH(TEXT($C102,"000"),'By serial number'!$A:$A,0),MATCH(_7043_DJones_1_export_excel_2_9_[[#Headers],[CEO_Name]],'By serial number'!$A$1:$AV$1,0)))</f>
        <v>Vargo, Michael Stephen</v>
      </c>
      <c r="BJ102" s="4" t="str">
        <f>IF(LEN(INDEX('By serial number'!$A:$AV,MATCH(TEXT($C102,"000"),'By serial number'!$A:$A,0),MATCH(_7043_DJones_1_export_excel_2_9_[[#Headers],[CEO_Title]],'By serial number'!$A$1:$AV$1,0)))=0,"",INDEX('By serial number'!$A:$AV,MATCH(TEXT($C102,"000"),'By serial number'!$A:$A,0),MATCH(_7043_DJones_1_export_excel_2_9_[[#Headers],[CEO_Title]],'By serial number'!$A$1:$AV$1,0)))</f>
        <v>CHIEF OPERATING OFFICER</v>
      </c>
      <c r="BK102" s="4" t="str">
        <f>IF(LEN(INDEX('By serial number'!$A:$AV,MATCH(TEXT($C102,"000"),'By serial number'!$A:$A,0),MATCH(_7043_DJones_1_export_excel_2_9_[[#Headers],[CEO_Address1]],'By serial number'!$A$1:$AV$1,0)))=0,"",INDEX('By serial number'!$A:$AV,MATCH(TEXT($C102,"000"),'By serial number'!$A:$A,0),MATCH(_7043_DJones_1_export_excel_2_9_[[#Headers],[CEO_Address1]],'By serial number'!$A$1:$AV$1,0)))</f>
        <v>9656 METRO AIRPORT AVE.</v>
      </c>
      <c r="BL102" s="4" t="str">
        <f>IF(LEN(INDEX('By serial number'!$A:$AV,MATCH(TEXT($C102,"000"),'By serial number'!$A:$A,0),MATCH(_7043_DJones_1_export_excel_2_9_[[#Headers],[CEO_Address2]],'By serial number'!$A$1:$AV$1,0)))=0,"",INDEX('By serial number'!$A:$AV,MATCH(TEXT($C102,"000"),'By serial number'!$A:$A,0),MATCH(_7043_DJones_1_export_excel_2_9_[[#Headers],[CEO_Address2]],'By serial number'!$A$1:$AV$1,0)))</f>
        <v/>
      </c>
      <c r="BM102" s="4" t="str">
        <f>IF(LEN(INDEX('By serial number'!$A:$AV,MATCH(TEXT($C102,"000"),'By serial number'!$A:$A,0),MATCH(_7043_DJones_1_export_excel_2_9_[[#Headers],[CEO_Address3]],'By serial number'!$A$1:$AV$1,0)))=0,"",INDEX('By serial number'!$A:$AV,MATCH(TEXT($C102,"000"),'By serial number'!$A:$A,0),MATCH(_7043_DJones_1_export_excel_2_9_[[#Headers],[CEO_Address3]],'By serial number'!$A$1:$AV$1,0)))</f>
        <v/>
      </c>
      <c r="BN102" s="4" t="str">
        <f>IF(LEN(INDEX('By serial number'!$A:$AV,MATCH(TEXT($C102,"000"),'By serial number'!$A:$A,0),MATCH(_7043_DJones_1_export_excel_2_9_[[#Headers],[CEO_City]],'By serial number'!$A$1:$AV$1,0)))=0,"",INDEX('By serial number'!$A:$AV,MATCH(TEXT($C102,"000"),'By serial number'!$A:$A,0),MATCH(_7043_DJones_1_export_excel_2_9_[[#Headers],[CEO_City]],'By serial number'!$A$1:$AV$1,0)))</f>
        <v>BROOMFIELD</v>
      </c>
      <c r="BO102" s="4" t="str">
        <f>IF(LEN(INDEX('By serial number'!$A:$AV,MATCH(TEXT($C102,"000"),'By serial number'!$A:$A,0),MATCH(_7043_DJones_1_export_excel_2_9_[[#Headers],[CEO_State]],'By serial number'!$A$1:$AV$1,0)))=0,"",INDEX('By serial number'!$A:$AV,MATCH(TEXT($C102,"000"),'By serial number'!$A:$A,0),MATCH(_7043_DJones_1_export_excel_2_9_[[#Headers],[CEO_State]],'By serial number'!$A$1:$AV$1,0)))</f>
        <v>CO</v>
      </c>
      <c r="BP102" s="4" t="str">
        <f>IF(LEN(INDEX('By serial number'!$A:$AV,MATCH(TEXT($C102,"000"),'By serial number'!$A:$A,0),MATCH(_7043_DJones_1_export_excel_2_9_[[#Headers],[CEO_Postal_Code]],'By serial number'!$A$1:$AV$1,0)))=0,"",INDEX('By serial number'!$A:$AV,MATCH(TEXT($C102,"000"),'By serial number'!$A:$A,0),MATCH(_7043_DJones_1_export_excel_2_9_[[#Headers],[CEO_Postal_Code]],'By serial number'!$A$1:$AV$1,0)))</f>
        <v>80021</v>
      </c>
      <c r="BQ102" s="4" t="str">
        <f>IF(LEN(INDEX('By serial number'!$A:$AV,MATCH(TEXT($C102,"000"),'By serial number'!$A:$A,0),MATCH(_7043_DJones_1_export_excel_2_9_[[#Headers],[CEO_Country]],'By serial number'!$A$1:$AV$1,0)))=0,"",INDEX('By serial number'!$A:$AV,MATCH(TEXT($C102,"000"),'By serial number'!$A:$A,0),MATCH(_7043_DJones_1_export_excel_2_9_[[#Headers],[CEO_Country]],'By serial number'!$A$1:$AV$1,0)))</f>
        <v>US</v>
      </c>
      <c r="BR102" s="4" t="str">
        <f>IF(LEN(INDEX('By serial number'!$A:$AV,MATCH(TEXT($C102,"000"),'By serial number'!$A:$A,0),MATCH(_7043_DJones_1_export_excel_2_9_[[#Headers],[CEO_Phone]],'By serial number'!$A$1:$AV$1,0)))=0,"",INDEX('By serial number'!$A:$AV,MATCH(TEXT($C102,"000"),'By serial number'!$A:$A,0),MATCH(_7043_DJones_1_export_excel_2_9_[[#Headers],[CEO_Phone]],'By serial number'!$A$1:$AV$1,0)))</f>
        <v>3034663506</v>
      </c>
      <c r="BS102" s="4" t="str">
        <f>IF(LEN(INDEX('By serial number'!$A:$AV,MATCH(TEXT($C102,"000"),'By serial number'!$A:$A,0),MATCH(_7043_DJones_1_export_excel_2_9_[[#Headers],[CEO_Phone_Extension]],'By serial number'!$A$1:$AV$1,0)))=0,"",INDEX('By serial number'!$A:$AV,MATCH(TEXT($C102,"000"),'By serial number'!$A:$A,0),MATCH(_7043_DJones_1_export_excel_2_9_[[#Headers],[CEO_Phone_Extension]],'By serial number'!$A$1:$AV$1,0)))</f>
        <v/>
      </c>
      <c r="BT102" s="4" t="str">
        <f>IF(LEN(INDEX('By serial number'!$A:$AV,MATCH(TEXT($C102,"000"),'By serial number'!$A:$A,0),MATCH(_7043_DJones_1_export_excel_2_9_[[#Headers],[CEO_Foreign_Phone]],'By serial number'!$A$1:$AV$1,0)))=0,"",INDEX('By serial number'!$A:$AV,MATCH(TEXT($C102,"000"),'By serial number'!$A:$A,0),MATCH(_7043_DJones_1_export_excel_2_9_[[#Headers],[CEO_Foreign_Phone]],'By serial number'!$A$1:$AV$1,0)))</f>
        <v/>
      </c>
      <c r="BU102" s="4" t="str">
        <f>IFERROR(INDEX(Zerobounce!$A:$B,MATCH(_7043_DJones_1_export_excel_2_9_[[#This Row],[COMPEMAILADDRESS]],Zerobounce!$A:$A,0),2),"")</f>
        <v/>
      </c>
      <c r="BV102" s="4" t="str">
        <f>IFERROR(INDEX(Zerobounce!$A:$B,MATCH(_7043_DJones_1_export_excel_2_9_[[#This Row],[CONTACTEMAIL]],Zerobounce!$A:$A,0),2),"")</f>
        <v/>
      </c>
      <c r="BW102" s="11"/>
    </row>
    <row r="103" spans="1:75" x14ac:dyDescent="0.25">
      <c r="A103" s="4" t="s">
        <v>999</v>
      </c>
      <c r="B103" s="4" t="s">
        <v>1000</v>
      </c>
      <c r="C103">
        <v>259</v>
      </c>
      <c r="D103" s="4" t="s">
        <v>1685</v>
      </c>
      <c r="E103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RP-C5168 </v>
      </c>
      <c r="F103" s="4" t="s">
        <v>1686</v>
      </c>
      <c r="G103" s="4"/>
      <c r="H103" s="4" t="s">
        <v>611</v>
      </c>
      <c r="I103" s="4" t="s">
        <v>515</v>
      </c>
      <c r="J103" s="4" t="s">
        <v>1687</v>
      </c>
      <c r="K103" s="4" t="s">
        <v>1688</v>
      </c>
      <c r="L103" s="4" t="s">
        <v>1689</v>
      </c>
      <c r="M103" s="4" t="s">
        <v>1690</v>
      </c>
      <c r="N103" s="4"/>
      <c r="O103">
        <v>1307</v>
      </c>
      <c r="P103" s="4" t="s">
        <v>611</v>
      </c>
      <c r="Q103" s="4" t="s">
        <v>1691</v>
      </c>
      <c r="R103" s="4" t="s">
        <v>1692</v>
      </c>
      <c r="S103" s="4" t="s">
        <v>1693</v>
      </c>
      <c r="T103" s="4"/>
      <c r="U103" s="4"/>
      <c r="V103" s="4" t="s">
        <v>1694</v>
      </c>
      <c r="W103" s="4" t="s">
        <v>1695</v>
      </c>
      <c r="X103" s="4" t="s">
        <v>1581</v>
      </c>
      <c r="Y103" s="4" t="s">
        <v>1696</v>
      </c>
      <c r="Z103" s="4"/>
      <c r="AA103" s="4"/>
      <c r="AB103" s="4"/>
      <c r="AC103" s="4" t="str">
        <f>IF(LEN(INDEX('By serial number'!$A:$AV,MATCH(TEXT($C103,"000"),'By serial number'!$A:$A,0),MATCH(_7043_DJones_1_export_excel_2_9_[[#Headers],["Operator"]],'By serial number'!$A$1:$AV$1,0)))=0,"",INDEX('By serial number'!$A:$AV,MATCH(TEXT($C103,"000"),'By serial number'!$A:$A,0),MATCH(_7043_DJones_1_export_excel_2_9_[[#Headers],["Operator"]],'By serial number'!$A$1:$AV$1,0)))</f>
        <v xml:space="preserve">Philippine Airlines </v>
      </c>
      <c r="AD103" s="4" t="str">
        <f>IF(LEN(INDEX('By serial number'!$A:$AV,MATCH(TEXT($C103,"000"),'By serial number'!$A:$A,0),MATCH(_7043_DJones_1_export_excel_2_9_[[#Headers],[Data]],'By serial number'!$A$1:$AV$1,0)))=0,"",INDEX('By serial number'!$A:$AV,MATCH(TEXT($C103,"000"),'By serial number'!$A:$A,0),MATCH(_7043_DJones_1_export_excel_2_9_[[#Headers],[Data]],'By serial number'!$A$1:$AV$1,0)))</f>
        <v>delivered 8/8/08</v>
      </c>
      <c r="AE103" s="4" t="str">
        <f>IF(LEN(INDEX('By serial number'!$A:$AV,MATCH(TEXT($C103,"000"),'By serial number'!$A:$A,0),MATCH(_7043_DJones_1_export_excel_2_9_[[#Headers],[NAME]],'By serial number'!$A$1:$AV$1,0)))=0,"",INDEX('By serial number'!$A:$AV,MATCH(TEXT($C103,"000"),'By serial number'!$A:$A,0),MATCH(_7043_DJones_1_export_excel_2_9_[[#Headers],[NAME]],'By serial number'!$A$1:$AV$1,0)))</f>
        <v/>
      </c>
      <c r="AF103" s="4" t="str">
        <f>IF(LEN(INDEX('By serial number'!$A:$AV,MATCH(TEXT($C103,"000"),'By serial number'!$A:$A,0),MATCH(_7043_DJones_1_export_excel_2_9_[[#Headers],[STREET]],'By serial number'!$A$1:$AV$1,0)))=0,"",INDEX('By serial number'!$A:$AV,MATCH(TEXT($C103,"000"),'By serial number'!$A:$A,0),MATCH(_7043_DJones_1_export_excel_2_9_[[#Headers],[STREET]],'By serial number'!$A$1:$AV$1,0)))</f>
        <v/>
      </c>
      <c r="AG103" s="4" t="str">
        <f>IF(LEN(INDEX('By serial number'!$A:$AV,MATCH(TEXT($C103,"000"),'By serial number'!$A:$A,0),MATCH(_7043_DJones_1_export_excel_2_9_[[#Headers],[CITY]],'By serial number'!$A$1:$AV$1,0)))=0,"",INDEX('By serial number'!$A:$AV,MATCH(TEXT($C103,"000"),'By serial number'!$A:$A,0),MATCH(_7043_DJones_1_export_excel_2_9_[[#Headers],[CITY]],'By serial number'!$A$1:$AV$1,0)))</f>
        <v/>
      </c>
      <c r="AH103" s="4" t="str">
        <f>IF(LEN(INDEX('By serial number'!$A:$AV,MATCH(TEXT($C103,"000"),'By serial number'!$A:$A,0),MATCH(_7043_DJones_1_export_excel_2_9_[[#Headers],[STATE]],'By serial number'!$A$1:$AV$1,0)))=0,"",INDEX('By serial number'!$A:$AV,MATCH(TEXT($C103,"000"),'By serial number'!$A:$A,0),MATCH(_7043_DJones_1_export_excel_2_9_[[#Headers],[STATE]],'By serial number'!$A$1:$AV$1,0)))</f>
        <v/>
      </c>
      <c r="AI103" s="4" t="e">
        <f>IF(LEN(INDEX('By serial number'!$A:$AV,MATCH(TEXT($C103,"000"),'By serial number'!$A:$A,0),MATCH(_7043_DJones_1_export_excel_2_9_[[#Headers],[Column1]],'By serial number'!$A$1:$AV$1,0)))=0,"",INDEX('By serial number'!$A:$AV,MATCH(TEXT($C103,"000"),'By serial number'!$A:$A,0),MATCH(_7043_DJones_1_export_excel_2_9_[[#Headers],[Column1]],'By serial number'!$A$1:$AV$1,0)))</f>
        <v>#N/A</v>
      </c>
      <c r="AJ103" s="4" t="str">
        <f>IF(LEN(INDEX('By serial number'!$A:$AV,MATCH(TEXT($C103,"000"),'By serial number'!$A:$A,0),MATCH(_7043_DJones_1_export_excel_2_9_[[#Headers],[OTHER NAMES(1)]],'By serial number'!$A$1:$AV$1,0)))=0,"",INDEX('By serial number'!$A:$AV,MATCH(TEXT($C103,"000"),'By serial number'!$A:$A,0),MATCH(_7043_DJones_1_export_excel_2_9_[[#Headers],[OTHER NAMES(1)]],'By serial number'!$A$1:$AV$1,0)))</f>
        <v/>
      </c>
      <c r="AK103" s="4" t="str">
        <f>IF(LEN(INDEX('By serial number'!$A:$AV,MATCH(TEXT($C103,"000"),'By serial number'!$A:$A,0),MATCH(_7043_DJones_1_export_excel_2_9_[[#Headers],[OTHER NAMES(2)]],'By serial number'!$A$1:$AV$1,0)))=0,"",INDEX('By serial number'!$A:$AV,MATCH(TEXT($C103,"000"),'By serial number'!$A:$A,0),MATCH(_7043_DJones_1_export_excel_2_9_[[#Headers],[OTHER NAMES(2)]],'By serial number'!$A$1:$AV$1,0)))</f>
        <v/>
      </c>
      <c r="AL103" s="4" t="str">
        <f>IF(LEN(INDEX('By serial number'!$A:$AV,MATCH(TEXT($C103,"000"),'By serial number'!$A:$A,0),MATCH(_7043_DJones_1_export_excel_2_9_[[#Headers],[Part 135 Certificate Holder Name]],'By serial number'!$A$1:$AV$1,0)))=0,"",INDEX('By serial number'!$A:$AV,MATCH(TEXT($C103,"000"),'By serial number'!$A:$A,0),MATCH(_7043_DJones_1_export_excel_2_9_[[#Headers],[Part 135 Certificate Holder Name]],'By serial number'!$A$1:$AV$1,0)))</f>
        <v/>
      </c>
      <c r="AM103" s="4" t="str">
        <f>IF(LEN(INDEX('By serial number'!$A:$AV,MATCH(TEXT($C103,"000"),'By serial number'!$A:$A,0),MATCH(_7043_DJones_1_export_excel_2_9_[[#Headers],[Part 135 Dsgn]],'By serial number'!$A$1:$AV$1,0)))=0,"",INDEX('By serial number'!$A:$AV,MATCH(TEXT($C103,"000"),'By serial number'!$A:$A,0),MATCH(_7043_DJones_1_export_excel_2_9_[[#Headers],[Part 135 Dsgn]],'By serial number'!$A$1:$AV$1,0)))</f>
        <v/>
      </c>
      <c r="AN103" s="4" t="e">
        <f>IF(LEN(INDEX('By serial number'!$A:$AV,MATCH(TEXT($C103,"000"),'By serial number'!$A:$A,0),MATCH(_7043_DJones_1_export_excel_2_9_[[#Headers],[Column2]],'By serial number'!$A$1:$AV$1,0)))=0,"",INDEX('By serial number'!$A:$AV,MATCH(TEXT($C103,"000"),'By serial number'!$A:$A,0),MATCH(_7043_DJones_1_export_excel_2_9_[[#Headers],[Column2]],'By serial number'!$A$1:$AV$1,0)))</f>
        <v>#N/A</v>
      </c>
      <c r="AO103" s="4" t="str">
        <f>IF(LEN(INDEX('By serial number'!$A:$AV,MATCH(TEXT($C103,"000"),'By serial number'!$A:$A,0),MATCH(_7043_DJones_1_export_excel_2_9_[[#Headers],[DNB Key People]],'By serial number'!$A$1:$AV$1,0)))=0,"",INDEX('By serial number'!$A:$AV,MATCH(TEXT($C103,"000"),'By serial number'!$A:$A,0),MATCH(_7043_DJones_1_export_excel_2_9_[[#Headers],[DNB Key People]],'By serial number'!$A$1:$AV$1,0)))</f>
        <v/>
      </c>
      <c r="AP103" s="4" t="str">
        <f>IF(LEN(INDEX('By serial number'!$A:$AV,MATCH(TEXT($C103,"000"),'By serial number'!$A:$A,0),MATCH(_7043_DJones_1_export_excel_2_9_[[#Headers],[POC]],'By serial number'!$A$1:$AV$1,0)))=0,"",INDEX('By serial number'!$A:$AV,MATCH(TEXT($C103,"000"),'By serial number'!$A:$A,0),MATCH(_7043_DJones_1_export_excel_2_9_[[#Headers],[POC]],'By serial number'!$A$1:$AV$1,0)))</f>
        <v/>
      </c>
      <c r="AQ103" s="4" t="str">
        <f>IF(LEN(INDEX('By serial number'!$A:$AV,MATCH(TEXT($C103,"000"),'By serial number'!$A:$A,0),MATCH(_7043_DJones_1_export_excel_2_9_[[#Headers],[Title]],'By serial number'!$A$1:$AV$1,0)))=0,"",INDEX('By serial number'!$A:$AV,MATCH(TEXT($C103,"000"),'By serial number'!$A:$A,0),MATCH(_7043_DJones_1_export_excel_2_9_[[#Headers],[Title]],'By serial number'!$A$1:$AV$1,0)))</f>
        <v/>
      </c>
      <c r="AR103" s="4" t="str">
        <f>IF(LEN(INDEX('By serial number'!$A:$AV,MATCH(TEXT($C103,"000"),'By serial number'!$A:$A,0),MATCH(_7043_DJones_1_export_excel_2_9_[[#Headers],[Address]],'By serial number'!$A$1:$AV$1,0)))=0,"",INDEX('By serial number'!$A:$AV,MATCH(TEXT($C103,"000"),'By serial number'!$A:$A,0),MATCH(_7043_DJones_1_export_excel_2_9_[[#Headers],[Address]],'By serial number'!$A$1:$AV$1,0)))</f>
        <v/>
      </c>
      <c r="AS103" s="4" t="e">
        <f>IF(LEN(INDEX('By serial number'!$A:$AV,MATCH(TEXT($C103,"000"),'By serial number'!$A:$A,0),MATCH(_7043_DJones_1_export_excel_2_9_[[#Headers],[Column3]],'By serial number'!$A$1:$AV$1,0)))=0,"",INDEX('By serial number'!$A:$AV,MATCH(TEXT($C103,"000"),'By serial number'!$A:$A,0),MATCH(_7043_DJones_1_export_excel_2_9_[[#Headers],[Column3]],'By serial number'!$A$1:$AV$1,0)))</f>
        <v>#N/A</v>
      </c>
      <c r="AT103" s="4" t="str">
        <f>IF(LEN(INDEX('By serial number'!$A:$AV,MATCH(TEXT($C103,"000"),'By serial number'!$A:$A,0),MATCH(_7043_DJones_1_export_excel_2_9_[[#Headers],[Phone]],'By serial number'!$A$1:$AV$1,0)))=0,"",INDEX('By serial number'!$A:$AV,MATCH(TEXT($C103,"000"),'By serial number'!$A:$A,0),MATCH(_7043_DJones_1_export_excel_2_9_[[#Headers],[Phone]],'By serial number'!$A$1:$AV$1,0)))</f>
        <v/>
      </c>
      <c r="AU103" s="4" t="str">
        <f>IF(LEN(INDEX('By serial number'!$A:$AV,MATCH(TEXT($C103,"000"),'By serial number'!$A:$A,0),MATCH(_7043_DJones_1_export_excel_2_9_[[#Headers],[Email]],'By serial number'!$A$1:$AV$1,0)))=0,"",INDEX('By serial number'!$A:$AV,MATCH(TEXT($C103,"000"),'By serial number'!$A:$A,0),MATCH(_7043_DJones_1_export_excel_2_9_[[#Headers],[Email]],'By serial number'!$A$1:$AV$1,0)))</f>
        <v/>
      </c>
      <c r="AV103" s="4" t="e">
        <f>IF(LEN(INDEX('By serial number'!$A:$AV,MATCH(TEXT($C103,"000"),'By serial number'!$A:$A,0),MATCH(_7043_DJones_1_export_excel_2_9_[[#Headers],[Column4]],'By serial number'!$A$1:$AV$1,0)))=0,"",INDEX('By serial number'!$A:$AV,MATCH(TEXT($C103,"000"),'By serial number'!$A:$A,0),MATCH(_7043_DJones_1_export_excel_2_9_[[#Headers],[Column4]],'By serial number'!$A$1:$AV$1,0)))</f>
        <v>#N/A</v>
      </c>
      <c r="AW103" s="4" t="str">
        <f>IF(LEN(INDEX('By serial number'!$A:$AV,MATCH(TEXT($C103,"000"),'By serial number'!$A:$A,0),MATCH(_7043_DJones_1_export_excel_2_9_[[#Headers],[NBAA Name]],'By serial number'!$A$1:$AV$1,0)))=0,"",INDEX('By serial number'!$A:$AV,MATCH(TEXT($C103,"000"),'By serial number'!$A:$A,0),MATCH(_7043_DJones_1_export_excel_2_9_[[#Headers],[NBAA Name]],'By serial number'!$A$1:$AV$1,0)))</f>
        <v/>
      </c>
      <c r="AX103" s="4" t="str">
        <f>IF(LEN(INDEX('By serial number'!$A:$AV,MATCH(TEXT($C103,"000"),'By serial number'!$A:$A,0),MATCH(_7043_DJones_1_export_excel_2_9_[[#Headers],[NBAA Addr1]],'By serial number'!$A$1:$AV$1,0)))=0,"",INDEX('By serial number'!$A:$AV,MATCH(TEXT($C103,"000"),'By serial number'!$A:$A,0),MATCH(_7043_DJones_1_export_excel_2_9_[[#Headers],[NBAA Addr1]],'By serial number'!$A$1:$AV$1,0)))</f>
        <v/>
      </c>
      <c r="AY103" s="4" t="str">
        <f>IF(LEN(INDEX('By serial number'!$A:$AV,MATCH(TEXT($C103,"000"),'By serial number'!$A:$A,0),MATCH(_7043_DJones_1_export_excel_2_9_[[#Headers],[NBAA Addr2]],'By serial number'!$A$1:$AV$1,0)))=0,"",INDEX('By serial number'!$A:$AV,MATCH(TEXT($C103,"000"),'By serial number'!$A:$A,0),MATCH(_7043_DJones_1_export_excel_2_9_[[#Headers],[NBAA Addr2]],'By serial number'!$A$1:$AV$1,0)))</f>
        <v/>
      </c>
      <c r="AZ103" s="4" t="str">
        <f>IF(LEN(INDEX('By serial number'!$A:$AV,MATCH(TEXT($C103,"000"),'By serial number'!$A:$A,0),MATCH(_7043_DJones_1_export_excel_2_9_[[#Headers],[NBAA City]],'By serial number'!$A$1:$AV$1,0)))=0,"",INDEX('By serial number'!$A:$AV,MATCH(TEXT($C103,"000"),'By serial number'!$A:$A,0),MATCH(_7043_DJones_1_export_excel_2_9_[[#Headers],[NBAA City]],'By serial number'!$A$1:$AV$1,0)))</f>
        <v/>
      </c>
      <c r="BA103" s="4" t="str">
        <f>IF(LEN(INDEX('By serial number'!$A:$AV,MATCH(TEXT($C103,"000"),'By serial number'!$A:$A,0),MATCH(_7043_DJones_1_export_excel_2_9_[[#Headers],[NBAA State]],'By serial number'!$A$1:$AV$1,0)))=0,"",INDEX('By serial number'!$A:$AV,MATCH(TEXT($C103,"000"),'By serial number'!$A:$A,0),MATCH(_7043_DJones_1_export_excel_2_9_[[#Headers],[NBAA State]],'By serial number'!$A$1:$AV$1,0)))</f>
        <v/>
      </c>
      <c r="BB103" s="4" t="str">
        <f>IF(LEN(INDEX('By serial number'!$A:$AV,MATCH(TEXT($C103,"000"),'By serial number'!$A:$A,0),MATCH(_7043_DJones_1_export_excel_2_9_[[#Headers],[NBAA Zip]],'By serial number'!$A$1:$AV$1,0)))=0,"",INDEX('By serial number'!$A:$AV,MATCH(TEXT($C103,"000"),'By serial number'!$A:$A,0),MATCH(_7043_DJones_1_export_excel_2_9_[[#Headers],[NBAA Zip]],'By serial number'!$A$1:$AV$1,0)))</f>
        <v/>
      </c>
      <c r="BC103" s="4" t="str">
        <f>IF(LEN(INDEX('By serial number'!$A:$AV,MATCH(TEXT($C103,"000"),'By serial number'!$A:$A,0),MATCH(_7043_DJones_1_export_excel_2_9_[[#Headers],[NBAA Phone]],'By serial number'!$A$1:$AV$1,0)))=0,"",INDEX('By serial number'!$A:$AV,MATCH(TEXT($C103,"000"),'By serial number'!$A:$A,0),MATCH(_7043_DJones_1_export_excel_2_9_[[#Headers],[NBAA Phone]],'By serial number'!$A$1:$AV$1,0)))</f>
        <v/>
      </c>
      <c r="BD103" s="4" t="str">
        <f>IF(LEN(INDEX('By serial number'!$A:$AV,MATCH(TEXT($C103,"000"),'By serial number'!$A:$A,0),MATCH(_7043_DJones_1_export_excel_2_9_[[#Headers],[NBAA Web]],'By serial number'!$A$1:$AV$1,0)))=0,"",INDEX('By serial number'!$A:$AV,MATCH(TEXT($C103,"000"),'By serial number'!$A:$A,0),MATCH(_7043_DJones_1_export_excel_2_9_[[#Headers],[NBAA Web]],'By serial number'!$A$1:$AV$1,0)))</f>
        <v/>
      </c>
      <c r="BE103" s="4" t="str">
        <f>IF(LEN(INDEX('By serial number'!$A:$AV,MATCH(TEXT($C103,"000"),'By serial number'!$A:$A,0),MATCH(_7043_DJones_1_export_excel_2_9_[[#Headers],[NBAA email]],'By serial number'!$A$1:$AV$1,0)))=0,"",INDEX('By serial number'!$A:$AV,MATCH(TEXT($C103,"000"),'By serial number'!$A:$A,0),MATCH(_7043_DJones_1_export_excel_2_9_[[#Headers],[NBAA email]],'By serial number'!$A$1:$AV$1,0)))</f>
        <v/>
      </c>
      <c r="BF103" s="4" t="str">
        <f>IF(LEN(INDEX('By serial number'!$A:$AV,MATCH(TEXT($C103,"000"),'By serial number'!$A:$A,0),MATCH(_7043_DJones_1_export_excel_2_9_[[#Headers],[NBAA NBAA Link]],'By serial number'!$A$1:$AV$1,0)))=0,"",INDEX('By serial number'!$A:$AV,MATCH(TEXT($C103,"000"),'By serial number'!$A:$A,0),MATCH(_7043_DJones_1_export_excel_2_9_[[#Headers],[NBAA NBAA Link]],'By serial number'!$A$1:$AV$1,0)))</f>
        <v/>
      </c>
      <c r="BG103" s="4" t="str">
        <f>IF(LEN(INDEX('By serial number'!$A:$AV,MATCH(TEXT($C103,"000"),'By serial number'!$A:$A,0),MATCH(_7043_DJones_1_export_excel_2_9_[[#Headers],[Certificate Designator]],'By serial number'!$A$1:$AV$1,0)))=0,"",INDEX('By serial number'!$A:$AV,MATCH(TEXT($C103,"000"),'By serial number'!$A:$A,0),MATCH(_7043_DJones_1_export_excel_2_9_[[#Headers],[Certificate Designator]],'By serial number'!$A$1:$AV$1,0)))</f>
        <v/>
      </c>
      <c r="BH103" s="4" t="str">
        <f>IF(LEN(INDEX('By serial number'!$A:$AV,MATCH(TEXT($C103,"000"),'By serial number'!$A:$A,0),MATCH(_7043_DJones_1_export_excel_2_9_[[#Headers],[Company Name]],'By serial number'!$A$1:$AV$1,0)))=0,"",INDEX('By serial number'!$A:$AV,MATCH(TEXT($C103,"000"),'By serial number'!$A:$A,0),MATCH(_7043_DJones_1_export_excel_2_9_[[#Headers],[Company Name]],'By serial number'!$A$1:$AV$1,0)))</f>
        <v/>
      </c>
      <c r="BI103" s="4" t="str">
        <f>IF(LEN(INDEX('By serial number'!$A:$AV,MATCH(TEXT($C103,"000"),'By serial number'!$A:$A,0),MATCH(_7043_DJones_1_export_excel_2_9_[[#Headers],[CEO_Name]],'By serial number'!$A$1:$AV$1,0)))=0,"",INDEX('By serial number'!$A:$AV,MATCH(TEXT($C103,"000"),'By serial number'!$A:$A,0),MATCH(_7043_DJones_1_export_excel_2_9_[[#Headers],[CEO_Name]],'By serial number'!$A$1:$AV$1,0)))</f>
        <v/>
      </c>
      <c r="BJ103" s="4" t="str">
        <f>IF(LEN(INDEX('By serial number'!$A:$AV,MATCH(TEXT($C103,"000"),'By serial number'!$A:$A,0),MATCH(_7043_DJones_1_export_excel_2_9_[[#Headers],[CEO_Title]],'By serial number'!$A$1:$AV$1,0)))=0,"",INDEX('By serial number'!$A:$AV,MATCH(TEXT($C103,"000"),'By serial number'!$A:$A,0),MATCH(_7043_DJones_1_export_excel_2_9_[[#Headers],[CEO_Title]],'By serial number'!$A$1:$AV$1,0)))</f>
        <v/>
      </c>
      <c r="BK103" s="4" t="str">
        <f>IF(LEN(INDEX('By serial number'!$A:$AV,MATCH(TEXT($C103,"000"),'By serial number'!$A:$A,0),MATCH(_7043_DJones_1_export_excel_2_9_[[#Headers],[CEO_Address1]],'By serial number'!$A$1:$AV$1,0)))=0,"",INDEX('By serial number'!$A:$AV,MATCH(TEXT($C103,"000"),'By serial number'!$A:$A,0),MATCH(_7043_DJones_1_export_excel_2_9_[[#Headers],[CEO_Address1]],'By serial number'!$A$1:$AV$1,0)))</f>
        <v/>
      </c>
      <c r="BL103" s="4" t="str">
        <f>IF(LEN(INDEX('By serial number'!$A:$AV,MATCH(TEXT($C103,"000"),'By serial number'!$A:$A,0),MATCH(_7043_DJones_1_export_excel_2_9_[[#Headers],[CEO_Address2]],'By serial number'!$A$1:$AV$1,0)))=0,"",INDEX('By serial number'!$A:$AV,MATCH(TEXT($C103,"000"),'By serial number'!$A:$A,0),MATCH(_7043_DJones_1_export_excel_2_9_[[#Headers],[CEO_Address2]],'By serial number'!$A$1:$AV$1,0)))</f>
        <v/>
      </c>
      <c r="BM103" s="4" t="str">
        <f>IF(LEN(INDEX('By serial number'!$A:$AV,MATCH(TEXT($C103,"000"),'By serial number'!$A:$A,0),MATCH(_7043_DJones_1_export_excel_2_9_[[#Headers],[CEO_Address3]],'By serial number'!$A$1:$AV$1,0)))=0,"",INDEX('By serial number'!$A:$AV,MATCH(TEXT($C103,"000"),'By serial number'!$A:$A,0),MATCH(_7043_DJones_1_export_excel_2_9_[[#Headers],[CEO_Address3]],'By serial number'!$A$1:$AV$1,0)))</f>
        <v/>
      </c>
      <c r="BN103" s="4" t="str">
        <f>IF(LEN(INDEX('By serial number'!$A:$AV,MATCH(TEXT($C103,"000"),'By serial number'!$A:$A,0),MATCH(_7043_DJones_1_export_excel_2_9_[[#Headers],[CEO_City]],'By serial number'!$A$1:$AV$1,0)))=0,"",INDEX('By serial number'!$A:$AV,MATCH(TEXT($C103,"000"),'By serial number'!$A:$A,0),MATCH(_7043_DJones_1_export_excel_2_9_[[#Headers],[CEO_City]],'By serial number'!$A$1:$AV$1,0)))</f>
        <v/>
      </c>
      <c r="BO103" s="4" t="str">
        <f>IF(LEN(INDEX('By serial number'!$A:$AV,MATCH(TEXT($C103,"000"),'By serial number'!$A:$A,0),MATCH(_7043_DJones_1_export_excel_2_9_[[#Headers],[CEO_State]],'By serial number'!$A$1:$AV$1,0)))=0,"",INDEX('By serial number'!$A:$AV,MATCH(TEXT($C103,"000"),'By serial number'!$A:$A,0),MATCH(_7043_DJones_1_export_excel_2_9_[[#Headers],[CEO_State]],'By serial number'!$A$1:$AV$1,0)))</f>
        <v/>
      </c>
      <c r="BP103" s="4" t="str">
        <f>IF(LEN(INDEX('By serial number'!$A:$AV,MATCH(TEXT($C103,"000"),'By serial number'!$A:$A,0),MATCH(_7043_DJones_1_export_excel_2_9_[[#Headers],[CEO_Postal_Code]],'By serial number'!$A$1:$AV$1,0)))=0,"",INDEX('By serial number'!$A:$AV,MATCH(TEXT($C103,"000"),'By serial number'!$A:$A,0),MATCH(_7043_DJones_1_export_excel_2_9_[[#Headers],[CEO_Postal_Code]],'By serial number'!$A$1:$AV$1,0)))</f>
        <v/>
      </c>
      <c r="BQ103" s="4" t="str">
        <f>IF(LEN(INDEX('By serial number'!$A:$AV,MATCH(TEXT($C103,"000"),'By serial number'!$A:$A,0),MATCH(_7043_DJones_1_export_excel_2_9_[[#Headers],[CEO_Country]],'By serial number'!$A$1:$AV$1,0)))=0,"",INDEX('By serial number'!$A:$AV,MATCH(TEXT($C103,"000"),'By serial number'!$A:$A,0),MATCH(_7043_DJones_1_export_excel_2_9_[[#Headers],[CEO_Country]],'By serial number'!$A$1:$AV$1,0)))</f>
        <v/>
      </c>
      <c r="BR103" s="4" t="str">
        <f>IF(LEN(INDEX('By serial number'!$A:$AV,MATCH(TEXT($C103,"000"),'By serial number'!$A:$A,0),MATCH(_7043_DJones_1_export_excel_2_9_[[#Headers],[CEO_Phone]],'By serial number'!$A$1:$AV$1,0)))=0,"",INDEX('By serial number'!$A:$AV,MATCH(TEXT($C103,"000"),'By serial number'!$A:$A,0),MATCH(_7043_DJones_1_export_excel_2_9_[[#Headers],[CEO_Phone]],'By serial number'!$A$1:$AV$1,0)))</f>
        <v/>
      </c>
      <c r="BS103" s="4" t="str">
        <f>IF(LEN(INDEX('By serial number'!$A:$AV,MATCH(TEXT($C103,"000"),'By serial number'!$A:$A,0),MATCH(_7043_DJones_1_export_excel_2_9_[[#Headers],[CEO_Phone_Extension]],'By serial number'!$A$1:$AV$1,0)))=0,"",INDEX('By serial number'!$A:$AV,MATCH(TEXT($C103,"000"),'By serial number'!$A:$A,0),MATCH(_7043_DJones_1_export_excel_2_9_[[#Headers],[CEO_Phone_Extension]],'By serial number'!$A$1:$AV$1,0)))</f>
        <v/>
      </c>
      <c r="BT103" s="4" t="str">
        <f>IF(LEN(INDEX('By serial number'!$A:$AV,MATCH(TEXT($C103,"000"),'By serial number'!$A:$A,0),MATCH(_7043_DJones_1_export_excel_2_9_[[#Headers],[CEO_Foreign_Phone]],'By serial number'!$A$1:$AV$1,0)))=0,"",INDEX('By serial number'!$A:$AV,MATCH(TEXT($C103,"000"),'By serial number'!$A:$A,0),MATCH(_7043_DJones_1_export_excel_2_9_[[#Headers],[CEO_Foreign_Phone]],'By serial number'!$A$1:$AV$1,0)))</f>
        <v/>
      </c>
      <c r="BU103" s="4" t="str">
        <f>IFERROR(INDEX(Zerobounce!$A:$B,MATCH(_7043_DJones_1_export_excel_2_9_[[#This Row],[COMPEMAILADDRESS]],Zerobounce!$A:$A,0),2),"")</f>
        <v>catch-all</v>
      </c>
      <c r="BV103" s="4" t="str">
        <f>IFERROR(INDEX(Zerobounce!$A:$B,MATCH(_7043_DJones_1_export_excel_2_9_[[#This Row],[CONTACTEMAIL]],Zerobounce!$A:$A,0),2),"")</f>
        <v>catch-all</v>
      </c>
      <c r="BW103" s="11"/>
    </row>
    <row r="104" spans="1:75" x14ac:dyDescent="0.25">
      <c r="A104" s="4" t="s">
        <v>999</v>
      </c>
      <c r="B104" s="4" t="s">
        <v>1000</v>
      </c>
      <c r="C104">
        <v>260</v>
      </c>
      <c r="D104" s="4" t="s">
        <v>614</v>
      </c>
      <c r="E104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N175MG</v>
      </c>
      <c r="F104" s="4" t="s">
        <v>1635</v>
      </c>
      <c r="G104" s="4" t="s">
        <v>349</v>
      </c>
      <c r="H104" s="4" t="s">
        <v>1002</v>
      </c>
      <c r="I104" s="4" t="s">
        <v>515</v>
      </c>
      <c r="J104" s="4" t="s">
        <v>1697</v>
      </c>
      <c r="K104" s="4" t="s">
        <v>1698</v>
      </c>
      <c r="L104" s="4"/>
      <c r="M104" s="4" t="s">
        <v>1699</v>
      </c>
      <c r="N104" s="4" t="s">
        <v>349</v>
      </c>
      <c r="O104">
        <v>94104</v>
      </c>
      <c r="P104" s="4" t="s">
        <v>1002</v>
      </c>
      <c r="Q104" s="4" t="s">
        <v>1016</v>
      </c>
      <c r="R104" s="4"/>
      <c r="S104" s="4" t="s">
        <v>1700</v>
      </c>
      <c r="T104" s="4" t="s">
        <v>1701</v>
      </c>
      <c r="U104" s="4"/>
      <c r="V104" s="4" t="s">
        <v>1329</v>
      </c>
      <c r="W104" s="4" t="s">
        <v>1702</v>
      </c>
      <c r="X104" s="4" t="s">
        <v>1039</v>
      </c>
      <c r="Y104" s="4" t="s">
        <v>1703</v>
      </c>
      <c r="Z104" s="4" t="s">
        <v>1701</v>
      </c>
      <c r="AA104" s="4"/>
      <c r="AB104" s="4"/>
      <c r="AC104" s="4" t="str">
        <f>IF(LEN(INDEX('By serial number'!$A:$AV,MATCH(TEXT($C104,"000"),'By serial number'!$A:$A,0),MATCH(_7043_DJones_1_export_excel_2_9_[[#Headers],["Operator"]],'By serial number'!$A$1:$AV$1,0)))=0,"",INDEX('By serial number'!$A:$AV,MATCH(TEXT($C104,"000"),'By serial number'!$A:$A,0),MATCH(_7043_DJones_1_export_excel_2_9_[[#Headers],["Operator"]],'By serial number'!$A$1:$AV$1,0)))</f>
        <v/>
      </c>
      <c r="AD104" s="4" t="str">
        <f>IF(LEN(INDEX('By serial number'!$A:$AV,MATCH(TEXT($C104,"000"),'By serial number'!$A:$A,0),MATCH(_7043_DJones_1_export_excel_2_9_[[#Headers],[Data]],'By serial number'!$A$1:$AV$1,0)))=0,"",INDEX('By serial number'!$A:$AV,MATCH(TEXT($C104,"000"),'By serial number'!$A:$A,0),MATCH(_7043_DJones_1_export_excel_2_9_[[#Headers],[Data]],'By serial number'!$A$1:$AV$1,0)))</f>
        <v>Pdkaa 150 HM Partners LLC San Francisco CA (Hansen Capital Management Inc.) delivered 4/7/10, rrg 4/23/10. Became Merlone Geier Management LLC</v>
      </c>
      <c r="AE104" s="4" t="str">
        <f>IF(LEN(INDEX('By serial number'!$A:$AV,MATCH(TEXT($C104,"000"),'By serial number'!$A:$A,0),MATCH(_7043_DJones_1_export_excel_2_9_[[#Headers],[NAME]],'By serial number'!$A$1:$AV$1,0)))=0,"",INDEX('By serial number'!$A:$AV,MATCH(TEXT($C104,"000"),'By serial number'!$A:$A,0),MATCH(_7043_DJones_1_export_excel_2_9_[[#Headers],[NAME]],'By serial number'!$A$1:$AV$1,0)))</f>
        <v>MERLONE GEIER MANAGEMENT LLC</v>
      </c>
      <c r="AF104" s="4" t="str">
        <f>IF(LEN(INDEX('By serial number'!$A:$AV,MATCH(TEXT($C104,"000"),'By serial number'!$A:$A,0),MATCH(_7043_DJones_1_export_excel_2_9_[[#Headers],[STREET]],'By serial number'!$A$1:$AV$1,0)))=0,"",INDEX('By serial number'!$A:$AV,MATCH(TEXT($C104,"000"),'By serial number'!$A:$A,0),MATCH(_7043_DJones_1_export_excel_2_9_[[#Headers],[STREET]],'By serial number'!$A$1:$AV$1,0)))</f>
        <v>425 CALIFORNIA ST FL 11</v>
      </c>
      <c r="AG104" s="4" t="str">
        <f>IF(LEN(INDEX('By serial number'!$A:$AV,MATCH(TEXT($C104,"000"),'By serial number'!$A:$A,0),MATCH(_7043_DJones_1_export_excel_2_9_[[#Headers],[CITY]],'By serial number'!$A$1:$AV$1,0)))=0,"",INDEX('By serial number'!$A:$AV,MATCH(TEXT($C104,"000"),'By serial number'!$A:$A,0),MATCH(_7043_DJones_1_export_excel_2_9_[[#Headers],[CITY]],'By serial number'!$A$1:$AV$1,0)))</f>
        <v>SAN FRANCISCO</v>
      </c>
      <c r="AH104" s="4" t="str">
        <f>IF(LEN(INDEX('By serial number'!$A:$AV,MATCH(TEXT($C104,"000"),'By serial number'!$A:$A,0),MATCH(_7043_DJones_1_export_excel_2_9_[[#Headers],[STATE]],'By serial number'!$A$1:$AV$1,0)))=0,"",INDEX('By serial number'!$A:$AV,MATCH(TEXT($C104,"000"),'By serial number'!$A:$A,0),MATCH(_7043_DJones_1_export_excel_2_9_[[#Headers],[STATE]],'By serial number'!$A$1:$AV$1,0)))</f>
        <v>CA</v>
      </c>
      <c r="AI104" s="4" t="e">
        <f>IF(LEN(INDEX('By serial number'!$A:$AV,MATCH(TEXT($C104,"000"),'By serial number'!$A:$A,0),MATCH(_7043_DJones_1_export_excel_2_9_[[#Headers],[Column1]],'By serial number'!$A$1:$AV$1,0)))=0,"",INDEX('By serial number'!$A:$AV,MATCH(TEXT($C104,"000"),'By serial number'!$A:$A,0),MATCH(_7043_DJones_1_export_excel_2_9_[[#Headers],[Column1]],'By serial number'!$A$1:$AV$1,0)))</f>
        <v>#N/A</v>
      </c>
      <c r="AJ104" s="4" t="str">
        <f>IF(LEN(INDEX('By serial number'!$A:$AV,MATCH(TEXT($C104,"000"),'By serial number'!$A:$A,0),MATCH(_7043_DJones_1_export_excel_2_9_[[#Headers],[OTHER NAMES(1)]],'By serial number'!$A$1:$AV$1,0)))=0,"",INDEX('By serial number'!$A:$AV,MATCH(TEXT($C104,"000"),'By serial number'!$A:$A,0),MATCH(_7043_DJones_1_export_excel_2_9_[[#Headers],[OTHER NAMES(1)]],'By serial number'!$A$1:$AV$1,0)))</f>
        <v/>
      </c>
      <c r="AK104" s="4" t="str">
        <f>IF(LEN(INDEX('By serial number'!$A:$AV,MATCH(TEXT($C104,"000"),'By serial number'!$A:$A,0),MATCH(_7043_DJones_1_export_excel_2_9_[[#Headers],[OTHER NAMES(2)]],'By serial number'!$A$1:$AV$1,0)))=0,"",INDEX('By serial number'!$A:$AV,MATCH(TEXT($C104,"000"),'By serial number'!$A:$A,0),MATCH(_7043_DJones_1_export_excel_2_9_[[#Headers],[OTHER NAMES(2)]],'By serial number'!$A$1:$AV$1,0)))</f>
        <v/>
      </c>
      <c r="AL104" s="4" t="str">
        <f>IF(LEN(INDEX('By serial number'!$A:$AV,MATCH(TEXT($C104,"000"),'By serial number'!$A:$A,0),MATCH(_7043_DJones_1_export_excel_2_9_[[#Headers],[Part 135 Certificate Holder Name]],'By serial number'!$A$1:$AV$1,0)))=0,"",INDEX('By serial number'!$A:$AV,MATCH(TEXT($C104,"000"),'By serial number'!$A:$A,0),MATCH(_7043_DJones_1_export_excel_2_9_[[#Headers],[Part 135 Certificate Holder Name]],'By serial number'!$A$1:$AV$1,0)))</f>
        <v/>
      </c>
      <c r="AM104" s="4" t="str">
        <f>IF(LEN(INDEX('By serial number'!$A:$AV,MATCH(TEXT($C104,"000"),'By serial number'!$A:$A,0),MATCH(_7043_DJones_1_export_excel_2_9_[[#Headers],[Part 135 Dsgn]],'By serial number'!$A$1:$AV$1,0)))=0,"",INDEX('By serial number'!$A:$AV,MATCH(TEXT($C104,"000"),'By serial number'!$A:$A,0),MATCH(_7043_DJones_1_export_excel_2_9_[[#Headers],[Part 135 Dsgn]],'By serial number'!$A$1:$AV$1,0)))</f>
        <v/>
      </c>
      <c r="AN104" s="4" t="e">
        <f>IF(LEN(INDEX('By serial number'!$A:$AV,MATCH(TEXT($C104,"000"),'By serial number'!$A:$A,0),MATCH(_7043_DJones_1_export_excel_2_9_[[#Headers],[Column2]],'By serial number'!$A$1:$AV$1,0)))=0,"",INDEX('By serial number'!$A:$AV,MATCH(TEXT($C104,"000"),'By serial number'!$A:$A,0),MATCH(_7043_DJones_1_export_excel_2_9_[[#Headers],[Column2]],'By serial number'!$A$1:$AV$1,0)))</f>
        <v>#N/A</v>
      </c>
      <c r="AO104" s="4" t="str">
        <f>IF(LEN(INDEX('By serial number'!$A:$AV,MATCH(TEXT($C104,"000"),'By serial number'!$A:$A,0),MATCH(_7043_DJones_1_export_excel_2_9_[[#Headers],[DNB Key People]],'By serial number'!$A$1:$AV$1,0)))=0,"",INDEX('By serial number'!$A:$AV,MATCH(TEXT($C104,"000"),'By serial number'!$A:$A,0),MATCH(_7043_DJones_1_export_excel_2_9_[[#Headers],[DNB Key People]],'By serial number'!$A$1:$AV$1,0)))</f>
        <v/>
      </c>
      <c r="AP104" s="4" t="str">
        <f>IF(LEN(INDEX('By serial number'!$A:$AV,MATCH(TEXT($C104,"000"),'By serial number'!$A:$A,0),MATCH(_7043_DJones_1_export_excel_2_9_[[#Headers],[POC]],'By serial number'!$A$1:$AV$1,0)))=0,"",INDEX('By serial number'!$A:$AV,MATCH(TEXT($C104,"000"),'By serial number'!$A:$A,0),MATCH(_7043_DJones_1_export_excel_2_9_[[#Headers],[POC]],'By serial number'!$A$1:$AV$1,0)))</f>
        <v/>
      </c>
      <c r="AQ104" s="4" t="str">
        <f>IF(LEN(INDEX('By serial number'!$A:$AV,MATCH(TEXT($C104,"000"),'By serial number'!$A:$A,0),MATCH(_7043_DJones_1_export_excel_2_9_[[#Headers],[Title]],'By serial number'!$A$1:$AV$1,0)))=0,"",INDEX('By serial number'!$A:$AV,MATCH(TEXT($C104,"000"),'By serial number'!$A:$A,0),MATCH(_7043_DJones_1_export_excel_2_9_[[#Headers],[Title]],'By serial number'!$A$1:$AV$1,0)))</f>
        <v/>
      </c>
      <c r="AR104" s="4" t="str">
        <f>IF(LEN(INDEX('By serial number'!$A:$AV,MATCH(TEXT($C104,"000"),'By serial number'!$A:$A,0),MATCH(_7043_DJones_1_export_excel_2_9_[[#Headers],[Address]],'By serial number'!$A$1:$AV$1,0)))=0,"",INDEX('By serial number'!$A:$AV,MATCH(TEXT($C104,"000"),'By serial number'!$A:$A,0),MATCH(_7043_DJones_1_export_excel_2_9_[[#Headers],[Address]],'By serial number'!$A$1:$AV$1,0)))</f>
        <v/>
      </c>
      <c r="AS104" s="4" t="e">
        <f>IF(LEN(INDEX('By serial number'!$A:$AV,MATCH(TEXT($C104,"000"),'By serial number'!$A:$A,0),MATCH(_7043_DJones_1_export_excel_2_9_[[#Headers],[Column3]],'By serial number'!$A$1:$AV$1,0)))=0,"",INDEX('By serial number'!$A:$AV,MATCH(TEXT($C104,"000"),'By serial number'!$A:$A,0),MATCH(_7043_DJones_1_export_excel_2_9_[[#Headers],[Column3]],'By serial number'!$A$1:$AV$1,0)))</f>
        <v>#N/A</v>
      </c>
      <c r="AT104" s="4" t="str">
        <f>IF(LEN(INDEX('By serial number'!$A:$AV,MATCH(TEXT($C104,"000"),'By serial number'!$A:$A,0),MATCH(_7043_DJones_1_export_excel_2_9_[[#Headers],[Phone]],'By serial number'!$A$1:$AV$1,0)))=0,"",INDEX('By serial number'!$A:$AV,MATCH(TEXT($C104,"000"),'By serial number'!$A:$A,0),MATCH(_7043_DJones_1_export_excel_2_9_[[#Headers],[Phone]],'By serial number'!$A$1:$AV$1,0)))</f>
        <v/>
      </c>
      <c r="AU104" s="4" t="str">
        <f>IF(LEN(INDEX('By serial number'!$A:$AV,MATCH(TEXT($C104,"000"),'By serial number'!$A:$A,0),MATCH(_7043_DJones_1_export_excel_2_9_[[#Headers],[Email]],'By serial number'!$A$1:$AV$1,0)))=0,"",INDEX('By serial number'!$A:$AV,MATCH(TEXT($C104,"000"),'By serial number'!$A:$A,0),MATCH(_7043_DJones_1_export_excel_2_9_[[#Headers],[Email]],'By serial number'!$A$1:$AV$1,0)))</f>
        <v/>
      </c>
      <c r="AV104" s="4" t="e">
        <f>IF(LEN(INDEX('By serial number'!$A:$AV,MATCH(TEXT($C104,"000"),'By serial number'!$A:$A,0),MATCH(_7043_DJones_1_export_excel_2_9_[[#Headers],[Column4]],'By serial number'!$A$1:$AV$1,0)))=0,"",INDEX('By serial number'!$A:$AV,MATCH(TEXT($C104,"000"),'By serial number'!$A:$A,0),MATCH(_7043_DJones_1_export_excel_2_9_[[#Headers],[Column4]],'By serial number'!$A$1:$AV$1,0)))</f>
        <v>#N/A</v>
      </c>
      <c r="AW104" s="4" t="str">
        <f>IF(LEN(INDEX('By serial number'!$A:$AV,MATCH(TEXT($C104,"000"),'By serial number'!$A:$A,0),MATCH(_7043_DJones_1_export_excel_2_9_[[#Headers],[NBAA Name]],'By serial number'!$A$1:$AV$1,0)))=0,"",INDEX('By serial number'!$A:$AV,MATCH(TEXT($C104,"000"),'By serial number'!$A:$A,0),MATCH(_7043_DJones_1_export_excel_2_9_[[#Headers],[NBAA Name]],'By serial number'!$A$1:$AV$1,0)))</f>
        <v/>
      </c>
      <c r="AX104" s="4" t="str">
        <f>IF(LEN(INDEX('By serial number'!$A:$AV,MATCH(TEXT($C104,"000"),'By serial number'!$A:$A,0),MATCH(_7043_DJones_1_export_excel_2_9_[[#Headers],[NBAA Addr1]],'By serial number'!$A$1:$AV$1,0)))=0,"",INDEX('By serial number'!$A:$AV,MATCH(TEXT($C104,"000"),'By serial number'!$A:$A,0),MATCH(_7043_DJones_1_export_excel_2_9_[[#Headers],[NBAA Addr1]],'By serial number'!$A$1:$AV$1,0)))</f>
        <v/>
      </c>
      <c r="AY104" s="4" t="str">
        <f>IF(LEN(INDEX('By serial number'!$A:$AV,MATCH(TEXT($C104,"000"),'By serial number'!$A:$A,0),MATCH(_7043_DJones_1_export_excel_2_9_[[#Headers],[NBAA Addr2]],'By serial number'!$A$1:$AV$1,0)))=0,"",INDEX('By serial number'!$A:$AV,MATCH(TEXT($C104,"000"),'By serial number'!$A:$A,0),MATCH(_7043_DJones_1_export_excel_2_9_[[#Headers],[NBAA Addr2]],'By serial number'!$A$1:$AV$1,0)))</f>
        <v/>
      </c>
      <c r="AZ104" s="4" t="str">
        <f>IF(LEN(INDEX('By serial number'!$A:$AV,MATCH(TEXT($C104,"000"),'By serial number'!$A:$A,0),MATCH(_7043_DJones_1_export_excel_2_9_[[#Headers],[NBAA City]],'By serial number'!$A$1:$AV$1,0)))=0,"",INDEX('By serial number'!$A:$AV,MATCH(TEXT($C104,"000"),'By serial number'!$A:$A,0),MATCH(_7043_DJones_1_export_excel_2_9_[[#Headers],[NBAA City]],'By serial number'!$A$1:$AV$1,0)))</f>
        <v/>
      </c>
      <c r="BA104" s="4" t="str">
        <f>IF(LEN(INDEX('By serial number'!$A:$AV,MATCH(TEXT($C104,"000"),'By serial number'!$A:$A,0),MATCH(_7043_DJones_1_export_excel_2_9_[[#Headers],[NBAA State]],'By serial number'!$A$1:$AV$1,0)))=0,"",INDEX('By serial number'!$A:$AV,MATCH(TEXT($C104,"000"),'By serial number'!$A:$A,0),MATCH(_7043_DJones_1_export_excel_2_9_[[#Headers],[NBAA State]],'By serial number'!$A$1:$AV$1,0)))</f>
        <v/>
      </c>
      <c r="BB104" s="4" t="str">
        <f>IF(LEN(INDEX('By serial number'!$A:$AV,MATCH(TEXT($C104,"000"),'By serial number'!$A:$A,0),MATCH(_7043_DJones_1_export_excel_2_9_[[#Headers],[NBAA Zip]],'By serial number'!$A$1:$AV$1,0)))=0,"",INDEX('By serial number'!$A:$AV,MATCH(TEXT($C104,"000"),'By serial number'!$A:$A,0),MATCH(_7043_DJones_1_export_excel_2_9_[[#Headers],[NBAA Zip]],'By serial number'!$A$1:$AV$1,0)))</f>
        <v/>
      </c>
      <c r="BC104" s="4" t="str">
        <f>IF(LEN(INDEX('By serial number'!$A:$AV,MATCH(TEXT($C104,"000"),'By serial number'!$A:$A,0),MATCH(_7043_DJones_1_export_excel_2_9_[[#Headers],[NBAA Phone]],'By serial number'!$A$1:$AV$1,0)))=0,"",INDEX('By serial number'!$A:$AV,MATCH(TEXT($C104,"000"),'By serial number'!$A:$A,0),MATCH(_7043_DJones_1_export_excel_2_9_[[#Headers],[NBAA Phone]],'By serial number'!$A$1:$AV$1,0)))</f>
        <v/>
      </c>
      <c r="BD104" s="4" t="str">
        <f>IF(LEN(INDEX('By serial number'!$A:$AV,MATCH(TEXT($C104,"000"),'By serial number'!$A:$A,0),MATCH(_7043_DJones_1_export_excel_2_9_[[#Headers],[NBAA Web]],'By serial number'!$A$1:$AV$1,0)))=0,"",INDEX('By serial number'!$A:$AV,MATCH(TEXT($C104,"000"),'By serial number'!$A:$A,0),MATCH(_7043_DJones_1_export_excel_2_9_[[#Headers],[NBAA Web]],'By serial number'!$A$1:$AV$1,0)))</f>
        <v/>
      </c>
      <c r="BE104" s="4" t="str">
        <f>IF(LEN(INDEX('By serial number'!$A:$AV,MATCH(TEXT($C104,"000"),'By serial number'!$A:$A,0),MATCH(_7043_DJones_1_export_excel_2_9_[[#Headers],[NBAA email]],'By serial number'!$A$1:$AV$1,0)))=0,"",INDEX('By serial number'!$A:$AV,MATCH(TEXT($C104,"000"),'By serial number'!$A:$A,0),MATCH(_7043_DJones_1_export_excel_2_9_[[#Headers],[NBAA email]],'By serial number'!$A$1:$AV$1,0)))</f>
        <v/>
      </c>
      <c r="BF104" s="4" t="str">
        <f>IF(LEN(INDEX('By serial number'!$A:$AV,MATCH(TEXT($C104,"000"),'By serial number'!$A:$A,0),MATCH(_7043_DJones_1_export_excel_2_9_[[#Headers],[NBAA NBAA Link]],'By serial number'!$A$1:$AV$1,0)))=0,"",INDEX('By serial number'!$A:$AV,MATCH(TEXT($C104,"000"),'By serial number'!$A:$A,0),MATCH(_7043_DJones_1_export_excel_2_9_[[#Headers],[NBAA NBAA Link]],'By serial number'!$A$1:$AV$1,0)))</f>
        <v/>
      </c>
      <c r="BG104" s="4" t="str">
        <f>IF(LEN(INDEX('By serial number'!$A:$AV,MATCH(TEXT($C104,"000"),'By serial number'!$A:$A,0),MATCH(_7043_DJones_1_export_excel_2_9_[[#Headers],[Certificate Designator]],'By serial number'!$A$1:$AV$1,0)))=0,"",INDEX('By serial number'!$A:$AV,MATCH(TEXT($C104,"000"),'By serial number'!$A:$A,0),MATCH(_7043_DJones_1_export_excel_2_9_[[#Headers],[Certificate Designator]],'By serial number'!$A$1:$AV$1,0)))</f>
        <v/>
      </c>
      <c r="BH104" s="4" t="str">
        <f>IF(LEN(INDEX('By serial number'!$A:$AV,MATCH(TEXT($C104,"000"),'By serial number'!$A:$A,0),MATCH(_7043_DJones_1_export_excel_2_9_[[#Headers],[Company Name]],'By serial number'!$A$1:$AV$1,0)))=0,"",INDEX('By serial number'!$A:$AV,MATCH(TEXT($C104,"000"),'By serial number'!$A:$A,0),MATCH(_7043_DJones_1_export_excel_2_9_[[#Headers],[Company Name]],'By serial number'!$A$1:$AV$1,0)))</f>
        <v/>
      </c>
      <c r="BI104" s="4" t="str">
        <f>IF(LEN(INDEX('By serial number'!$A:$AV,MATCH(TEXT($C104,"000"),'By serial number'!$A:$A,0),MATCH(_7043_DJones_1_export_excel_2_9_[[#Headers],[CEO_Name]],'By serial number'!$A$1:$AV$1,0)))=0,"",INDEX('By serial number'!$A:$AV,MATCH(TEXT($C104,"000"),'By serial number'!$A:$A,0),MATCH(_7043_DJones_1_export_excel_2_9_[[#Headers],[CEO_Name]],'By serial number'!$A$1:$AV$1,0)))</f>
        <v/>
      </c>
      <c r="BJ104" s="4" t="str">
        <f>IF(LEN(INDEX('By serial number'!$A:$AV,MATCH(TEXT($C104,"000"),'By serial number'!$A:$A,0),MATCH(_7043_DJones_1_export_excel_2_9_[[#Headers],[CEO_Title]],'By serial number'!$A$1:$AV$1,0)))=0,"",INDEX('By serial number'!$A:$AV,MATCH(TEXT($C104,"000"),'By serial number'!$A:$A,0),MATCH(_7043_DJones_1_export_excel_2_9_[[#Headers],[CEO_Title]],'By serial number'!$A$1:$AV$1,0)))</f>
        <v/>
      </c>
      <c r="BK104" s="4" t="str">
        <f>IF(LEN(INDEX('By serial number'!$A:$AV,MATCH(TEXT($C104,"000"),'By serial number'!$A:$A,0),MATCH(_7043_DJones_1_export_excel_2_9_[[#Headers],[CEO_Address1]],'By serial number'!$A$1:$AV$1,0)))=0,"",INDEX('By serial number'!$A:$AV,MATCH(TEXT($C104,"000"),'By serial number'!$A:$A,0),MATCH(_7043_DJones_1_export_excel_2_9_[[#Headers],[CEO_Address1]],'By serial number'!$A$1:$AV$1,0)))</f>
        <v/>
      </c>
      <c r="BL104" s="4" t="str">
        <f>IF(LEN(INDEX('By serial number'!$A:$AV,MATCH(TEXT($C104,"000"),'By serial number'!$A:$A,0),MATCH(_7043_DJones_1_export_excel_2_9_[[#Headers],[CEO_Address2]],'By serial number'!$A$1:$AV$1,0)))=0,"",INDEX('By serial number'!$A:$AV,MATCH(TEXT($C104,"000"),'By serial number'!$A:$A,0),MATCH(_7043_DJones_1_export_excel_2_9_[[#Headers],[CEO_Address2]],'By serial number'!$A$1:$AV$1,0)))</f>
        <v/>
      </c>
      <c r="BM104" s="4" t="str">
        <f>IF(LEN(INDEX('By serial number'!$A:$AV,MATCH(TEXT($C104,"000"),'By serial number'!$A:$A,0),MATCH(_7043_DJones_1_export_excel_2_9_[[#Headers],[CEO_Address3]],'By serial number'!$A$1:$AV$1,0)))=0,"",INDEX('By serial number'!$A:$AV,MATCH(TEXT($C104,"000"),'By serial number'!$A:$A,0),MATCH(_7043_DJones_1_export_excel_2_9_[[#Headers],[CEO_Address3]],'By serial number'!$A$1:$AV$1,0)))</f>
        <v/>
      </c>
      <c r="BN104" s="4" t="str">
        <f>IF(LEN(INDEX('By serial number'!$A:$AV,MATCH(TEXT($C104,"000"),'By serial number'!$A:$A,0),MATCH(_7043_DJones_1_export_excel_2_9_[[#Headers],[CEO_City]],'By serial number'!$A$1:$AV$1,0)))=0,"",INDEX('By serial number'!$A:$AV,MATCH(TEXT($C104,"000"),'By serial number'!$A:$A,0),MATCH(_7043_DJones_1_export_excel_2_9_[[#Headers],[CEO_City]],'By serial number'!$A$1:$AV$1,0)))</f>
        <v/>
      </c>
      <c r="BO104" s="4" t="str">
        <f>IF(LEN(INDEX('By serial number'!$A:$AV,MATCH(TEXT($C104,"000"),'By serial number'!$A:$A,0),MATCH(_7043_DJones_1_export_excel_2_9_[[#Headers],[CEO_State]],'By serial number'!$A$1:$AV$1,0)))=0,"",INDEX('By serial number'!$A:$AV,MATCH(TEXT($C104,"000"),'By serial number'!$A:$A,0),MATCH(_7043_DJones_1_export_excel_2_9_[[#Headers],[CEO_State]],'By serial number'!$A$1:$AV$1,0)))</f>
        <v/>
      </c>
      <c r="BP104" s="4" t="str">
        <f>IF(LEN(INDEX('By serial number'!$A:$AV,MATCH(TEXT($C104,"000"),'By serial number'!$A:$A,0),MATCH(_7043_DJones_1_export_excel_2_9_[[#Headers],[CEO_Postal_Code]],'By serial number'!$A$1:$AV$1,0)))=0,"",INDEX('By serial number'!$A:$AV,MATCH(TEXT($C104,"000"),'By serial number'!$A:$A,0),MATCH(_7043_DJones_1_export_excel_2_9_[[#Headers],[CEO_Postal_Code]],'By serial number'!$A$1:$AV$1,0)))</f>
        <v/>
      </c>
      <c r="BQ104" s="4" t="str">
        <f>IF(LEN(INDEX('By serial number'!$A:$AV,MATCH(TEXT($C104,"000"),'By serial number'!$A:$A,0),MATCH(_7043_DJones_1_export_excel_2_9_[[#Headers],[CEO_Country]],'By serial number'!$A$1:$AV$1,0)))=0,"",INDEX('By serial number'!$A:$AV,MATCH(TEXT($C104,"000"),'By serial number'!$A:$A,0),MATCH(_7043_DJones_1_export_excel_2_9_[[#Headers],[CEO_Country]],'By serial number'!$A$1:$AV$1,0)))</f>
        <v/>
      </c>
      <c r="BR104" s="4" t="str">
        <f>IF(LEN(INDEX('By serial number'!$A:$AV,MATCH(TEXT($C104,"000"),'By serial number'!$A:$A,0),MATCH(_7043_DJones_1_export_excel_2_9_[[#Headers],[CEO_Phone]],'By serial number'!$A$1:$AV$1,0)))=0,"",INDEX('By serial number'!$A:$AV,MATCH(TEXT($C104,"000"),'By serial number'!$A:$A,0),MATCH(_7043_DJones_1_export_excel_2_9_[[#Headers],[CEO_Phone]],'By serial number'!$A$1:$AV$1,0)))</f>
        <v/>
      </c>
      <c r="BS104" s="4" t="str">
        <f>IF(LEN(INDEX('By serial number'!$A:$AV,MATCH(TEXT($C104,"000"),'By serial number'!$A:$A,0),MATCH(_7043_DJones_1_export_excel_2_9_[[#Headers],[CEO_Phone_Extension]],'By serial number'!$A$1:$AV$1,0)))=0,"",INDEX('By serial number'!$A:$AV,MATCH(TEXT($C104,"000"),'By serial number'!$A:$A,0),MATCH(_7043_DJones_1_export_excel_2_9_[[#Headers],[CEO_Phone_Extension]],'By serial number'!$A$1:$AV$1,0)))</f>
        <v/>
      </c>
      <c r="BT104" s="4" t="str">
        <f>IF(LEN(INDEX('By serial number'!$A:$AV,MATCH(TEXT($C104,"000"),'By serial number'!$A:$A,0),MATCH(_7043_DJones_1_export_excel_2_9_[[#Headers],[CEO_Foreign_Phone]],'By serial number'!$A$1:$AV$1,0)))=0,"",INDEX('By serial number'!$A:$AV,MATCH(TEXT($C104,"000"),'By serial number'!$A:$A,0),MATCH(_7043_DJones_1_export_excel_2_9_[[#Headers],[CEO_Foreign_Phone]],'By serial number'!$A$1:$AV$1,0)))</f>
        <v/>
      </c>
      <c r="BU104" s="4" t="str">
        <f>IFERROR(INDEX(Zerobounce!$A:$B,MATCH(_7043_DJones_1_export_excel_2_9_[[#This Row],[COMPEMAILADDRESS]],Zerobounce!$A:$A,0),2),"")</f>
        <v/>
      </c>
      <c r="BV104" s="4" t="str">
        <f>IFERROR(INDEX(Zerobounce!$A:$B,MATCH(_7043_DJones_1_export_excel_2_9_[[#This Row],[CONTACTEMAIL]],Zerobounce!$A:$A,0),2),"")</f>
        <v>catch-all</v>
      </c>
      <c r="BW104" s="11"/>
    </row>
    <row r="105" spans="1:75" x14ac:dyDescent="0.25">
      <c r="A105" s="4" t="s">
        <v>999</v>
      </c>
      <c r="B105" s="4" t="s">
        <v>1000</v>
      </c>
      <c r="C105">
        <v>261</v>
      </c>
      <c r="D105" s="4" t="s">
        <v>619</v>
      </c>
      <c r="E105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N375AB</v>
      </c>
      <c r="F105" s="4"/>
      <c r="G105" s="4"/>
      <c r="H105" s="4"/>
      <c r="I105" s="4" t="s">
        <v>515</v>
      </c>
      <c r="J105" s="4" t="s">
        <v>1704</v>
      </c>
      <c r="K105" s="4"/>
      <c r="L105" s="4"/>
      <c r="M105" s="4"/>
      <c r="N105" s="4"/>
      <c r="P105" s="4"/>
      <c r="Q105" s="4" t="s">
        <v>1705</v>
      </c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 t="str">
        <f>IF(LEN(INDEX('By serial number'!$A:$AV,MATCH(TEXT($C105,"000"),'By serial number'!$A:$A,0),MATCH(_7043_DJones_1_export_excel_2_9_[[#Headers],["Operator"]],'By serial number'!$A$1:$AV$1,0)))=0,"",INDEX('By serial number'!$A:$AV,MATCH(TEXT($C105,"000"),'By serial number'!$A:$A,0),MATCH(_7043_DJones_1_export_excel_2_9_[[#Headers],["Operator"]],'By serial number'!$A$1:$AV$1,0)))</f>
        <v xml:space="preserve">Alpi Jets </v>
      </c>
      <c r="AD105" s="4" t="str">
        <f>IF(LEN(INDEX('By serial number'!$A:$AV,MATCH(TEXT($C105,"000"),'By serial number'!$A:$A,0),MATCH(_7043_DJones_1_export_excel_2_9_[[#Headers],[Data]],'By serial number'!$A$1:$AV$1,0)))=0,"",INDEX('By serial number'!$A:$AV,MATCH(TEXT($C105,"000"),'By serial number'!$A:$A,0),MATCH(_7043_DJones_1_export_excel_2_9_[[#Headers],[Data]],'By serial number'!$A$1:$AV$1,0)))</f>
        <v xml:space="preserve">OE-GBA </v>
      </c>
      <c r="AE105" s="4" t="str">
        <f>IF(LEN(INDEX('By serial number'!$A:$AV,MATCH(TEXT($C105,"000"),'By serial number'!$A:$A,0),MATCH(_7043_DJones_1_export_excel_2_9_[[#Headers],[NAME]],'By serial number'!$A$1:$AV$1,0)))=0,"",INDEX('By serial number'!$A:$AV,MATCH(TEXT($C105,"000"),'By serial number'!$A:$A,0),MATCH(_7043_DJones_1_export_excel_2_9_[[#Headers],[NAME]],'By serial number'!$A$1:$AV$1,0)))</f>
        <v>ALPHA BRAVO AVIATION LLC</v>
      </c>
      <c r="AF105" s="4" t="str">
        <f>IF(LEN(INDEX('By serial number'!$A:$AV,MATCH(TEXT($C105,"000"),'By serial number'!$A:$A,0),MATCH(_7043_DJones_1_export_excel_2_9_[[#Headers],[STREET]],'By serial number'!$A$1:$AV$1,0)))=0,"",INDEX('By serial number'!$A:$AV,MATCH(TEXT($C105,"000"),'By serial number'!$A:$A,0),MATCH(_7043_DJones_1_export_excel_2_9_[[#Headers],[STREET]],'By serial number'!$A$1:$AV$1,0)))</f>
        <v>2895 W CAPOVILLA AVE STE 140</v>
      </c>
      <c r="AG105" s="4" t="str">
        <f>IF(LEN(INDEX('By serial number'!$A:$AV,MATCH(TEXT($C105,"000"),'By serial number'!$A:$A,0),MATCH(_7043_DJones_1_export_excel_2_9_[[#Headers],[CITY]],'By serial number'!$A$1:$AV$1,0)))=0,"",INDEX('By serial number'!$A:$AV,MATCH(TEXT($C105,"000"),'By serial number'!$A:$A,0),MATCH(_7043_DJones_1_export_excel_2_9_[[#Headers],[CITY]],'By serial number'!$A$1:$AV$1,0)))</f>
        <v>LAS VEGAS</v>
      </c>
      <c r="AH105" s="4" t="str">
        <f>IF(LEN(INDEX('By serial number'!$A:$AV,MATCH(TEXT($C105,"000"),'By serial number'!$A:$A,0),MATCH(_7043_DJones_1_export_excel_2_9_[[#Headers],[STATE]],'By serial number'!$A$1:$AV$1,0)))=0,"",INDEX('By serial number'!$A:$AV,MATCH(TEXT($C105,"000"),'By serial number'!$A:$A,0),MATCH(_7043_DJones_1_export_excel_2_9_[[#Headers],[STATE]],'By serial number'!$A$1:$AV$1,0)))</f>
        <v>NV</v>
      </c>
      <c r="AI105" s="4" t="e">
        <f>IF(LEN(INDEX('By serial number'!$A:$AV,MATCH(TEXT($C105,"000"),'By serial number'!$A:$A,0),MATCH(_7043_DJones_1_export_excel_2_9_[[#Headers],[Column1]],'By serial number'!$A$1:$AV$1,0)))=0,"",INDEX('By serial number'!$A:$AV,MATCH(TEXT($C105,"000"),'By serial number'!$A:$A,0),MATCH(_7043_DJones_1_export_excel_2_9_[[#Headers],[Column1]],'By serial number'!$A$1:$AV$1,0)))</f>
        <v>#N/A</v>
      </c>
      <c r="AJ105" s="4" t="str">
        <f>IF(LEN(INDEX('By serial number'!$A:$AV,MATCH(TEXT($C105,"000"),'By serial number'!$A:$A,0),MATCH(_7043_DJones_1_export_excel_2_9_[[#Headers],[OTHER NAMES(1)]],'By serial number'!$A$1:$AV$1,0)))=0,"",INDEX('By serial number'!$A:$AV,MATCH(TEXT($C105,"000"),'By serial number'!$A:$A,0),MATCH(_7043_DJones_1_export_excel_2_9_[[#Headers],[OTHER NAMES(1)]],'By serial number'!$A$1:$AV$1,0)))</f>
        <v/>
      </c>
      <c r="AK105" s="4" t="str">
        <f>IF(LEN(INDEX('By serial number'!$A:$AV,MATCH(TEXT($C105,"000"),'By serial number'!$A:$A,0),MATCH(_7043_DJones_1_export_excel_2_9_[[#Headers],[OTHER NAMES(2)]],'By serial number'!$A$1:$AV$1,0)))=0,"",INDEX('By serial number'!$A:$AV,MATCH(TEXT($C105,"000"),'By serial number'!$A:$A,0),MATCH(_7043_DJones_1_export_excel_2_9_[[#Headers],[OTHER NAMES(2)]],'By serial number'!$A$1:$AV$1,0)))</f>
        <v/>
      </c>
      <c r="AL105" s="4" t="str">
        <f>IF(LEN(INDEX('By serial number'!$A:$AV,MATCH(TEXT($C105,"000"),'By serial number'!$A:$A,0),MATCH(_7043_DJones_1_export_excel_2_9_[[#Headers],[Part 135 Certificate Holder Name]],'By serial number'!$A$1:$AV$1,0)))=0,"",INDEX('By serial number'!$A:$AV,MATCH(TEXT($C105,"000"),'By serial number'!$A:$A,0),MATCH(_7043_DJones_1_export_excel_2_9_[[#Headers],[Part 135 Certificate Holder Name]],'By serial number'!$A$1:$AV$1,0)))</f>
        <v>Air 7 LLC</v>
      </c>
      <c r="AM105" s="4" t="str">
        <f>IF(LEN(INDEX('By serial number'!$A:$AV,MATCH(TEXT($C105,"000"),'By serial number'!$A:$A,0),MATCH(_7043_DJones_1_export_excel_2_9_[[#Headers],[Part 135 Dsgn]],'By serial number'!$A$1:$AV$1,0)))=0,"",INDEX('By serial number'!$A:$AV,MATCH(TEXT($C105,"000"),'By serial number'!$A:$A,0),MATCH(_7043_DJones_1_export_excel_2_9_[[#Headers],[Part 135 Dsgn]],'By serial number'!$A$1:$AV$1,0)))</f>
        <v>GQRA</v>
      </c>
      <c r="AN105" s="4" t="e">
        <f>IF(LEN(INDEX('By serial number'!$A:$AV,MATCH(TEXT($C105,"000"),'By serial number'!$A:$A,0),MATCH(_7043_DJones_1_export_excel_2_9_[[#Headers],[Column2]],'By serial number'!$A$1:$AV$1,0)))=0,"",INDEX('By serial number'!$A:$AV,MATCH(TEXT($C105,"000"),'By serial number'!$A:$A,0),MATCH(_7043_DJones_1_export_excel_2_9_[[#Headers],[Column2]],'By serial number'!$A$1:$AV$1,0)))</f>
        <v>#N/A</v>
      </c>
      <c r="AO105" s="4" t="str">
        <f>IF(LEN(INDEX('By serial number'!$A:$AV,MATCH(TEXT($C105,"000"),'By serial number'!$A:$A,0),MATCH(_7043_DJones_1_export_excel_2_9_[[#Headers],[DNB Key People]],'By serial number'!$A$1:$AV$1,0)))=0,"",INDEX('By serial number'!$A:$AV,MATCH(TEXT($C105,"000"),'By serial number'!$A:$A,0),MATCH(_7043_DJones_1_export_excel_2_9_[[#Headers],[DNB Key People]],'By serial number'!$A$1:$AV$1,0)))</f>
        <v/>
      </c>
      <c r="AP105" s="4" t="str">
        <f>IF(LEN(INDEX('By serial number'!$A:$AV,MATCH(TEXT($C105,"000"),'By serial number'!$A:$A,0),MATCH(_7043_DJones_1_export_excel_2_9_[[#Headers],[POC]],'By serial number'!$A$1:$AV$1,0)))=0,"",INDEX('By serial number'!$A:$AV,MATCH(TEXT($C105,"000"),'By serial number'!$A:$A,0),MATCH(_7043_DJones_1_export_excel_2_9_[[#Headers],[POC]],'By serial number'!$A$1:$AV$1,0)))</f>
        <v/>
      </c>
      <c r="AQ105" s="4" t="str">
        <f>IF(LEN(INDEX('By serial number'!$A:$AV,MATCH(TEXT($C105,"000"),'By serial number'!$A:$A,0),MATCH(_7043_DJones_1_export_excel_2_9_[[#Headers],[Title]],'By serial number'!$A$1:$AV$1,0)))=0,"",INDEX('By serial number'!$A:$AV,MATCH(TEXT($C105,"000"),'By serial number'!$A:$A,0),MATCH(_7043_DJones_1_export_excel_2_9_[[#Headers],[Title]],'By serial number'!$A$1:$AV$1,0)))</f>
        <v/>
      </c>
      <c r="AR105" s="4" t="str">
        <f>IF(LEN(INDEX('By serial number'!$A:$AV,MATCH(TEXT($C105,"000"),'By serial number'!$A:$A,0),MATCH(_7043_DJones_1_export_excel_2_9_[[#Headers],[Address]],'By serial number'!$A$1:$AV$1,0)))=0,"",INDEX('By serial number'!$A:$AV,MATCH(TEXT($C105,"000"),'By serial number'!$A:$A,0),MATCH(_7043_DJones_1_export_excel_2_9_[[#Headers],[Address]],'By serial number'!$A$1:$AV$1,0)))</f>
        <v/>
      </c>
      <c r="AS105" s="4" t="e">
        <f>IF(LEN(INDEX('By serial number'!$A:$AV,MATCH(TEXT($C105,"000"),'By serial number'!$A:$A,0),MATCH(_7043_DJones_1_export_excel_2_9_[[#Headers],[Column3]],'By serial number'!$A$1:$AV$1,0)))=0,"",INDEX('By serial number'!$A:$AV,MATCH(TEXT($C105,"000"),'By serial number'!$A:$A,0),MATCH(_7043_DJones_1_export_excel_2_9_[[#Headers],[Column3]],'By serial number'!$A$1:$AV$1,0)))</f>
        <v>#N/A</v>
      </c>
      <c r="AT105" s="4" t="str">
        <f>IF(LEN(INDEX('By serial number'!$A:$AV,MATCH(TEXT($C105,"000"),'By serial number'!$A:$A,0),MATCH(_7043_DJones_1_export_excel_2_9_[[#Headers],[Phone]],'By serial number'!$A$1:$AV$1,0)))=0,"",INDEX('By serial number'!$A:$AV,MATCH(TEXT($C105,"000"),'By serial number'!$A:$A,0),MATCH(_7043_DJones_1_export_excel_2_9_[[#Headers],[Phone]],'By serial number'!$A$1:$AV$1,0)))</f>
        <v/>
      </c>
      <c r="AU105" s="4" t="str">
        <f>IF(LEN(INDEX('By serial number'!$A:$AV,MATCH(TEXT($C105,"000"),'By serial number'!$A:$A,0),MATCH(_7043_DJones_1_export_excel_2_9_[[#Headers],[Email]],'By serial number'!$A$1:$AV$1,0)))=0,"",INDEX('By serial number'!$A:$AV,MATCH(TEXT($C105,"000"),'By serial number'!$A:$A,0),MATCH(_7043_DJones_1_export_excel_2_9_[[#Headers],[Email]],'By serial number'!$A$1:$AV$1,0)))</f>
        <v/>
      </c>
      <c r="AV105" s="4" t="e">
        <f>IF(LEN(INDEX('By serial number'!$A:$AV,MATCH(TEXT($C105,"000"),'By serial number'!$A:$A,0),MATCH(_7043_DJones_1_export_excel_2_9_[[#Headers],[Column4]],'By serial number'!$A$1:$AV$1,0)))=0,"",INDEX('By serial number'!$A:$AV,MATCH(TEXT($C105,"000"),'By serial number'!$A:$A,0),MATCH(_7043_DJones_1_export_excel_2_9_[[#Headers],[Column4]],'By serial number'!$A$1:$AV$1,0)))</f>
        <v>#N/A</v>
      </c>
      <c r="AW105" s="4" t="str">
        <f>IF(LEN(INDEX('By serial number'!$A:$AV,MATCH(TEXT($C105,"000"),'By serial number'!$A:$A,0),MATCH(_7043_DJones_1_export_excel_2_9_[[#Headers],[NBAA Name]],'By serial number'!$A$1:$AV$1,0)))=0,"",INDEX('By serial number'!$A:$AV,MATCH(TEXT($C105,"000"),'By serial number'!$A:$A,0),MATCH(_7043_DJones_1_export_excel_2_9_[[#Headers],[NBAA Name]],'By serial number'!$A$1:$AV$1,0)))</f>
        <v/>
      </c>
      <c r="AX105" s="4" t="str">
        <f>IF(LEN(INDEX('By serial number'!$A:$AV,MATCH(TEXT($C105,"000"),'By serial number'!$A:$A,0),MATCH(_7043_DJones_1_export_excel_2_9_[[#Headers],[NBAA Addr1]],'By serial number'!$A$1:$AV$1,0)))=0,"",INDEX('By serial number'!$A:$AV,MATCH(TEXT($C105,"000"),'By serial number'!$A:$A,0),MATCH(_7043_DJones_1_export_excel_2_9_[[#Headers],[NBAA Addr1]],'By serial number'!$A$1:$AV$1,0)))</f>
        <v/>
      </c>
      <c r="AY105" s="4" t="str">
        <f>IF(LEN(INDEX('By serial number'!$A:$AV,MATCH(TEXT($C105,"000"),'By serial number'!$A:$A,0),MATCH(_7043_DJones_1_export_excel_2_9_[[#Headers],[NBAA Addr2]],'By serial number'!$A$1:$AV$1,0)))=0,"",INDEX('By serial number'!$A:$AV,MATCH(TEXT($C105,"000"),'By serial number'!$A:$A,0),MATCH(_7043_DJones_1_export_excel_2_9_[[#Headers],[NBAA Addr2]],'By serial number'!$A$1:$AV$1,0)))</f>
        <v/>
      </c>
      <c r="AZ105" s="4" t="str">
        <f>IF(LEN(INDEX('By serial number'!$A:$AV,MATCH(TEXT($C105,"000"),'By serial number'!$A:$A,0),MATCH(_7043_DJones_1_export_excel_2_9_[[#Headers],[NBAA City]],'By serial number'!$A$1:$AV$1,0)))=0,"",INDEX('By serial number'!$A:$AV,MATCH(TEXT($C105,"000"),'By serial number'!$A:$A,0),MATCH(_7043_DJones_1_export_excel_2_9_[[#Headers],[NBAA City]],'By serial number'!$A$1:$AV$1,0)))</f>
        <v/>
      </c>
      <c r="BA105" s="4" t="str">
        <f>IF(LEN(INDEX('By serial number'!$A:$AV,MATCH(TEXT($C105,"000"),'By serial number'!$A:$A,0),MATCH(_7043_DJones_1_export_excel_2_9_[[#Headers],[NBAA State]],'By serial number'!$A$1:$AV$1,0)))=0,"",INDEX('By serial number'!$A:$AV,MATCH(TEXT($C105,"000"),'By serial number'!$A:$A,0),MATCH(_7043_DJones_1_export_excel_2_9_[[#Headers],[NBAA State]],'By serial number'!$A$1:$AV$1,0)))</f>
        <v/>
      </c>
      <c r="BB105" s="4" t="str">
        <f>IF(LEN(INDEX('By serial number'!$A:$AV,MATCH(TEXT($C105,"000"),'By serial number'!$A:$A,0),MATCH(_7043_DJones_1_export_excel_2_9_[[#Headers],[NBAA Zip]],'By serial number'!$A$1:$AV$1,0)))=0,"",INDEX('By serial number'!$A:$AV,MATCH(TEXT($C105,"000"),'By serial number'!$A:$A,0),MATCH(_7043_DJones_1_export_excel_2_9_[[#Headers],[NBAA Zip]],'By serial number'!$A$1:$AV$1,0)))</f>
        <v/>
      </c>
      <c r="BC105" s="4" t="str">
        <f>IF(LEN(INDEX('By serial number'!$A:$AV,MATCH(TEXT($C105,"000"),'By serial number'!$A:$A,0),MATCH(_7043_DJones_1_export_excel_2_9_[[#Headers],[NBAA Phone]],'By serial number'!$A$1:$AV$1,0)))=0,"",INDEX('By serial number'!$A:$AV,MATCH(TEXT($C105,"000"),'By serial number'!$A:$A,0),MATCH(_7043_DJones_1_export_excel_2_9_[[#Headers],[NBAA Phone]],'By serial number'!$A$1:$AV$1,0)))</f>
        <v/>
      </c>
      <c r="BD105" s="4" t="str">
        <f>IF(LEN(INDEX('By serial number'!$A:$AV,MATCH(TEXT($C105,"000"),'By serial number'!$A:$A,0),MATCH(_7043_DJones_1_export_excel_2_9_[[#Headers],[NBAA Web]],'By serial number'!$A$1:$AV$1,0)))=0,"",INDEX('By serial number'!$A:$AV,MATCH(TEXT($C105,"000"),'By serial number'!$A:$A,0),MATCH(_7043_DJones_1_export_excel_2_9_[[#Headers],[NBAA Web]],'By serial number'!$A$1:$AV$1,0)))</f>
        <v/>
      </c>
      <c r="BE105" s="4" t="str">
        <f>IF(LEN(INDEX('By serial number'!$A:$AV,MATCH(TEXT($C105,"000"),'By serial number'!$A:$A,0),MATCH(_7043_DJones_1_export_excel_2_9_[[#Headers],[NBAA email]],'By serial number'!$A$1:$AV$1,0)))=0,"",INDEX('By serial number'!$A:$AV,MATCH(TEXT($C105,"000"),'By serial number'!$A:$A,0),MATCH(_7043_DJones_1_export_excel_2_9_[[#Headers],[NBAA email]],'By serial number'!$A$1:$AV$1,0)))</f>
        <v/>
      </c>
      <c r="BF105" s="4" t="str">
        <f>IF(LEN(INDEX('By serial number'!$A:$AV,MATCH(TEXT($C105,"000"),'By serial number'!$A:$A,0),MATCH(_7043_DJones_1_export_excel_2_9_[[#Headers],[NBAA NBAA Link]],'By serial number'!$A$1:$AV$1,0)))=0,"",INDEX('By serial number'!$A:$AV,MATCH(TEXT($C105,"000"),'By serial number'!$A:$A,0),MATCH(_7043_DJones_1_export_excel_2_9_[[#Headers],[NBAA NBAA Link]],'By serial number'!$A$1:$AV$1,0)))</f>
        <v/>
      </c>
      <c r="BG105" s="4" t="str">
        <f>IF(LEN(INDEX('By serial number'!$A:$AV,MATCH(TEXT($C105,"000"),'By serial number'!$A:$A,0),MATCH(_7043_DJones_1_export_excel_2_9_[[#Headers],[Certificate Designator]],'By serial number'!$A$1:$AV$1,0)))=0,"",INDEX('By serial number'!$A:$AV,MATCH(TEXT($C105,"000"),'By serial number'!$A:$A,0),MATCH(_7043_DJones_1_export_excel_2_9_[[#Headers],[Certificate Designator]],'By serial number'!$A$1:$AV$1,0)))</f>
        <v>GQRA</v>
      </c>
      <c r="BH105" s="4" t="str">
        <f>IF(LEN(INDEX('By serial number'!$A:$AV,MATCH(TEXT($C105,"000"),'By serial number'!$A:$A,0),MATCH(_7043_DJones_1_export_excel_2_9_[[#Headers],[Company Name]],'By serial number'!$A$1:$AV$1,0)))=0,"",INDEX('By serial number'!$A:$AV,MATCH(TEXT($C105,"000"),'By serial number'!$A:$A,0),MATCH(_7043_DJones_1_export_excel_2_9_[[#Headers],[Company Name]],'By serial number'!$A$1:$AV$1,0)))</f>
        <v>AIR 7 LLC</v>
      </c>
      <c r="BI105" s="4" t="str">
        <f>IF(LEN(INDEX('By serial number'!$A:$AV,MATCH(TEXT($C105,"000"),'By serial number'!$A:$A,0),MATCH(_7043_DJones_1_export_excel_2_9_[[#Headers],[CEO_Name]],'By serial number'!$A$1:$AV$1,0)))=0,"",INDEX('By serial number'!$A:$AV,MATCH(TEXT($C105,"000"),'By serial number'!$A:$A,0),MATCH(_7043_DJones_1_export_excel_2_9_[[#Headers],[CEO_Name]],'By serial number'!$A$1:$AV$1,0)))</f>
        <v>Robert Oliver</v>
      </c>
      <c r="BJ105" s="4" t="str">
        <f>IF(LEN(INDEX('By serial number'!$A:$AV,MATCH(TEXT($C105,"000"),'By serial number'!$A:$A,0),MATCH(_7043_DJones_1_export_excel_2_9_[[#Headers],[CEO_Title]],'By serial number'!$A$1:$AV$1,0)))=0,"",INDEX('By serial number'!$A:$AV,MATCH(TEXT($C105,"000"),'By serial number'!$A:$A,0),MATCH(_7043_DJones_1_export_excel_2_9_[[#Headers],[CEO_Title]],'By serial number'!$A$1:$AV$1,0)))</f>
        <v>CEO</v>
      </c>
      <c r="BK105" s="4" t="str">
        <f>IF(LEN(INDEX('By serial number'!$A:$AV,MATCH(TEXT($C105,"000"),'By serial number'!$A:$A,0),MATCH(_7043_DJones_1_export_excel_2_9_[[#Headers],[CEO_Address1]],'By serial number'!$A$1:$AV$1,0)))=0,"",INDEX('By serial number'!$A:$AV,MATCH(TEXT($C105,"000"),'By serial number'!$A:$A,0),MATCH(_7043_DJones_1_export_excel_2_9_[[#Headers],[CEO_Address1]],'By serial number'!$A$1:$AV$1,0)))</f>
        <v>575 Aviation Drive</v>
      </c>
      <c r="BL105" s="4" t="str">
        <f>IF(LEN(INDEX('By serial number'!$A:$AV,MATCH(TEXT($C105,"000"),'By serial number'!$A:$A,0),MATCH(_7043_DJones_1_export_excel_2_9_[[#Headers],[CEO_Address2]],'By serial number'!$A$1:$AV$1,0)))=0,"",INDEX('By serial number'!$A:$AV,MATCH(TEXT($C105,"000"),'By serial number'!$A:$A,0),MATCH(_7043_DJones_1_export_excel_2_9_[[#Headers],[CEO_Address2]],'By serial number'!$A$1:$AV$1,0)))</f>
        <v/>
      </c>
      <c r="BM105" s="4" t="str">
        <f>IF(LEN(INDEX('By serial number'!$A:$AV,MATCH(TEXT($C105,"000"),'By serial number'!$A:$A,0),MATCH(_7043_DJones_1_export_excel_2_9_[[#Headers],[CEO_Address3]],'By serial number'!$A$1:$AV$1,0)))=0,"",INDEX('By serial number'!$A:$AV,MATCH(TEXT($C105,"000"),'By serial number'!$A:$A,0),MATCH(_7043_DJones_1_export_excel_2_9_[[#Headers],[CEO_Address3]],'By serial number'!$A$1:$AV$1,0)))</f>
        <v/>
      </c>
      <c r="BN105" s="4" t="str">
        <f>IF(LEN(INDEX('By serial number'!$A:$AV,MATCH(TEXT($C105,"000"),'By serial number'!$A:$A,0),MATCH(_7043_DJones_1_export_excel_2_9_[[#Headers],[CEO_City]],'By serial number'!$A$1:$AV$1,0)))=0,"",INDEX('By serial number'!$A:$AV,MATCH(TEXT($C105,"000"),'By serial number'!$A:$A,0),MATCH(_7043_DJones_1_export_excel_2_9_[[#Headers],[CEO_City]],'By serial number'!$A$1:$AV$1,0)))</f>
        <v>Camarillo</v>
      </c>
      <c r="BO105" s="4" t="str">
        <f>IF(LEN(INDEX('By serial number'!$A:$AV,MATCH(TEXT($C105,"000"),'By serial number'!$A:$A,0),MATCH(_7043_DJones_1_export_excel_2_9_[[#Headers],[CEO_State]],'By serial number'!$A$1:$AV$1,0)))=0,"",INDEX('By serial number'!$A:$AV,MATCH(TEXT($C105,"000"),'By serial number'!$A:$A,0),MATCH(_7043_DJones_1_export_excel_2_9_[[#Headers],[CEO_State]],'By serial number'!$A$1:$AV$1,0)))</f>
        <v>CA</v>
      </c>
      <c r="BP105" s="4" t="str">
        <f>IF(LEN(INDEX('By serial number'!$A:$AV,MATCH(TEXT($C105,"000"),'By serial number'!$A:$A,0),MATCH(_7043_DJones_1_export_excel_2_9_[[#Headers],[CEO_Postal_Code]],'By serial number'!$A$1:$AV$1,0)))=0,"",INDEX('By serial number'!$A:$AV,MATCH(TEXT($C105,"000"),'By serial number'!$A:$A,0),MATCH(_7043_DJones_1_export_excel_2_9_[[#Headers],[CEO_Postal_Code]],'By serial number'!$A$1:$AV$1,0)))</f>
        <v>93010</v>
      </c>
      <c r="BQ105" s="4" t="str">
        <f>IF(LEN(INDEX('By serial number'!$A:$AV,MATCH(TEXT($C105,"000"),'By serial number'!$A:$A,0),MATCH(_7043_DJones_1_export_excel_2_9_[[#Headers],[CEO_Country]],'By serial number'!$A$1:$AV$1,0)))=0,"",INDEX('By serial number'!$A:$AV,MATCH(TEXT($C105,"000"),'By serial number'!$A:$A,0),MATCH(_7043_DJones_1_export_excel_2_9_[[#Headers],[CEO_Country]],'By serial number'!$A$1:$AV$1,0)))</f>
        <v>US</v>
      </c>
      <c r="BR105" s="4" t="str">
        <f>IF(LEN(INDEX('By serial number'!$A:$AV,MATCH(TEXT($C105,"000"),'By serial number'!$A:$A,0),MATCH(_7043_DJones_1_export_excel_2_9_[[#Headers],[CEO_Phone]],'By serial number'!$A$1:$AV$1,0)))=0,"",INDEX('By serial number'!$A:$AV,MATCH(TEXT($C105,"000"),'By serial number'!$A:$A,0),MATCH(_7043_DJones_1_export_excel_2_9_[[#Headers],[CEO_Phone]],'By serial number'!$A$1:$AV$1,0)))</f>
        <v>8053835105</v>
      </c>
      <c r="BS105" s="4" t="str">
        <f>IF(LEN(INDEX('By serial number'!$A:$AV,MATCH(TEXT($C105,"000"),'By serial number'!$A:$A,0),MATCH(_7043_DJones_1_export_excel_2_9_[[#Headers],[CEO_Phone_Extension]],'By serial number'!$A$1:$AV$1,0)))=0,"",INDEX('By serial number'!$A:$AV,MATCH(TEXT($C105,"000"),'By serial number'!$A:$A,0),MATCH(_7043_DJones_1_export_excel_2_9_[[#Headers],[CEO_Phone_Extension]],'By serial number'!$A$1:$AV$1,0)))</f>
        <v/>
      </c>
      <c r="BT105" s="4" t="str">
        <f>IF(LEN(INDEX('By serial number'!$A:$AV,MATCH(TEXT($C105,"000"),'By serial number'!$A:$A,0),MATCH(_7043_DJones_1_export_excel_2_9_[[#Headers],[CEO_Foreign_Phone]],'By serial number'!$A$1:$AV$1,0)))=0,"",INDEX('By serial number'!$A:$AV,MATCH(TEXT($C105,"000"),'By serial number'!$A:$A,0),MATCH(_7043_DJones_1_export_excel_2_9_[[#Headers],[CEO_Foreign_Phone]],'By serial number'!$A$1:$AV$1,0)))</f>
        <v/>
      </c>
      <c r="BU105" s="4" t="str">
        <f>IFERROR(INDEX(Zerobounce!$A:$B,MATCH(_7043_DJones_1_export_excel_2_9_[[#This Row],[COMPEMAILADDRESS]],Zerobounce!$A:$A,0),2),"")</f>
        <v/>
      </c>
      <c r="BV105" s="4" t="str">
        <f>IFERROR(INDEX(Zerobounce!$A:$B,MATCH(_7043_DJones_1_export_excel_2_9_[[#This Row],[CONTACTEMAIL]],Zerobounce!$A:$A,0),2),"")</f>
        <v/>
      </c>
      <c r="BW105" s="11"/>
    </row>
    <row r="106" spans="1:75" x14ac:dyDescent="0.25">
      <c r="A106" s="4" t="s">
        <v>999</v>
      </c>
      <c r="B106" s="4" t="s">
        <v>1000</v>
      </c>
      <c r="C106">
        <v>262</v>
      </c>
      <c r="D106" s="4" t="s">
        <v>634</v>
      </c>
      <c r="E106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N101RX</v>
      </c>
      <c r="F106" s="4" t="s">
        <v>1706</v>
      </c>
      <c r="G106" s="4" t="s">
        <v>639</v>
      </c>
      <c r="H106" s="4" t="s">
        <v>1002</v>
      </c>
      <c r="I106" s="4" t="s">
        <v>515</v>
      </c>
      <c r="J106" s="4" t="s">
        <v>1707</v>
      </c>
      <c r="K106" s="4" t="s">
        <v>1708</v>
      </c>
      <c r="L106" s="4"/>
      <c r="M106" s="4" t="s">
        <v>1709</v>
      </c>
      <c r="N106" s="4" t="s">
        <v>639</v>
      </c>
      <c r="O106" t="s">
        <v>1710</v>
      </c>
      <c r="P106" s="4" t="s">
        <v>1002</v>
      </c>
      <c r="Q106" s="4" t="s">
        <v>1016</v>
      </c>
      <c r="R106" s="4"/>
      <c r="S106" s="4"/>
      <c r="T106" s="4" t="s">
        <v>1711</v>
      </c>
      <c r="U106" s="4"/>
      <c r="V106" s="4" t="s">
        <v>1712</v>
      </c>
      <c r="W106" s="4" t="s">
        <v>1713</v>
      </c>
      <c r="X106" s="4" t="s">
        <v>1020</v>
      </c>
      <c r="Y106" s="4"/>
      <c r="Z106" s="4" t="s">
        <v>1711</v>
      </c>
      <c r="AA106" s="4"/>
      <c r="AB106" s="4"/>
      <c r="AC106" s="4" t="str">
        <f>IF(LEN(INDEX('By serial number'!$A:$AV,MATCH(TEXT($C106,"000"),'By serial number'!$A:$A,0),MATCH(_7043_DJones_1_export_excel_2_9_[[#Headers],["Operator"]],'By serial number'!$A$1:$AV$1,0)))=0,"",INDEX('By serial number'!$A:$AV,MATCH(TEXT($C106,"000"),'By serial number'!$A:$A,0),MATCH(_7043_DJones_1_export_excel_2_9_[[#Headers],["Operator"]],'By serial number'!$A$1:$AV$1,0)))</f>
        <v/>
      </c>
      <c r="AD106" s="4" t="str">
        <f>IF(LEN(INDEX('By serial number'!$A:$AV,MATCH(TEXT($C106,"000"),'By serial number'!$A:$A,0),MATCH(_7043_DJones_1_export_excel_2_9_[[#Headers],[Data]],'By serial number'!$A$1:$AV$1,0)))=0,"",INDEX('By serial number'!$A:$AV,MATCH(TEXT($C106,"000"),'By serial number'!$A:$A,0),MATCH(_7043_DJones_1_export_excel_2_9_[[#Headers],[Data]],'By serial number'!$A$1:$AV$1,0)))</f>
        <v>Teall Capital Partners, Winston-Salem NC bought 7/20/18</v>
      </c>
      <c r="AE106" s="4" t="str">
        <f>IF(LEN(INDEX('By serial number'!$A:$AV,MATCH(TEXT($C106,"000"),'By serial number'!$A:$A,0),MATCH(_7043_DJones_1_export_excel_2_9_[[#Headers],[NAME]],'By serial number'!$A$1:$AV$1,0)))=0,"",INDEX('By serial number'!$A:$AV,MATCH(TEXT($C106,"000"),'By serial number'!$A:$A,0),MATCH(_7043_DJones_1_export_excel_2_9_[[#Headers],[NAME]],'By serial number'!$A$1:$AV$1,0)))</f>
        <v>TEALL CAPITAL PARTNERS LLC</v>
      </c>
      <c r="AF106" s="4" t="str">
        <f>IF(LEN(INDEX('By serial number'!$A:$AV,MATCH(TEXT($C106,"000"),'By serial number'!$A:$A,0),MATCH(_7043_DJones_1_export_excel_2_9_[[#Headers],[STREET]],'By serial number'!$A$1:$AV$1,0)))=0,"",INDEX('By serial number'!$A:$AV,MATCH(TEXT($C106,"000"),'By serial number'!$A:$A,0),MATCH(_7043_DJones_1_export_excel_2_9_[[#Headers],[STREET]],'By serial number'!$A$1:$AV$1,0)))</f>
        <v>PO BOX 21528</v>
      </c>
      <c r="AG106" s="4" t="str">
        <f>IF(LEN(INDEX('By serial number'!$A:$AV,MATCH(TEXT($C106,"000"),'By serial number'!$A:$A,0),MATCH(_7043_DJones_1_export_excel_2_9_[[#Headers],[CITY]],'By serial number'!$A$1:$AV$1,0)))=0,"",INDEX('By serial number'!$A:$AV,MATCH(TEXT($C106,"000"),'By serial number'!$A:$A,0),MATCH(_7043_DJones_1_export_excel_2_9_[[#Headers],[CITY]],'By serial number'!$A$1:$AV$1,0)))</f>
        <v>WINSTON SALEM</v>
      </c>
      <c r="AH106" s="4" t="str">
        <f>IF(LEN(INDEX('By serial number'!$A:$AV,MATCH(TEXT($C106,"000"),'By serial number'!$A:$A,0),MATCH(_7043_DJones_1_export_excel_2_9_[[#Headers],[STATE]],'By serial number'!$A$1:$AV$1,0)))=0,"",INDEX('By serial number'!$A:$AV,MATCH(TEXT($C106,"000"),'By serial number'!$A:$A,0),MATCH(_7043_DJones_1_export_excel_2_9_[[#Headers],[STATE]],'By serial number'!$A$1:$AV$1,0)))</f>
        <v>NC</v>
      </c>
      <c r="AI106" s="4" t="e">
        <f>IF(LEN(INDEX('By serial number'!$A:$AV,MATCH(TEXT($C106,"000"),'By serial number'!$A:$A,0),MATCH(_7043_DJones_1_export_excel_2_9_[[#Headers],[Column1]],'By serial number'!$A$1:$AV$1,0)))=0,"",INDEX('By serial number'!$A:$AV,MATCH(TEXT($C106,"000"),'By serial number'!$A:$A,0),MATCH(_7043_DJones_1_export_excel_2_9_[[#Headers],[Column1]],'By serial number'!$A$1:$AV$1,0)))</f>
        <v>#N/A</v>
      </c>
      <c r="AJ106" s="4" t="str">
        <f>IF(LEN(INDEX('By serial number'!$A:$AV,MATCH(TEXT($C106,"000"),'By serial number'!$A:$A,0),MATCH(_7043_DJones_1_export_excel_2_9_[[#Headers],[OTHER NAMES(1)]],'By serial number'!$A$1:$AV$1,0)))=0,"",INDEX('By serial number'!$A:$AV,MATCH(TEXT($C106,"000"),'By serial number'!$A:$A,0),MATCH(_7043_DJones_1_export_excel_2_9_[[#Headers],[OTHER NAMES(1)]],'By serial number'!$A$1:$AV$1,0)))</f>
        <v/>
      </c>
      <c r="AK106" s="4" t="str">
        <f>IF(LEN(INDEX('By serial number'!$A:$AV,MATCH(TEXT($C106,"000"),'By serial number'!$A:$A,0),MATCH(_7043_DJones_1_export_excel_2_9_[[#Headers],[OTHER NAMES(2)]],'By serial number'!$A$1:$AV$1,0)))=0,"",INDEX('By serial number'!$A:$AV,MATCH(TEXT($C106,"000"),'By serial number'!$A:$A,0),MATCH(_7043_DJones_1_export_excel_2_9_[[#Headers],[OTHER NAMES(2)]],'By serial number'!$A$1:$AV$1,0)))</f>
        <v/>
      </c>
      <c r="AL106" s="4" t="str">
        <f>IF(LEN(INDEX('By serial number'!$A:$AV,MATCH(TEXT($C106,"000"),'By serial number'!$A:$A,0),MATCH(_7043_DJones_1_export_excel_2_9_[[#Headers],[Part 135 Certificate Holder Name]],'By serial number'!$A$1:$AV$1,0)))=0,"",INDEX('By serial number'!$A:$AV,MATCH(TEXT($C106,"000"),'By serial number'!$A:$A,0),MATCH(_7043_DJones_1_export_excel_2_9_[[#Headers],[Part 135 Certificate Holder Name]],'By serial number'!$A$1:$AV$1,0)))</f>
        <v/>
      </c>
      <c r="AM106" s="4" t="str">
        <f>IF(LEN(INDEX('By serial number'!$A:$AV,MATCH(TEXT($C106,"000"),'By serial number'!$A:$A,0),MATCH(_7043_DJones_1_export_excel_2_9_[[#Headers],[Part 135 Dsgn]],'By serial number'!$A$1:$AV$1,0)))=0,"",INDEX('By serial number'!$A:$AV,MATCH(TEXT($C106,"000"),'By serial number'!$A:$A,0),MATCH(_7043_DJones_1_export_excel_2_9_[[#Headers],[Part 135 Dsgn]],'By serial number'!$A$1:$AV$1,0)))</f>
        <v/>
      </c>
      <c r="AN106" s="4" t="e">
        <f>IF(LEN(INDEX('By serial number'!$A:$AV,MATCH(TEXT($C106,"000"),'By serial number'!$A:$A,0),MATCH(_7043_DJones_1_export_excel_2_9_[[#Headers],[Column2]],'By serial number'!$A$1:$AV$1,0)))=0,"",INDEX('By serial number'!$A:$AV,MATCH(TEXT($C106,"000"),'By serial number'!$A:$A,0),MATCH(_7043_DJones_1_export_excel_2_9_[[#Headers],[Column2]],'By serial number'!$A$1:$AV$1,0)))</f>
        <v>#N/A</v>
      </c>
      <c r="AO106" s="4" t="str">
        <f>IF(LEN(INDEX('By serial number'!$A:$AV,MATCH(TEXT($C106,"000"),'By serial number'!$A:$A,0),MATCH(_7043_DJones_1_export_excel_2_9_[[#Headers],[DNB Key People]],'By serial number'!$A$1:$AV$1,0)))=0,"",INDEX('By serial number'!$A:$AV,MATCH(TEXT($C106,"000"),'By serial number'!$A:$A,0),MATCH(_7043_DJones_1_export_excel_2_9_[[#Headers],[DNB Key People]],'By serial number'!$A$1:$AV$1,0)))</f>
        <v/>
      </c>
      <c r="AP106" s="4" t="str">
        <f>IF(LEN(INDEX('By serial number'!$A:$AV,MATCH(TEXT($C106,"000"),'By serial number'!$A:$A,0),MATCH(_7043_DJones_1_export_excel_2_9_[[#Headers],[POC]],'By serial number'!$A$1:$AV$1,0)))=0,"",INDEX('By serial number'!$A:$AV,MATCH(TEXT($C106,"000"),'By serial number'!$A:$A,0),MATCH(_7043_DJones_1_export_excel_2_9_[[#Headers],[POC]],'By serial number'!$A$1:$AV$1,0)))</f>
        <v/>
      </c>
      <c r="AQ106" s="4" t="str">
        <f>IF(LEN(INDEX('By serial number'!$A:$AV,MATCH(TEXT($C106,"000"),'By serial number'!$A:$A,0),MATCH(_7043_DJones_1_export_excel_2_9_[[#Headers],[Title]],'By serial number'!$A$1:$AV$1,0)))=0,"",INDEX('By serial number'!$A:$AV,MATCH(TEXT($C106,"000"),'By serial number'!$A:$A,0),MATCH(_7043_DJones_1_export_excel_2_9_[[#Headers],[Title]],'By serial number'!$A$1:$AV$1,0)))</f>
        <v/>
      </c>
      <c r="AR106" s="4" t="str">
        <f>IF(LEN(INDEX('By serial number'!$A:$AV,MATCH(TEXT($C106,"000"),'By serial number'!$A:$A,0),MATCH(_7043_DJones_1_export_excel_2_9_[[#Headers],[Address]],'By serial number'!$A$1:$AV$1,0)))=0,"",INDEX('By serial number'!$A:$AV,MATCH(TEXT($C106,"000"),'By serial number'!$A:$A,0),MATCH(_7043_DJones_1_export_excel_2_9_[[#Headers],[Address]],'By serial number'!$A$1:$AV$1,0)))</f>
        <v/>
      </c>
      <c r="AS106" s="4" t="e">
        <f>IF(LEN(INDEX('By serial number'!$A:$AV,MATCH(TEXT($C106,"000"),'By serial number'!$A:$A,0),MATCH(_7043_DJones_1_export_excel_2_9_[[#Headers],[Column3]],'By serial number'!$A$1:$AV$1,0)))=0,"",INDEX('By serial number'!$A:$AV,MATCH(TEXT($C106,"000"),'By serial number'!$A:$A,0),MATCH(_7043_DJones_1_export_excel_2_9_[[#Headers],[Column3]],'By serial number'!$A$1:$AV$1,0)))</f>
        <v>#N/A</v>
      </c>
      <c r="AT106" s="4" t="str">
        <f>IF(LEN(INDEX('By serial number'!$A:$AV,MATCH(TEXT($C106,"000"),'By serial number'!$A:$A,0),MATCH(_7043_DJones_1_export_excel_2_9_[[#Headers],[Phone]],'By serial number'!$A$1:$AV$1,0)))=0,"",INDEX('By serial number'!$A:$AV,MATCH(TEXT($C106,"000"),'By serial number'!$A:$A,0),MATCH(_7043_DJones_1_export_excel_2_9_[[#Headers],[Phone]],'By serial number'!$A$1:$AV$1,0)))</f>
        <v/>
      </c>
      <c r="AU106" s="4" t="str">
        <f>IF(LEN(INDEX('By serial number'!$A:$AV,MATCH(TEXT($C106,"000"),'By serial number'!$A:$A,0),MATCH(_7043_DJones_1_export_excel_2_9_[[#Headers],[Email]],'By serial number'!$A$1:$AV$1,0)))=0,"",INDEX('By serial number'!$A:$AV,MATCH(TEXT($C106,"000"),'By serial number'!$A:$A,0),MATCH(_7043_DJones_1_export_excel_2_9_[[#Headers],[Email]],'By serial number'!$A$1:$AV$1,0)))</f>
        <v/>
      </c>
      <c r="AV106" s="4" t="e">
        <f>IF(LEN(INDEX('By serial number'!$A:$AV,MATCH(TEXT($C106,"000"),'By serial number'!$A:$A,0),MATCH(_7043_DJones_1_export_excel_2_9_[[#Headers],[Column4]],'By serial number'!$A$1:$AV$1,0)))=0,"",INDEX('By serial number'!$A:$AV,MATCH(TEXT($C106,"000"),'By serial number'!$A:$A,0),MATCH(_7043_DJones_1_export_excel_2_9_[[#Headers],[Column4]],'By serial number'!$A$1:$AV$1,0)))</f>
        <v>#N/A</v>
      </c>
      <c r="AW106" s="4" t="str">
        <f>IF(LEN(INDEX('By serial number'!$A:$AV,MATCH(TEXT($C106,"000"),'By serial number'!$A:$A,0),MATCH(_7043_DJones_1_export_excel_2_9_[[#Headers],[NBAA Name]],'By serial number'!$A$1:$AV$1,0)))=0,"",INDEX('By serial number'!$A:$AV,MATCH(TEXT($C106,"000"),'By serial number'!$A:$A,0),MATCH(_7043_DJones_1_export_excel_2_9_[[#Headers],[NBAA Name]],'By serial number'!$A$1:$AV$1,0)))</f>
        <v/>
      </c>
      <c r="AX106" s="4" t="str">
        <f>IF(LEN(INDEX('By serial number'!$A:$AV,MATCH(TEXT($C106,"000"),'By serial number'!$A:$A,0),MATCH(_7043_DJones_1_export_excel_2_9_[[#Headers],[NBAA Addr1]],'By serial number'!$A$1:$AV$1,0)))=0,"",INDEX('By serial number'!$A:$AV,MATCH(TEXT($C106,"000"),'By serial number'!$A:$A,0),MATCH(_7043_DJones_1_export_excel_2_9_[[#Headers],[NBAA Addr1]],'By serial number'!$A$1:$AV$1,0)))</f>
        <v/>
      </c>
      <c r="AY106" s="4" t="str">
        <f>IF(LEN(INDEX('By serial number'!$A:$AV,MATCH(TEXT($C106,"000"),'By serial number'!$A:$A,0),MATCH(_7043_DJones_1_export_excel_2_9_[[#Headers],[NBAA Addr2]],'By serial number'!$A$1:$AV$1,0)))=0,"",INDEX('By serial number'!$A:$AV,MATCH(TEXT($C106,"000"),'By serial number'!$A:$A,0),MATCH(_7043_DJones_1_export_excel_2_9_[[#Headers],[NBAA Addr2]],'By serial number'!$A$1:$AV$1,0)))</f>
        <v/>
      </c>
      <c r="AZ106" s="4" t="str">
        <f>IF(LEN(INDEX('By serial number'!$A:$AV,MATCH(TEXT($C106,"000"),'By serial number'!$A:$A,0),MATCH(_7043_DJones_1_export_excel_2_9_[[#Headers],[NBAA City]],'By serial number'!$A$1:$AV$1,0)))=0,"",INDEX('By serial number'!$A:$AV,MATCH(TEXT($C106,"000"),'By serial number'!$A:$A,0),MATCH(_7043_DJones_1_export_excel_2_9_[[#Headers],[NBAA City]],'By serial number'!$A$1:$AV$1,0)))</f>
        <v/>
      </c>
      <c r="BA106" s="4" t="str">
        <f>IF(LEN(INDEX('By serial number'!$A:$AV,MATCH(TEXT($C106,"000"),'By serial number'!$A:$A,0),MATCH(_7043_DJones_1_export_excel_2_9_[[#Headers],[NBAA State]],'By serial number'!$A$1:$AV$1,0)))=0,"",INDEX('By serial number'!$A:$AV,MATCH(TEXT($C106,"000"),'By serial number'!$A:$A,0),MATCH(_7043_DJones_1_export_excel_2_9_[[#Headers],[NBAA State]],'By serial number'!$A$1:$AV$1,0)))</f>
        <v/>
      </c>
      <c r="BB106" s="4" t="str">
        <f>IF(LEN(INDEX('By serial number'!$A:$AV,MATCH(TEXT($C106,"000"),'By serial number'!$A:$A,0),MATCH(_7043_DJones_1_export_excel_2_9_[[#Headers],[NBAA Zip]],'By serial number'!$A$1:$AV$1,0)))=0,"",INDEX('By serial number'!$A:$AV,MATCH(TEXT($C106,"000"),'By serial number'!$A:$A,0),MATCH(_7043_DJones_1_export_excel_2_9_[[#Headers],[NBAA Zip]],'By serial number'!$A$1:$AV$1,0)))</f>
        <v/>
      </c>
      <c r="BC106" s="4" t="str">
        <f>IF(LEN(INDEX('By serial number'!$A:$AV,MATCH(TEXT($C106,"000"),'By serial number'!$A:$A,0),MATCH(_7043_DJones_1_export_excel_2_9_[[#Headers],[NBAA Phone]],'By serial number'!$A$1:$AV$1,0)))=0,"",INDEX('By serial number'!$A:$AV,MATCH(TEXT($C106,"000"),'By serial number'!$A:$A,0),MATCH(_7043_DJones_1_export_excel_2_9_[[#Headers],[NBAA Phone]],'By serial number'!$A$1:$AV$1,0)))</f>
        <v/>
      </c>
      <c r="BD106" s="4" t="str">
        <f>IF(LEN(INDEX('By serial number'!$A:$AV,MATCH(TEXT($C106,"000"),'By serial number'!$A:$A,0),MATCH(_7043_DJones_1_export_excel_2_9_[[#Headers],[NBAA Web]],'By serial number'!$A$1:$AV$1,0)))=0,"",INDEX('By serial number'!$A:$AV,MATCH(TEXT($C106,"000"),'By serial number'!$A:$A,0),MATCH(_7043_DJones_1_export_excel_2_9_[[#Headers],[NBAA Web]],'By serial number'!$A$1:$AV$1,0)))</f>
        <v/>
      </c>
      <c r="BE106" s="4" t="str">
        <f>IF(LEN(INDEX('By serial number'!$A:$AV,MATCH(TEXT($C106,"000"),'By serial number'!$A:$A,0),MATCH(_7043_DJones_1_export_excel_2_9_[[#Headers],[NBAA email]],'By serial number'!$A$1:$AV$1,0)))=0,"",INDEX('By serial number'!$A:$AV,MATCH(TEXT($C106,"000"),'By serial number'!$A:$A,0),MATCH(_7043_DJones_1_export_excel_2_9_[[#Headers],[NBAA email]],'By serial number'!$A$1:$AV$1,0)))</f>
        <v/>
      </c>
      <c r="BF106" s="4" t="str">
        <f>IF(LEN(INDEX('By serial number'!$A:$AV,MATCH(TEXT($C106,"000"),'By serial number'!$A:$A,0),MATCH(_7043_DJones_1_export_excel_2_9_[[#Headers],[NBAA NBAA Link]],'By serial number'!$A$1:$AV$1,0)))=0,"",INDEX('By serial number'!$A:$AV,MATCH(TEXT($C106,"000"),'By serial number'!$A:$A,0),MATCH(_7043_DJones_1_export_excel_2_9_[[#Headers],[NBAA NBAA Link]],'By serial number'!$A$1:$AV$1,0)))</f>
        <v/>
      </c>
      <c r="BG106" s="4" t="str">
        <f>IF(LEN(INDEX('By serial number'!$A:$AV,MATCH(TEXT($C106,"000"),'By serial number'!$A:$A,0),MATCH(_7043_DJones_1_export_excel_2_9_[[#Headers],[Certificate Designator]],'By serial number'!$A$1:$AV$1,0)))=0,"",INDEX('By serial number'!$A:$AV,MATCH(TEXT($C106,"000"),'By serial number'!$A:$A,0),MATCH(_7043_DJones_1_export_excel_2_9_[[#Headers],[Certificate Designator]],'By serial number'!$A$1:$AV$1,0)))</f>
        <v/>
      </c>
      <c r="BH106" s="4" t="str">
        <f>IF(LEN(INDEX('By serial number'!$A:$AV,MATCH(TEXT($C106,"000"),'By serial number'!$A:$A,0),MATCH(_7043_DJones_1_export_excel_2_9_[[#Headers],[Company Name]],'By serial number'!$A$1:$AV$1,0)))=0,"",INDEX('By serial number'!$A:$AV,MATCH(TEXT($C106,"000"),'By serial number'!$A:$A,0),MATCH(_7043_DJones_1_export_excel_2_9_[[#Headers],[Company Name]],'By serial number'!$A$1:$AV$1,0)))</f>
        <v/>
      </c>
      <c r="BI106" s="4" t="str">
        <f>IF(LEN(INDEX('By serial number'!$A:$AV,MATCH(TEXT($C106,"000"),'By serial number'!$A:$A,0),MATCH(_7043_DJones_1_export_excel_2_9_[[#Headers],[CEO_Name]],'By serial number'!$A$1:$AV$1,0)))=0,"",INDEX('By serial number'!$A:$AV,MATCH(TEXT($C106,"000"),'By serial number'!$A:$A,0),MATCH(_7043_DJones_1_export_excel_2_9_[[#Headers],[CEO_Name]],'By serial number'!$A$1:$AV$1,0)))</f>
        <v/>
      </c>
      <c r="BJ106" s="4" t="str">
        <f>IF(LEN(INDEX('By serial number'!$A:$AV,MATCH(TEXT($C106,"000"),'By serial number'!$A:$A,0),MATCH(_7043_DJones_1_export_excel_2_9_[[#Headers],[CEO_Title]],'By serial number'!$A$1:$AV$1,0)))=0,"",INDEX('By serial number'!$A:$AV,MATCH(TEXT($C106,"000"),'By serial number'!$A:$A,0),MATCH(_7043_DJones_1_export_excel_2_9_[[#Headers],[CEO_Title]],'By serial number'!$A$1:$AV$1,0)))</f>
        <v/>
      </c>
      <c r="BK106" s="4" t="str">
        <f>IF(LEN(INDEX('By serial number'!$A:$AV,MATCH(TEXT($C106,"000"),'By serial number'!$A:$A,0),MATCH(_7043_DJones_1_export_excel_2_9_[[#Headers],[CEO_Address1]],'By serial number'!$A$1:$AV$1,0)))=0,"",INDEX('By serial number'!$A:$AV,MATCH(TEXT($C106,"000"),'By serial number'!$A:$A,0),MATCH(_7043_DJones_1_export_excel_2_9_[[#Headers],[CEO_Address1]],'By serial number'!$A$1:$AV$1,0)))</f>
        <v/>
      </c>
      <c r="BL106" s="4" t="str">
        <f>IF(LEN(INDEX('By serial number'!$A:$AV,MATCH(TEXT($C106,"000"),'By serial number'!$A:$A,0),MATCH(_7043_DJones_1_export_excel_2_9_[[#Headers],[CEO_Address2]],'By serial number'!$A$1:$AV$1,0)))=0,"",INDEX('By serial number'!$A:$AV,MATCH(TEXT($C106,"000"),'By serial number'!$A:$A,0),MATCH(_7043_DJones_1_export_excel_2_9_[[#Headers],[CEO_Address2]],'By serial number'!$A$1:$AV$1,0)))</f>
        <v/>
      </c>
      <c r="BM106" s="4" t="str">
        <f>IF(LEN(INDEX('By serial number'!$A:$AV,MATCH(TEXT($C106,"000"),'By serial number'!$A:$A,0),MATCH(_7043_DJones_1_export_excel_2_9_[[#Headers],[CEO_Address3]],'By serial number'!$A$1:$AV$1,0)))=0,"",INDEX('By serial number'!$A:$AV,MATCH(TEXT($C106,"000"),'By serial number'!$A:$A,0),MATCH(_7043_DJones_1_export_excel_2_9_[[#Headers],[CEO_Address3]],'By serial number'!$A$1:$AV$1,0)))</f>
        <v/>
      </c>
      <c r="BN106" s="4" t="str">
        <f>IF(LEN(INDEX('By serial number'!$A:$AV,MATCH(TEXT($C106,"000"),'By serial number'!$A:$A,0),MATCH(_7043_DJones_1_export_excel_2_9_[[#Headers],[CEO_City]],'By serial number'!$A$1:$AV$1,0)))=0,"",INDEX('By serial number'!$A:$AV,MATCH(TEXT($C106,"000"),'By serial number'!$A:$A,0),MATCH(_7043_DJones_1_export_excel_2_9_[[#Headers],[CEO_City]],'By serial number'!$A$1:$AV$1,0)))</f>
        <v/>
      </c>
      <c r="BO106" s="4" t="str">
        <f>IF(LEN(INDEX('By serial number'!$A:$AV,MATCH(TEXT($C106,"000"),'By serial number'!$A:$A,0),MATCH(_7043_DJones_1_export_excel_2_9_[[#Headers],[CEO_State]],'By serial number'!$A$1:$AV$1,0)))=0,"",INDEX('By serial number'!$A:$AV,MATCH(TEXT($C106,"000"),'By serial number'!$A:$A,0),MATCH(_7043_DJones_1_export_excel_2_9_[[#Headers],[CEO_State]],'By serial number'!$A$1:$AV$1,0)))</f>
        <v/>
      </c>
      <c r="BP106" s="4" t="str">
        <f>IF(LEN(INDEX('By serial number'!$A:$AV,MATCH(TEXT($C106,"000"),'By serial number'!$A:$A,0),MATCH(_7043_DJones_1_export_excel_2_9_[[#Headers],[CEO_Postal_Code]],'By serial number'!$A$1:$AV$1,0)))=0,"",INDEX('By serial number'!$A:$AV,MATCH(TEXT($C106,"000"),'By serial number'!$A:$A,0),MATCH(_7043_DJones_1_export_excel_2_9_[[#Headers],[CEO_Postal_Code]],'By serial number'!$A$1:$AV$1,0)))</f>
        <v/>
      </c>
      <c r="BQ106" s="4" t="str">
        <f>IF(LEN(INDEX('By serial number'!$A:$AV,MATCH(TEXT($C106,"000"),'By serial number'!$A:$A,0),MATCH(_7043_DJones_1_export_excel_2_9_[[#Headers],[CEO_Country]],'By serial number'!$A$1:$AV$1,0)))=0,"",INDEX('By serial number'!$A:$AV,MATCH(TEXT($C106,"000"),'By serial number'!$A:$A,0),MATCH(_7043_DJones_1_export_excel_2_9_[[#Headers],[CEO_Country]],'By serial number'!$A$1:$AV$1,0)))</f>
        <v/>
      </c>
      <c r="BR106" s="4" t="str">
        <f>IF(LEN(INDEX('By serial number'!$A:$AV,MATCH(TEXT($C106,"000"),'By serial number'!$A:$A,0),MATCH(_7043_DJones_1_export_excel_2_9_[[#Headers],[CEO_Phone]],'By serial number'!$A$1:$AV$1,0)))=0,"",INDEX('By serial number'!$A:$AV,MATCH(TEXT($C106,"000"),'By serial number'!$A:$A,0),MATCH(_7043_DJones_1_export_excel_2_9_[[#Headers],[CEO_Phone]],'By serial number'!$A$1:$AV$1,0)))</f>
        <v/>
      </c>
      <c r="BS106" s="4" t="str">
        <f>IF(LEN(INDEX('By serial number'!$A:$AV,MATCH(TEXT($C106,"000"),'By serial number'!$A:$A,0),MATCH(_7043_DJones_1_export_excel_2_9_[[#Headers],[CEO_Phone_Extension]],'By serial number'!$A$1:$AV$1,0)))=0,"",INDEX('By serial number'!$A:$AV,MATCH(TEXT($C106,"000"),'By serial number'!$A:$A,0),MATCH(_7043_DJones_1_export_excel_2_9_[[#Headers],[CEO_Phone_Extension]],'By serial number'!$A$1:$AV$1,0)))</f>
        <v/>
      </c>
      <c r="BT106" s="4" t="str">
        <f>IF(LEN(INDEX('By serial number'!$A:$AV,MATCH(TEXT($C106,"000"),'By serial number'!$A:$A,0),MATCH(_7043_DJones_1_export_excel_2_9_[[#Headers],[CEO_Foreign_Phone]],'By serial number'!$A$1:$AV$1,0)))=0,"",INDEX('By serial number'!$A:$AV,MATCH(TEXT($C106,"000"),'By serial number'!$A:$A,0),MATCH(_7043_DJones_1_export_excel_2_9_[[#Headers],[CEO_Foreign_Phone]],'By serial number'!$A$1:$AV$1,0)))</f>
        <v/>
      </c>
      <c r="BU106" s="4" t="str">
        <f>IFERROR(INDEX(Zerobounce!$A:$B,MATCH(_7043_DJones_1_export_excel_2_9_[[#This Row],[COMPEMAILADDRESS]],Zerobounce!$A:$A,0),2),"")</f>
        <v/>
      </c>
      <c r="BV106" s="4" t="str">
        <f>IFERROR(INDEX(Zerobounce!$A:$B,MATCH(_7043_DJones_1_export_excel_2_9_[[#This Row],[CONTACTEMAIL]],Zerobounce!$A:$A,0),2),"")</f>
        <v/>
      </c>
      <c r="BW106" s="11"/>
    </row>
    <row r="107" spans="1:75" x14ac:dyDescent="0.25">
      <c r="A107" s="4" t="s">
        <v>999</v>
      </c>
      <c r="B107" s="4" t="s">
        <v>1000</v>
      </c>
      <c r="C107">
        <v>263</v>
      </c>
      <c r="D107" s="4" t="s">
        <v>640</v>
      </c>
      <c r="E107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N802RR</v>
      </c>
      <c r="F107" s="4" t="s">
        <v>1282</v>
      </c>
      <c r="G107" s="4" t="s">
        <v>349</v>
      </c>
      <c r="H107" s="4" t="s">
        <v>1002</v>
      </c>
      <c r="I107" s="4" t="s">
        <v>515</v>
      </c>
      <c r="J107" s="4" t="s">
        <v>1714</v>
      </c>
      <c r="K107" s="4" t="s">
        <v>1715</v>
      </c>
      <c r="L107" s="4"/>
      <c r="M107" s="4" t="s">
        <v>288</v>
      </c>
      <c r="N107" s="4" t="s">
        <v>248</v>
      </c>
      <c r="O107">
        <v>84111</v>
      </c>
      <c r="P107" s="4" t="s">
        <v>1002</v>
      </c>
      <c r="Q107" s="4" t="s">
        <v>1016</v>
      </c>
      <c r="R107" s="4"/>
      <c r="S107" s="4"/>
      <c r="T107" s="4" t="s">
        <v>1716</v>
      </c>
      <c r="U107" s="4"/>
      <c r="V107" s="4" t="s">
        <v>1717</v>
      </c>
      <c r="W107" s="4" t="s">
        <v>1718</v>
      </c>
      <c r="X107" s="4" t="s">
        <v>1020</v>
      </c>
      <c r="Y107" s="4"/>
      <c r="Z107" s="4" t="s">
        <v>1716</v>
      </c>
      <c r="AA107" s="4"/>
      <c r="AB107" s="4"/>
      <c r="AC107" s="4" t="str">
        <f>IF(LEN(INDEX('By serial number'!$A:$AV,MATCH(TEXT($C107,"000"),'By serial number'!$A:$A,0),MATCH(_7043_DJones_1_export_excel_2_9_[[#Headers],["Operator"]],'By serial number'!$A$1:$AV$1,0)))=0,"",INDEX('By serial number'!$A:$AV,MATCH(TEXT($C107,"000"),'By serial number'!$A:$A,0),MATCH(_7043_DJones_1_export_excel_2_9_[[#Headers],["Operator"]],'By serial number'!$A$1:$AV$1,0)))</f>
        <v/>
      </c>
      <c r="AD107" s="4" t="str">
        <f>IF(LEN(INDEX('By serial number'!$A:$AV,MATCH(TEXT($C107,"000"),'By serial number'!$A:$A,0),MATCH(_7043_DJones_1_export_excel_2_9_[[#Headers],[Data]],'By serial number'!$A$1:$AV$1,0)))=0,"",INDEX('By serial number'!$A:$AV,MATCH(TEXT($C107,"000"),'By serial number'!$A:$A,0),MATCH(_7043_DJones_1_export_excel_2_9_[[#Headers],[Data]],'By serial number'!$A$1:$AV$1,0)))</f>
        <v>Sage Air LLC, Salt Lake City UT bought 12/29/17</v>
      </c>
      <c r="AE107" s="4" t="str">
        <f>IF(LEN(INDEX('By serial number'!$A:$AV,MATCH(TEXT($C107,"000"),'By serial number'!$A:$A,0),MATCH(_7043_DJones_1_export_excel_2_9_[[#Headers],[NAME]],'By serial number'!$A$1:$AV$1,0)))=0,"",INDEX('By serial number'!$A:$AV,MATCH(TEXT($C107,"000"),'By serial number'!$A:$A,0),MATCH(_7043_DJones_1_export_excel_2_9_[[#Headers],[NAME]],'By serial number'!$A$1:$AV$1,0)))</f>
        <v>SAGE AIR LLC</v>
      </c>
      <c r="AF107" s="4" t="str">
        <f>IF(LEN(INDEX('By serial number'!$A:$AV,MATCH(TEXT($C107,"000"),'By serial number'!$A:$A,0),MATCH(_7043_DJones_1_export_excel_2_9_[[#Headers],[STREET]],'By serial number'!$A$1:$AV$1,0)))=0,"",INDEX('By serial number'!$A:$AV,MATCH(TEXT($C107,"000"),'By serial number'!$A:$A,0),MATCH(_7043_DJones_1_export_excel_2_9_[[#Headers],[STREET]],'By serial number'!$A$1:$AV$1,0)))</f>
        <v>215 S STATE ST STE 1200</v>
      </c>
      <c r="AG107" s="4" t="str">
        <f>IF(LEN(INDEX('By serial number'!$A:$AV,MATCH(TEXT($C107,"000"),'By serial number'!$A:$A,0),MATCH(_7043_DJones_1_export_excel_2_9_[[#Headers],[CITY]],'By serial number'!$A$1:$AV$1,0)))=0,"",INDEX('By serial number'!$A:$AV,MATCH(TEXT($C107,"000"),'By serial number'!$A:$A,0),MATCH(_7043_DJones_1_export_excel_2_9_[[#Headers],[CITY]],'By serial number'!$A$1:$AV$1,0)))</f>
        <v>SALT LAKE CITY</v>
      </c>
      <c r="AH107" s="4" t="str">
        <f>IF(LEN(INDEX('By serial number'!$A:$AV,MATCH(TEXT($C107,"000"),'By serial number'!$A:$A,0),MATCH(_7043_DJones_1_export_excel_2_9_[[#Headers],[STATE]],'By serial number'!$A$1:$AV$1,0)))=0,"",INDEX('By serial number'!$A:$AV,MATCH(TEXT($C107,"000"),'By serial number'!$A:$A,0),MATCH(_7043_DJones_1_export_excel_2_9_[[#Headers],[STATE]],'By serial number'!$A$1:$AV$1,0)))</f>
        <v>UT</v>
      </c>
      <c r="AI107" s="4" t="e">
        <f>IF(LEN(INDEX('By serial number'!$A:$AV,MATCH(TEXT($C107,"000"),'By serial number'!$A:$A,0),MATCH(_7043_DJones_1_export_excel_2_9_[[#Headers],[Column1]],'By serial number'!$A$1:$AV$1,0)))=0,"",INDEX('By serial number'!$A:$AV,MATCH(TEXT($C107,"000"),'By serial number'!$A:$A,0),MATCH(_7043_DJones_1_export_excel_2_9_[[#Headers],[Column1]],'By serial number'!$A$1:$AV$1,0)))</f>
        <v>#N/A</v>
      </c>
      <c r="AJ107" s="4" t="str">
        <f>IF(LEN(INDEX('By serial number'!$A:$AV,MATCH(TEXT($C107,"000"),'By serial number'!$A:$A,0),MATCH(_7043_DJones_1_export_excel_2_9_[[#Headers],[OTHER NAMES(1)]],'By serial number'!$A$1:$AV$1,0)))=0,"",INDEX('By serial number'!$A:$AV,MATCH(TEXT($C107,"000"),'By serial number'!$A:$A,0),MATCH(_7043_DJones_1_export_excel_2_9_[[#Headers],[OTHER NAMES(1)]],'By serial number'!$A$1:$AV$1,0)))</f>
        <v/>
      </c>
      <c r="AK107" s="4" t="str">
        <f>IF(LEN(INDEX('By serial number'!$A:$AV,MATCH(TEXT($C107,"000"),'By serial number'!$A:$A,0),MATCH(_7043_DJones_1_export_excel_2_9_[[#Headers],[OTHER NAMES(2)]],'By serial number'!$A$1:$AV$1,0)))=0,"",INDEX('By serial number'!$A:$AV,MATCH(TEXT($C107,"000"),'By serial number'!$A:$A,0),MATCH(_7043_DJones_1_export_excel_2_9_[[#Headers],[OTHER NAMES(2)]],'By serial number'!$A$1:$AV$1,0)))</f>
        <v/>
      </c>
      <c r="AL107" s="4" t="str">
        <f>IF(LEN(INDEX('By serial number'!$A:$AV,MATCH(TEXT($C107,"000"),'By serial number'!$A:$A,0),MATCH(_7043_DJones_1_export_excel_2_9_[[#Headers],[Part 135 Certificate Holder Name]],'By serial number'!$A$1:$AV$1,0)))=0,"",INDEX('By serial number'!$A:$AV,MATCH(TEXT($C107,"000"),'By serial number'!$A:$A,0),MATCH(_7043_DJones_1_export_excel_2_9_[[#Headers],[Part 135 Certificate Holder Name]],'By serial number'!$A$1:$AV$1,0)))</f>
        <v/>
      </c>
      <c r="AM107" s="4" t="str">
        <f>IF(LEN(INDEX('By serial number'!$A:$AV,MATCH(TEXT($C107,"000"),'By serial number'!$A:$A,0),MATCH(_7043_DJones_1_export_excel_2_9_[[#Headers],[Part 135 Dsgn]],'By serial number'!$A$1:$AV$1,0)))=0,"",INDEX('By serial number'!$A:$AV,MATCH(TEXT($C107,"000"),'By serial number'!$A:$A,0),MATCH(_7043_DJones_1_export_excel_2_9_[[#Headers],[Part 135 Dsgn]],'By serial number'!$A$1:$AV$1,0)))</f>
        <v/>
      </c>
      <c r="AN107" s="4" t="e">
        <f>IF(LEN(INDEX('By serial number'!$A:$AV,MATCH(TEXT($C107,"000"),'By serial number'!$A:$A,0),MATCH(_7043_DJones_1_export_excel_2_9_[[#Headers],[Column2]],'By serial number'!$A$1:$AV$1,0)))=0,"",INDEX('By serial number'!$A:$AV,MATCH(TEXT($C107,"000"),'By serial number'!$A:$A,0),MATCH(_7043_DJones_1_export_excel_2_9_[[#Headers],[Column2]],'By serial number'!$A$1:$AV$1,0)))</f>
        <v>#N/A</v>
      </c>
      <c r="AO107" s="4" t="str">
        <f>IF(LEN(INDEX('By serial number'!$A:$AV,MATCH(TEXT($C107,"000"),'By serial number'!$A:$A,0),MATCH(_7043_DJones_1_export_excel_2_9_[[#Headers],[DNB Key People]],'By serial number'!$A$1:$AV$1,0)))=0,"",INDEX('By serial number'!$A:$AV,MATCH(TEXT($C107,"000"),'By serial number'!$A:$A,0),MATCH(_7043_DJones_1_export_excel_2_9_[[#Headers],[DNB Key People]],'By serial number'!$A$1:$AV$1,0)))</f>
        <v/>
      </c>
      <c r="AP107" s="4" t="str">
        <f>IF(LEN(INDEX('By serial number'!$A:$AV,MATCH(TEXT($C107,"000"),'By serial number'!$A:$A,0),MATCH(_7043_DJones_1_export_excel_2_9_[[#Headers],[POC]],'By serial number'!$A$1:$AV$1,0)))=0,"",INDEX('By serial number'!$A:$AV,MATCH(TEXT($C107,"000"),'By serial number'!$A:$A,0),MATCH(_7043_DJones_1_export_excel_2_9_[[#Headers],[POC]],'By serial number'!$A$1:$AV$1,0)))</f>
        <v/>
      </c>
      <c r="AQ107" s="4" t="str">
        <f>IF(LEN(INDEX('By serial number'!$A:$AV,MATCH(TEXT($C107,"000"),'By serial number'!$A:$A,0),MATCH(_7043_DJones_1_export_excel_2_9_[[#Headers],[Title]],'By serial number'!$A$1:$AV$1,0)))=0,"",INDEX('By serial number'!$A:$AV,MATCH(TEXT($C107,"000"),'By serial number'!$A:$A,0),MATCH(_7043_DJones_1_export_excel_2_9_[[#Headers],[Title]],'By serial number'!$A$1:$AV$1,0)))</f>
        <v/>
      </c>
      <c r="AR107" s="4" t="str">
        <f>IF(LEN(INDEX('By serial number'!$A:$AV,MATCH(TEXT($C107,"000"),'By serial number'!$A:$A,0),MATCH(_7043_DJones_1_export_excel_2_9_[[#Headers],[Address]],'By serial number'!$A$1:$AV$1,0)))=0,"",INDEX('By serial number'!$A:$AV,MATCH(TEXT($C107,"000"),'By serial number'!$A:$A,0),MATCH(_7043_DJones_1_export_excel_2_9_[[#Headers],[Address]],'By serial number'!$A$1:$AV$1,0)))</f>
        <v/>
      </c>
      <c r="AS107" s="4" t="e">
        <f>IF(LEN(INDEX('By serial number'!$A:$AV,MATCH(TEXT($C107,"000"),'By serial number'!$A:$A,0),MATCH(_7043_DJones_1_export_excel_2_9_[[#Headers],[Column3]],'By serial number'!$A$1:$AV$1,0)))=0,"",INDEX('By serial number'!$A:$AV,MATCH(TEXT($C107,"000"),'By serial number'!$A:$A,0),MATCH(_7043_DJones_1_export_excel_2_9_[[#Headers],[Column3]],'By serial number'!$A$1:$AV$1,0)))</f>
        <v>#N/A</v>
      </c>
      <c r="AT107" s="4" t="str">
        <f>IF(LEN(INDEX('By serial number'!$A:$AV,MATCH(TEXT($C107,"000"),'By serial number'!$A:$A,0),MATCH(_7043_DJones_1_export_excel_2_9_[[#Headers],[Phone]],'By serial number'!$A$1:$AV$1,0)))=0,"",INDEX('By serial number'!$A:$AV,MATCH(TEXT($C107,"000"),'By serial number'!$A:$A,0),MATCH(_7043_DJones_1_export_excel_2_9_[[#Headers],[Phone]],'By serial number'!$A$1:$AV$1,0)))</f>
        <v/>
      </c>
      <c r="AU107" s="4" t="str">
        <f>IF(LEN(INDEX('By serial number'!$A:$AV,MATCH(TEXT($C107,"000"),'By serial number'!$A:$A,0),MATCH(_7043_DJones_1_export_excel_2_9_[[#Headers],[Email]],'By serial number'!$A$1:$AV$1,0)))=0,"",INDEX('By serial number'!$A:$AV,MATCH(TEXT($C107,"000"),'By serial number'!$A:$A,0),MATCH(_7043_DJones_1_export_excel_2_9_[[#Headers],[Email]],'By serial number'!$A$1:$AV$1,0)))</f>
        <v/>
      </c>
      <c r="AV107" s="4" t="e">
        <f>IF(LEN(INDEX('By serial number'!$A:$AV,MATCH(TEXT($C107,"000"),'By serial number'!$A:$A,0),MATCH(_7043_DJones_1_export_excel_2_9_[[#Headers],[Column4]],'By serial number'!$A$1:$AV$1,0)))=0,"",INDEX('By serial number'!$A:$AV,MATCH(TEXT($C107,"000"),'By serial number'!$A:$A,0),MATCH(_7043_DJones_1_export_excel_2_9_[[#Headers],[Column4]],'By serial number'!$A$1:$AV$1,0)))</f>
        <v>#N/A</v>
      </c>
      <c r="AW107" s="4" t="str">
        <f>IF(LEN(INDEX('By serial number'!$A:$AV,MATCH(TEXT($C107,"000"),'By serial number'!$A:$A,0),MATCH(_7043_DJones_1_export_excel_2_9_[[#Headers],[NBAA Name]],'By serial number'!$A$1:$AV$1,0)))=0,"",INDEX('By serial number'!$A:$AV,MATCH(TEXT($C107,"000"),'By serial number'!$A:$A,0),MATCH(_7043_DJones_1_export_excel_2_9_[[#Headers],[NBAA Name]],'By serial number'!$A$1:$AV$1,0)))</f>
        <v/>
      </c>
      <c r="AX107" s="4" t="str">
        <f>IF(LEN(INDEX('By serial number'!$A:$AV,MATCH(TEXT($C107,"000"),'By serial number'!$A:$A,0),MATCH(_7043_DJones_1_export_excel_2_9_[[#Headers],[NBAA Addr1]],'By serial number'!$A$1:$AV$1,0)))=0,"",INDEX('By serial number'!$A:$AV,MATCH(TEXT($C107,"000"),'By serial number'!$A:$A,0),MATCH(_7043_DJones_1_export_excel_2_9_[[#Headers],[NBAA Addr1]],'By serial number'!$A$1:$AV$1,0)))</f>
        <v/>
      </c>
      <c r="AY107" s="4" t="str">
        <f>IF(LEN(INDEX('By serial number'!$A:$AV,MATCH(TEXT($C107,"000"),'By serial number'!$A:$A,0),MATCH(_7043_DJones_1_export_excel_2_9_[[#Headers],[NBAA Addr2]],'By serial number'!$A$1:$AV$1,0)))=0,"",INDEX('By serial number'!$A:$AV,MATCH(TEXT($C107,"000"),'By serial number'!$A:$A,0),MATCH(_7043_DJones_1_export_excel_2_9_[[#Headers],[NBAA Addr2]],'By serial number'!$A$1:$AV$1,0)))</f>
        <v/>
      </c>
      <c r="AZ107" s="4" t="str">
        <f>IF(LEN(INDEX('By serial number'!$A:$AV,MATCH(TEXT($C107,"000"),'By serial number'!$A:$A,0),MATCH(_7043_DJones_1_export_excel_2_9_[[#Headers],[NBAA City]],'By serial number'!$A$1:$AV$1,0)))=0,"",INDEX('By serial number'!$A:$AV,MATCH(TEXT($C107,"000"),'By serial number'!$A:$A,0),MATCH(_7043_DJones_1_export_excel_2_9_[[#Headers],[NBAA City]],'By serial number'!$A$1:$AV$1,0)))</f>
        <v/>
      </c>
      <c r="BA107" s="4" t="str">
        <f>IF(LEN(INDEX('By serial number'!$A:$AV,MATCH(TEXT($C107,"000"),'By serial number'!$A:$A,0),MATCH(_7043_DJones_1_export_excel_2_9_[[#Headers],[NBAA State]],'By serial number'!$A$1:$AV$1,0)))=0,"",INDEX('By serial number'!$A:$AV,MATCH(TEXT($C107,"000"),'By serial number'!$A:$A,0),MATCH(_7043_DJones_1_export_excel_2_9_[[#Headers],[NBAA State]],'By serial number'!$A$1:$AV$1,0)))</f>
        <v/>
      </c>
      <c r="BB107" s="4" t="str">
        <f>IF(LEN(INDEX('By serial number'!$A:$AV,MATCH(TEXT($C107,"000"),'By serial number'!$A:$A,0),MATCH(_7043_DJones_1_export_excel_2_9_[[#Headers],[NBAA Zip]],'By serial number'!$A$1:$AV$1,0)))=0,"",INDEX('By serial number'!$A:$AV,MATCH(TEXT($C107,"000"),'By serial number'!$A:$A,0),MATCH(_7043_DJones_1_export_excel_2_9_[[#Headers],[NBAA Zip]],'By serial number'!$A$1:$AV$1,0)))</f>
        <v/>
      </c>
      <c r="BC107" s="4" t="str">
        <f>IF(LEN(INDEX('By serial number'!$A:$AV,MATCH(TEXT($C107,"000"),'By serial number'!$A:$A,0),MATCH(_7043_DJones_1_export_excel_2_9_[[#Headers],[NBAA Phone]],'By serial number'!$A$1:$AV$1,0)))=0,"",INDEX('By serial number'!$A:$AV,MATCH(TEXT($C107,"000"),'By serial number'!$A:$A,0),MATCH(_7043_DJones_1_export_excel_2_9_[[#Headers],[NBAA Phone]],'By serial number'!$A$1:$AV$1,0)))</f>
        <v/>
      </c>
      <c r="BD107" s="4" t="str">
        <f>IF(LEN(INDEX('By serial number'!$A:$AV,MATCH(TEXT($C107,"000"),'By serial number'!$A:$A,0),MATCH(_7043_DJones_1_export_excel_2_9_[[#Headers],[NBAA Web]],'By serial number'!$A$1:$AV$1,0)))=0,"",INDEX('By serial number'!$A:$AV,MATCH(TEXT($C107,"000"),'By serial number'!$A:$A,0),MATCH(_7043_DJones_1_export_excel_2_9_[[#Headers],[NBAA Web]],'By serial number'!$A$1:$AV$1,0)))</f>
        <v/>
      </c>
      <c r="BE107" s="4" t="str">
        <f>IF(LEN(INDEX('By serial number'!$A:$AV,MATCH(TEXT($C107,"000"),'By serial number'!$A:$A,0),MATCH(_7043_DJones_1_export_excel_2_9_[[#Headers],[NBAA email]],'By serial number'!$A$1:$AV$1,0)))=0,"",INDEX('By serial number'!$A:$AV,MATCH(TEXT($C107,"000"),'By serial number'!$A:$A,0),MATCH(_7043_DJones_1_export_excel_2_9_[[#Headers],[NBAA email]],'By serial number'!$A$1:$AV$1,0)))</f>
        <v/>
      </c>
      <c r="BF107" s="4" t="str">
        <f>IF(LEN(INDEX('By serial number'!$A:$AV,MATCH(TEXT($C107,"000"),'By serial number'!$A:$A,0),MATCH(_7043_DJones_1_export_excel_2_9_[[#Headers],[NBAA NBAA Link]],'By serial number'!$A$1:$AV$1,0)))=0,"",INDEX('By serial number'!$A:$AV,MATCH(TEXT($C107,"000"),'By serial number'!$A:$A,0),MATCH(_7043_DJones_1_export_excel_2_9_[[#Headers],[NBAA NBAA Link]],'By serial number'!$A$1:$AV$1,0)))</f>
        <v/>
      </c>
      <c r="BG107" s="4" t="str">
        <f>IF(LEN(INDEX('By serial number'!$A:$AV,MATCH(TEXT($C107,"000"),'By serial number'!$A:$A,0),MATCH(_7043_DJones_1_export_excel_2_9_[[#Headers],[Certificate Designator]],'By serial number'!$A$1:$AV$1,0)))=0,"",INDEX('By serial number'!$A:$AV,MATCH(TEXT($C107,"000"),'By serial number'!$A:$A,0),MATCH(_7043_DJones_1_export_excel_2_9_[[#Headers],[Certificate Designator]],'By serial number'!$A$1:$AV$1,0)))</f>
        <v/>
      </c>
      <c r="BH107" s="4" t="str">
        <f>IF(LEN(INDEX('By serial number'!$A:$AV,MATCH(TEXT($C107,"000"),'By serial number'!$A:$A,0),MATCH(_7043_DJones_1_export_excel_2_9_[[#Headers],[Company Name]],'By serial number'!$A$1:$AV$1,0)))=0,"",INDEX('By serial number'!$A:$AV,MATCH(TEXT($C107,"000"),'By serial number'!$A:$A,0),MATCH(_7043_DJones_1_export_excel_2_9_[[#Headers],[Company Name]],'By serial number'!$A$1:$AV$1,0)))</f>
        <v/>
      </c>
      <c r="BI107" s="4" t="str">
        <f>IF(LEN(INDEX('By serial number'!$A:$AV,MATCH(TEXT($C107,"000"),'By serial number'!$A:$A,0),MATCH(_7043_DJones_1_export_excel_2_9_[[#Headers],[CEO_Name]],'By serial number'!$A$1:$AV$1,0)))=0,"",INDEX('By serial number'!$A:$AV,MATCH(TEXT($C107,"000"),'By serial number'!$A:$A,0),MATCH(_7043_DJones_1_export_excel_2_9_[[#Headers],[CEO_Name]],'By serial number'!$A$1:$AV$1,0)))</f>
        <v/>
      </c>
      <c r="BJ107" s="4" t="str">
        <f>IF(LEN(INDEX('By serial number'!$A:$AV,MATCH(TEXT($C107,"000"),'By serial number'!$A:$A,0),MATCH(_7043_DJones_1_export_excel_2_9_[[#Headers],[CEO_Title]],'By serial number'!$A$1:$AV$1,0)))=0,"",INDEX('By serial number'!$A:$AV,MATCH(TEXT($C107,"000"),'By serial number'!$A:$A,0),MATCH(_7043_DJones_1_export_excel_2_9_[[#Headers],[CEO_Title]],'By serial number'!$A$1:$AV$1,0)))</f>
        <v/>
      </c>
      <c r="BK107" s="4" t="str">
        <f>IF(LEN(INDEX('By serial number'!$A:$AV,MATCH(TEXT($C107,"000"),'By serial number'!$A:$A,0),MATCH(_7043_DJones_1_export_excel_2_9_[[#Headers],[CEO_Address1]],'By serial number'!$A$1:$AV$1,0)))=0,"",INDEX('By serial number'!$A:$AV,MATCH(TEXT($C107,"000"),'By serial number'!$A:$A,0),MATCH(_7043_DJones_1_export_excel_2_9_[[#Headers],[CEO_Address1]],'By serial number'!$A$1:$AV$1,0)))</f>
        <v/>
      </c>
      <c r="BL107" s="4" t="str">
        <f>IF(LEN(INDEX('By serial number'!$A:$AV,MATCH(TEXT($C107,"000"),'By serial number'!$A:$A,0),MATCH(_7043_DJones_1_export_excel_2_9_[[#Headers],[CEO_Address2]],'By serial number'!$A$1:$AV$1,0)))=0,"",INDEX('By serial number'!$A:$AV,MATCH(TEXT($C107,"000"),'By serial number'!$A:$A,0),MATCH(_7043_DJones_1_export_excel_2_9_[[#Headers],[CEO_Address2]],'By serial number'!$A$1:$AV$1,0)))</f>
        <v/>
      </c>
      <c r="BM107" s="4" t="str">
        <f>IF(LEN(INDEX('By serial number'!$A:$AV,MATCH(TEXT($C107,"000"),'By serial number'!$A:$A,0),MATCH(_7043_DJones_1_export_excel_2_9_[[#Headers],[CEO_Address3]],'By serial number'!$A$1:$AV$1,0)))=0,"",INDEX('By serial number'!$A:$AV,MATCH(TEXT($C107,"000"),'By serial number'!$A:$A,0),MATCH(_7043_DJones_1_export_excel_2_9_[[#Headers],[CEO_Address3]],'By serial number'!$A$1:$AV$1,0)))</f>
        <v/>
      </c>
      <c r="BN107" s="4" t="str">
        <f>IF(LEN(INDEX('By serial number'!$A:$AV,MATCH(TEXT($C107,"000"),'By serial number'!$A:$A,0),MATCH(_7043_DJones_1_export_excel_2_9_[[#Headers],[CEO_City]],'By serial number'!$A$1:$AV$1,0)))=0,"",INDEX('By serial number'!$A:$AV,MATCH(TEXT($C107,"000"),'By serial number'!$A:$A,0),MATCH(_7043_DJones_1_export_excel_2_9_[[#Headers],[CEO_City]],'By serial number'!$A$1:$AV$1,0)))</f>
        <v/>
      </c>
      <c r="BO107" s="4" t="str">
        <f>IF(LEN(INDEX('By serial number'!$A:$AV,MATCH(TEXT($C107,"000"),'By serial number'!$A:$A,0),MATCH(_7043_DJones_1_export_excel_2_9_[[#Headers],[CEO_State]],'By serial number'!$A$1:$AV$1,0)))=0,"",INDEX('By serial number'!$A:$AV,MATCH(TEXT($C107,"000"),'By serial number'!$A:$A,0),MATCH(_7043_DJones_1_export_excel_2_9_[[#Headers],[CEO_State]],'By serial number'!$A$1:$AV$1,0)))</f>
        <v/>
      </c>
      <c r="BP107" s="4" t="str">
        <f>IF(LEN(INDEX('By serial number'!$A:$AV,MATCH(TEXT($C107,"000"),'By serial number'!$A:$A,0),MATCH(_7043_DJones_1_export_excel_2_9_[[#Headers],[CEO_Postal_Code]],'By serial number'!$A$1:$AV$1,0)))=0,"",INDEX('By serial number'!$A:$AV,MATCH(TEXT($C107,"000"),'By serial number'!$A:$A,0),MATCH(_7043_DJones_1_export_excel_2_9_[[#Headers],[CEO_Postal_Code]],'By serial number'!$A$1:$AV$1,0)))</f>
        <v/>
      </c>
      <c r="BQ107" s="4" t="str">
        <f>IF(LEN(INDEX('By serial number'!$A:$AV,MATCH(TEXT($C107,"000"),'By serial number'!$A:$A,0),MATCH(_7043_DJones_1_export_excel_2_9_[[#Headers],[CEO_Country]],'By serial number'!$A$1:$AV$1,0)))=0,"",INDEX('By serial number'!$A:$AV,MATCH(TEXT($C107,"000"),'By serial number'!$A:$A,0),MATCH(_7043_DJones_1_export_excel_2_9_[[#Headers],[CEO_Country]],'By serial number'!$A$1:$AV$1,0)))</f>
        <v/>
      </c>
      <c r="BR107" s="4" t="str">
        <f>IF(LEN(INDEX('By serial number'!$A:$AV,MATCH(TEXT($C107,"000"),'By serial number'!$A:$A,0),MATCH(_7043_DJones_1_export_excel_2_9_[[#Headers],[CEO_Phone]],'By serial number'!$A$1:$AV$1,0)))=0,"",INDEX('By serial number'!$A:$AV,MATCH(TEXT($C107,"000"),'By serial number'!$A:$A,0),MATCH(_7043_DJones_1_export_excel_2_9_[[#Headers],[CEO_Phone]],'By serial number'!$A$1:$AV$1,0)))</f>
        <v/>
      </c>
      <c r="BS107" s="4" t="str">
        <f>IF(LEN(INDEX('By serial number'!$A:$AV,MATCH(TEXT($C107,"000"),'By serial number'!$A:$A,0),MATCH(_7043_DJones_1_export_excel_2_9_[[#Headers],[CEO_Phone_Extension]],'By serial number'!$A$1:$AV$1,0)))=0,"",INDEX('By serial number'!$A:$AV,MATCH(TEXT($C107,"000"),'By serial number'!$A:$A,0),MATCH(_7043_DJones_1_export_excel_2_9_[[#Headers],[CEO_Phone_Extension]],'By serial number'!$A$1:$AV$1,0)))</f>
        <v/>
      </c>
      <c r="BT107" s="4" t="str">
        <f>IF(LEN(INDEX('By serial number'!$A:$AV,MATCH(TEXT($C107,"000"),'By serial number'!$A:$A,0),MATCH(_7043_DJones_1_export_excel_2_9_[[#Headers],[CEO_Foreign_Phone]],'By serial number'!$A$1:$AV$1,0)))=0,"",INDEX('By serial number'!$A:$AV,MATCH(TEXT($C107,"000"),'By serial number'!$A:$A,0),MATCH(_7043_DJones_1_export_excel_2_9_[[#Headers],[CEO_Foreign_Phone]],'By serial number'!$A$1:$AV$1,0)))</f>
        <v/>
      </c>
      <c r="BU107" s="4" t="str">
        <f>IFERROR(INDEX(Zerobounce!$A:$B,MATCH(_7043_DJones_1_export_excel_2_9_[[#This Row],[COMPEMAILADDRESS]],Zerobounce!$A:$A,0),2),"")</f>
        <v/>
      </c>
      <c r="BV107" s="4" t="str">
        <f>IFERROR(INDEX(Zerobounce!$A:$B,MATCH(_7043_DJones_1_export_excel_2_9_[[#This Row],[CONTACTEMAIL]],Zerobounce!$A:$A,0),2),"")</f>
        <v/>
      </c>
      <c r="BW107" s="11"/>
    </row>
    <row r="108" spans="1:75" x14ac:dyDescent="0.25">
      <c r="A108" s="4" t="s">
        <v>999</v>
      </c>
      <c r="B108" s="4" t="s">
        <v>1000</v>
      </c>
      <c r="C108">
        <v>264</v>
      </c>
      <c r="D108" s="4" t="s">
        <v>1719</v>
      </c>
      <c r="E108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C-FGFY / C-GXNW </v>
      </c>
      <c r="F108" s="4" t="s">
        <v>1720</v>
      </c>
      <c r="G108" s="4" t="s">
        <v>1620</v>
      </c>
      <c r="H108" s="4" t="s">
        <v>358</v>
      </c>
      <c r="I108" s="4" t="s">
        <v>1086</v>
      </c>
      <c r="J108" s="4" t="s">
        <v>1721</v>
      </c>
      <c r="K108" s="4" t="s">
        <v>1722</v>
      </c>
      <c r="L108" s="4"/>
      <c r="M108" s="4" t="s">
        <v>1723</v>
      </c>
      <c r="N108" s="4" t="s">
        <v>1620</v>
      </c>
      <c r="O108" t="s">
        <v>1724</v>
      </c>
      <c r="P108" s="4" t="s">
        <v>358</v>
      </c>
      <c r="Q108" s="4" t="s">
        <v>1033</v>
      </c>
      <c r="R108" s="4" t="s">
        <v>1725</v>
      </c>
      <c r="S108" s="4" t="s">
        <v>1726</v>
      </c>
      <c r="T108" s="4" t="s">
        <v>1727</v>
      </c>
      <c r="U108" s="4"/>
      <c r="V108" s="4" t="s">
        <v>1357</v>
      </c>
      <c r="W108" s="4" t="s">
        <v>1728</v>
      </c>
      <c r="X108" s="4" t="s">
        <v>1395</v>
      </c>
      <c r="Y108" s="4" t="s">
        <v>1729</v>
      </c>
      <c r="Z108" s="4" t="s">
        <v>1727</v>
      </c>
      <c r="AA108" s="4"/>
      <c r="AB108" s="4"/>
      <c r="AC108" s="4" t="str">
        <f>IF(LEN(INDEX('By serial number'!$A:$AV,MATCH(TEXT($C108,"000"),'By serial number'!$A:$A,0),MATCH(_7043_DJones_1_export_excel_2_9_[[#Headers],["Operator"]],'By serial number'!$A$1:$AV$1,0)))=0,"",INDEX('By serial number'!$A:$AV,MATCH(TEXT($C108,"000"),'By serial number'!$A:$A,0),MATCH(_7043_DJones_1_export_excel_2_9_[[#Headers],["Operator"]],'By serial number'!$A$1:$AV$1,0)))</f>
        <v xml:space="preserve">Skyservice Business Aviation </v>
      </c>
      <c r="AD108" s="4" t="str">
        <f>IF(LEN(INDEX('By serial number'!$A:$AV,MATCH(TEXT($C108,"000"),'By serial number'!$A:$A,0),MATCH(_7043_DJones_1_export_excel_2_9_[[#Headers],[Data]],'By serial number'!$A$1:$AV$1,0)))=0,"",INDEX('By serial number'!$A:$AV,MATCH(TEXT($C108,"000"),'By serial number'!$A:$A,0),MATCH(_7043_DJones_1_export_excel_2_9_[[#Headers],[Data]],'By serial number'!$A$1:$AV$1,0)))</f>
        <v>delivered 10/29/08</v>
      </c>
      <c r="AE108" s="4" t="str">
        <f>IF(LEN(INDEX('By serial number'!$A:$AV,MATCH(TEXT($C108,"000"),'By serial number'!$A:$A,0),MATCH(_7043_DJones_1_export_excel_2_9_[[#Headers],[NAME]],'By serial number'!$A$1:$AV$1,0)))=0,"",INDEX('By serial number'!$A:$AV,MATCH(TEXT($C108,"000"),'By serial number'!$A:$A,0),MATCH(_7043_DJones_1_export_excel_2_9_[[#Headers],[NAME]],'By serial number'!$A$1:$AV$1,0)))</f>
        <v>John M Bennetto</v>
      </c>
      <c r="AF108" s="4" t="str">
        <f>IF(LEN(INDEX('By serial number'!$A:$AV,MATCH(TEXT($C108,"000"),'By serial number'!$A:$A,0),MATCH(_7043_DJones_1_export_excel_2_9_[[#Headers],[STREET]],'By serial number'!$A$1:$AV$1,0)))=0,"",INDEX('By serial number'!$A:$AV,MATCH(TEXT($C108,"000"),'By serial number'!$A:$A,0),MATCH(_7043_DJones_1_export_excel_2_9_[[#Headers],[STREET]],'By serial number'!$A$1:$AV$1,0)))</f>
        <v/>
      </c>
      <c r="AG108" s="4" t="str">
        <f>IF(LEN(INDEX('By serial number'!$A:$AV,MATCH(TEXT($C108,"000"),'By serial number'!$A:$A,0),MATCH(_7043_DJones_1_export_excel_2_9_[[#Headers],[CITY]],'By serial number'!$A$1:$AV$1,0)))=0,"",INDEX('By serial number'!$A:$AV,MATCH(TEXT($C108,"000"),'By serial number'!$A:$A,0),MATCH(_7043_DJones_1_export_excel_2_9_[[#Headers],[CITY]],'By serial number'!$A$1:$AV$1,0)))</f>
        <v>Dutton</v>
      </c>
      <c r="AH108" s="4" t="str">
        <f>IF(LEN(INDEX('By serial number'!$A:$AV,MATCH(TEXT($C108,"000"),'By serial number'!$A:$A,0),MATCH(_7043_DJones_1_export_excel_2_9_[[#Headers],[STATE]],'By serial number'!$A$1:$AV$1,0)))=0,"",INDEX('By serial number'!$A:$AV,MATCH(TEXT($C108,"000"),'By serial number'!$A:$A,0),MATCH(_7043_DJones_1_export_excel_2_9_[[#Headers],[STATE]],'By serial number'!$A$1:$AV$1,0)))</f>
        <v>Ontario</v>
      </c>
      <c r="AI108" s="4" t="e">
        <f>IF(LEN(INDEX('By serial number'!$A:$AV,MATCH(TEXT($C108,"000"),'By serial number'!$A:$A,0),MATCH(_7043_DJones_1_export_excel_2_9_[[#Headers],[Column1]],'By serial number'!$A$1:$AV$1,0)))=0,"",INDEX('By serial number'!$A:$AV,MATCH(TEXT($C108,"000"),'By serial number'!$A:$A,0),MATCH(_7043_DJones_1_export_excel_2_9_[[#Headers],[Column1]],'By serial number'!$A$1:$AV$1,0)))</f>
        <v>#N/A</v>
      </c>
      <c r="AJ108" s="4" t="str">
        <f>IF(LEN(INDEX('By serial number'!$A:$AV,MATCH(TEXT($C108,"000"),'By serial number'!$A:$A,0),MATCH(_7043_DJones_1_export_excel_2_9_[[#Headers],[OTHER NAMES(1)]],'By serial number'!$A$1:$AV$1,0)))=0,"",INDEX('By serial number'!$A:$AV,MATCH(TEXT($C108,"000"),'By serial number'!$A:$A,0),MATCH(_7043_DJones_1_export_excel_2_9_[[#Headers],[OTHER NAMES(1)]],'By serial number'!$A$1:$AV$1,0)))</f>
        <v/>
      </c>
      <c r="AK108" s="4" t="str">
        <f>IF(LEN(INDEX('By serial number'!$A:$AV,MATCH(TEXT($C108,"000"),'By serial number'!$A:$A,0),MATCH(_7043_DJones_1_export_excel_2_9_[[#Headers],[OTHER NAMES(2)]],'By serial number'!$A$1:$AV$1,0)))=0,"",INDEX('By serial number'!$A:$AV,MATCH(TEXT($C108,"000"),'By serial number'!$A:$A,0),MATCH(_7043_DJones_1_export_excel_2_9_[[#Headers],[OTHER NAMES(2)]],'By serial number'!$A$1:$AV$1,0)))</f>
        <v/>
      </c>
      <c r="AL108" s="4" t="str">
        <f>IF(LEN(INDEX('By serial number'!$A:$AV,MATCH(TEXT($C108,"000"),'By serial number'!$A:$A,0),MATCH(_7043_DJones_1_export_excel_2_9_[[#Headers],[Part 135 Certificate Holder Name]],'By serial number'!$A$1:$AV$1,0)))=0,"",INDEX('By serial number'!$A:$AV,MATCH(TEXT($C108,"000"),'By serial number'!$A:$A,0),MATCH(_7043_DJones_1_export_excel_2_9_[[#Headers],[Part 135 Certificate Holder Name]],'By serial number'!$A$1:$AV$1,0)))</f>
        <v/>
      </c>
      <c r="AM108" s="4" t="str">
        <f>IF(LEN(INDEX('By serial number'!$A:$AV,MATCH(TEXT($C108,"000"),'By serial number'!$A:$A,0),MATCH(_7043_DJones_1_export_excel_2_9_[[#Headers],[Part 135 Dsgn]],'By serial number'!$A$1:$AV$1,0)))=0,"",INDEX('By serial number'!$A:$AV,MATCH(TEXT($C108,"000"),'By serial number'!$A:$A,0),MATCH(_7043_DJones_1_export_excel_2_9_[[#Headers],[Part 135 Dsgn]],'By serial number'!$A$1:$AV$1,0)))</f>
        <v/>
      </c>
      <c r="AN108" s="4" t="e">
        <f>IF(LEN(INDEX('By serial number'!$A:$AV,MATCH(TEXT($C108,"000"),'By serial number'!$A:$A,0),MATCH(_7043_DJones_1_export_excel_2_9_[[#Headers],[Column2]],'By serial number'!$A$1:$AV$1,0)))=0,"",INDEX('By serial number'!$A:$AV,MATCH(TEXT($C108,"000"),'By serial number'!$A:$A,0),MATCH(_7043_DJones_1_export_excel_2_9_[[#Headers],[Column2]],'By serial number'!$A$1:$AV$1,0)))</f>
        <v>#N/A</v>
      </c>
      <c r="AO108" s="4" t="str">
        <f>IF(LEN(INDEX('By serial number'!$A:$AV,MATCH(TEXT($C108,"000"),'By serial number'!$A:$A,0),MATCH(_7043_DJones_1_export_excel_2_9_[[#Headers],[DNB Key People]],'By serial number'!$A$1:$AV$1,0)))=0,"",INDEX('By serial number'!$A:$AV,MATCH(TEXT($C108,"000"),'By serial number'!$A:$A,0),MATCH(_7043_DJones_1_export_excel_2_9_[[#Headers],[DNB Key People]],'By serial number'!$A$1:$AV$1,0)))</f>
        <v/>
      </c>
      <c r="AP108" s="4" t="str">
        <f>IF(LEN(INDEX('By serial number'!$A:$AV,MATCH(TEXT($C108,"000"),'By serial number'!$A:$A,0),MATCH(_7043_DJones_1_export_excel_2_9_[[#Headers],[POC]],'By serial number'!$A$1:$AV$1,0)))=0,"",INDEX('By serial number'!$A:$AV,MATCH(TEXT($C108,"000"),'By serial number'!$A:$A,0),MATCH(_7043_DJones_1_export_excel_2_9_[[#Headers],[POC]],'By serial number'!$A$1:$AV$1,0)))</f>
        <v/>
      </c>
      <c r="AQ108" s="4" t="str">
        <f>IF(LEN(INDEX('By serial number'!$A:$AV,MATCH(TEXT($C108,"000"),'By serial number'!$A:$A,0),MATCH(_7043_DJones_1_export_excel_2_9_[[#Headers],[Title]],'By serial number'!$A$1:$AV$1,0)))=0,"",INDEX('By serial number'!$A:$AV,MATCH(TEXT($C108,"000"),'By serial number'!$A:$A,0),MATCH(_7043_DJones_1_export_excel_2_9_[[#Headers],[Title]],'By serial number'!$A$1:$AV$1,0)))</f>
        <v/>
      </c>
      <c r="AR108" s="4" t="str">
        <f>IF(LEN(INDEX('By serial number'!$A:$AV,MATCH(TEXT($C108,"000"),'By serial number'!$A:$A,0),MATCH(_7043_DJones_1_export_excel_2_9_[[#Headers],[Address]],'By serial number'!$A$1:$AV$1,0)))=0,"",INDEX('By serial number'!$A:$AV,MATCH(TEXT($C108,"000"),'By serial number'!$A:$A,0),MATCH(_7043_DJones_1_export_excel_2_9_[[#Headers],[Address]],'By serial number'!$A$1:$AV$1,0)))</f>
        <v/>
      </c>
      <c r="AS108" s="4" t="e">
        <f>IF(LEN(INDEX('By serial number'!$A:$AV,MATCH(TEXT($C108,"000"),'By serial number'!$A:$A,0),MATCH(_7043_DJones_1_export_excel_2_9_[[#Headers],[Column3]],'By serial number'!$A$1:$AV$1,0)))=0,"",INDEX('By serial number'!$A:$AV,MATCH(TEXT($C108,"000"),'By serial number'!$A:$A,0),MATCH(_7043_DJones_1_export_excel_2_9_[[#Headers],[Column3]],'By serial number'!$A$1:$AV$1,0)))</f>
        <v>#N/A</v>
      </c>
      <c r="AT108" s="4" t="str">
        <f>IF(LEN(INDEX('By serial number'!$A:$AV,MATCH(TEXT($C108,"000"),'By serial number'!$A:$A,0),MATCH(_7043_DJones_1_export_excel_2_9_[[#Headers],[Phone]],'By serial number'!$A$1:$AV$1,0)))=0,"",INDEX('By serial number'!$A:$AV,MATCH(TEXT($C108,"000"),'By serial number'!$A:$A,0),MATCH(_7043_DJones_1_export_excel_2_9_[[#Headers],[Phone]],'By serial number'!$A$1:$AV$1,0)))</f>
        <v/>
      </c>
      <c r="AU108" s="4" t="str">
        <f>IF(LEN(INDEX('By serial number'!$A:$AV,MATCH(TEXT($C108,"000"),'By serial number'!$A:$A,0),MATCH(_7043_DJones_1_export_excel_2_9_[[#Headers],[Email]],'By serial number'!$A$1:$AV$1,0)))=0,"",INDEX('By serial number'!$A:$AV,MATCH(TEXT($C108,"000"),'By serial number'!$A:$A,0),MATCH(_7043_DJones_1_export_excel_2_9_[[#Headers],[Email]],'By serial number'!$A$1:$AV$1,0)))</f>
        <v/>
      </c>
      <c r="AV108" s="4" t="e">
        <f>IF(LEN(INDEX('By serial number'!$A:$AV,MATCH(TEXT($C108,"000"),'By serial number'!$A:$A,0),MATCH(_7043_DJones_1_export_excel_2_9_[[#Headers],[Column4]],'By serial number'!$A$1:$AV$1,0)))=0,"",INDEX('By serial number'!$A:$AV,MATCH(TEXT($C108,"000"),'By serial number'!$A:$A,0),MATCH(_7043_DJones_1_export_excel_2_9_[[#Headers],[Column4]],'By serial number'!$A$1:$AV$1,0)))</f>
        <v>#N/A</v>
      </c>
      <c r="AW108" s="4" t="str">
        <f>IF(LEN(INDEX('By serial number'!$A:$AV,MATCH(TEXT($C108,"000"),'By serial number'!$A:$A,0),MATCH(_7043_DJones_1_export_excel_2_9_[[#Headers],[NBAA Name]],'By serial number'!$A$1:$AV$1,0)))=0,"",INDEX('By serial number'!$A:$AV,MATCH(TEXT($C108,"000"),'By serial number'!$A:$A,0),MATCH(_7043_DJones_1_export_excel_2_9_[[#Headers],[NBAA Name]],'By serial number'!$A$1:$AV$1,0)))</f>
        <v/>
      </c>
      <c r="AX108" s="4" t="str">
        <f>IF(LEN(INDEX('By serial number'!$A:$AV,MATCH(TEXT($C108,"000"),'By serial number'!$A:$A,0),MATCH(_7043_DJones_1_export_excel_2_9_[[#Headers],[NBAA Addr1]],'By serial number'!$A$1:$AV$1,0)))=0,"",INDEX('By serial number'!$A:$AV,MATCH(TEXT($C108,"000"),'By serial number'!$A:$A,0),MATCH(_7043_DJones_1_export_excel_2_9_[[#Headers],[NBAA Addr1]],'By serial number'!$A$1:$AV$1,0)))</f>
        <v/>
      </c>
      <c r="AY108" s="4" t="str">
        <f>IF(LEN(INDEX('By serial number'!$A:$AV,MATCH(TEXT($C108,"000"),'By serial number'!$A:$A,0),MATCH(_7043_DJones_1_export_excel_2_9_[[#Headers],[NBAA Addr2]],'By serial number'!$A$1:$AV$1,0)))=0,"",INDEX('By serial number'!$A:$AV,MATCH(TEXT($C108,"000"),'By serial number'!$A:$A,0),MATCH(_7043_DJones_1_export_excel_2_9_[[#Headers],[NBAA Addr2]],'By serial number'!$A$1:$AV$1,0)))</f>
        <v/>
      </c>
      <c r="AZ108" s="4" t="str">
        <f>IF(LEN(INDEX('By serial number'!$A:$AV,MATCH(TEXT($C108,"000"),'By serial number'!$A:$A,0),MATCH(_7043_DJones_1_export_excel_2_9_[[#Headers],[NBAA City]],'By serial number'!$A$1:$AV$1,0)))=0,"",INDEX('By serial number'!$A:$AV,MATCH(TEXT($C108,"000"),'By serial number'!$A:$A,0),MATCH(_7043_DJones_1_export_excel_2_9_[[#Headers],[NBAA City]],'By serial number'!$A$1:$AV$1,0)))</f>
        <v/>
      </c>
      <c r="BA108" s="4" t="str">
        <f>IF(LEN(INDEX('By serial number'!$A:$AV,MATCH(TEXT($C108,"000"),'By serial number'!$A:$A,0),MATCH(_7043_DJones_1_export_excel_2_9_[[#Headers],[NBAA State]],'By serial number'!$A$1:$AV$1,0)))=0,"",INDEX('By serial number'!$A:$AV,MATCH(TEXT($C108,"000"),'By serial number'!$A:$A,0),MATCH(_7043_DJones_1_export_excel_2_9_[[#Headers],[NBAA State]],'By serial number'!$A$1:$AV$1,0)))</f>
        <v/>
      </c>
      <c r="BB108" s="4" t="str">
        <f>IF(LEN(INDEX('By serial number'!$A:$AV,MATCH(TEXT($C108,"000"),'By serial number'!$A:$A,0),MATCH(_7043_DJones_1_export_excel_2_9_[[#Headers],[NBAA Zip]],'By serial number'!$A$1:$AV$1,0)))=0,"",INDEX('By serial number'!$A:$AV,MATCH(TEXT($C108,"000"),'By serial number'!$A:$A,0),MATCH(_7043_DJones_1_export_excel_2_9_[[#Headers],[NBAA Zip]],'By serial number'!$A$1:$AV$1,0)))</f>
        <v/>
      </c>
      <c r="BC108" s="4" t="str">
        <f>IF(LEN(INDEX('By serial number'!$A:$AV,MATCH(TEXT($C108,"000"),'By serial number'!$A:$A,0),MATCH(_7043_DJones_1_export_excel_2_9_[[#Headers],[NBAA Phone]],'By serial number'!$A$1:$AV$1,0)))=0,"",INDEX('By serial number'!$A:$AV,MATCH(TEXT($C108,"000"),'By serial number'!$A:$A,0),MATCH(_7043_DJones_1_export_excel_2_9_[[#Headers],[NBAA Phone]],'By serial number'!$A$1:$AV$1,0)))</f>
        <v/>
      </c>
      <c r="BD108" s="4" t="str">
        <f>IF(LEN(INDEX('By serial number'!$A:$AV,MATCH(TEXT($C108,"000"),'By serial number'!$A:$A,0),MATCH(_7043_DJones_1_export_excel_2_9_[[#Headers],[NBAA Web]],'By serial number'!$A$1:$AV$1,0)))=0,"",INDEX('By serial number'!$A:$AV,MATCH(TEXT($C108,"000"),'By serial number'!$A:$A,0),MATCH(_7043_DJones_1_export_excel_2_9_[[#Headers],[NBAA Web]],'By serial number'!$A$1:$AV$1,0)))</f>
        <v/>
      </c>
      <c r="BE108" s="4" t="str">
        <f>IF(LEN(INDEX('By serial number'!$A:$AV,MATCH(TEXT($C108,"000"),'By serial number'!$A:$A,0),MATCH(_7043_DJones_1_export_excel_2_9_[[#Headers],[NBAA email]],'By serial number'!$A$1:$AV$1,0)))=0,"",INDEX('By serial number'!$A:$AV,MATCH(TEXT($C108,"000"),'By serial number'!$A:$A,0),MATCH(_7043_DJones_1_export_excel_2_9_[[#Headers],[NBAA email]],'By serial number'!$A$1:$AV$1,0)))</f>
        <v/>
      </c>
      <c r="BF108" s="4" t="str">
        <f>IF(LEN(INDEX('By serial number'!$A:$AV,MATCH(TEXT($C108,"000"),'By serial number'!$A:$A,0),MATCH(_7043_DJones_1_export_excel_2_9_[[#Headers],[NBAA NBAA Link]],'By serial number'!$A$1:$AV$1,0)))=0,"",INDEX('By serial number'!$A:$AV,MATCH(TEXT($C108,"000"),'By serial number'!$A:$A,0),MATCH(_7043_DJones_1_export_excel_2_9_[[#Headers],[NBAA NBAA Link]],'By serial number'!$A$1:$AV$1,0)))</f>
        <v/>
      </c>
      <c r="BG108" s="4" t="str">
        <f>IF(LEN(INDEX('By serial number'!$A:$AV,MATCH(TEXT($C108,"000"),'By serial number'!$A:$A,0),MATCH(_7043_DJones_1_export_excel_2_9_[[#Headers],[Certificate Designator]],'By serial number'!$A$1:$AV$1,0)))=0,"",INDEX('By serial number'!$A:$AV,MATCH(TEXT($C108,"000"),'By serial number'!$A:$A,0),MATCH(_7043_DJones_1_export_excel_2_9_[[#Headers],[Certificate Designator]],'By serial number'!$A$1:$AV$1,0)))</f>
        <v/>
      </c>
      <c r="BH108" s="4" t="str">
        <f>IF(LEN(INDEX('By serial number'!$A:$AV,MATCH(TEXT($C108,"000"),'By serial number'!$A:$A,0),MATCH(_7043_DJones_1_export_excel_2_9_[[#Headers],[Company Name]],'By serial number'!$A$1:$AV$1,0)))=0,"",INDEX('By serial number'!$A:$AV,MATCH(TEXT($C108,"000"),'By serial number'!$A:$A,0),MATCH(_7043_DJones_1_export_excel_2_9_[[#Headers],[Company Name]],'By serial number'!$A$1:$AV$1,0)))</f>
        <v/>
      </c>
      <c r="BI108" s="4" t="str">
        <f>IF(LEN(INDEX('By serial number'!$A:$AV,MATCH(TEXT($C108,"000"),'By serial number'!$A:$A,0),MATCH(_7043_DJones_1_export_excel_2_9_[[#Headers],[CEO_Name]],'By serial number'!$A$1:$AV$1,0)))=0,"",INDEX('By serial number'!$A:$AV,MATCH(TEXT($C108,"000"),'By serial number'!$A:$A,0),MATCH(_7043_DJones_1_export_excel_2_9_[[#Headers],[CEO_Name]],'By serial number'!$A$1:$AV$1,0)))</f>
        <v/>
      </c>
      <c r="BJ108" s="4" t="str">
        <f>IF(LEN(INDEX('By serial number'!$A:$AV,MATCH(TEXT($C108,"000"),'By serial number'!$A:$A,0),MATCH(_7043_DJones_1_export_excel_2_9_[[#Headers],[CEO_Title]],'By serial number'!$A$1:$AV$1,0)))=0,"",INDEX('By serial number'!$A:$AV,MATCH(TEXT($C108,"000"),'By serial number'!$A:$A,0),MATCH(_7043_DJones_1_export_excel_2_9_[[#Headers],[CEO_Title]],'By serial number'!$A$1:$AV$1,0)))</f>
        <v/>
      </c>
      <c r="BK108" s="4" t="str">
        <f>IF(LEN(INDEX('By serial number'!$A:$AV,MATCH(TEXT($C108,"000"),'By serial number'!$A:$A,0),MATCH(_7043_DJones_1_export_excel_2_9_[[#Headers],[CEO_Address1]],'By serial number'!$A$1:$AV$1,0)))=0,"",INDEX('By serial number'!$A:$AV,MATCH(TEXT($C108,"000"),'By serial number'!$A:$A,0),MATCH(_7043_DJones_1_export_excel_2_9_[[#Headers],[CEO_Address1]],'By serial number'!$A$1:$AV$1,0)))</f>
        <v/>
      </c>
      <c r="BL108" s="4" t="str">
        <f>IF(LEN(INDEX('By serial number'!$A:$AV,MATCH(TEXT($C108,"000"),'By serial number'!$A:$A,0),MATCH(_7043_DJones_1_export_excel_2_9_[[#Headers],[CEO_Address2]],'By serial number'!$A$1:$AV$1,0)))=0,"",INDEX('By serial number'!$A:$AV,MATCH(TEXT($C108,"000"),'By serial number'!$A:$A,0),MATCH(_7043_DJones_1_export_excel_2_9_[[#Headers],[CEO_Address2]],'By serial number'!$A$1:$AV$1,0)))</f>
        <v/>
      </c>
      <c r="BM108" s="4" t="str">
        <f>IF(LEN(INDEX('By serial number'!$A:$AV,MATCH(TEXT($C108,"000"),'By serial number'!$A:$A,0),MATCH(_7043_DJones_1_export_excel_2_9_[[#Headers],[CEO_Address3]],'By serial number'!$A$1:$AV$1,0)))=0,"",INDEX('By serial number'!$A:$AV,MATCH(TEXT($C108,"000"),'By serial number'!$A:$A,0),MATCH(_7043_DJones_1_export_excel_2_9_[[#Headers],[CEO_Address3]],'By serial number'!$A$1:$AV$1,0)))</f>
        <v/>
      </c>
      <c r="BN108" s="4" t="str">
        <f>IF(LEN(INDEX('By serial number'!$A:$AV,MATCH(TEXT($C108,"000"),'By serial number'!$A:$A,0),MATCH(_7043_DJones_1_export_excel_2_9_[[#Headers],[CEO_City]],'By serial number'!$A$1:$AV$1,0)))=0,"",INDEX('By serial number'!$A:$AV,MATCH(TEXT($C108,"000"),'By serial number'!$A:$A,0),MATCH(_7043_DJones_1_export_excel_2_9_[[#Headers],[CEO_City]],'By serial number'!$A$1:$AV$1,0)))</f>
        <v/>
      </c>
      <c r="BO108" s="4" t="str">
        <f>IF(LEN(INDEX('By serial number'!$A:$AV,MATCH(TEXT($C108,"000"),'By serial number'!$A:$A,0),MATCH(_7043_DJones_1_export_excel_2_9_[[#Headers],[CEO_State]],'By serial number'!$A$1:$AV$1,0)))=0,"",INDEX('By serial number'!$A:$AV,MATCH(TEXT($C108,"000"),'By serial number'!$A:$A,0),MATCH(_7043_DJones_1_export_excel_2_9_[[#Headers],[CEO_State]],'By serial number'!$A$1:$AV$1,0)))</f>
        <v/>
      </c>
      <c r="BP108" s="4" t="str">
        <f>IF(LEN(INDEX('By serial number'!$A:$AV,MATCH(TEXT($C108,"000"),'By serial number'!$A:$A,0),MATCH(_7043_DJones_1_export_excel_2_9_[[#Headers],[CEO_Postal_Code]],'By serial number'!$A$1:$AV$1,0)))=0,"",INDEX('By serial number'!$A:$AV,MATCH(TEXT($C108,"000"),'By serial number'!$A:$A,0),MATCH(_7043_DJones_1_export_excel_2_9_[[#Headers],[CEO_Postal_Code]],'By serial number'!$A$1:$AV$1,0)))</f>
        <v/>
      </c>
      <c r="BQ108" s="4" t="str">
        <f>IF(LEN(INDEX('By serial number'!$A:$AV,MATCH(TEXT($C108,"000"),'By serial number'!$A:$A,0),MATCH(_7043_DJones_1_export_excel_2_9_[[#Headers],[CEO_Country]],'By serial number'!$A$1:$AV$1,0)))=0,"",INDEX('By serial number'!$A:$AV,MATCH(TEXT($C108,"000"),'By serial number'!$A:$A,0),MATCH(_7043_DJones_1_export_excel_2_9_[[#Headers],[CEO_Country]],'By serial number'!$A$1:$AV$1,0)))</f>
        <v/>
      </c>
      <c r="BR108" s="4" t="str">
        <f>IF(LEN(INDEX('By serial number'!$A:$AV,MATCH(TEXT($C108,"000"),'By serial number'!$A:$A,0),MATCH(_7043_DJones_1_export_excel_2_9_[[#Headers],[CEO_Phone]],'By serial number'!$A$1:$AV$1,0)))=0,"",INDEX('By serial number'!$A:$AV,MATCH(TEXT($C108,"000"),'By serial number'!$A:$A,0),MATCH(_7043_DJones_1_export_excel_2_9_[[#Headers],[CEO_Phone]],'By serial number'!$A$1:$AV$1,0)))</f>
        <v/>
      </c>
      <c r="BS108" s="4" t="str">
        <f>IF(LEN(INDEX('By serial number'!$A:$AV,MATCH(TEXT($C108,"000"),'By serial number'!$A:$A,0),MATCH(_7043_DJones_1_export_excel_2_9_[[#Headers],[CEO_Phone_Extension]],'By serial number'!$A$1:$AV$1,0)))=0,"",INDEX('By serial number'!$A:$AV,MATCH(TEXT($C108,"000"),'By serial number'!$A:$A,0),MATCH(_7043_DJones_1_export_excel_2_9_[[#Headers],[CEO_Phone_Extension]],'By serial number'!$A$1:$AV$1,0)))</f>
        <v/>
      </c>
      <c r="BT108" s="4" t="str">
        <f>IF(LEN(INDEX('By serial number'!$A:$AV,MATCH(TEXT($C108,"000"),'By serial number'!$A:$A,0),MATCH(_7043_DJones_1_export_excel_2_9_[[#Headers],[CEO_Foreign_Phone]],'By serial number'!$A$1:$AV$1,0)))=0,"",INDEX('By serial number'!$A:$AV,MATCH(TEXT($C108,"000"),'By serial number'!$A:$A,0),MATCH(_7043_DJones_1_export_excel_2_9_[[#Headers],[CEO_Foreign_Phone]],'By serial number'!$A$1:$AV$1,0)))</f>
        <v/>
      </c>
      <c r="BU108" s="4" t="str">
        <f>IFERROR(INDEX(Zerobounce!$A:$B,MATCH(_7043_DJones_1_export_excel_2_9_[[#This Row],[COMPEMAILADDRESS]],Zerobounce!$A:$A,0),2),"")</f>
        <v>catch-all</v>
      </c>
      <c r="BV108" s="4" t="str">
        <f>IFERROR(INDEX(Zerobounce!$A:$B,MATCH(_7043_DJones_1_export_excel_2_9_[[#This Row],[CONTACTEMAIL]],Zerobounce!$A:$A,0),2),"")</f>
        <v>catch-all</v>
      </c>
      <c r="BW108" s="11"/>
    </row>
    <row r="109" spans="1:75" x14ac:dyDescent="0.25">
      <c r="A109" s="4" t="s">
        <v>999</v>
      </c>
      <c r="B109" s="4" t="s">
        <v>1000</v>
      </c>
      <c r="C109">
        <v>264</v>
      </c>
      <c r="D109" s="4" t="s">
        <v>1719</v>
      </c>
      <c r="E109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C-FGFY / C-GXNW </v>
      </c>
      <c r="F109" s="4" t="s">
        <v>1720</v>
      </c>
      <c r="G109" s="4" t="s">
        <v>1620</v>
      </c>
      <c r="H109" s="4" t="s">
        <v>358</v>
      </c>
      <c r="I109" s="4" t="s">
        <v>515</v>
      </c>
      <c r="J109" s="4" t="s">
        <v>1730</v>
      </c>
      <c r="K109" s="4"/>
      <c r="L109" s="4"/>
      <c r="M109" s="4" t="s">
        <v>1731</v>
      </c>
      <c r="N109" s="4" t="s">
        <v>1620</v>
      </c>
      <c r="P109" s="4" t="s">
        <v>358</v>
      </c>
      <c r="Q109" s="4" t="s">
        <v>1016</v>
      </c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 t="str">
        <f>IF(LEN(INDEX('By serial number'!$A:$AV,MATCH(TEXT($C109,"000"),'By serial number'!$A:$A,0),MATCH(_7043_DJones_1_export_excel_2_9_[[#Headers],["Operator"]],'By serial number'!$A$1:$AV$1,0)))=0,"",INDEX('By serial number'!$A:$AV,MATCH(TEXT($C109,"000"),'By serial number'!$A:$A,0),MATCH(_7043_DJones_1_export_excel_2_9_[[#Headers],["Operator"]],'By serial number'!$A$1:$AV$1,0)))</f>
        <v xml:space="preserve">Skyservice Business Aviation </v>
      </c>
      <c r="AD109" s="4" t="str">
        <f>IF(LEN(INDEX('By serial number'!$A:$AV,MATCH(TEXT($C109,"000"),'By serial number'!$A:$A,0),MATCH(_7043_DJones_1_export_excel_2_9_[[#Headers],[Data]],'By serial number'!$A$1:$AV$1,0)))=0,"",INDEX('By serial number'!$A:$AV,MATCH(TEXT($C109,"000"),'By serial number'!$A:$A,0),MATCH(_7043_DJones_1_export_excel_2_9_[[#Headers],[Data]],'By serial number'!$A$1:$AV$1,0)))</f>
        <v>delivered 10/29/08</v>
      </c>
      <c r="AE109" s="4" t="str">
        <f>IF(LEN(INDEX('By serial number'!$A:$AV,MATCH(TEXT($C109,"000"),'By serial number'!$A:$A,0),MATCH(_7043_DJones_1_export_excel_2_9_[[#Headers],[NAME]],'By serial number'!$A$1:$AV$1,0)))=0,"",INDEX('By serial number'!$A:$AV,MATCH(TEXT($C109,"000"),'By serial number'!$A:$A,0),MATCH(_7043_DJones_1_export_excel_2_9_[[#Headers],[NAME]],'By serial number'!$A$1:$AV$1,0)))</f>
        <v>John M Bennetto</v>
      </c>
      <c r="AF109" s="4" t="str">
        <f>IF(LEN(INDEX('By serial number'!$A:$AV,MATCH(TEXT($C109,"000"),'By serial number'!$A:$A,0),MATCH(_7043_DJones_1_export_excel_2_9_[[#Headers],[STREET]],'By serial number'!$A$1:$AV$1,0)))=0,"",INDEX('By serial number'!$A:$AV,MATCH(TEXT($C109,"000"),'By serial number'!$A:$A,0),MATCH(_7043_DJones_1_export_excel_2_9_[[#Headers],[STREET]],'By serial number'!$A$1:$AV$1,0)))</f>
        <v/>
      </c>
      <c r="AG109" s="4" t="str">
        <f>IF(LEN(INDEX('By serial number'!$A:$AV,MATCH(TEXT($C109,"000"),'By serial number'!$A:$A,0),MATCH(_7043_DJones_1_export_excel_2_9_[[#Headers],[CITY]],'By serial number'!$A$1:$AV$1,0)))=0,"",INDEX('By serial number'!$A:$AV,MATCH(TEXT($C109,"000"),'By serial number'!$A:$A,0),MATCH(_7043_DJones_1_export_excel_2_9_[[#Headers],[CITY]],'By serial number'!$A$1:$AV$1,0)))</f>
        <v>Dutton</v>
      </c>
      <c r="AH109" s="4" t="str">
        <f>IF(LEN(INDEX('By serial number'!$A:$AV,MATCH(TEXT($C109,"000"),'By serial number'!$A:$A,0),MATCH(_7043_DJones_1_export_excel_2_9_[[#Headers],[STATE]],'By serial number'!$A$1:$AV$1,0)))=0,"",INDEX('By serial number'!$A:$AV,MATCH(TEXT($C109,"000"),'By serial number'!$A:$A,0),MATCH(_7043_DJones_1_export_excel_2_9_[[#Headers],[STATE]],'By serial number'!$A$1:$AV$1,0)))</f>
        <v>Ontario</v>
      </c>
      <c r="AI109" s="4" t="e">
        <f>IF(LEN(INDEX('By serial number'!$A:$AV,MATCH(TEXT($C109,"000"),'By serial number'!$A:$A,0),MATCH(_7043_DJones_1_export_excel_2_9_[[#Headers],[Column1]],'By serial number'!$A$1:$AV$1,0)))=0,"",INDEX('By serial number'!$A:$AV,MATCH(TEXT($C109,"000"),'By serial number'!$A:$A,0),MATCH(_7043_DJones_1_export_excel_2_9_[[#Headers],[Column1]],'By serial number'!$A$1:$AV$1,0)))</f>
        <v>#N/A</v>
      </c>
      <c r="AJ109" s="4" t="str">
        <f>IF(LEN(INDEX('By serial number'!$A:$AV,MATCH(TEXT($C109,"000"),'By serial number'!$A:$A,0),MATCH(_7043_DJones_1_export_excel_2_9_[[#Headers],[OTHER NAMES(1)]],'By serial number'!$A$1:$AV$1,0)))=0,"",INDEX('By serial number'!$A:$AV,MATCH(TEXT($C109,"000"),'By serial number'!$A:$A,0),MATCH(_7043_DJones_1_export_excel_2_9_[[#Headers],[OTHER NAMES(1)]],'By serial number'!$A$1:$AV$1,0)))</f>
        <v/>
      </c>
      <c r="AK109" s="4" t="str">
        <f>IF(LEN(INDEX('By serial number'!$A:$AV,MATCH(TEXT($C109,"000"),'By serial number'!$A:$A,0),MATCH(_7043_DJones_1_export_excel_2_9_[[#Headers],[OTHER NAMES(2)]],'By serial number'!$A$1:$AV$1,0)))=0,"",INDEX('By serial number'!$A:$AV,MATCH(TEXT($C109,"000"),'By serial number'!$A:$A,0),MATCH(_7043_DJones_1_export_excel_2_9_[[#Headers],[OTHER NAMES(2)]],'By serial number'!$A$1:$AV$1,0)))</f>
        <v/>
      </c>
      <c r="AL109" s="4" t="str">
        <f>IF(LEN(INDEX('By serial number'!$A:$AV,MATCH(TEXT($C109,"000"),'By serial number'!$A:$A,0),MATCH(_7043_DJones_1_export_excel_2_9_[[#Headers],[Part 135 Certificate Holder Name]],'By serial number'!$A$1:$AV$1,0)))=0,"",INDEX('By serial number'!$A:$AV,MATCH(TEXT($C109,"000"),'By serial number'!$A:$A,0),MATCH(_7043_DJones_1_export_excel_2_9_[[#Headers],[Part 135 Certificate Holder Name]],'By serial number'!$A$1:$AV$1,0)))</f>
        <v/>
      </c>
      <c r="AM109" s="4" t="str">
        <f>IF(LEN(INDEX('By serial number'!$A:$AV,MATCH(TEXT($C109,"000"),'By serial number'!$A:$A,0),MATCH(_7043_DJones_1_export_excel_2_9_[[#Headers],[Part 135 Dsgn]],'By serial number'!$A$1:$AV$1,0)))=0,"",INDEX('By serial number'!$A:$AV,MATCH(TEXT($C109,"000"),'By serial number'!$A:$A,0),MATCH(_7043_DJones_1_export_excel_2_9_[[#Headers],[Part 135 Dsgn]],'By serial number'!$A$1:$AV$1,0)))</f>
        <v/>
      </c>
      <c r="AN109" s="4" t="e">
        <f>IF(LEN(INDEX('By serial number'!$A:$AV,MATCH(TEXT($C109,"000"),'By serial number'!$A:$A,0),MATCH(_7043_DJones_1_export_excel_2_9_[[#Headers],[Column2]],'By serial number'!$A$1:$AV$1,0)))=0,"",INDEX('By serial number'!$A:$AV,MATCH(TEXT($C109,"000"),'By serial number'!$A:$A,0),MATCH(_7043_DJones_1_export_excel_2_9_[[#Headers],[Column2]],'By serial number'!$A$1:$AV$1,0)))</f>
        <v>#N/A</v>
      </c>
      <c r="AO109" s="4" t="str">
        <f>IF(LEN(INDEX('By serial number'!$A:$AV,MATCH(TEXT($C109,"000"),'By serial number'!$A:$A,0),MATCH(_7043_DJones_1_export_excel_2_9_[[#Headers],[DNB Key People]],'By serial number'!$A$1:$AV$1,0)))=0,"",INDEX('By serial number'!$A:$AV,MATCH(TEXT($C109,"000"),'By serial number'!$A:$A,0),MATCH(_7043_DJones_1_export_excel_2_9_[[#Headers],[DNB Key People]],'By serial number'!$A$1:$AV$1,0)))</f>
        <v/>
      </c>
      <c r="AP109" s="4" t="str">
        <f>IF(LEN(INDEX('By serial number'!$A:$AV,MATCH(TEXT($C109,"000"),'By serial number'!$A:$A,0),MATCH(_7043_DJones_1_export_excel_2_9_[[#Headers],[POC]],'By serial number'!$A$1:$AV$1,0)))=0,"",INDEX('By serial number'!$A:$AV,MATCH(TEXT($C109,"000"),'By serial number'!$A:$A,0),MATCH(_7043_DJones_1_export_excel_2_9_[[#Headers],[POC]],'By serial number'!$A$1:$AV$1,0)))</f>
        <v/>
      </c>
      <c r="AQ109" s="4" t="str">
        <f>IF(LEN(INDEX('By serial number'!$A:$AV,MATCH(TEXT($C109,"000"),'By serial number'!$A:$A,0),MATCH(_7043_DJones_1_export_excel_2_9_[[#Headers],[Title]],'By serial number'!$A$1:$AV$1,0)))=0,"",INDEX('By serial number'!$A:$AV,MATCH(TEXT($C109,"000"),'By serial number'!$A:$A,0),MATCH(_7043_DJones_1_export_excel_2_9_[[#Headers],[Title]],'By serial number'!$A$1:$AV$1,0)))</f>
        <v/>
      </c>
      <c r="AR109" s="4" t="str">
        <f>IF(LEN(INDEX('By serial number'!$A:$AV,MATCH(TEXT($C109,"000"),'By serial number'!$A:$A,0),MATCH(_7043_DJones_1_export_excel_2_9_[[#Headers],[Address]],'By serial number'!$A$1:$AV$1,0)))=0,"",INDEX('By serial number'!$A:$AV,MATCH(TEXT($C109,"000"),'By serial number'!$A:$A,0),MATCH(_7043_DJones_1_export_excel_2_9_[[#Headers],[Address]],'By serial number'!$A$1:$AV$1,0)))</f>
        <v/>
      </c>
      <c r="AS109" s="4" t="e">
        <f>IF(LEN(INDEX('By serial number'!$A:$AV,MATCH(TEXT($C109,"000"),'By serial number'!$A:$A,0),MATCH(_7043_DJones_1_export_excel_2_9_[[#Headers],[Column3]],'By serial number'!$A$1:$AV$1,0)))=0,"",INDEX('By serial number'!$A:$AV,MATCH(TEXT($C109,"000"),'By serial number'!$A:$A,0),MATCH(_7043_DJones_1_export_excel_2_9_[[#Headers],[Column3]],'By serial number'!$A$1:$AV$1,0)))</f>
        <v>#N/A</v>
      </c>
      <c r="AT109" s="4" t="str">
        <f>IF(LEN(INDEX('By serial number'!$A:$AV,MATCH(TEXT($C109,"000"),'By serial number'!$A:$A,0),MATCH(_7043_DJones_1_export_excel_2_9_[[#Headers],[Phone]],'By serial number'!$A$1:$AV$1,0)))=0,"",INDEX('By serial number'!$A:$AV,MATCH(TEXT($C109,"000"),'By serial number'!$A:$A,0),MATCH(_7043_DJones_1_export_excel_2_9_[[#Headers],[Phone]],'By serial number'!$A$1:$AV$1,0)))</f>
        <v/>
      </c>
      <c r="AU109" s="4" t="str">
        <f>IF(LEN(INDEX('By serial number'!$A:$AV,MATCH(TEXT($C109,"000"),'By serial number'!$A:$A,0),MATCH(_7043_DJones_1_export_excel_2_9_[[#Headers],[Email]],'By serial number'!$A$1:$AV$1,0)))=0,"",INDEX('By serial number'!$A:$AV,MATCH(TEXT($C109,"000"),'By serial number'!$A:$A,0),MATCH(_7043_DJones_1_export_excel_2_9_[[#Headers],[Email]],'By serial number'!$A$1:$AV$1,0)))</f>
        <v/>
      </c>
      <c r="AV109" s="4" t="e">
        <f>IF(LEN(INDEX('By serial number'!$A:$AV,MATCH(TEXT($C109,"000"),'By serial number'!$A:$A,0),MATCH(_7043_DJones_1_export_excel_2_9_[[#Headers],[Column4]],'By serial number'!$A$1:$AV$1,0)))=0,"",INDEX('By serial number'!$A:$AV,MATCH(TEXT($C109,"000"),'By serial number'!$A:$A,0),MATCH(_7043_DJones_1_export_excel_2_9_[[#Headers],[Column4]],'By serial number'!$A$1:$AV$1,0)))</f>
        <v>#N/A</v>
      </c>
      <c r="AW109" s="4" t="str">
        <f>IF(LEN(INDEX('By serial number'!$A:$AV,MATCH(TEXT($C109,"000"),'By serial number'!$A:$A,0),MATCH(_7043_DJones_1_export_excel_2_9_[[#Headers],[NBAA Name]],'By serial number'!$A$1:$AV$1,0)))=0,"",INDEX('By serial number'!$A:$AV,MATCH(TEXT($C109,"000"),'By serial number'!$A:$A,0),MATCH(_7043_DJones_1_export_excel_2_9_[[#Headers],[NBAA Name]],'By serial number'!$A$1:$AV$1,0)))</f>
        <v/>
      </c>
      <c r="AX109" s="4" t="str">
        <f>IF(LEN(INDEX('By serial number'!$A:$AV,MATCH(TEXT($C109,"000"),'By serial number'!$A:$A,0),MATCH(_7043_DJones_1_export_excel_2_9_[[#Headers],[NBAA Addr1]],'By serial number'!$A$1:$AV$1,0)))=0,"",INDEX('By serial number'!$A:$AV,MATCH(TEXT($C109,"000"),'By serial number'!$A:$A,0),MATCH(_7043_DJones_1_export_excel_2_9_[[#Headers],[NBAA Addr1]],'By serial number'!$A$1:$AV$1,0)))</f>
        <v/>
      </c>
      <c r="AY109" s="4" t="str">
        <f>IF(LEN(INDEX('By serial number'!$A:$AV,MATCH(TEXT($C109,"000"),'By serial number'!$A:$A,0),MATCH(_7043_DJones_1_export_excel_2_9_[[#Headers],[NBAA Addr2]],'By serial number'!$A$1:$AV$1,0)))=0,"",INDEX('By serial number'!$A:$AV,MATCH(TEXT($C109,"000"),'By serial number'!$A:$A,0),MATCH(_7043_DJones_1_export_excel_2_9_[[#Headers],[NBAA Addr2]],'By serial number'!$A$1:$AV$1,0)))</f>
        <v/>
      </c>
      <c r="AZ109" s="4" t="str">
        <f>IF(LEN(INDEX('By serial number'!$A:$AV,MATCH(TEXT($C109,"000"),'By serial number'!$A:$A,0),MATCH(_7043_DJones_1_export_excel_2_9_[[#Headers],[NBAA City]],'By serial number'!$A$1:$AV$1,0)))=0,"",INDEX('By serial number'!$A:$AV,MATCH(TEXT($C109,"000"),'By serial number'!$A:$A,0),MATCH(_7043_DJones_1_export_excel_2_9_[[#Headers],[NBAA City]],'By serial number'!$A$1:$AV$1,0)))</f>
        <v/>
      </c>
      <c r="BA109" s="4" t="str">
        <f>IF(LEN(INDEX('By serial number'!$A:$AV,MATCH(TEXT($C109,"000"),'By serial number'!$A:$A,0),MATCH(_7043_DJones_1_export_excel_2_9_[[#Headers],[NBAA State]],'By serial number'!$A$1:$AV$1,0)))=0,"",INDEX('By serial number'!$A:$AV,MATCH(TEXT($C109,"000"),'By serial number'!$A:$A,0),MATCH(_7043_DJones_1_export_excel_2_9_[[#Headers],[NBAA State]],'By serial number'!$A$1:$AV$1,0)))</f>
        <v/>
      </c>
      <c r="BB109" s="4" t="str">
        <f>IF(LEN(INDEX('By serial number'!$A:$AV,MATCH(TEXT($C109,"000"),'By serial number'!$A:$A,0),MATCH(_7043_DJones_1_export_excel_2_9_[[#Headers],[NBAA Zip]],'By serial number'!$A$1:$AV$1,0)))=0,"",INDEX('By serial number'!$A:$AV,MATCH(TEXT($C109,"000"),'By serial number'!$A:$A,0),MATCH(_7043_DJones_1_export_excel_2_9_[[#Headers],[NBAA Zip]],'By serial number'!$A$1:$AV$1,0)))</f>
        <v/>
      </c>
      <c r="BC109" s="4" t="str">
        <f>IF(LEN(INDEX('By serial number'!$A:$AV,MATCH(TEXT($C109,"000"),'By serial number'!$A:$A,0),MATCH(_7043_DJones_1_export_excel_2_9_[[#Headers],[NBAA Phone]],'By serial number'!$A$1:$AV$1,0)))=0,"",INDEX('By serial number'!$A:$AV,MATCH(TEXT($C109,"000"),'By serial number'!$A:$A,0),MATCH(_7043_DJones_1_export_excel_2_9_[[#Headers],[NBAA Phone]],'By serial number'!$A$1:$AV$1,0)))</f>
        <v/>
      </c>
      <c r="BD109" s="4" t="str">
        <f>IF(LEN(INDEX('By serial number'!$A:$AV,MATCH(TEXT($C109,"000"),'By serial number'!$A:$A,0),MATCH(_7043_DJones_1_export_excel_2_9_[[#Headers],[NBAA Web]],'By serial number'!$A$1:$AV$1,0)))=0,"",INDEX('By serial number'!$A:$AV,MATCH(TEXT($C109,"000"),'By serial number'!$A:$A,0),MATCH(_7043_DJones_1_export_excel_2_9_[[#Headers],[NBAA Web]],'By serial number'!$A$1:$AV$1,0)))</f>
        <v/>
      </c>
      <c r="BE109" s="4" t="str">
        <f>IF(LEN(INDEX('By serial number'!$A:$AV,MATCH(TEXT($C109,"000"),'By serial number'!$A:$A,0),MATCH(_7043_DJones_1_export_excel_2_9_[[#Headers],[NBAA email]],'By serial number'!$A$1:$AV$1,0)))=0,"",INDEX('By serial number'!$A:$AV,MATCH(TEXT($C109,"000"),'By serial number'!$A:$A,0),MATCH(_7043_DJones_1_export_excel_2_9_[[#Headers],[NBAA email]],'By serial number'!$A$1:$AV$1,0)))</f>
        <v/>
      </c>
      <c r="BF109" s="4" t="str">
        <f>IF(LEN(INDEX('By serial number'!$A:$AV,MATCH(TEXT($C109,"000"),'By serial number'!$A:$A,0),MATCH(_7043_DJones_1_export_excel_2_9_[[#Headers],[NBAA NBAA Link]],'By serial number'!$A$1:$AV$1,0)))=0,"",INDEX('By serial number'!$A:$AV,MATCH(TEXT($C109,"000"),'By serial number'!$A:$A,0),MATCH(_7043_DJones_1_export_excel_2_9_[[#Headers],[NBAA NBAA Link]],'By serial number'!$A$1:$AV$1,0)))</f>
        <v/>
      </c>
      <c r="BG109" s="4" t="str">
        <f>IF(LEN(INDEX('By serial number'!$A:$AV,MATCH(TEXT($C109,"000"),'By serial number'!$A:$A,0),MATCH(_7043_DJones_1_export_excel_2_9_[[#Headers],[Certificate Designator]],'By serial number'!$A$1:$AV$1,0)))=0,"",INDEX('By serial number'!$A:$AV,MATCH(TEXT($C109,"000"),'By serial number'!$A:$A,0),MATCH(_7043_DJones_1_export_excel_2_9_[[#Headers],[Certificate Designator]],'By serial number'!$A$1:$AV$1,0)))</f>
        <v/>
      </c>
      <c r="BH109" s="4" t="str">
        <f>IF(LEN(INDEX('By serial number'!$A:$AV,MATCH(TEXT($C109,"000"),'By serial number'!$A:$A,0),MATCH(_7043_DJones_1_export_excel_2_9_[[#Headers],[Company Name]],'By serial number'!$A$1:$AV$1,0)))=0,"",INDEX('By serial number'!$A:$AV,MATCH(TEXT($C109,"000"),'By serial number'!$A:$A,0),MATCH(_7043_DJones_1_export_excel_2_9_[[#Headers],[Company Name]],'By serial number'!$A$1:$AV$1,0)))</f>
        <v/>
      </c>
      <c r="BI109" s="4" t="str">
        <f>IF(LEN(INDEX('By serial number'!$A:$AV,MATCH(TEXT($C109,"000"),'By serial number'!$A:$A,0),MATCH(_7043_DJones_1_export_excel_2_9_[[#Headers],[CEO_Name]],'By serial number'!$A$1:$AV$1,0)))=0,"",INDEX('By serial number'!$A:$AV,MATCH(TEXT($C109,"000"),'By serial number'!$A:$A,0),MATCH(_7043_DJones_1_export_excel_2_9_[[#Headers],[CEO_Name]],'By serial number'!$A$1:$AV$1,0)))</f>
        <v/>
      </c>
      <c r="BJ109" s="4" t="str">
        <f>IF(LEN(INDEX('By serial number'!$A:$AV,MATCH(TEXT($C109,"000"),'By serial number'!$A:$A,0),MATCH(_7043_DJones_1_export_excel_2_9_[[#Headers],[CEO_Title]],'By serial number'!$A$1:$AV$1,0)))=0,"",INDEX('By serial number'!$A:$AV,MATCH(TEXT($C109,"000"),'By serial number'!$A:$A,0),MATCH(_7043_DJones_1_export_excel_2_9_[[#Headers],[CEO_Title]],'By serial number'!$A$1:$AV$1,0)))</f>
        <v/>
      </c>
      <c r="BK109" s="4" t="str">
        <f>IF(LEN(INDEX('By serial number'!$A:$AV,MATCH(TEXT($C109,"000"),'By serial number'!$A:$A,0),MATCH(_7043_DJones_1_export_excel_2_9_[[#Headers],[CEO_Address1]],'By serial number'!$A$1:$AV$1,0)))=0,"",INDEX('By serial number'!$A:$AV,MATCH(TEXT($C109,"000"),'By serial number'!$A:$A,0),MATCH(_7043_DJones_1_export_excel_2_9_[[#Headers],[CEO_Address1]],'By serial number'!$A$1:$AV$1,0)))</f>
        <v/>
      </c>
      <c r="BL109" s="4" t="str">
        <f>IF(LEN(INDEX('By serial number'!$A:$AV,MATCH(TEXT($C109,"000"),'By serial number'!$A:$A,0),MATCH(_7043_DJones_1_export_excel_2_9_[[#Headers],[CEO_Address2]],'By serial number'!$A$1:$AV$1,0)))=0,"",INDEX('By serial number'!$A:$AV,MATCH(TEXT($C109,"000"),'By serial number'!$A:$A,0),MATCH(_7043_DJones_1_export_excel_2_9_[[#Headers],[CEO_Address2]],'By serial number'!$A$1:$AV$1,0)))</f>
        <v/>
      </c>
      <c r="BM109" s="4" t="str">
        <f>IF(LEN(INDEX('By serial number'!$A:$AV,MATCH(TEXT($C109,"000"),'By serial number'!$A:$A,0),MATCH(_7043_DJones_1_export_excel_2_9_[[#Headers],[CEO_Address3]],'By serial number'!$A$1:$AV$1,0)))=0,"",INDEX('By serial number'!$A:$AV,MATCH(TEXT($C109,"000"),'By serial number'!$A:$A,0),MATCH(_7043_DJones_1_export_excel_2_9_[[#Headers],[CEO_Address3]],'By serial number'!$A$1:$AV$1,0)))</f>
        <v/>
      </c>
      <c r="BN109" s="4" t="str">
        <f>IF(LEN(INDEX('By serial number'!$A:$AV,MATCH(TEXT($C109,"000"),'By serial number'!$A:$A,0),MATCH(_7043_DJones_1_export_excel_2_9_[[#Headers],[CEO_City]],'By serial number'!$A$1:$AV$1,0)))=0,"",INDEX('By serial number'!$A:$AV,MATCH(TEXT($C109,"000"),'By serial number'!$A:$A,0),MATCH(_7043_DJones_1_export_excel_2_9_[[#Headers],[CEO_City]],'By serial number'!$A$1:$AV$1,0)))</f>
        <v/>
      </c>
      <c r="BO109" s="4" t="str">
        <f>IF(LEN(INDEX('By serial number'!$A:$AV,MATCH(TEXT($C109,"000"),'By serial number'!$A:$A,0),MATCH(_7043_DJones_1_export_excel_2_9_[[#Headers],[CEO_State]],'By serial number'!$A$1:$AV$1,0)))=0,"",INDEX('By serial number'!$A:$AV,MATCH(TEXT($C109,"000"),'By serial number'!$A:$A,0),MATCH(_7043_DJones_1_export_excel_2_9_[[#Headers],[CEO_State]],'By serial number'!$A$1:$AV$1,0)))</f>
        <v/>
      </c>
      <c r="BP109" s="4" t="str">
        <f>IF(LEN(INDEX('By serial number'!$A:$AV,MATCH(TEXT($C109,"000"),'By serial number'!$A:$A,0),MATCH(_7043_DJones_1_export_excel_2_9_[[#Headers],[CEO_Postal_Code]],'By serial number'!$A$1:$AV$1,0)))=0,"",INDEX('By serial number'!$A:$AV,MATCH(TEXT($C109,"000"),'By serial number'!$A:$A,0),MATCH(_7043_DJones_1_export_excel_2_9_[[#Headers],[CEO_Postal_Code]],'By serial number'!$A$1:$AV$1,0)))</f>
        <v/>
      </c>
      <c r="BQ109" s="4" t="str">
        <f>IF(LEN(INDEX('By serial number'!$A:$AV,MATCH(TEXT($C109,"000"),'By serial number'!$A:$A,0),MATCH(_7043_DJones_1_export_excel_2_9_[[#Headers],[CEO_Country]],'By serial number'!$A$1:$AV$1,0)))=0,"",INDEX('By serial number'!$A:$AV,MATCH(TEXT($C109,"000"),'By serial number'!$A:$A,0),MATCH(_7043_DJones_1_export_excel_2_9_[[#Headers],[CEO_Country]],'By serial number'!$A$1:$AV$1,0)))</f>
        <v/>
      </c>
      <c r="BR109" s="4" t="str">
        <f>IF(LEN(INDEX('By serial number'!$A:$AV,MATCH(TEXT($C109,"000"),'By serial number'!$A:$A,0),MATCH(_7043_DJones_1_export_excel_2_9_[[#Headers],[CEO_Phone]],'By serial number'!$A$1:$AV$1,0)))=0,"",INDEX('By serial number'!$A:$AV,MATCH(TEXT($C109,"000"),'By serial number'!$A:$A,0),MATCH(_7043_DJones_1_export_excel_2_9_[[#Headers],[CEO_Phone]],'By serial number'!$A$1:$AV$1,0)))</f>
        <v/>
      </c>
      <c r="BS109" s="4" t="str">
        <f>IF(LEN(INDEX('By serial number'!$A:$AV,MATCH(TEXT($C109,"000"),'By serial number'!$A:$A,0),MATCH(_7043_DJones_1_export_excel_2_9_[[#Headers],[CEO_Phone_Extension]],'By serial number'!$A$1:$AV$1,0)))=0,"",INDEX('By serial number'!$A:$AV,MATCH(TEXT($C109,"000"),'By serial number'!$A:$A,0),MATCH(_7043_DJones_1_export_excel_2_9_[[#Headers],[CEO_Phone_Extension]],'By serial number'!$A$1:$AV$1,0)))</f>
        <v/>
      </c>
      <c r="BT109" s="4" t="str">
        <f>IF(LEN(INDEX('By serial number'!$A:$AV,MATCH(TEXT($C109,"000"),'By serial number'!$A:$A,0),MATCH(_7043_DJones_1_export_excel_2_9_[[#Headers],[CEO_Foreign_Phone]],'By serial number'!$A$1:$AV$1,0)))=0,"",INDEX('By serial number'!$A:$AV,MATCH(TEXT($C109,"000"),'By serial number'!$A:$A,0),MATCH(_7043_DJones_1_export_excel_2_9_[[#Headers],[CEO_Foreign_Phone]],'By serial number'!$A$1:$AV$1,0)))</f>
        <v/>
      </c>
      <c r="BU109" s="4" t="str">
        <f>IFERROR(INDEX(Zerobounce!$A:$B,MATCH(_7043_DJones_1_export_excel_2_9_[[#This Row],[COMPEMAILADDRESS]],Zerobounce!$A:$A,0),2),"")</f>
        <v/>
      </c>
      <c r="BV109" s="4" t="str">
        <f>IFERROR(INDEX(Zerobounce!$A:$B,MATCH(_7043_DJones_1_export_excel_2_9_[[#This Row],[CONTACTEMAIL]],Zerobounce!$A:$A,0),2),"")</f>
        <v/>
      </c>
      <c r="BW109" s="11"/>
    </row>
    <row r="110" spans="1:75" x14ac:dyDescent="0.25">
      <c r="A110" s="4" t="s">
        <v>999</v>
      </c>
      <c r="B110" s="4" t="s">
        <v>1000</v>
      </c>
      <c r="C110">
        <v>265</v>
      </c>
      <c r="D110" s="4" t="s">
        <v>1732</v>
      </c>
      <c r="E110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XA-CHY </v>
      </c>
      <c r="F110" s="4" t="s">
        <v>1733</v>
      </c>
      <c r="G110" s="4"/>
      <c r="H110" s="4" t="s">
        <v>651</v>
      </c>
      <c r="I110" s="4" t="s">
        <v>1086</v>
      </c>
      <c r="J110" s="4" t="s">
        <v>1734</v>
      </c>
      <c r="K110" s="4" t="s">
        <v>1735</v>
      </c>
      <c r="L110" s="4" t="s">
        <v>1736</v>
      </c>
      <c r="M110" s="4" t="s">
        <v>1737</v>
      </c>
      <c r="N110" s="4"/>
      <c r="O110">
        <v>50200</v>
      </c>
      <c r="P110" s="4" t="s">
        <v>651</v>
      </c>
      <c r="Q110" s="4" t="s">
        <v>1033</v>
      </c>
      <c r="R110" s="4" t="s">
        <v>1738</v>
      </c>
      <c r="S110" s="4" t="s">
        <v>1739</v>
      </c>
      <c r="T110" s="4" t="s">
        <v>1740</v>
      </c>
      <c r="U110" s="4"/>
      <c r="V110" s="4" t="s">
        <v>1741</v>
      </c>
      <c r="W110" s="4" t="s">
        <v>1742</v>
      </c>
      <c r="X110" s="4" t="s">
        <v>1743</v>
      </c>
      <c r="Y110" s="4" t="s">
        <v>1744</v>
      </c>
      <c r="Z110" s="4" t="s">
        <v>1740</v>
      </c>
      <c r="AA110" s="4"/>
      <c r="AB110" s="4"/>
      <c r="AC110" s="4" t="str">
        <f>IF(LEN(INDEX('By serial number'!$A:$AV,MATCH(TEXT($C110,"000"),'By serial number'!$A:$A,0),MATCH(_7043_DJones_1_export_excel_2_9_[[#Headers],["Operator"]],'By serial number'!$A$1:$AV$1,0)))=0,"",INDEX('By serial number'!$A:$AV,MATCH(TEXT($C110,"000"),'By serial number'!$A:$A,0),MATCH(_7043_DJones_1_export_excel_2_9_[[#Headers],["Operator"]],'By serial number'!$A$1:$AV$1,0)))</f>
        <v/>
      </c>
      <c r="AD110" s="4" t="str">
        <f>IF(LEN(INDEX('By serial number'!$A:$AV,MATCH(TEXT($C110,"000"),'By serial number'!$A:$A,0),MATCH(_7043_DJones_1_export_excel_2_9_[[#Headers],[Data]],'By serial number'!$A$1:$AV$1,0)))=0,"",INDEX('By serial number'!$A:$AV,MATCH(TEXT($C110,"000"),'By serial number'!$A:$A,0),MATCH(_7043_DJones_1_export_excel_2_9_[[#Headers],[Data]],'By serial number'!$A$1:$AV$1,0)))</f>
        <v>Aerolineas Ejecutivas S.A. bought 7/22/14</v>
      </c>
      <c r="AE110" s="4" t="str">
        <f>IF(LEN(INDEX('By serial number'!$A:$AV,MATCH(TEXT($C110,"000"),'By serial number'!$A:$A,0),MATCH(_7043_DJones_1_export_excel_2_9_[[#Headers],[NAME]],'By serial number'!$A$1:$AV$1,0)))=0,"",INDEX('By serial number'!$A:$AV,MATCH(TEXT($C110,"000"),'By serial number'!$A:$A,0),MATCH(_7043_DJones_1_export_excel_2_9_[[#Headers],[NAME]],'By serial number'!$A$1:$AV$1,0)))</f>
        <v/>
      </c>
      <c r="AF110" s="4" t="str">
        <f>IF(LEN(INDEX('By serial number'!$A:$AV,MATCH(TEXT($C110,"000"),'By serial number'!$A:$A,0),MATCH(_7043_DJones_1_export_excel_2_9_[[#Headers],[STREET]],'By serial number'!$A$1:$AV$1,0)))=0,"",INDEX('By serial number'!$A:$AV,MATCH(TEXT($C110,"000"),'By serial number'!$A:$A,0),MATCH(_7043_DJones_1_export_excel_2_9_[[#Headers],[STREET]],'By serial number'!$A$1:$AV$1,0)))</f>
        <v/>
      </c>
      <c r="AG110" s="4" t="str">
        <f>IF(LEN(INDEX('By serial number'!$A:$AV,MATCH(TEXT($C110,"000"),'By serial number'!$A:$A,0),MATCH(_7043_DJones_1_export_excel_2_9_[[#Headers],[CITY]],'By serial number'!$A$1:$AV$1,0)))=0,"",INDEX('By serial number'!$A:$AV,MATCH(TEXT($C110,"000"),'By serial number'!$A:$A,0),MATCH(_7043_DJones_1_export_excel_2_9_[[#Headers],[CITY]],'By serial number'!$A$1:$AV$1,0)))</f>
        <v/>
      </c>
      <c r="AH110" s="4" t="str">
        <f>IF(LEN(INDEX('By serial number'!$A:$AV,MATCH(TEXT($C110,"000"),'By serial number'!$A:$A,0),MATCH(_7043_DJones_1_export_excel_2_9_[[#Headers],[STATE]],'By serial number'!$A$1:$AV$1,0)))=0,"",INDEX('By serial number'!$A:$AV,MATCH(TEXT($C110,"000"),'By serial number'!$A:$A,0),MATCH(_7043_DJones_1_export_excel_2_9_[[#Headers],[STATE]],'By serial number'!$A$1:$AV$1,0)))</f>
        <v/>
      </c>
      <c r="AI110" s="4" t="e">
        <f>IF(LEN(INDEX('By serial number'!$A:$AV,MATCH(TEXT($C110,"000"),'By serial number'!$A:$A,0),MATCH(_7043_DJones_1_export_excel_2_9_[[#Headers],[Column1]],'By serial number'!$A$1:$AV$1,0)))=0,"",INDEX('By serial number'!$A:$AV,MATCH(TEXT($C110,"000"),'By serial number'!$A:$A,0),MATCH(_7043_DJones_1_export_excel_2_9_[[#Headers],[Column1]],'By serial number'!$A$1:$AV$1,0)))</f>
        <v>#N/A</v>
      </c>
      <c r="AJ110" s="4" t="str">
        <f>IF(LEN(INDEX('By serial number'!$A:$AV,MATCH(TEXT($C110,"000"),'By serial number'!$A:$A,0),MATCH(_7043_DJones_1_export_excel_2_9_[[#Headers],[OTHER NAMES(1)]],'By serial number'!$A$1:$AV$1,0)))=0,"",INDEX('By serial number'!$A:$AV,MATCH(TEXT($C110,"000"),'By serial number'!$A:$A,0),MATCH(_7043_DJones_1_export_excel_2_9_[[#Headers],[OTHER NAMES(1)]],'By serial number'!$A$1:$AV$1,0)))</f>
        <v/>
      </c>
      <c r="AK110" s="4" t="str">
        <f>IF(LEN(INDEX('By serial number'!$A:$AV,MATCH(TEXT($C110,"000"),'By serial number'!$A:$A,0),MATCH(_7043_DJones_1_export_excel_2_9_[[#Headers],[OTHER NAMES(2)]],'By serial number'!$A$1:$AV$1,0)))=0,"",INDEX('By serial number'!$A:$AV,MATCH(TEXT($C110,"000"),'By serial number'!$A:$A,0),MATCH(_7043_DJones_1_export_excel_2_9_[[#Headers],[OTHER NAMES(2)]],'By serial number'!$A$1:$AV$1,0)))</f>
        <v/>
      </c>
      <c r="AL110" s="4" t="str">
        <f>IF(LEN(INDEX('By serial number'!$A:$AV,MATCH(TEXT($C110,"000"),'By serial number'!$A:$A,0),MATCH(_7043_DJones_1_export_excel_2_9_[[#Headers],[Part 135 Certificate Holder Name]],'By serial number'!$A$1:$AV$1,0)))=0,"",INDEX('By serial number'!$A:$AV,MATCH(TEXT($C110,"000"),'By serial number'!$A:$A,0),MATCH(_7043_DJones_1_export_excel_2_9_[[#Headers],[Part 135 Certificate Holder Name]],'By serial number'!$A$1:$AV$1,0)))</f>
        <v/>
      </c>
      <c r="AM110" s="4" t="str">
        <f>IF(LEN(INDEX('By serial number'!$A:$AV,MATCH(TEXT($C110,"000"),'By serial number'!$A:$A,0),MATCH(_7043_DJones_1_export_excel_2_9_[[#Headers],[Part 135 Dsgn]],'By serial number'!$A$1:$AV$1,0)))=0,"",INDEX('By serial number'!$A:$AV,MATCH(TEXT($C110,"000"),'By serial number'!$A:$A,0),MATCH(_7043_DJones_1_export_excel_2_9_[[#Headers],[Part 135 Dsgn]],'By serial number'!$A$1:$AV$1,0)))</f>
        <v/>
      </c>
      <c r="AN110" s="4" t="e">
        <f>IF(LEN(INDEX('By serial number'!$A:$AV,MATCH(TEXT($C110,"000"),'By serial number'!$A:$A,0),MATCH(_7043_DJones_1_export_excel_2_9_[[#Headers],[Column2]],'By serial number'!$A$1:$AV$1,0)))=0,"",INDEX('By serial number'!$A:$AV,MATCH(TEXT($C110,"000"),'By serial number'!$A:$A,0),MATCH(_7043_DJones_1_export_excel_2_9_[[#Headers],[Column2]],'By serial number'!$A$1:$AV$1,0)))</f>
        <v>#N/A</v>
      </c>
      <c r="AO110" s="4" t="str">
        <f>IF(LEN(INDEX('By serial number'!$A:$AV,MATCH(TEXT($C110,"000"),'By serial number'!$A:$A,0),MATCH(_7043_DJones_1_export_excel_2_9_[[#Headers],[DNB Key People]],'By serial number'!$A$1:$AV$1,0)))=0,"",INDEX('By serial number'!$A:$AV,MATCH(TEXT($C110,"000"),'By serial number'!$A:$A,0),MATCH(_7043_DJones_1_export_excel_2_9_[[#Headers],[DNB Key People]],'By serial number'!$A$1:$AV$1,0)))</f>
        <v/>
      </c>
      <c r="AP110" s="4" t="str">
        <f>IF(LEN(INDEX('By serial number'!$A:$AV,MATCH(TEXT($C110,"000"),'By serial number'!$A:$A,0),MATCH(_7043_DJones_1_export_excel_2_9_[[#Headers],[POC]],'By serial number'!$A$1:$AV$1,0)))=0,"",INDEX('By serial number'!$A:$AV,MATCH(TEXT($C110,"000"),'By serial number'!$A:$A,0),MATCH(_7043_DJones_1_export_excel_2_9_[[#Headers],[POC]],'By serial number'!$A$1:$AV$1,0)))</f>
        <v/>
      </c>
      <c r="AQ110" s="4" t="str">
        <f>IF(LEN(INDEX('By serial number'!$A:$AV,MATCH(TEXT($C110,"000"),'By serial number'!$A:$A,0),MATCH(_7043_DJones_1_export_excel_2_9_[[#Headers],[Title]],'By serial number'!$A$1:$AV$1,0)))=0,"",INDEX('By serial number'!$A:$AV,MATCH(TEXT($C110,"000"),'By serial number'!$A:$A,0),MATCH(_7043_DJones_1_export_excel_2_9_[[#Headers],[Title]],'By serial number'!$A$1:$AV$1,0)))</f>
        <v/>
      </c>
      <c r="AR110" s="4" t="str">
        <f>IF(LEN(INDEX('By serial number'!$A:$AV,MATCH(TEXT($C110,"000"),'By serial number'!$A:$A,0),MATCH(_7043_DJones_1_export_excel_2_9_[[#Headers],[Address]],'By serial number'!$A$1:$AV$1,0)))=0,"",INDEX('By serial number'!$A:$AV,MATCH(TEXT($C110,"000"),'By serial number'!$A:$A,0),MATCH(_7043_DJones_1_export_excel_2_9_[[#Headers],[Address]],'By serial number'!$A$1:$AV$1,0)))</f>
        <v/>
      </c>
      <c r="AS110" s="4" t="e">
        <f>IF(LEN(INDEX('By serial number'!$A:$AV,MATCH(TEXT($C110,"000"),'By serial number'!$A:$A,0),MATCH(_7043_DJones_1_export_excel_2_9_[[#Headers],[Column3]],'By serial number'!$A$1:$AV$1,0)))=0,"",INDEX('By serial number'!$A:$AV,MATCH(TEXT($C110,"000"),'By serial number'!$A:$A,0),MATCH(_7043_DJones_1_export_excel_2_9_[[#Headers],[Column3]],'By serial number'!$A$1:$AV$1,0)))</f>
        <v>#N/A</v>
      </c>
      <c r="AT110" s="4" t="str">
        <f>IF(LEN(INDEX('By serial number'!$A:$AV,MATCH(TEXT($C110,"000"),'By serial number'!$A:$A,0),MATCH(_7043_DJones_1_export_excel_2_9_[[#Headers],[Phone]],'By serial number'!$A$1:$AV$1,0)))=0,"",INDEX('By serial number'!$A:$AV,MATCH(TEXT($C110,"000"),'By serial number'!$A:$A,0),MATCH(_7043_DJones_1_export_excel_2_9_[[#Headers],[Phone]],'By serial number'!$A$1:$AV$1,0)))</f>
        <v/>
      </c>
      <c r="AU110" s="4" t="str">
        <f>IF(LEN(INDEX('By serial number'!$A:$AV,MATCH(TEXT($C110,"000"),'By serial number'!$A:$A,0),MATCH(_7043_DJones_1_export_excel_2_9_[[#Headers],[Email]],'By serial number'!$A$1:$AV$1,0)))=0,"",INDEX('By serial number'!$A:$AV,MATCH(TEXT($C110,"000"),'By serial number'!$A:$A,0),MATCH(_7043_DJones_1_export_excel_2_9_[[#Headers],[Email]],'By serial number'!$A$1:$AV$1,0)))</f>
        <v/>
      </c>
      <c r="AV110" s="4" t="e">
        <f>IF(LEN(INDEX('By serial number'!$A:$AV,MATCH(TEXT($C110,"000"),'By serial number'!$A:$A,0),MATCH(_7043_DJones_1_export_excel_2_9_[[#Headers],[Column4]],'By serial number'!$A$1:$AV$1,0)))=0,"",INDEX('By serial number'!$A:$AV,MATCH(TEXT($C110,"000"),'By serial number'!$A:$A,0),MATCH(_7043_DJones_1_export_excel_2_9_[[#Headers],[Column4]],'By serial number'!$A$1:$AV$1,0)))</f>
        <v>#N/A</v>
      </c>
      <c r="AW110" s="4" t="str">
        <f>IF(LEN(INDEX('By serial number'!$A:$AV,MATCH(TEXT($C110,"000"),'By serial number'!$A:$A,0),MATCH(_7043_DJones_1_export_excel_2_9_[[#Headers],[NBAA Name]],'By serial number'!$A$1:$AV$1,0)))=0,"",INDEX('By serial number'!$A:$AV,MATCH(TEXT($C110,"000"),'By serial number'!$A:$A,0),MATCH(_7043_DJones_1_export_excel_2_9_[[#Headers],[NBAA Name]],'By serial number'!$A$1:$AV$1,0)))</f>
        <v/>
      </c>
      <c r="AX110" s="4" t="str">
        <f>IF(LEN(INDEX('By serial number'!$A:$AV,MATCH(TEXT($C110,"000"),'By serial number'!$A:$A,0),MATCH(_7043_DJones_1_export_excel_2_9_[[#Headers],[NBAA Addr1]],'By serial number'!$A$1:$AV$1,0)))=0,"",INDEX('By serial number'!$A:$AV,MATCH(TEXT($C110,"000"),'By serial number'!$A:$A,0),MATCH(_7043_DJones_1_export_excel_2_9_[[#Headers],[NBAA Addr1]],'By serial number'!$A$1:$AV$1,0)))</f>
        <v/>
      </c>
      <c r="AY110" s="4" t="str">
        <f>IF(LEN(INDEX('By serial number'!$A:$AV,MATCH(TEXT($C110,"000"),'By serial number'!$A:$A,0),MATCH(_7043_DJones_1_export_excel_2_9_[[#Headers],[NBAA Addr2]],'By serial number'!$A$1:$AV$1,0)))=0,"",INDEX('By serial number'!$A:$AV,MATCH(TEXT($C110,"000"),'By serial number'!$A:$A,0),MATCH(_7043_DJones_1_export_excel_2_9_[[#Headers],[NBAA Addr2]],'By serial number'!$A$1:$AV$1,0)))</f>
        <v/>
      </c>
      <c r="AZ110" s="4" t="str">
        <f>IF(LEN(INDEX('By serial number'!$A:$AV,MATCH(TEXT($C110,"000"),'By serial number'!$A:$A,0),MATCH(_7043_DJones_1_export_excel_2_9_[[#Headers],[NBAA City]],'By serial number'!$A$1:$AV$1,0)))=0,"",INDEX('By serial number'!$A:$AV,MATCH(TEXT($C110,"000"),'By serial number'!$A:$A,0),MATCH(_7043_DJones_1_export_excel_2_9_[[#Headers],[NBAA City]],'By serial number'!$A$1:$AV$1,0)))</f>
        <v/>
      </c>
      <c r="BA110" s="4" t="str">
        <f>IF(LEN(INDEX('By serial number'!$A:$AV,MATCH(TEXT($C110,"000"),'By serial number'!$A:$A,0),MATCH(_7043_DJones_1_export_excel_2_9_[[#Headers],[NBAA State]],'By serial number'!$A$1:$AV$1,0)))=0,"",INDEX('By serial number'!$A:$AV,MATCH(TEXT($C110,"000"),'By serial number'!$A:$A,0),MATCH(_7043_DJones_1_export_excel_2_9_[[#Headers],[NBAA State]],'By serial number'!$A$1:$AV$1,0)))</f>
        <v/>
      </c>
      <c r="BB110" s="4" t="str">
        <f>IF(LEN(INDEX('By serial number'!$A:$AV,MATCH(TEXT($C110,"000"),'By serial number'!$A:$A,0),MATCH(_7043_DJones_1_export_excel_2_9_[[#Headers],[NBAA Zip]],'By serial number'!$A$1:$AV$1,0)))=0,"",INDEX('By serial number'!$A:$AV,MATCH(TEXT($C110,"000"),'By serial number'!$A:$A,0),MATCH(_7043_DJones_1_export_excel_2_9_[[#Headers],[NBAA Zip]],'By serial number'!$A$1:$AV$1,0)))</f>
        <v/>
      </c>
      <c r="BC110" s="4" t="str">
        <f>IF(LEN(INDEX('By serial number'!$A:$AV,MATCH(TEXT($C110,"000"),'By serial number'!$A:$A,0),MATCH(_7043_DJones_1_export_excel_2_9_[[#Headers],[NBAA Phone]],'By serial number'!$A$1:$AV$1,0)))=0,"",INDEX('By serial number'!$A:$AV,MATCH(TEXT($C110,"000"),'By serial number'!$A:$A,0),MATCH(_7043_DJones_1_export_excel_2_9_[[#Headers],[NBAA Phone]],'By serial number'!$A$1:$AV$1,0)))</f>
        <v/>
      </c>
      <c r="BD110" s="4" t="str">
        <f>IF(LEN(INDEX('By serial number'!$A:$AV,MATCH(TEXT($C110,"000"),'By serial number'!$A:$A,0),MATCH(_7043_DJones_1_export_excel_2_9_[[#Headers],[NBAA Web]],'By serial number'!$A$1:$AV$1,0)))=0,"",INDEX('By serial number'!$A:$AV,MATCH(TEXT($C110,"000"),'By serial number'!$A:$A,0),MATCH(_7043_DJones_1_export_excel_2_9_[[#Headers],[NBAA Web]],'By serial number'!$A$1:$AV$1,0)))</f>
        <v/>
      </c>
      <c r="BE110" s="4" t="str">
        <f>IF(LEN(INDEX('By serial number'!$A:$AV,MATCH(TEXT($C110,"000"),'By serial number'!$A:$A,0),MATCH(_7043_DJones_1_export_excel_2_9_[[#Headers],[NBAA email]],'By serial number'!$A$1:$AV$1,0)))=0,"",INDEX('By serial number'!$A:$AV,MATCH(TEXT($C110,"000"),'By serial number'!$A:$A,0),MATCH(_7043_DJones_1_export_excel_2_9_[[#Headers],[NBAA email]],'By serial number'!$A$1:$AV$1,0)))</f>
        <v/>
      </c>
      <c r="BF110" s="4" t="str">
        <f>IF(LEN(INDEX('By serial number'!$A:$AV,MATCH(TEXT($C110,"000"),'By serial number'!$A:$A,0),MATCH(_7043_DJones_1_export_excel_2_9_[[#Headers],[NBAA NBAA Link]],'By serial number'!$A$1:$AV$1,0)))=0,"",INDEX('By serial number'!$A:$AV,MATCH(TEXT($C110,"000"),'By serial number'!$A:$A,0),MATCH(_7043_DJones_1_export_excel_2_9_[[#Headers],[NBAA NBAA Link]],'By serial number'!$A$1:$AV$1,0)))</f>
        <v/>
      </c>
      <c r="BG110" s="4" t="str">
        <f>IF(LEN(INDEX('By serial number'!$A:$AV,MATCH(TEXT($C110,"000"),'By serial number'!$A:$A,0),MATCH(_7043_DJones_1_export_excel_2_9_[[#Headers],[Certificate Designator]],'By serial number'!$A$1:$AV$1,0)))=0,"",INDEX('By serial number'!$A:$AV,MATCH(TEXT($C110,"000"),'By serial number'!$A:$A,0),MATCH(_7043_DJones_1_export_excel_2_9_[[#Headers],[Certificate Designator]],'By serial number'!$A$1:$AV$1,0)))</f>
        <v/>
      </c>
      <c r="BH110" s="4" t="str">
        <f>IF(LEN(INDEX('By serial number'!$A:$AV,MATCH(TEXT($C110,"000"),'By serial number'!$A:$A,0),MATCH(_7043_DJones_1_export_excel_2_9_[[#Headers],[Company Name]],'By serial number'!$A$1:$AV$1,0)))=0,"",INDEX('By serial number'!$A:$AV,MATCH(TEXT($C110,"000"),'By serial number'!$A:$A,0),MATCH(_7043_DJones_1_export_excel_2_9_[[#Headers],[Company Name]],'By serial number'!$A$1:$AV$1,0)))</f>
        <v/>
      </c>
      <c r="BI110" s="4" t="str">
        <f>IF(LEN(INDEX('By serial number'!$A:$AV,MATCH(TEXT($C110,"000"),'By serial number'!$A:$A,0),MATCH(_7043_DJones_1_export_excel_2_9_[[#Headers],[CEO_Name]],'By serial number'!$A$1:$AV$1,0)))=0,"",INDEX('By serial number'!$A:$AV,MATCH(TEXT($C110,"000"),'By serial number'!$A:$A,0),MATCH(_7043_DJones_1_export_excel_2_9_[[#Headers],[CEO_Name]],'By serial number'!$A$1:$AV$1,0)))</f>
        <v/>
      </c>
      <c r="BJ110" s="4" t="str">
        <f>IF(LEN(INDEX('By serial number'!$A:$AV,MATCH(TEXT($C110,"000"),'By serial number'!$A:$A,0),MATCH(_7043_DJones_1_export_excel_2_9_[[#Headers],[CEO_Title]],'By serial number'!$A$1:$AV$1,0)))=0,"",INDEX('By serial number'!$A:$AV,MATCH(TEXT($C110,"000"),'By serial number'!$A:$A,0),MATCH(_7043_DJones_1_export_excel_2_9_[[#Headers],[CEO_Title]],'By serial number'!$A$1:$AV$1,0)))</f>
        <v/>
      </c>
      <c r="BK110" s="4" t="str">
        <f>IF(LEN(INDEX('By serial number'!$A:$AV,MATCH(TEXT($C110,"000"),'By serial number'!$A:$A,0),MATCH(_7043_DJones_1_export_excel_2_9_[[#Headers],[CEO_Address1]],'By serial number'!$A$1:$AV$1,0)))=0,"",INDEX('By serial number'!$A:$AV,MATCH(TEXT($C110,"000"),'By serial number'!$A:$A,0),MATCH(_7043_DJones_1_export_excel_2_9_[[#Headers],[CEO_Address1]],'By serial number'!$A$1:$AV$1,0)))</f>
        <v/>
      </c>
      <c r="BL110" s="4" t="str">
        <f>IF(LEN(INDEX('By serial number'!$A:$AV,MATCH(TEXT($C110,"000"),'By serial number'!$A:$A,0),MATCH(_7043_DJones_1_export_excel_2_9_[[#Headers],[CEO_Address2]],'By serial number'!$A$1:$AV$1,0)))=0,"",INDEX('By serial number'!$A:$AV,MATCH(TEXT($C110,"000"),'By serial number'!$A:$A,0),MATCH(_7043_DJones_1_export_excel_2_9_[[#Headers],[CEO_Address2]],'By serial number'!$A$1:$AV$1,0)))</f>
        <v/>
      </c>
      <c r="BM110" s="4" t="str">
        <f>IF(LEN(INDEX('By serial number'!$A:$AV,MATCH(TEXT($C110,"000"),'By serial number'!$A:$A,0),MATCH(_7043_DJones_1_export_excel_2_9_[[#Headers],[CEO_Address3]],'By serial number'!$A$1:$AV$1,0)))=0,"",INDEX('By serial number'!$A:$AV,MATCH(TEXT($C110,"000"),'By serial number'!$A:$A,0),MATCH(_7043_DJones_1_export_excel_2_9_[[#Headers],[CEO_Address3]],'By serial number'!$A$1:$AV$1,0)))</f>
        <v/>
      </c>
      <c r="BN110" s="4" t="str">
        <f>IF(LEN(INDEX('By serial number'!$A:$AV,MATCH(TEXT($C110,"000"),'By serial number'!$A:$A,0),MATCH(_7043_DJones_1_export_excel_2_9_[[#Headers],[CEO_City]],'By serial number'!$A$1:$AV$1,0)))=0,"",INDEX('By serial number'!$A:$AV,MATCH(TEXT($C110,"000"),'By serial number'!$A:$A,0),MATCH(_7043_DJones_1_export_excel_2_9_[[#Headers],[CEO_City]],'By serial number'!$A$1:$AV$1,0)))</f>
        <v/>
      </c>
      <c r="BO110" s="4" t="str">
        <f>IF(LEN(INDEX('By serial number'!$A:$AV,MATCH(TEXT($C110,"000"),'By serial number'!$A:$A,0),MATCH(_7043_DJones_1_export_excel_2_9_[[#Headers],[CEO_State]],'By serial number'!$A$1:$AV$1,0)))=0,"",INDEX('By serial number'!$A:$AV,MATCH(TEXT($C110,"000"),'By serial number'!$A:$A,0),MATCH(_7043_DJones_1_export_excel_2_9_[[#Headers],[CEO_State]],'By serial number'!$A$1:$AV$1,0)))</f>
        <v/>
      </c>
      <c r="BP110" s="4" t="str">
        <f>IF(LEN(INDEX('By serial number'!$A:$AV,MATCH(TEXT($C110,"000"),'By serial number'!$A:$A,0),MATCH(_7043_DJones_1_export_excel_2_9_[[#Headers],[CEO_Postal_Code]],'By serial number'!$A$1:$AV$1,0)))=0,"",INDEX('By serial number'!$A:$AV,MATCH(TEXT($C110,"000"),'By serial number'!$A:$A,0),MATCH(_7043_DJones_1_export_excel_2_9_[[#Headers],[CEO_Postal_Code]],'By serial number'!$A$1:$AV$1,0)))</f>
        <v/>
      </c>
      <c r="BQ110" s="4" t="str">
        <f>IF(LEN(INDEX('By serial number'!$A:$AV,MATCH(TEXT($C110,"000"),'By serial number'!$A:$A,0),MATCH(_7043_DJones_1_export_excel_2_9_[[#Headers],[CEO_Country]],'By serial number'!$A$1:$AV$1,0)))=0,"",INDEX('By serial number'!$A:$AV,MATCH(TEXT($C110,"000"),'By serial number'!$A:$A,0),MATCH(_7043_DJones_1_export_excel_2_9_[[#Headers],[CEO_Country]],'By serial number'!$A$1:$AV$1,0)))</f>
        <v/>
      </c>
      <c r="BR110" s="4" t="str">
        <f>IF(LEN(INDEX('By serial number'!$A:$AV,MATCH(TEXT($C110,"000"),'By serial number'!$A:$A,0),MATCH(_7043_DJones_1_export_excel_2_9_[[#Headers],[CEO_Phone]],'By serial number'!$A$1:$AV$1,0)))=0,"",INDEX('By serial number'!$A:$AV,MATCH(TEXT($C110,"000"),'By serial number'!$A:$A,0),MATCH(_7043_DJones_1_export_excel_2_9_[[#Headers],[CEO_Phone]],'By serial number'!$A$1:$AV$1,0)))</f>
        <v/>
      </c>
      <c r="BS110" s="4" t="str">
        <f>IF(LEN(INDEX('By serial number'!$A:$AV,MATCH(TEXT($C110,"000"),'By serial number'!$A:$A,0),MATCH(_7043_DJones_1_export_excel_2_9_[[#Headers],[CEO_Phone_Extension]],'By serial number'!$A$1:$AV$1,0)))=0,"",INDEX('By serial number'!$A:$AV,MATCH(TEXT($C110,"000"),'By serial number'!$A:$A,0),MATCH(_7043_DJones_1_export_excel_2_9_[[#Headers],[CEO_Phone_Extension]],'By serial number'!$A$1:$AV$1,0)))</f>
        <v/>
      </c>
      <c r="BT110" s="4" t="str">
        <f>IF(LEN(INDEX('By serial number'!$A:$AV,MATCH(TEXT($C110,"000"),'By serial number'!$A:$A,0),MATCH(_7043_DJones_1_export_excel_2_9_[[#Headers],[CEO_Foreign_Phone]],'By serial number'!$A$1:$AV$1,0)))=0,"",INDEX('By serial number'!$A:$AV,MATCH(TEXT($C110,"000"),'By serial number'!$A:$A,0),MATCH(_7043_DJones_1_export_excel_2_9_[[#Headers],[CEO_Foreign_Phone]],'By serial number'!$A$1:$AV$1,0)))</f>
        <v/>
      </c>
      <c r="BU110" s="4" t="str">
        <f>IFERROR(INDEX(Zerobounce!$A:$B,MATCH(_7043_DJones_1_export_excel_2_9_[[#This Row],[COMPEMAILADDRESS]],Zerobounce!$A:$A,0),2),"")</f>
        <v>do_not_mail</v>
      </c>
      <c r="BV110" s="4" t="str">
        <f>IFERROR(INDEX(Zerobounce!$A:$B,MATCH(_7043_DJones_1_export_excel_2_9_[[#This Row],[CONTACTEMAIL]],Zerobounce!$A:$A,0),2),"")</f>
        <v>valid</v>
      </c>
      <c r="BW110" s="11"/>
    </row>
    <row r="111" spans="1:75" x14ac:dyDescent="0.25">
      <c r="A111" s="4" t="s">
        <v>999</v>
      </c>
      <c r="B111" s="4" t="s">
        <v>1000</v>
      </c>
      <c r="C111">
        <v>265</v>
      </c>
      <c r="D111" s="4" t="s">
        <v>1732</v>
      </c>
      <c r="E111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XA-CHY </v>
      </c>
      <c r="F111" s="4" t="s">
        <v>1733</v>
      </c>
      <c r="G111" s="4"/>
      <c r="H111" s="4" t="s">
        <v>651</v>
      </c>
      <c r="I111" s="4" t="s">
        <v>515</v>
      </c>
      <c r="J111" s="4" t="s">
        <v>1745</v>
      </c>
      <c r="K111" s="4" t="s">
        <v>1746</v>
      </c>
      <c r="L111" s="4"/>
      <c r="M111" s="4" t="s">
        <v>1747</v>
      </c>
      <c r="N111" s="4" t="s">
        <v>909</v>
      </c>
      <c r="O111">
        <v>46624</v>
      </c>
      <c r="P111" s="4" t="s">
        <v>1002</v>
      </c>
      <c r="Q111" s="4" t="s">
        <v>1748</v>
      </c>
      <c r="R111" s="4"/>
      <c r="S111" s="4"/>
      <c r="T111" s="4" t="s">
        <v>1749</v>
      </c>
      <c r="U111" s="4"/>
      <c r="V111" s="4" t="s">
        <v>1750</v>
      </c>
      <c r="W111" s="4" t="s">
        <v>1751</v>
      </c>
      <c r="X111" s="4" t="s">
        <v>1039</v>
      </c>
      <c r="Y111" s="4" t="s">
        <v>1752</v>
      </c>
      <c r="Z111" s="4" t="s">
        <v>1749</v>
      </c>
      <c r="AA111" s="4"/>
      <c r="AB111" s="4"/>
      <c r="AC111" s="4" t="str">
        <f>IF(LEN(INDEX('By serial number'!$A:$AV,MATCH(TEXT($C111,"000"),'By serial number'!$A:$A,0),MATCH(_7043_DJones_1_export_excel_2_9_[[#Headers],["Operator"]],'By serial number'!$A$1:$AV$1,0)))=0,"",INDEX('By serial number'!$A:$AV,MATCH(TEXT($C111,"000"),'By serial number'!$A:$A,0),MATCH(_7043_DJones_1_export_excel_2_9_[[#Headers],["Operator"]],'By serial number'!$A$1:$AV$1,0)))</f>
        <v/>
      </c>
      <c r="AD111" s="4" t="str">
        <f>IF(LEN(INDEX('By serial number'!$A:$AV,MATCH(TEXT($C111,"000"),'By serial number'!$A:$A,0),MATCH(_7043_DJones_1_export_excel_2_9_[[#Headers],[Data]],'By serial number'!$A$1:$AV$1,0)))=0,"",INDEX('By serial number'!$A:$AV,MATCH(TEXT($C111,"000"),'By serial number'!$A:$A,0),MATCH(_7043_DJones_1_export_excel_2_9_[[#Headers],[Data]],'By serial number'!$A$1:$AV$1,0)))</f>
        <v>Aerolineas Ejecutivas S.A. bought 7/22/14</v>
      </c>
      <c r="AE111" s="4" t="str">
        <f>IF(LEN(INDEX('By serial number'!$A:$AV,MATCH(TEXT($C111,"000"),'By serial number'!$A:$A,0),MATCH(_7043_DJones_1_export_excel_2_9_[[#Headers],[NAME]],'By serial number'!$A$1:$AV$1,0)))=0,"",INDEX('By serial number'!$A:$AV,MATCH(TEXT($C111,"000"),'By serial number'!$A:$A,0),MATCH(_7043_DJones_1_export_excel_2_9_[[#Headers],[NAME]],'By serial number'!$A$1:$AV$1,0)))</f>
        <v/>
      </c>
      <c r="AF111" s="4" t="str">
        <f>IF(LEN(INDEX('By serial number'!$A:$AV,MATCH(TEXT($C111,"000"),'By serial number'!$A:$A,0),MATCH(_7043_DJones_1_export_excel_2_9_[[#Headers],[STREET]],'By serial number'!$A$1:$AV$1,0)))=0,"",INDEX('By serial number'!$A:$AV,MATCH(TEXT($C111,"000"),'By serial number'!$A:$A,0),MATCH(_7043_DJones_1_export_excel_2_9_[[#Headers],[STREET]],'By serial number'!$A$1:$AV$1,0)))</f>
        <v/>
      </c>
      <c r="AG111" s="4" t="str">
        <f>IF(LEN(INDEX('By serial number'!$A:$AV,MATCH(TEXT($C111,"000"),'By serial number'!$A:$A,0),MATCH(_7043_DJones_1_export_excel_2_9_[[#Headers],[CITY]],'By serial number'!$A$1:$AV$1,0)))=0,"",INDEX('By serial number'!$A:$AV,MATCH(TEXT($C111,"000"),'By serial number'!$A:$A,0),MATCH(_7043_DJones_1_export_excel_2_9_[[#Headers],[CITY]],'By serial number'!$A$1:$AV$1,0)))</f>
        <v/>
      </c>
      <c r="AH111" s="4" t="str">
        <f>IF(LEN(INDEX('By serial number'!$A:$AV,MATCH(TEXT($C111,"000"),'By serial number'!$A:$A,0),MATCH(_7043_DJones_1_export_excel_2_9_[[#Headers],[STATE]],'By serial number'!$A$1:$AV$1,0)))=0,"",INDEX('By serial number'!$A:$AV,MATCH(TEXT($C111,"000"),'By serial number'!$A:$A,0),MATCH(_7043_DJones_1_export_excel_2_9_[[#Headers],[STATE]],'By serial number'!$A$1:$AV$1,0)))</f>
        <v/>
      </c>
      <c r="AI111" s="4" t="e">
        <f>IF(LEN(INDEX('By serial number'!$A:$AV,MATCH(TEXT($C111,"000"),'By serial number'!$A:$A,0),MATCH(_7043_DJones_1_export_excel_2_9_[[#Headers],[Column1]],'By serial number'!$A$1:$AV$1,0)))=0,"",INDEX('By serial number'!$A:$AV,MATCH(TEXT($C111,"000"),'By serial number'!$A:$A,0),MATCH(_7043_DJones_1_export_excel_2_9_[[#Headers],[Column1]],'By serial number'!$A$1:$AV$1,0)))</f>
        <v>#N/A</v>
      </c>
      <c r="AJ111" s="4" t="str">
        <f>IF(LEN(INDEX('By serial number'!$A:$AV,MATCH(TEXT($C111,"000"),'By serial number'!$A:$A,0),MATCH(_7043_DJones_1_export_excel_2_9_[[#Headers],[OTHER NAMES(1)]],'By serial number'!$A$1:$AV$1,0)))=0,"",INDEX('By serial number'!$A:$AV,MATCH(TEXT($C111,"000"),'By serial number'!$A:$A,0),MATCH(_7043_DJones_1_export_excel_2_9_[[#Headers],[OTHER NAMES(1)]],'By serial number'!$A$1:$AV$1,0)))</f>
        <v/>
      </c>
      <c r="AK111" s="4" t="str">
        <f>IF(LEN(INDEX('By serial number'!$A:$AV,MATCH(TEXT($C111,"000"),'By serial number'!$A:$A,0),MATCH(_7043_DJones_1_export_excel_2_9_[[#Headers],[OTHER NAMES(2)]],'By serial number'!$A$1:$AV$1,0)))=0,"",INDEX('By serial number'!$A:$AV,MATCH(TEXT($C111,"000"),'By serial number'!$A:$A,0),MATCH(_7043_DJones_1_export_excel_2_9_[[#Headers],[OTHER NAMES(2)]],'By serial number'!$A$1:$AV$1,0)))</f>
        <v/>
      </c>
      <c r="AL111" s="4" t="str">
        <f>IF(LEN(INDEX('By serial number'!$A:$AV,MATCH(TEXT($C111,"000"),'By serial number'!$A:$A,0),MATCH(_7043_DJones_1_export_excel_2_9_[[#Headers],[Part 135 Certificate Holder Name]],'By serial number'!$A$1:$AV$1,0)))=0,"",INDEX('By serial number'!$A:$AV,MATCH(TEXT($C111,"000"),'By serial number'!$A:$A,0),MATCH(_7043_DJones_1_export_excel_2_9_[[#Headers],[Part 135 Certificate Holder Name]],'By serial number'!$A$1:$AV$1,0)))</f>
        <v/>
      </c>
      <c r="AM111" s="4" t="str">
        <f>IF(LEN(INDEX('By serial number'!$A:$AV,MATCH(TEXT($C111,"000"),'By serial number'!$A:$A,0),MATCH(_7043_DJones_1_export_excel_2_9_[[#Headers],[Part 135 Dsgn]],'By serial number'!$A$1:$AV$1,0)))=0,"",INDEX('By serial number'!$A:$AV,MATCH(TEXT($C111,"000"),'By serial number'!$A:$A,0),MATCH(_7043_DJones_1_export_excel_2_9_[[#Headers],[Part 135 Dsgn]],'By serial number'!$A$1:$AV$1,0)))</f>
        <v/>
      </c>
      <c r="AN111" s="4" t="e">
        <f>IF(LEN(INDEX('By serial number'!$A:$AV,MATCH(TEXT($C111,"000"),'By serial number'!$A:$A,0),MATCH(_7043_DJones_1_export_excel_2_9_[[#Headers],[Column2]],'By serial number'!$A$1:$AV$1,0)))=0,"",INDEX('By serial number'!$A:$AV,MATCH(TEXT($C111,"000"),'By serial number'!$A:$A,0),MATCH(_7043_DJones_1_export_excel_2_9_[[#Headers],[Column2]],'By serial number'!$A$1:$AV$1,0)))</f>
        <v>#N/A</v>
      </c>
      <c r="AO111" s="4" t="str">
        <f>IF(LEN(INDEX('By serial number'!$A:$AV,MATCH(TEXT($C111,"000"),'By serial number'!$A:$A,0),MATCH(_7043_DJones_1_export_excel_2_9_[[#Headers],[DNB Key People]],'By serial number'!$A$1:$AV$1,0)))=0,"",INDEX('By serial number'!$A:$AV,MATCH(TEXT($C111,"000"),'By serial number'!$A:$A,0),MATCH(_7043_DJones_1_export_excel_2_9_[[#Headers],[DNB Key People]],'By serial number'!$A$1:$AV$1,0)))</f>
        <v/>
      </c>
      <c r="AP111" s="4" t="str">
        <f>IF(LEN(INDEX('By serial number'!$A:$AV,MATCH(TEXT($C111,"000"),'By serial number'!$A:$A,0),MATCH(_7043_DJones_1_export_excel_2_9_[[#Headers],[POC]],'By serial number'!$A$1:$AV$1,0)))=0,"",INDEX('By serial number'!$A:$AV,MATCH(TEXT($C111,"000"),'By serial number'!$A:$A,0),MATCH(_7043_DJones_1_export_excel_2_9_[[#Headers],[POC]],'By serial number'!$A$1:$AV$1,0)))</f>
        <v/>
      </c>
      <c r="AQ111" s="4" t="str">
        <f>IF(LEN(INDEX('By serial number'!$A:$AV,MATCH(TEXT($C111,"000"),'By serial number'!$A:$A,0),MATCH(_7043_DJones_1_export_excel_2_9_[[#Headers],[Title]],'By serial number'!$A$1:$AV$1,0)))=0,"",INDEX('By serial number'!$A:$AV,MATCH(TEXT($C111,"000"),'By serial number'!$A:$A,0),MATCH(_7043_DJones_1_export_excel_2_9_[[#Headers],[Title]],'By serial number'!$A$1:$AV$1,0)))</f>
        <v/>
      </c>
      <c r="AR111" s="4" t="str">
        <f>IF(LEN(INDEX('By serial number'!$A:$AV,MATCH(TEXT($C111,"000"),'By serial number'!$A:$A,0),MATCH(_7043_DJones_1_export_excel_2_9_[[#Headers],[Address]],'By serial number'!$A$1:$AV$1,0)))=0,"",INDEX('By serial number'!$A:$AV,MATCH(TEXT($C111,"000"),'By serial number'!$A:$A,0),MATCH(_7043_DJones_1_export_excel_2_9_[[#Headers],[Address]],'By serial number'!$A$1:$AV$1,0)))</f>
        <v/>
      </c>
      <c r="AS111" s="4" t="e">
        <f>IF(LEN(INDEX('By serial number'!$A:$AV,MATCH(TEXT($C111,"000"),'By serial number'!$A:$A,0),MATCH(_7043_DJones_1_export_excel_2_9_[[#Headers],[Column3]],'By serial number'!$A$1:$AV$1,0)))=0,"",INDEX('By serial number'!$A:$AV,MATCH(TEXT($C111,"000"),'By serial number'!$A:$A,0),MATCH(_7043_DJones_1_export_excel_2_9_[[#Headers],[Column3]],'By serial number'!$A$1:$AV$1,0)))</f>
        <v>#N/A</v>
      </c>
      <c r="AT111" s="4" t="str">
        <f>IF(LEN(INDEX('By serial number'!$A:$AV,MATCH(TEXT($C111,"000"),'By serial number'!$A:$A,0),MATCH(_7043_DJones_1_export_excel_2_9_[[#Headers],[Phone]],'By serial number'!$A$1:$AV$1,0)))=0,"",INDEX('By serial number'!$A:$AV,MATCH(TEXT($C111,"000"),'By serial number'!$A:$A,0),MATCH(_7043_DJones_1_export_excel_2_9_[[#Headers],[Phone]],'By serial number'!$A$1:$AV$1,0)))</f>
        <v/>
      </c>
      <c r="AU111" s="4" t="str">
        <f>IF(LEN(INDEX('By serial number'!$A:$AV,MATCH(TEXT($C111,"000"),'By serial number'!$A:$A,0),MATCH(_7043_DJones_1_export_excel_2_9_[[#Headers],[Email]],'By serial number'!$A$1:$AV$1,0)))=0,"",INDEX('By serial number'!$A:$AV,MATCH(TEXT($C111,"000"),'By serial number'!$A:$A,0),MATCH(_7043_DJones_1_export_excel_2_9_[[#Headers],[Email]],'By serial number'!$A$1:$AV$1,0)))</f>
        <v/>
      </c>
      <c r="AV111" s="4" t="e">
        <f>IF(LEN(INDEX('By serial number'!$A:$AV,MATCH(TEXT($C111,"000"),'By serial number'!$A:$A,0),MATCH(_7043_DJones_1_export_excel_2_9_[[#Headers],[Column4]],'By serial number'!$A$1:$AV$1,0)))=0,"",INDEX('By serial number'!$A:$AV,MATCH(TEXT($C111,"000"),'By serial number'!$A:$A,0),MATCH(_7043_DJones_1_export_excel_2_9_[[#Headers],[Column4]],'By serial number'!$A$1:$AV$1,0)))</f>
        <v>#N/A</v>
      </c>
      <c r="AW111" s="4" t="str">
        <f>IF(LEN(INDEX('By serial number'!$A:$AV,MATCH(TEXT($C111,"000"),'By serial number'!$A:$A,0),MATCH(_7043_DJones_1_export_excel_2_9_[[#Headers],[NBAA Name]],'By serial number'!$A$1:$AV$1,0)))=0,"",INDEX('By serial number'!$A:$AV,MATCH(TEXT($C111,"000"),'By serial number'!$A:$A,0),MATCH(_7043_DJones_1_export_excel_2_9_[[#Headers],[NBAA Name]],'By serial number'!$A$1:$AV$1,0)))</f>
        <v/>
      </c>
      <c r="AX111" s="4" t="str">
        <f>IF(LEN(INDEX('By serial number'!$A:$AV,MATCH(TEXT($C111,"000"),'By serial number'!$A:$A,0),MATCH(_7043_DJones_1_export_excel_2_9_[[#Headers],[NBAA Addr1]],'By serial number'!$A$1:$AV$1,0)))=0,"",INDEX('By serial number'!$A:$AV,MATCH(TEXT($C111,"000"),'By serial number'!$A:$A,0),MATCH(_7043_DJones_1_export_excel_2_9_[[#Headers],[NBAA Addr1]],'By serial number'!$A$1:$AV$1,0)))</f>
        <v/>
      </c>
      <c r="AY111" s="4" t="str">
        <f>IF(LEN(INDEX('By serial number'!$A:$AV,MATCH(TEXT($C111,"000"),'By serial number'!$A:$A,0),MATCH(_7043_DJones_1_export_excel_2_9_[[#Headers],[NBAA Addr2]],'By serial number'!$A$1:$AV$1,0)))=0,"",INDEX('By serial number'!$A:$AV,MATCH(TEXT($C111,"000"),'By serial number'!$A:$A,0),MATCH(_7043_DJones_1_export_excel_2_9_[[#Headers],[NBAA Addr2]],'By serial number'!$A$1:$AV$1,0)))</f>
        <v/>
      </c>
      <c r="AZ111" s="4" t="str">
        <f>IF(LEN(INDEX('By serial number'!$A:$AV,MATCH(TEXT($C111,"000"),'By serial number'!$A:$A,0),MATCH(_7043_DJones_1_export_excel_2_9_[[#Headers],[NBAA City]],'By serial number'!$A$1:$AV$1,0)))=0,"",INDEX('By serial number'!$A:$AV,MATCH(TEXT($C111,"000"),'By serial number'!$A:$A,0),MATCH(_7043_DJones_1_export_excel_2_9_[[#Headers],[NBAA City]],'By serial number'!$A$1:$AV$1,0)))</f>
        <v/>
      </c>
      <c r="BA111" s="4" t="str">
        <f>IF(LEN(INDEX('By serial number'!$A:$AV,MATCH(TEXT($C111,"000"),'By serial number'!$A:$A,0),MATCH(_7043_DJones_1_export_excel_2_9_[[#Headers],[NBAA State]],'By serial number'!$A$1:$AV$1,0)))=0,"",INDEX('By serial number'!$A:$AV,MATCH(TEXT($C111,"000"),'By serial number'!$A:$A,0),MATCH(_7043_DJones_1_export_excel_2_9_[[#Headers],[NBAA State]],'By serial number'!$A$1:$AV$1,0)))</f>
        <v/>
      </c>
      <c r="BB111" s="4" t="str">
        <f>IF(LEN(INDEX('By serial number'!$A:$AV,MATCH(TEXT($C111,"000"),'By serial number'!$A:$A,0),MATCH(_7043_DJones_1_export_excel_2_9_[[#Headers],[NBAA Zip]],'By serial number'!$A$1:$AV$1,0)))=0,"",INDEX('By serial number'!$A:$AV,MATCH(TEXT($C111,"000"),'By serial number'!$A:$A,0),MATCH(_7043_DJones_1_export_excel_2_9_[[#Headers],[NBAA Zip]],'By serial number'!$A$1:$AV$1,0)))</f>
        <v/>
      </c>
      <c r="BC111" s="4" t="str">
        <f>IF(LEN(INDEX('By serial number'!$A:$AV,MATCH(TEXT($C111,"000"),'By serial number'!$A:$A,0),MATCH(_7043_DJones_1_export_excel_2_9_[[#Headers],[NBAA Phone]],'By serial number'!$A$1:$AV$1,0)))=0,"",INDEX('By serial number'!$A:$AV,MATCH(TEXT($C111,"000"),'By serial number'!$A:$A,0),MATCH(_7043_DJones_1_export_excel_2_9_[[#Headers],[NBAA Phone]],'By serial number'!$A$1:$AV$1,0)))</f>
        <v/>
      </c>
      <c r="BD111" s="4" t="str">
        <f>IF(LEN(INDEX('By serial number'!$A:$AV,MATCH(TEXT($C111,"000"),'By serial number'!$A:$A,0),MATCH(_7043_DJones_1_export_excel_2_9_[[#Headers],[NBAA Web]],'By serial number'!$A$1:$AV$1,0)))=0,"",INDEX('By serial number'!$A:$AV,MATCH(TEXT($C111,"000"),'By serial number'!$A:$A,0),MATCH(_7043_DJones_1_export_excel_2_9_[[#Headers],[NBAA Web]],'By serial number'!$A$1:$AV$1,0)))</f>
        <v/>
      </c>
      <c r="BE111" s="4" t="str">
        <f>IF(LEN(INDEX('By serial number'!$A:$AV,MATCH(TEXT($C111,"000"),'By serial number'!$A:$A,0),MATCH(_7043_DJones_1_export_excel_2_9_[[#Headers],[NBAA email]],'By serial number'!$A$1:$AV$1,0)))=0,"",INDEX('By serial number'!$A:$AV,MATCH(TEXT($C111,"000"),'By serial number'!$A:$A,0),MATCH(_7043_DJones_1_export_excel_2_9_[[#Headers],[NBAA email]],'By serial number'!$A$1:$AV$1,0)))</f>
        <v/>
      </c>
      <c r="BF111" s="4" t="str">
        <f>IF(LEN(INDEX('By serial number'!$A:$AV,MATCH(TEXT($C111,"000"),'By serial number'!$A:$A,0),MATCH(_7043_DJones_1_export_excel_2_9_[[#Headers],[NBAA NBAA Link]],'By serial number'!$A$1:$AV$1,0)))=0,"",INDEX('By serial number'!$A:$AV,MATCH(TEXT($C111,"000"),'By serial number'!$A:$A,0),MATCH(_7043_DJones_1_export_excel_2_9_[[#Headers],[NBAA NBAA Link]],'By serial number'!$A$1:$AV$1,0)))</f>
        <v/>
      </c>
      <c r="BG111" s="4" t="str">
        <f>IF(LEN(INDEX('By serial number'!$A:$AV,MATCH(TEXT($C111,"000"),'By serial number'!$A:$A,0),MATCH(_7043_DJones_1_export_excel_2_9_[[#Headers],[Certificate Designator]],'By serial number'!$A$1:$AV$1,0)))=0,"",INDEX('By serial number'!$A:$AV,MATCH(TEXT($C111,"000"),'By serial number'!$A:$A,0),MATCH(_7043_DJones_1_export_excel_2_9_[[#Headers],[Certificate Designator]],'By serial number'!$A$1:$AV$1,0)))</f>
        <v/>
      </c>
      <c r="BH111" s="4" t="str">
        <f>IF(LEN(INDEX('By serial number'!$A:$AV,MATCH(TEXT($C111,"000"),'By serial number'!$A:$A,0),MATCH(_7043_DJones_1_export_excel_2_9_[[#Headers],[Company Name]],'By serial number'!$A$1:$AV$1,0)))=0,"",INDEX('By serial number'!$A:$AV,MATCH(TEXT($C111,"000"),'By serial number'!$A:$A,0),MATCH(_7043_DJones_1_export_excel_2_9_[[#Headers],[Company Name]],'By serial number'!$A$1:$AV$1,0)))</f>
        <v/>
      </c>
      <c r="BI111" s="4" t="str">
        <f>IF(LEN(INDEX('By serial number'!$A:$AV,MATCH(TEXT($C111,"000"),'By serial number'!$A:$A,0),MATCH(_7043_DJones_1_export_excel_2_9_[[#Headers],[CEO_Name]],'By serial number'!$A$1:$AV$1,0)))=0,"",INDEX('By serial number'!$A:$AV,MATCH(TEXT($C111,"000"),'By serial number'!$A:$A,0),MATCH(_7043_DJones_1_export_excel_2_9_[[#Headers],[CEO_Name]],'By serial number'!$A$1:$AV$1,0)))</f>
        <v/>
      </c>
      <c r="BJ111" s="4" t="str">
        <f>IF(LEN(INDEX('By serial number'!$A:$AV,MATCH(TEXT($C111,"000"),'By serial number'!$A:$A,0),MATCH(_7043_DJones_1_export_excel_2_9_[[#Headers],[CEO_Title]],'By serial number'!$A$1:$AV$1,0)))=0,"",INDEX('By serial number'!$A:$AV,MATCH(TEXT($C111,"000"),'By serial number'!$A:$A,0),MATCH(_7043_DJones_1_export_excel_2_9_[[#Headers],[CEO_Title]],'By serial number'!$A$1:$AV$1,0)))</f>
        <v/>
      </c>
      <c r="BK111" s="4" t="str">
        <f>IF(LEN(INDEX('By serial number'!$A:$AV,MATCH(TEXT($C111,"000"),'By serial number'!$A:$A,0),MATCH(_7043_DJones_1_export_excel_2_9_[[#Headers],[CEO_Address1]],'By serial number'!$A$1:$AV$1,0)))=0,"",INDEX('By serial number'!$A:$AV,MATCH(TEXT($C111,"000"),'By serial number'!$A:$A,0),MATCH(_7043_DJones_1_export_excel_2_9_[[#Headers],[CEO_Address1]],'By serial number'!$A$1:$AV$1,0)))</f>
        <v/>
      </c>
      <c r="BL111" s="4" t="str">
        <f>IF(LEN(INDEX('By serial number'!$A:$AV,MATCH(TEXT($C111,"000"),'By serial number'!$A:$A,0),MATCH(_7043_DJones_1_export_excel_2_9_[[#Headers],[CEO_Address2]],'By serial number'!$A$1:$AV$1,0)))=0,"",INDEX('By serial number'!$A:$AV,MATCH(TEXT($C111,"000"),'By serial number'!$A:$A,0),MATCH(_7043_DJones_1_export_excel_2_9_[[#Headers],[CEO_Address2]],'By serial number'!$A$1:$AV$1,0)))</f>
        <v/>
      </c>
      <c r="BM111" s="4" t="str">
        <f>IF(LEN(INDEX('By serial number'!$A:$AV,MATCH(TEXT($C111,"000"),'By serial number'!$A:$A,0),MATCH(_7043_DJones_1_export_excel_2_9_[[#Headers],[CEO_Address3]],'By serial number'!$A$1:$AV$1,0)))=0,"",INDEX('By serial number'!$A:$AV,MATCH(TEXT($C111,"000"),'By serial number'!$A:$A,0),MATCH(_7043_DJones_1_export_excel_2_9_[[#Headers],[CEO_Address3]],'By serial number'!$A$1:$AV$1,0)))</f>
        <v/>
      </c>
      <c r="BN111" s="4" t="str">
        <f>IF(LEN(INDEX('By serial number'!$A:$AV,MATCH(TEXT($C111,"000"),'By serial number'!$A:$A,0),MATCH(_7043_DJones_1_export_excel_2_9_[[#Headers],[CEO_City]],'By serial number'!$A$1:$AV$1,0)))=0,"",INDEX('By serial number'!$A:$AV,MATCH(TEXT($C111,"000"),'By serial number'!$A:$A,0),MATCH(_7043_DJones_1_export_excel_2_9_[[#Headers],[CEO_City]],'By serial number'!$A$1:$AV$1,0)))</f>
        <v/>
      </c>
      <c r="BO111" s="4" t="str">
        <f>IF(LEN(INDEX('By serial number'!$A:$AV,MATCH(TEXT($C111,"000"),'By serial number'!$A:$A,0),MATCH(_7043_DJones_1_export_excel_2_9_[[#Headers],[CEO_State]],'By serial number'!$A$1:$AV$1,0)))=0,"",INDEX('By serial number'!$A:$AV,MATCH(TEXT($C111,"000"),'By serial number'!$A:$A,0),MATCH(_7043_DJones_1_export_excel_2_9_[[#Headers],[CEO_State]],'By serial number'!$A$1:$AV$1,0)))</f>
        <v/>
      </c>
      <c r="BP111" s="4" t="str">
        <f>IF(LEN(INDEX('By serial number'!$A:$AV,MATCH(TEXT($C111,"000"),'By serial number'!$A:$A,0),MATCH(_7043_DJones_1_export_excel_2_9_[[#Headers],[CEO_Postal_Code]],'By serial number'!$A$1:$AV$1,0)))=0,"",INDEX('By serial number'!$A:$AV,MATCH(TEXT($C111,"000"),'By serial number'!$A:$A,0),MATCH(_7043_DJones_1_export_excel_2_9_[[#Headers],[CEO_Postal_Code]],'By serial number'!$A$1:$AV$1,0)))</f>
        <v/>
      </c>
      <c r="BQ111" s="4" t="str">
        <f>IF(LEN(INDEX('By serial number'!$A:$AV,MATCH(TEXT($C111,"000"),'By serial number'!$A:$A,0),MATCH(_7043_DJones_1_export_excel_2_9_[[#Headers],[CEO_Country]],'By serial number'!$A$1:$AV$1,0)))=0,"",INDEX('By serial number'!$A:$AV,MATCH(TEXT($C111,"000"),'By serial number'!$A:$A,0),MATCH(_7043_DJones_1_export_excel_2_9_[[#Headers],[CEO_Country]],'By serial number'!$A$1:$AV$1,0)))</f>
        <v/>
      </c>
      <c r="BR111" s="4" t="str">
        <f>IF(LEN(INDEX('By serial number'!$A:$AV,MATCH(TEXT($C111,"000"),'By serial number'!$A:$A,0),MATCH(_7043_DJones_1_export_excel_2_9_[[#Headers],[CEO_Phone]],'By serial number'!$A$1:$AV$1,0)))=0,"",INDEX('By serial number'!$A:$AV,MATCH(TEXT($C111,"000"),'By serial number'!$A:$A,0),MATCH(_7043_DJones_1_export_excel_2_9_[[#Headers],[CEO_Phone]],'By serial number'!$A$1:$AV$1,0)))</f>
        <v/>
      </c>
      <c r="BS111" s="4" t="str">
        <f>IF(LEN(INDEX('By serial number'!$A:$AV,MATCH(TEXT($C111,"000"),'By serial number'!$A:$A,0),MATCH(_7043_DJones_1_export_excel_2_9_[[#Headers],[CEO_Phone_Extension]],'By serial number'!$A$1:$AV$1,0)))=0,"",INDEX('By serial number'!$A:$AV,MATCH(TEXT($C111,"000"),'By serial number'!$A:$A,0),MATCH(_7043_DJones_1_export_excel_2_9_[[#Headers],[CEO_Phone_Extension]],'By serial number'!$A$1:$AV$1,0)))</f>
        <v/>
      </c>
      <c r="BT111" s="4" t="str">
        <f>IF(LEN(INDEX('By serial number'!$A:$AV,MATCH(TEXT($C111,"000"),'By serial number'!$A:$A,0),MATCH(_7043_DJones_1_export_excel_2_9_[[#Headers],[CEO_Foreign_Phone]],'By serial number'!$A$1:$AV$1,0)))=0,"",INDEX('By serial number'!$A:$AV,MATCH(TEXT($C111,"000"),'By serial number'!$A:$A,0),MATCH(_7043_DJones_1_export_excel_2_9_[[#Headers],[CEO_Foreign_Phone]],'By serial number'!$A$1:$AV$1,0)))</f>
        <v/>
      </c>
      <c r="BU111" s="4" t="str">
        <f>IFERROR(INDEX(Zerobounce!$A:$B,MATCH(_7043_DJones_1_export_excel_2_9_[[#This Row],[COMPEMAILADDRESS]],Zerobounce!$A:$A,0),2),"")</f>
        <v/>
      </c>
      <c r="BV111" s="4" t="str">
        <f>IFERROR(INDEX(Zerobounce!$A:$B,MATCH(_7043_DJones_1_export_excel_2_9_[[#This Row],[CONTACTEMAIL]],Zerobounce!$A:$A,0),2),"")</f>
        <v>valid</v>
      </c>
      <c r="BW111" s="11"/>
    </row>
    <row r="112" spans="1:75" x14ac:dyDescent="0.25">
      <c r="A112" s="4" t="s">
        <v>999</v>
      </c>
      <c r="B112" s="4" t="s">
        <v>1000</v>
      </c>
      <c r="C112">
        <v>266</v>
      </c>
      <c r="D112" s="4" t="s">
        <v>1753</v>
      </c>
      <c r="E112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XA-JCZ </v>
      </c>
      <c r="F112" s="4" t="s">
        <v>1754</v>
      </c>
      <c r="G112" s="4"/>
      <c r="H112" s="4" t="s">
        <v>651</v>
      </c>
      <c r="I112" s="4" t="s">
        <v>515</v>
      </c>
      <c r="J112" s="4" t="s">
        <v>1755</v>
      </c>
      <c r="K112" s="4"/>
      <c r="L112" s="4"/>
      <c r="M112" s="4"/>
      <c r="N112" s="4"/>
      <c r="P112" s="4" t="s">
        <v>651</v>
      </c>
      <c r="Q112" s="4" t="s">
        <v>1016</v>
      </c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 t="str">
        <f>IF(LEN(INDEX('By serial number'!$A:$AV,MATCH(TEXT($C112,"000"),'By serial number'!$A:$A,0),MATCH(_7043_DJones_1_export_excel_2_9_[[#Headers],["Operator"]],'By serial number'!$A$1:$AV$1,0)))=0,"",INDEX('By serial number'!$A:$AV,MATCH(TEXT($C112,"000"),'By serial number'!$A:$A,0),MATCH(_7043_DJones_1_export_excel_2_9_[[#Headers],["Operator"]],'By serial number'!$A$1:$AV$1,0)))</f>
        <v/>
      </c>
      <c r="AD112" s="4" t="str">
        <f>IF(LEN(INDEX('By serial number'!$A:$AV,MATCH(TEXT($C112,"000"),'By serial number'!$A:$A,0),MATCH(_7043_DJones_1_export_excel_2_9_[[#Headers],[Data]],'By serial number'!$A$1:$AV$1,0)))=0,"",INDEX('By serial number'!$A:$AV,MATCH(TEXT($C112,"000"),'By serial number'!$A:$A,0),MATCH(_7043_DJones_1_export_excel_2_9_[[#Headers],[Data]],'By serial number'!$A$1:$AV$1,0)))</f>
        <v>Air Palace SA de CV bought 8/10/16</v>
      </c>
      <c r="AE112" s="4" t="str">
        <f>IF(LEN(INDEX('By serial number'!$A:$AV,MATCH(TEXT($C112,"000"),'By serial number'!$A:$A,0),MATCH(_7043_DJones_1_export_excel_2_9_[[#Headers],[NAME]],'By serial number'!$A$1:$AV$1,0)))=0,"",INDEX('By serial number'!$A:$AV,MATCH(TEXT($C112,"000"),'By serial number'!$A:$A,0),MATCH(_7043_DJones_1_export_excel_2_9_[[#Headers],[NAME]],'By serial number'!$A$1:$AV$1,0)))</f>
        <v/>
      </c>
      <c r="AF112" s="4" t="str">
        <f>IF(LEN(INDEX('By serial number'!$A:$AV,MATCH(TEXT($C112,"000"),'By serial number'!$A:$A,0),MATCH(_7043_DJones_1_export_excel_2_9_[[#Headers],[STREET]],'By serial number'!$A$1:$AV$1,0)))=0,"",INDEX('By serial number'!$A:$AV,MATCH(TEXT($C112,"000"),'By serial number'!$A:$A,0),MATCH(_7043_DJones_1_export_excel_2_9_[[#Headers],[STREET]],'By serial number'!$A$1:$AV$1,0)))</f>
        <v/>
      </c>
      <c r="AG112" s="4" t="str">
        <f>IF(LEN(INDEX('By serial number'!$A:$AV,MATCH(TEXT($C112,"000"),'By serial number'!$A:$A,0),MATCH(_7043_DJones_1_export_excel_2_9_[[#Headers],[CITY]],'By serial number'!$A$1:$AV$1,0)))=0,"",INDEX('By serial number'!$A:$AV,MATCH(TEXT($C112,"000"),'By serial number'!$A:$A,0),MATCH(_7043_DJones_1_export_excel_2_9_[[#Headers],[CITY]],'By serial number'!$A$1:$AV$1,0)))</f>
        <v/>
      </c>
      <c r="AH112" s="4" t="str">
        <f>IF(LEN(INDEX('By serial number'!$A:$AV,MATCH(TEXT($C112,"000"),'By serial number'!$A:$A,0),MATCH(_7043_DJones_1_export_excel_2_9_[[#Headers],[STATE]],'By serial number'!$A$1:$AV$1,0)))=0,"",INDEX('By serial number'!$A:$AV,MATCH(TEXT($C112,"000"),'By serial number'!$A:$A,0),MATCH(_7043_DJones_1_export_excel_2_9_[[#Headers],[STATE]],'By serial number'!$A$1:$AV$1,0)))</f>
        <v/>
      </c>
      <c r="AI112" s="4" t="e">
        <f>IF(LEN(INDEX('By serial number'!$A:$AV,MATCH(TEXT($C112,"000"),'By serial number'!$A:$A,0),MATCH(_7043_DJones_1_export_excel_2_9_[[#Headers],[Column1]],'By serial number'!$A$1:$AV$1,0)))=0,"",INDEX('By serial number'!$A:$AV,MATCH(TEXT($C112,"000"),'By serial number'!$A:$A,0),MATCH(_7043_DJones_1_export_excel_2_9_[[#Headers],[Column1]],'By serial number'!$A$1:$AV$1,0)))</f>
        <v>#N/A</v>
      </c>
      <c r="AJ112" s="4" t="str">
        <f>IF(LEN(INDEX('By serial number'!$A:$AV,MATCH(TEXT($C112,"000"),'By serial number'!$A:$A,0),MATCH(_7043_DJones_1_export_excel_2_9_[[#Headers],[OTHER NAMES(1)]],'By serial number'!$A$1:$AV$1,0)))=0,"",INDEX('By serial number'!$A:$AV,MATCH(TEXT($C112,"000"),'By serial number'!$A:$A,0),MATCH(_7043_DJones_1_export_excel_2_9_[[#Headers],[OTHER NAMES(1)]],'By serial number'!$A$1:$AV$1,0)))</f>
        <v/>
      </c>
      <c r="AK112" s="4" t="str">
        <f>IF(LEN(INDEX('By serial number'!$A:$AV,MATCH(TEXT($C112,"000"),'By serial number'!$A:$A,0),MATCH(_7043_DJones_1_export_excel_2_9_[[#Headers],[OTHER NAMES(2)]],'By serial number'!$A$1:$AV$1,0)))=0,"",INDEX('By serial number'!$A:$AV,MATCH(TEXT($C112,"000"),'By serial number'!$A:$A,0),MATCH(_7043_DJones_1_export_excel_2_9_[[#Headers],[OTHER NAMES(2)]],'By serial number'!$A$1:$AV$1,0)))</f>
        <v/>
      </c>
      <c r="AL112" s="4" t="str">
        <f>IF(LEN(INDEX('By serial number'!$A:$AV,MATCH(TEXT($C112,"000"),'By serial number'!$A:$A,0),MATCH(_7043_DJones_1_export_excel_2_9_[[#Headers],[Part 135 Certificate Holder Name]],'By serial number'!$A$1:$AV$1,0)))=0,"",INDEX('By serial number'!$A:$AV,MATCH(TEXT($C112,"000"),'By serial number'!$A:$A,0),MATCH(_7043_DJones_1_export_excel_2_9_[[#Headers],[Part 135 Certificate Holder Name]],'By serial number'!$A$1:$AV$1,0)))</f>
        <v/>
      </c>
      <c r="AM112" s="4" t="str">
        <f>IF(LEN(INDEX('By serial number'!$A:$AV,MATCH(TEXT($C112,"000"),'By serial number'!$A:$A,0),MATCH(_7043_DJones_1_export_excel_2_9_[[#Headers],[Part 135 Dsgn]],'By serial number'!$A$1:$AV$1,0)))=0,"",INDEX('By serial number'!$A:$AV,MATCH(TEXT($C112,"000"),'By serial number'!$A:$A,0),MATCH(_7043_DJones_1_export_excel_2_9_[[#Headers],[Part 135 Dsgn]],'By serial number'!$A$1:$AV$1,0)))</f>
        <v/>
      </c>
      <c r="AN112" s="4" t="e">
        <f>IF(LEN(INDEX('By serial number'!$A:$AV,MATCH(TEXT($C112,"000"),'By serial number'!$A:$A,0),MATCH(_7043_DJones_1_export_excel_2_9_[[#Headers],[Column2]],'By serial number'!$A$1:$AV$1,0)))=0,"",INDEX('By serial number'!$A:$AV,MATCH(TEXT($C112,"000"),'By serial number'!$A:$A,0),MATCH(_7043_DJones_1_export_excel_2_9_[[#Headers],[Column2]],'By serial number'!$A$1:$AV$1,0)))</f>
        <v>#N/A</v>
      </c>
      <c r="AO112" s="4" t="str">
        <f>IF(LEN(INDEX('By serial number'!$A:$AV,MATCH(TEXT($C112,"000"),'By serial number'!$A:$A,0),MATCH(_7043_DJones_1_export_excel_2_9_[[#Headers],[DNB Key People]],'By serial number'!$A$1:$AV$1,0)))=0,"",INDEX('By serial number'!$A:$AV,MATCH(TEXT($C112,"000"),'By serial number'!$A:$A,0),MATCH(_7043_DJones_1_export_excel_2_9_[[#Headers],[DNB Key People]],'By serial number'!$A$1:$AV$1,0)))</f>
        <v/>
      </c>
      <c r="AP112" s="4" t="str">
        <f>IF(LEN(INDEX('By serial number'!$A:$AV,MATCH(TEXT($C112,"000"),'By serial number'!$A:$A,0),MATCH(_7043_DJones_1_export_excel_2_9_[[#Headers],[POC]],'By serial number'!$A$1:$AV$1,0)))=0,"",INDEX('By serial number'!$A:$AV,MATCH(TEXT($C112,"000"),'By serial number'!$A:$A,0),MATCH(_7043_DJones_1_export_excel_2_9_[[#Headers],[POC]],'By serial number'!$A$1:$AV$1,0)))</f>
        <v/>
      </c>
      <c r="AQ112" s="4" t="str">
        <f>IF(LEN(INDEX('By serial number'!$A:$AV,MATCH(TEXT($C112,"000"),'By serial number'!$A:$A,0),MATCH(_7043_DJones_1_export_excel_2_9_[[#Headers],[Title]],'By serial number'!$A$1:$AV$1,0)))=0,"",INDEX('By serial number'!$A:$AV,MATCH(TEXT($C112,"000"),'By serial number'!$A:$A,0),MATCH(_7043_DJones_1_export_excel_2_9_[[#Headers],[Title]],'By serial number'!$A$1:$AV$1,0)))</f>
        <v/>
      </c>
      <c r="AR112" s="4" t="str">
        <f>IF(LEN(INDEX('By serial number'!$A:$AV,MATCH(TEXT($C112,"000"),'By serial number'!$A:$A,0),MATCH(_7043_DJones_1_export_excel_2_9_[[#Headers],[Address]],'By serial number'!$A$1:$AV$1,0)))=0,"",INDEX('By serial number'!$A:$AV,MATCH(TEXT($C112,"000"),'By serial number'!$A:$A,0),MATCH(_7043_DJones_1_export_excel_2_9_[[#Headers],[Address]],'By serial number'!$A$1:$AV$1,0)))</f>
        <v/>
      </c>
      <c r="AS112" s="4" t="e">
        <f>IF(LEN(INDEX('By serial number'!$A:$AV,MATCH(TEXT($C112,"000"),'By serial number'!$A:$A,0),MATCH(_7043_DJones_1_export_excel_2_9_[[#Headers],[Column3]],'By serial number'!$A$1:$AV$1,0)))=0,"",INDEX('By serial number'!$A:$AV,MATCH(TEXT($C112,"000"),'By serial number'!$A:$A,0),MATCH(_7043_DJones_1_export_excel_2_9_[[#Headers],[Column3]],'By serial number'!$A$1:$AV$1,0)))</f>
        <v>#N/A</v>
      </c>
      <c r="AT112" s="4" t="str">
        <f>IF(LEN(INDEX('By serial number'!$A:$AV,MATCH(TEXT($C112,"000"),'By serial number'!$A:$A,0),MATCH(_7043_DJones_1_export_excel_2_9_[[#Headers],[Phone]],'By serial number'!$A$1:$AV$1,0)))=0,"",INDEX('By serial number'!$A:$AV,MATCH(TEXT($C112,"000"),'By serial number'!$A:$A,0),MATCH(_7043_DJones_1_export_excel_2_9_[[#Headers],[Phone]],'By serial number'!$A$1:$AV$1,0)))</f>
        <v/>
      </c>
      <c r="AU112" s="4" t="str">
        <f>IF(LEN(INDEX('By serial number'!$A:$AV,MATCH(TEXT($C112,"000"),'By serial number'!$A:$A,0),MATCH(_7043_DJones_1_export_excel_2_9_[[#Headers],[Email]],'By serial number'!$A$1:$AV$1,0)))=0,"",INDEX('By serial number'!$A:$AV,MATCH(TEXT($C112,"000"),'By serial number'!$A:$A,0),MATCH(_7043_DJones_1_export_excel_2_9_[[#Headers],[Email]],'By serial number'!$A$1:$AV$1,0)))</f>
        <v/>
      </c>
      <c r="AV112" s="4" t="e">
        <f>IF(LEN(INDEX('By serial number'!$A:$AV,MATCH(TEXT($C112,"000"),'By serial number'!$A:$A,0),MATCH(_7043_DJones_1_export_excel_2_9_[[#Headers],[Column4]],'By serial number'!$A$1:$AV$1,0)))=0,"",INDEX('By serial number'!$A:$AV,MATCH(TEXT($C112,"000"),'By serial number'!$A:$A,0),MATCH(_7043_DJones_1_export_excel_2_9_[[#Headers],[Column4]],'By serial number'!$A$1:$AV$1,0)))</f>
        <v>#N/A</v>
      </c>
      <c r="AW112" s="4" t="str">
        <f>IF(LEN(INDEX('By serial number'!$A:$AV,MATCH(TEXT($C112,"000"),'By serial number'!$A:$A,0),MATCH(_7043_DJones_1_export_excel_2_9_[[#Headers],[NBAA Name]],'By serial number'!$A$1:$AV$1,0)))=0,"",INDEX('By serial number'!$A:$AV,MATCH(TEXT($C112,"000"),'By serial number'!$A:$A,0),MATCH(_7043_DJones_1_export_excel_2_9_[[#Headers],[NBAA Name]],'By serial number'!$A$1:$AV$1,0)))</f>
        <v/>
      </c>
      <c r="AX112" s="4" t="str">
        <f>IF(LEN(INDEX('By serial number'!$A:$AV,MATCH(TEXT($C112,"000"),'By serial number'!$A:$A,0),MATCH(_7043_DJones_1_export_excel_2_9_[[#Headers],[NBAA Addr1]],'By serial number'!$A$1:$AV$1,0)))=0,"",INDEX('By serial number'!$A:$AV,MATCH(TEXT($C112,"000"),'By serial number'!$A:$A,0),MATCH(_7043_DJones_1_export_excel_2_9_[[#Headers],[NBAA Addr1]],'By serial number'!$A$1:$AV$1,0)))</f>
        <v/>
      </c>
      <c r="AY112" s="4" t="str">
        <f>IF(LEN(INDEX('By serial number'!$A:$AV,MATCH(TEXT($C112,"000"),'By serial number'!$A:$A,0),MATCH(_7043_DJones_1_export_excel_2_9_[[#Headers],[NBAA Addr2]],'By serial number'!$A$1:$AV$1,0)))=0,"",INDEX('By serial number'!$A:$AV,MATCH(TEXT($C112,"000"),'By serial number'!$A:$A,0),MATCH(_7043_DJones_1_export_excel_2_9_[[#Headers],[NBAA Addr2]],'By serial number'!$A$1:$AV$1,0)))</f>
        <v/>
      </c>
      <c r="AZ112" s="4" t="str">
        <f>IF(LEN(INDEX('By serial number'!$A:$AV,MATCH(TEXT($C112,"000"),'By serial number'!$A:$A,0),MATCH(_7043_DJones_1_export_excel_2_9_[[#Headers],[NBAA City]],'By serial number'!$A$1:$AV$1,0)))=0,"",INDEX('By serial number'!$A:$AV,MATCH(TEXT($C112,"000"),'By serial number'!$A:$A,0),MATCH(_7043_DJones_1_export_excel_2_9_[[#Headers],[NBAA City]],'By serial number'!$A$1:$AV$1,0)))</f>
        <v/>
      </c>
      <c r="BA112" s="4" t="str">
        <f>IF(LEN(INDEX('By serial number'!$A:$AV,MATCH(TEXT($C112,"000"),'By serial number'!$A:$A,0),MATCH(_7043_DJones_1_export_excel_2_9_[[#Headers],[NBAA State]],'By serial number'!$A$1:$AV$1,0)))=0,"",INDEX('By serial number'!$A:$AV,MATCH(TEXT($C112,"000"),'By serial number'!$A:$A,0),MATCH(_7043_DJones_1_export_excel_2_9_[[#Headers],[NBAA State]],'By serial number'!$A$1:$AV$1,0)))</f>
        <v/>
      </c>
      <c r="BB112" s="4" t="str">
        <f>IF(LEN(INDEX('By serial number'!$A:$AV,MATCH(TEXT($C112,"000"),'By serial number'!$A:$A,0),MATCH(_7043_DJones_1_export_excel_2_9_[[#Headers],[NBAA Zip]],'By serial number'!$A$1:$AV$1,0)))=0,"",INDEX('By serial number'!$A:$AV,MATCH(TEXT($C112,"000"),'By serial number'!$A:$A,0),MATCH(_7043_DJones_1_export_excel_2_9_[[#Headers],[NBAA Zip]],'By serial number'!$A$1:$AV$1,0)))</f>
        <v/>
      </c>
      <c r="BC112" s="4" t="str">
        <f>IF(LEN(INDEX('By serial number'!$A:$AV,MATCH(TEXT($C112,"000"),'By serial number'!$A:$A,0),MATCH(_7043_DJones_1_export_excel_2_9_[[#Headers],[NBAA Phone]],'By serial number'!$A$1:$AV$1,0)))=0,"",INDEX('By serial number'!$A:$AV,MATCH(TEXT($C112,"000"),'By serial number'!$A:$A,0),MATCH(_7043_DJones_1_export_excel_2_9_[[#Headers],[NBAA Phone]],'By serial number'!$A$1:$AV$1,0)))</f>
        <v/>
      </c>
      <c r="BD112" s="4" t="str">
        <f>IF(LEN(INDEX('By serial number'!$A:$AV,MATCH(TEXT($C112,"000"),'By serial number'!$A:$A,0),MATCH(_7043_DJones_1_export_excel_2_9_[[#Headers],[NBAA Web]],'By serial number'!$A$1:$AV$1,0)))=0,"",INDEX('By serial number'!$A:$AV,MATCH(TEXT($C112,"000"),'By serial number'!$A:$A,0),MATCH(_7043_DJones_1_export_excel_2_9_[[#Headers],[NBAA Web]],'By serial number'!$A$1:$AV$1,0)))</f>
        <v/>
      </c>
      <c r="BE112" s="4" t="str">
        <f>IF(LEN(INDEX('By serial number'!$A:$AV,MATCH(TEXT($C112,"000"),'By serial number'!$A:$A,0),MATCH(_7043_DJones_1_export_excel_2_9_[[#Headers],[NBAA email]],'By serial number'!$A$1:$AV$1,0)))=0,"",INDEX('By serial number'!$A:$AV,MATCH(TEXT($C112,"000"),'By serial number'!$A:$A,0),MATCH(_7043_DJones_1_export_excel_2_9_[[#Headers],[NBAA email]],'By serial number'!$A$1:$AV$1,0)))</f>
        <v/>
      </c>
      <c r="BF112" s="4" t="str">
        <f>IF(LEN(INDEX('By serial number'!$A:$AV,MATCH(TEXT($C112,"000"),'By serial number'!$A:$A,0),MATCH(_7043_DJones_1_export_excel_2_9_[[#Headers],[NBAA NBAA Link]],'By serial number'!$A$1:$AV$1,0)))=0,"",INDEX('By serial number'!$A:$AV,MATCH(TEXT($C112,"000"),'By serial number'!$A:$A,0),MATCH(_7043_DJones_1_export_excel_2_9_[[#Headers],[NBAA NBAA Link]],'By serial number'!$A$1:$AV$1,0)))</f>
        <v/>
      </c>
      <c r="BG112" s="4" t="str">
        <f>IF(LEN(INDEX('By serial number'!$A:$AV,MATCH(TEXT($C112,"000"),'By serial number'!$A:$A,0),MATCH(_7043_DJones_1_export_excel_2_9_[[#Headers],[Certificate Designator]],'By serial number'!$A$1:$AV$1,0)))=0,"",INDEX('By serial number'!$A:$AV,MATCH(TEXT($C112,"000"),'By serial number'!$A:$A,0),MATCH(_7043_DJones_1_export_excel_2_9_[[#Headers],[Certificate Designator]],'By serial number'!$A$1:$AV$1,0)))</f>
        <v/>
      </c>
      <c r="BH112" s="4" t="str">
        <f>IF(LEN(INDEX('By serial number'!$A:$AV,MATCH(TEXT($C112,"000"),'By serial number'!$A:$A,0),MATCH(_7043_DJones_1_export_excel_2_9_[[#Headers],[Company Name]],'By serial number'!$A$1:$AV$1,0)))=0,"",INDEX('By serial number'!$A:$AV,MATCH(TEXT($C112,"000"),'By serial number'!$A:$A,0),MATCH(_7043_DJones_1_export_excel_2_9_[[#Headers],[Company Name]],'By serial number'!$A$1:$AV$1,0)))</f>
        <v/>
      </c>
      <c r="BI112" s="4" t="str">
        <f>IF(LEN(INDEX('By serial number'!$A:$AV,MATCH(TEXT($C112,"000"),'By serial number'!$A:$A,0),MATCH(_7043_DJones_1_export_excel_2_9_[[#Headers],[CEO_Name]],'By serial number'!$A$1:$AV$1,0)))=0,"",INDEX('By serial number'!$A:$AV,MATCH(TEXT($C112,"000"),'By serial number'!$A:$A,0),MATCH(_7043_DJones_1_export_excel_2_9_[[#Headers],[CEO_Name]],'By serial number'!$A$1:$AV$1,0)))</f>
        <v/>
      </c>
      <c r="BJ112" s="4" t="str">
        <f>IF(LEN(INDEX('By serial number'!$A:$AV,MATCH(TEXT($C112,"000"),'By serial number'!$A:$A,0),MATCH(_7043_DJones_1_export_excel_2_9_[[#Headers],[CEO_Title]],'By serial number'!$A$1:$AV$1,0)))=0,"",INDEX('By serial number'!$A:$AV,MATCH(TEXT($C112,"000"),'By serial number'!$A:$A,0),MATCH(_7043_DJones_1_export_excel_2_9_[[#Headers],[CEO_Title]],'By serial number'!$A$1:$AV$1,0)))</f>
        <v/>
      </c>
      <c r="BK112" s="4" t="str">
        <f>IF(LEN(INDEX('By serial number'!$A:$AV,MATCH(TEXT($C112,"000"),'By serial number'!$A:$A,0),MATCH(_7043_DJones_1_export_excel_2_9_[[#Headers],[CEO_Address1]],'By serial number'!$A$1:$AV$1,0)))=0,"",INDEX('By serial number'!$A:$AV,MATCH(TEXT($C112,"000"),'By serial number'!$A:$A,0),MATCH(_7043_DJones_1_export_excel_2_9_[[#Headers],[CEO_Address1]],'By serial number'!$A$1:$AV$1,0)))</f>
        <v/>
      </c>
      <c r="BL112" s="4" t="str">
        <f>IF(LEN(INDEX('By serial number'!$A:$AV,MATCH(TEXT($C112,"000"),'By serial number'!$A:$A,0),MATCH(_7043_DJones_1_export_excel_2_9_[[#Headers],[CEO_Address2]],'By serial number'!$A$1:$AV$1,0)))=0,"",INDEX('By serial number'!$A:$AV,MATCH(TEXT($C112,"000"),'By serial number'!$A:$A,0),MATCH(_7043_DJones_1_export_excel_2_9_[[#Headers],[CEO_Address2]],'By serial number'!$A$1:$AV$1,0)))</f>
        <v/>
      </c>
      <c r="BM112" s="4" t="str">
        <f>IF(LEN(INDEX('By serial number'!$A:$AV,MATCH(TEXT($C112,"000"),'By serial number'!$A:$A,0),MATCH(_7043_DJones_1_export_excel_2_9_[[#Headers],[CEO_Address3]],'By serial number'!$A$1:$AV$1,0)))=0,"",INDEX('By serial number'!$A:$AV,MATCH(TEXT($C112,"000"),'By serial number'!$A:$A,0),MATCH(_7043_DJones_1_export_excel_2_9_[[#Headers],[CEO_Address3]],'By serial number'!$A$1:$AV$1,0)))</f>
        <v/>
      </c>
      <c r="BN112" s="4" t="str">
        <f>IF(LEN(INDEX('By serial number'!$A:$AV,MATCH(TEXT($C112,"000"),'By serial number'!$A:$A,0),MATCH(_7043_DJones_1_export_excel_2_9_[[#Headers],[CEO_City]],'By serial number'!$A$1:$AV$1,0)))=0,"",INDEX('By serial number'!$A:$AV,MATCH(TEXT($C112,"000"),'By serial number'!$A:$A,0),MATCH(_7043_DJones_1_export_excel_2_9_[[#Headers],[CEO_City]],'By serial number'!$A$1:$AV$1,0)))</f>
        <v/>
      </c>
      <c r="BO112" s="4" t="str">
        <f>IF(LEN(INDEX('By serial number'!$A:$AV,MATCH(TEXT($C112,"000"),'By serial number'!$A:$A,0),MATCH(_7043_DJones_1_export_excel_2_9_[[#Headers],[CEO_State]],'By serial number'!$A$1:$AV$1,0)))=0,"",INDEX('By serial number'!$A:$AV,MATCH(TEXT($C112,"000"),'By serial number'!$A:$A,0),MATCH(_7043_DJones_1_export_excel_2_9_[[#Headers],[CEO_State]],'By serial number'!$A$1:$AV$1,0)))</f>
        <v/>
      </c>
      <c r="BP112" s="4" t="str">
        <f>IF(LEN(INDEX('By serial number'!$A:$AV,MATCH(TEXT($C112,"000"),'By serial number'!$A:$A,0),MATCH(_7043_DJones_1_export_excel_2_9_[[#Headers],[CEO_Postal_Code]],'By serial number'!$A$1:$AV$1,0)))=0,"",INDEX('By serial number'!$A:$AV,MATCH(TEXT($C112,"000"),'By serial number'!$A:$A,0),MATCH(_7043_DJones_1_export_excel_2_9_[[#Headers],[CEO_Postal_Code]],'By serial number'!$A$1:$AV$1,0)))</f>
        <v/>
      </c>
      <c r="BQ112" s="4" t="str">
        <f>IF(LEN(INDEX('By serial number'!$A:$AV,MATCH(TEXT($C112,"000"),'By serial number'!$A:$A,0),MATCH(_7043_DJones_1_export_excel_2_9_[[#Headers],[CEO_Country]],'By serial number'!$A$1:$AV$1,0)))=0,"",INDEX('By serial number'!$A:$AV,MATCH(TEXT($C112,"000"),'By serial number'!$A:$A,0),MATCH(_7043_DJones_1_export_excel_2_9_[[#Headers],[CEO_Country]],'By serial number'!$A$1:$AV$1,0)))</f>
        <v/>
      </c>
      <c r="BR112" s="4" t="str">
        <f>IF(LEN(INDEX('By serial number'!$A:$AV,MATCH(TEXT($C112,"000"),'By serial number'!$A:$A,0),MATCH(_7043_DJones_1_export_excel_2_9_[[#Headers],[CEO_Phone]],'By serial number'!$A$1:$AV$1,0)))=0,"",INDEX('By serial number'!$A:$AV,MATCH(TEXT($C112,"000"),'By serial number'!$A:$A,0),MATCH(_7043_DJones_1_export_excel_2_9_[[#Headers],[CEO_Phone]],'By serial number'!$A$1:$AV$1,0)))</f>
        <v/>
      </c>
      <c r="BS112" s="4" t="str">
        <f>IF(LEN(INDEX('By serial number'!$A:$AV,MATCH(TEXT($C112,"000"),'By serial number'!$A:$A,0),MATCH(_7043_DJones_1_export_excel_2_9_[[#Headers],[CEO_Phone_Extension]],'By serial number'!$A$1:$AV$1,0)))=0,"",INDEX('By serial number'!$A:$AV,MATCH(TEXT($C112,"000"),'By serial number'!$A:$A,0),MATCH(_7043_DJones_1_export_excel_2_9_[[#Headers],[CEO_Phone_Extension]],'By serial number'!$A$1:$AV$1,0)))</f>
        <v/>
      </c>
      <c r="BT112" s="4" t="str">
        <f>IF(LEN(INDEX('By serial number'!$A:$AV,MATCH(TEXT($C112,"000"),'By serial number'!$A:$A,0),MATCH(_7043_DJones_1_export_excel_2_9_[[#Headers],[CEO_Foreign_Phone]],'By serial number'!$A$1:$AV$1,0)))=0,"",INDEX('By serial number'!$A:$AV,MATCH(TEXT($C112,"000"),'By serial number'!$A:$A,0),MATCH(_7043_DJones_1_export_excel_2_9_[[#Headers],[CEO_Foreign_Phone]],'By serial number'!$A$1:$AV$1,0)))</f>
        <v/>
      </c>
      <c r="BU112" s="4" t="str">
        <f>IFERROR(INDEX(Zerobounce!$A:$B,MATCH(_7043_DJones_1_export_excel_2_9_[[#This Row],[COMPEMAILADDRESS]],Zerobounce!$A:$A,0),2),"")</f>
        <v/>
      </c>
      <c r="BV112" s="4" t="str">
        <f>IFERROR(INDEX(Zerobounce!$A:$B,MATCH(_7043_DJones_1_export_excel_2_9_[[#This Row],[CONTACTEMAIL]],Zerobounce!$A:$A,0),2),"")</f>
        <v/>
      </c>
      <c r="BW112" s="11"/>
    </row>
    <row r="113" spans="1:75" x14ac:dyDescent="0.25">
      <c r="A113" s="4" t="s">
        <v>999</v>
      </c>
      <c r="B113" s="4" t="s">
        <v>1000</v>
      </c>
      <c r="C113">
        <v>267</v>
      </c>
      <c r="D113" s="4" t="s">
        <v>655</v>
      </c>
      <c r="E113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PR-SMG</v>
      </c>
      <c r="F113" s="4" t="s">
        <v>1756</v>
      </c>
      <c r="G113" s="4" t="s">
        <v>1757</v>
      </c>
      <c r="H113" s="4" t="s">
        <v>478</v>
      </c>
      <c r="I113" s="4" t="s">
        <v>1110</v>
      </c>
      <c r="J113" s="4" t="s">
        <v>1758</v>
      </c>
      <c r="K113" s="4" t="s">
        <v>1759</v>
      </c>
      <c r="L113" s="4" t="s">
        <v>1760</v>
      </c>
      <c r="M113" s="4" t="s">
        <v>1761</v>
      </c>
      <c r="N113" s="4"/>
      <c r="O113" t="s">
        <v>1762</v>
      </c>
      <c r="P113" s="4" t="s">
        <v>478</v>
      </c>
      <c r="Q113" s="4" t="s">
        <v>1016</v>
      </c>
      <c r="R113" s="4"/>
      <c r="S113" s="4"/>
      <c r="T113" s="4" t="s">
        <v>1763</v>
      </c>
      <c r="U113" s="4"/>
      <c r="V113" s="4" t="s">
        <v>1764</v>
      </c>
      <c r="W113" s="4" t="s">
        <v>1765</v>
      </c>
      <c r="X113" s="4"/>
      <c r="Y113" s="4"/>
      <c r="Z113" s="4" t="s">
        <v>1763</v>
      </c>
      <c r="AA113" s="4"/>
      <c r="AB113" s="4"/>
      <c r="AC113" s="4" t="str">
        <f>IF(LEN(INDEX('By serial number'!$A:$AV,MATCH(TEXT($C113,"000"),'By serial number'!$A:$A,0),MATCH(_7043_DJones_1_export_excel_2_9_[[#Headers],["Operator"]],'By serial number'!$A$1:$AV$1,0)))=0,"",INDEX('By serial number'!$A:$AV,MATCH(TEXT($C113,"000"),'By serial number'!$A:$A,0),MATCH(_7043_DJones_1_export_excel_2_9_[[#Headers],["Operator"]],'By serial number'!$A$1:$AV$1,0)))</f>
        <v xml:space="preserve">SAMOS PARTICIPACOES LTDA AND OTHER </v>
      </c>
      <c r="AD113" s="4" t="str">
        <f>IF(LEN(INDEX('By serial number'!$A:$AV,MATCH(TEXT($C113,"000"),'By serial number'!$A:$A,0),MATCH(_7043_DJones_1_export_excel_2_9_[[#Headers],[Data]],'By serial number'!$A$1:$AV$1,0)))=0,"",INDEX('By serial number'!$A:$AV,MATCH(TEXT($C113,"000"),'By serial number'!$A:$A,0),MATCH(_7043_DJones_1_export_excel_2_9_[[#Headers],[Data]],'By serial number'!$A$1:$AV$1,0)))</f>
        <v>KGW Equipment Leasing LLC, Hammond LA delivered 12/2/08</v>
      </c>
      <c r="AE113" s="4" t="str">
        <f>IF(LEN(INDEX('By serial number'!$A:$AV,MATCH(TEXT($C113,"000"),'By serial number'!$A:$A,0),MATCH(_7043_DJones_1_export_excel_2_9_[[#Headers],[NAME]],'By serial number'!$A$1:$AV$1,0)))=0,"",INDEX('By serial number'!$A:$AV,MATCH(TEXT($C113,"000"),'By serial number'!$A:$A,0),MATCH(_7043_DJones_1_export_excel_2_9_[[#Headers],[NAME]],'By serial number'!$A$1:$AV$1,0)))</f>
        <v xml:space="preserve">EXTRATIVA MINERAL S.A </v>
      </c>
      <c r="AF113" s="4" t="str">
        <f>IF(LEN(INDEX('By serial number'!$A:$AV,MATCH(TEXT($C113,"000"),'By serial number'!$A:$A,0),MATCH(_7043_DJones_1_export_excel_2_9_[[#Headers],[STREET]],'By serial number'!$A$1:$AV$1,0)))=0,"",INDEX('By serial number'!$A:$AV,MATCH(TEXT($C113,"000"),'By serial number'!$A:$A,0),MATCH(_7043_DJones_1_export_excel_2_9_[[#Headers],[STREET]],'By serial number'!$A$1:$AV$1,0)))</f>
        <v/>
      </c>
      <c r="AG113" s="4" t="str">
        <f>IF(LEN(INDEX('By serial number'!$A:$AV,MATCH(TEXT($C113,"000"),'By serial number'!$A:$A,0),MATCH(_7043_DJones_1_export_excel_2_9_[[#Headers],[CITY]],'By serial number'!$A$1:$AV$1,0)))=0,"",INDEX('By serial number'!$A:$AV,MATCH(TEXT($C113,"000"),'By serial number'!$A:$A,0),MATCH(_7043_DJones_1_export_excel_2_9_[[#Headers],[CITY]],'By serial number'!$A$1:$AV$1,0)))</f>
        <v/>
      </c>
      <c r="AH113" s="4" t="str">
        <f>IF(LEN(INDEX('By serial number'!$A:$AV,MATCH(TEXT($C113,"000"),'By serial number'!$A:$A,0),MATCH(_7043_DJones_1_export_excel_2_9_[[#Headers],[STATE]],'By serial number'!$A$1:$AV$1,0)))=0,"",INDEX('By serial number'!$A:$AV,MATCH(TEXT($C113,"000"),'By serial number'!$A:$A,0),MATCH(_7043_DJones_1_export_excel_2_9_[[#Headers],[STATE]],'By serial number'!$A$1:$AV$1,0)))</f>
        <v/>
      </c>
      <c r="AI113" s="4" t="e">
        <f>IF(LEN(INDEX('By serial number'!$A:$AV,MATCH(TEXT($C113,"000"),'By serial number'!$A:$A,0),MATCH(_7043_DJones_1_export_excel_2_9_[[#Headers],[Column1]],'By serial number'!$A$1:$AV$1,0)))=0,"",INDEX('By serial number'!$A:$AV,MATCH(TEXT($C113,"000"),'By serial number'!$A:$A,0),MATCH(_7043_DJones_1_export_excel_2_9_[[#Headers],[Column1]],'By serial number'!$A$1:$AV$1,0)))</f>
        <v>#N/A</v>
      </c>
      <c r="AJ113" s="4" t="str">
        <f>IF(LEN(INDEX('By serial number'!$A:$AV,MATCH(TEXT($C113,"000"),'By serial number'!$A:$A,0),MATCH(_7043_DJones_1_export_excel_2_9_[[#Headers],[OTHER NAMES(1)]],'By serial number'!$A$1:$AV$1,0)))=0,"",INDEX('By serial number'!$A:$AV,MATCH(TEXT($C113,"000"),'By serial number'!$A:$A,0),MATCH(_7043_DJones_1_export_excel_2_9_[[#Headers],[OTHER NAMES(1)]],'By serial number'!$A$1:$AV$1,0)))</f>
        <v/>
      </c>
      <c r="AK113" s="4" t="str">
        <f>IF(LEN(INDEX('By serial number'!$A:$AV,MATCH(TEXT($C113,"000"),'By serial number'!$A:$A,0),MATCH(_7043_DJones_1_export_excel_2_9_[[#Headers],[OTHER NAMES(2)]],'By serial number'!$A$1:$AV$1,0)))=0,"",INDEX('By serial number'!$A:$AV,MATCH(TEXT($C113,"000"),'By serial number'!$A:$A,0),MATCH(_7043_DJones_1_export_excel_2_9_[[#Headers],[OTHER NAMES(2)]],'By serial number'!$A$1:$AV$1,0)))</f>
        <v/>
      </c>
      <c r="AL113" s="4" t="str">
        <f>IF(LEN(INDEX('By serial number'!$A:$AV,MATCH(TEXT($C113,"000"),'By serial number'!$A:$A,0),MATCH(_7043_DJones_1_export_excel_2_9_[[#Headers],[Part 135 Certificate Holder Name]],'By serial number'!$A$1:$AV$1,0)))=0,"",INDEX('By serial number'!$A:$AV,MATCH(TEXT($C113,"000"),'By serial number'!$A:$A,0),MATCH(_7043_DJones_1_export_excel_2_9_[[#Headers],[Part 135 Certificate Holder Name]],'By serial number'!$A$1:$AV$1,0)))</f>
        <v/>
      </c>
      <c r="AM113" s="4" t="str">
        <f>IF(LEN(INDEX('By serial number'!$A:$AV,MATCH(TEXT($C113,"000"),'By serial number'!$A:$A,0),MATCH(_7043_DJones_1_export_excel_2_9_[[#Headers],[Part 135 Dsgn]],'By serial number'!$A$1:$AV$1,0)))=0,"",INDEX('By serial number'!$A:$AV,MATCH(TEXT($C113,"000"),'By serial number'!$A:$A,0),MATCH(_7043_DJones_1_export_excel_2_9_[[#Headers],[Part 135 Dsgn]],'By serial number'!$A$1:$AV$1,0)))</f>
        <v/>
      </c>
      <c r="AN113" s="4" t="e">
        <f>IF(LEN(INDEX('By serial number'!$A:$AV,MATCH(TEXT($C113,"000"),'By serial number'!$A:$A,0),MATCH(_7043_DJones_1_export_excel_2_9_[[#Headers],[Column2]],'By serial number'!$A$1:$AV$1,0)))=0,"",INDEX('By serial number'!$A:$AV,MATCH(TEXT($C113,"000"),'By serial number'!$A:$A,0),MATCH(_7043_DJones_1_export_excel_2_9_[[#Headers],[Column2]],'By serial number'!$A$1:$AV$1,0)))</f>
        <v>#N/A</v>
      </c>
      <c r="AO113" s="4" t="str">
        <f>IF(LEN(INDEX('By serial number'!$A:$AV,MATCH(TEXT($C113,"000"),'By serial number'!$A:$A,0),MATCH(_7043_DJones_1_export_excel_2_9_[[#Headers],[DNB Key People]],'By serial number'!$A$1:$AV$1,0)))=0,"",INDEX('By serial number'!$A:$AV,MATCH(TEXT($C113,"000"),'By serial number'!$A:$A,0),MATCH(_7043_DJones_1_export_excel_2_9_[[#Headers],[DNB Key People]],'By serial number'!$A$1:$AV$1,0)))</f>
        <v/>
      </c>
      <c r="AP113" s="4" t="str">
        <f>IF(LEN(INDEX('By serial number'!$A:$AV,MATCH(TEXT($C113,"000"),'By serial number'!$A:$A,0),MATCH(_7043_DJones_1_export_excel_2_9_[[#Headers],[POC]],'By serial number'!$A$1:$AV$1,0)))=0,"",INDEX('By serial number'!$A:$AV,MATCH(TEXT($C113,"000"),'By serial number'!$A:$A,0),MATCH(_7043_DJones_1_export_excel_2_9_[[#Headers],[POC]],'By serial number'!$A$1:$AV$1,0)))</f>
        <v/>
      </c>
      <c r="AQ113" s="4" t="str">
        <f>IF(LEN(INDEX('By serial number'!$A:$AV,MATCH(TEXT($C113,"000"),'By serial number'!$A:$A,0),MATCH(_7043_DJones_1_export_excel_2_9_[[#Headers],[Title]],'By serial number'!$A$1:$AV$1,0)))=0,"",INDEX('By serial number'!$A:$AV,MATCH(TEXT($C113,"000"),'By serial number'!$A:$A,0),MATCH(_7043_DJones_1_export_excel_2_9_[[#Headers],[Title]],'By serial number'!$A$1:$AV$1,0)))</f>
        <v/>
      </c>
      <c r="AR113" s="4" t="str">
        <f>IF(LEN(INDEX('By serial number'!$A:$AV,MATCH(TEXT($C113,"000"),'By serial number'!$A:$A,0),MATCH(_7043_DJones_1_export_excel_2_9_[[#Headers],[Address]],'By serial number'!$A$1:$AV$1,0)))=0,"",INDEX('By serial number'!$A:$AV,MATCH(TEXT($C113,"000"),'By serial number'!$A:$A,0),MATCH(_7043_DJones_1_export_excel_2_9_[[#Headers],[Address]],'By serial number'!$A$1:$AV$1,0)))</f>
        <v/>
      </c>
      <c r="AS113" s="4" t="e">
        <f>IF(LEN(INDEX('By serial number'!$A:$AV,MATCH(TEXT($C113,"000"),'By serial number'!$A:$A,0),MATCH(_7043_DJones_1_export_excel_2_9_[[#Headers],[Column3]],'By serial number'!$A$1:$AV$1,0)))=0,"",INDEX('By serial number'!$A:$AV,MATCH(TEXT($C113,"000"),'By serial number'!$A:$A,0),MATCH(_7043_DJones_1_export_excel_2_9_[[#Headers],[Column3]],'By serial number'!$A$1:$AV$1,0)))</f>
        <v>#N/A</v>
      </c>
      <c r="AT113" s="4" t="str">
        <f>IF(LEN(INDEX('By serial number'!$A:$AV,MATCH(TEXT($C113,"000"),'By serial number'!$A:$A,0),MATCH(_7043_DJones_1_export_excel_2_9_[[#Headers],[Phone]],'By serial number'!$A$1:$AV$1,0)))=0,"",INDEX('By serial number'!$A:$AV,MATCH(TEXT($C113,"000"),'By serial number'!$A:$A,0),MATCH(_7043_DJones_1_export_excel_2_9_[[#Headers],[Phone]],'By serial number'!$A$1:$AV$1,0)))</f>
        <v/>
      </c>
      <c r="AU113" s="4" t="str">
        <f>IF(LEN(INDEX('By serial number'!$A:$AV,MATCH(TEXT($C113,"000"),'By serial number'!$A:$A,0),MATCH(_7043_DJones_1_export_excel_2_9_[[#Headers],[Email]],'By serial number'!$A$1:$AV$1,0)))=0,"",INDEX('By serial number'!$A:$AV,MATCH(TEXT($C113,"000"),'By serial number'!$A:$A,0),MATCH(_7043_DJones_1_export_excel_2_9_[[#Headers],[Email]],'By serial number'!$A$1:$AV$1,0)))</f>
        <v/>
      </c>
      <c r="AV113" s="4" t="e">
        <f>IF(LEN(INDEX('By serial number'!$A:$AV,MATCH(TEXT($C113,"000"),'By serial number'!$A:$A,0),MATCH(_7043_DJones_1_export_excel_2_9_[[#Headers],[Column4]],'By serial number'!$A$1:$AV$1,0)))=0,"",INDEX('By serial number'!$A:$AV,MATCH(TEXT($C113,"000"),'By serial number'!$A:$A,0),MATCH(_7043_DJones_1_export_excel_2_9_[[#Headers],[Column4]],'By serial number'!$A$1:$AV$1,0)))</f>
        <v>#N/A</v>
      </c>
      <c r="AW113" s="4" t="str">
        <f>IF(LEN(INDEX('By serial number'!$A:$AV,MATCH(TEXT($C113,"000"),'By serial number'!$A:$A,0),MATCH(_7043_DJones_1_export_excel_2_9_[[#Headers],[NBAA Name]],'By serial number'!$A$1:$AV$1,0)))=0,"",INDEX('By serial number'!$A:$AV,MATCH(TEXT($C113,"000"),'By serial number'!$A:$A,0),MATCH(_7043_DJones_1_export_excel_2_9_[[#Headers],[NBAA Name]],'By serial number'!$A$1:$AV$1,0)))</f>
        <v/>
      </c>
      <c r="AX113" s="4" t="str">
        <f>IF(LEN(INDEX('By serial number'!$A:$AV,MATCH(TEXT($C113,"000"),'By serial number'!$A:$A,0),MATCH(_7043_DJones_1_export_excel_2_9_[[#Headers],[NBAA Addr1]],'By serial number'!$A$1:$AV$1,0)))=0,"",INDEX('By serial number'!$A:$AV,MATCH(TEXT($C113,"000"),'By serial number'!$A:$A,0),MATCH(_7043_DJones_1_export_excel_2_9_[[#Headers],[NBAA Addr1]],'By serial number'!$A$1:$AV$1,0)))</f>
        <v/>
      </c>
      <c r="AY113" s="4" t="str">
        <f>IF(LEN(INDEX('By serial number'!$A:$AV,MATCH(TEXT($C113,"000"),'By serial number'!$A:$A,0),MATCH(_7043_DJones_1_export_excel_2_9_[[#Headers],[NBAA Addr2]],'By serial number'!$A$1:$AV$1,0)))=0,"",INDEX('By serial number'!$A:$AV,MATCH(TEXT($C113,"000"),'By serial number'!$A:$A,0),MATCH(_7043_DJones_1_export_excel_2_9_[[#Headers],[NBAA Addr2]],'By serial number'!$A$1:$AV$1,0)))</f>
        <v/>
      </c>
      <c r="AZ113" s="4" t="str">
        <f>IF(LEN(INDEX('By serial number'!$A:$AV,MATCH(TEXT($C113,"000"),'By serial number'!$A:$A,0),MATCH(_7043_DJones_1_export_excel_2_9_[[#Headers],[NBAA City]],'By serial number'!$A$1:$AV$1,0)))=0,"",INDEX('By serial number'!$A:$AV,MATCH(TEXT($C113,"000"),'By serial number'!$A:$A,0),MATCH(_7043_DJones_1_export_excel_2_9_[[#Headers],[NBAA City]],'By serial number'!$A$1:$AV$1,0)))</f>
        <v/>
      </c>
      <c r="BA113" s="4" t="str">
        <f>IF(LEN(INDEX('By serial number'!$A:$AV,MATCH(TEXT($C113,"000"),'By serial number'!$A:$A,0),MATCH(_7043_DJones_1_export_excel_2_9_[[#Headers],[NBAA State]],'By serial number'!$A$1:$AV$1,0)))=0,"",INDEX('By serial number'!$A:$AV,MATCH(TEXT($C113,"000"),'By serial number'!$A:$A,0),MATCH(_7043_DJones_1_export_excel_2_9_[[#Headers],[NBAA State]],'By serial number'!$A$1:$AV$1,0)))</f>
        <v/>
      </c>
      <c r="BB113" s="4" t="str">
        <f>IF(LEN(INDEX('By serial number'!$A:$AV,MATCH(TEXT($C113,"000"),'By serial number'!$A:$A,0),MATCH(_7043_DJones_1_export_excel_2_9_[[#Headers],[NBAA Zip]],'By serial number'!$A$1:$AV$1,0)))=0,"",INDEX('By serial number'!$A:$AV,MATCH(TEXT($C113,"000"),'By serial number'!$A:$A,0),MATCH(_7043_DJones_1_export_excel_2_9_[[#Headers],[NBAA Zip]],'By serial number'!$A$1:$AV$1,0)))</f>
        <v/>
      </c>
      <c r="BC113" s="4" t="str">
        <f>IF(LEN(INDEX('By serial number'!$A:$AV,MATCH(TEXT($C113,"000"),'By serial number'!$A:$A,0),MATCH(_7043_DJones_1_export_excel_2_9_[[#Headers],[NBAA Phone]],'By serial number'!$A$1:$AV$1,0)))=0,"",INDEX('By serial number'!$A:$AV,MATCH(TEXT($C113,"000"),'By serial number'!$A:$A,0),MATCH(_7043_DJones_1_export_excel_2_9_[[#Headers],[NBAA Phone]],'By serial number'!$A$1:$AV$1,0)))</f>
        <v/>
      </c>
      <c r="BD113" s="4" t="str">
        <f>IF(LEN(INDEX('By serial number'!$A:$AV,MATCH(TEXT($C113,"000"),'By serial number'!$A:$A,0),MATCH(_7043_DJones_1_export_excel_2_9_[[#Headers],[NBAA Web]],'By serial number'!$A$1:$AV$1,0)))=0,"",INDEX('By serial number'!$A:$AV,MATCH(TEXT($C113,"000"),'By serial number'!$A:$A,0),MATCH(_7043_DJones_1_export_excel_2_9_[[#Headers],[NBAA Web]],'By serial number'!$A$1:$AV$1,0)))</f>
        <v/>
      </c>
      <c r="BE113" s="4" t="str">
        <f>IF(LEN(INDEX('By serial number'!$A:$AV,MATCH(TEXT($C113,"000"),'By serial number'!$A:$A,0),MATCH(_7043_DJones_1_export_excel_2_9_[[#Headers],[NBAA email]],'By serial number'!$A$1:$AV$1,0)))=0,"",INDEX('By serial number'!$A:$AV,MATCH(TEXT($C113,"000"),'By serial number'!$A:$A,0),MATCH(_7043_DJones_1_export_excel_2_9_[[#Headers],[NBAA email]],'By serial number'!$A$1:$AV$1,0)))</f>
        <v/>
      </c>
      <c r="BF113" s="4" t="str">
        <f>IF(LEN(INDEX('By serial number'!$A:$AV,MATCH(TEXT($C113,"000"),'By serial number'!$A:$A,0),MATCH(_7043_DJones_1_export_excel_2_9_[[#Headers],[NBAA NBAA Link]],'By serial number'!$A$1:$AV$1,0)))=0,"",INDEX('By serial number'!$A:$AV,MATCH(TEXT($C113,"000"),'By serial number'!$A:$A,0),MATCH(_7043_DJones_1_export_excel_2_9_[[#Headers],[NBAA NBAA Link]],'By serial number'!$A$1:$AV$1,0)))</f>
        <v/>
      </c>
      <c r="BG113" s="4" t="str">
        <f>IF(LEN(INDEX('By serial number'!$A:$AV,MATCH(TEXT($C113,"000"),'By serial number'!$A:$A,0),MATCH(_7043_DJones_1_export_excel_2_9_[[#Headers],[Certificate Designator]],'By serial number'!$A$1:$AV$1,0)))=0,"",INDEX('By serial number'!$A:$AV,MATCH(TEXT($C113,"000"),'By serial number'!$A:$A,0),MATCH(_7043_DJones_1_export_excel_2_9_[[#Headers],[Certificate Designator]],'By serial number'!$A$1:$AV$1,0)))</f>
        <v/>
      </c>
      <c r="BH113" s="4" t="str">
        <f>IF(LEN(INDEX('By serial number'!$A:$AV,MATCH(TEXT($C113,"000"),'By serial number'!$A:$A,0),MATCH(_7043_DJones_1_export_excel_2_9_[[#Headers],[Company Name]],'By serial number'!$A$1:$AV$1,0)))=0,"",INDEX('By serial number'!$A:$AV,MATCH(TEXT($C113,"000"),'By serial number'!$A:$A,0),MATCH(_7043_DJones_1_export_excel_2_9_[[#Headers],[Company Name]],'By serial number'!$A$1:$AV$1,0)))</f>
        <v/>
      </c>
      <c r="BI113" s="4" t="str">
        <f>IF(LEN(INDEX('By serial number'!$A:$AV,MATCH(TEXT($C113,"000"),'By serial number'!$A:$A,0),MATCH(_7043_DJones_1_export_excel_2_9_[[#Headers],[CEO_Name]],'By serial number'!$A$1:$AV$1,0)))=0,"",INDEX('By serial number'!$A:$AV,MATCH(TEXT($C113,"000"),'By serial number'!$A:$A,0),MATCH(_7043_DJones_1_export_excel_2_9_[[#Headers],[CEO_Name]],'By serial number'!$A$1:$AV$1,0)))</f>
        <v/>
      </c>
      <c r="BJ113" s="4" t="str">
        <f>IF(LEN(INDEX('By serial number'!$A:$AV,MATCH(TEXT($C113,"000"),'By serial number'!$A:$A,0),MATCH(_7043_DJones_1_export_excel_2_9_[[#Headers],[CEO_Title]],'By serial number'!$A$1:$AV$1,0)))=0,"",INDEX('By serial number'!$A:$AV,MATCH(TEXT($C113,"000"),'By serial number'!$A:$A,0),MATCH(_7043_DJones_1_export_excel_2_9_[[#Headers],[CEO_Title]],'By serial number'!$A$1:$AV$1,0)))</f>
        <v/>
      </c>
      <c r="BK113" s="4" t="str">
        <f>IF(LEN(INDEX('By serial number'!$A:$AV,MATCH(TEXT($C113,"000"),'By serial number'!$A:$A,0),MATCH(_7043_DJones_1_export_excel_2_9_[[#Headers],[CEO_Address1]],'By serial number'!$A$1:$AV$1,0)))=0,"",INDEX('By serial number'!$A:$AV,MATCH(TEXT($C113,"000"),'By serial number'!$A:$A,0),MATCH(_7043_DJones_1_export_excel_2_9_[[#Headers],[CEO_Address1]],'By serial number'!$A$1:$AV$1,0)))</f>
        <v/>
      </c>
      <c r="BL113" s="4" t="str">
        <f>IF(LEN(INDEX('By serial number'!$A:$AV,MATCH(TEXT($C113,"000"),'By serial number'!$A:$A,0),MATCH(_7043_DJones_1_export_excel_2_9_[[#Headers],[CEO_Address2]],'By serial number'!$A$1:$AV$1,0)))=0,"",INDEX('By serial number'!$A:$AV,MATCH(TEXT($C113,"000"),'By serial number'!$A:$A,0),MATCH(_7043_DJones_1_export_excel_2_9_[[#Headers],[CEO_Address2]],'By serial number'!$A$1:$AV$1,0)))</f>
        <v/>
      </c>
      <c r="BM113" s="4" t="str">
        <f>IF(LEN(INDEX('By serial number'!$A:$AV,MATCH(TEXT($C113,"000"),'By serial number'!$A:$A,0),MATCH(_7043_DJones_1_export_excel_2_9_[[#Headers],[CEO_Address3]],'By serial number'!$A$1:$AV$1,0)))=0,"",INDEX('By serial number'!$A:$AV,MATCH(TEXT($C113,"000"),'By serial number'!$A:$A,0),MATCH(_7043_DJones_1_export_excel_2_9_[[#Headers],[CEO_Address3]],'By serial number'!$A$1:$AV$1,0)))</f>
        <v/>
      </c>
      <c r="BN113" s="4" t="str">
        <f>IF(LEN(INDEX('By serial number'!$A:$AV,MATCH(TEXT($C113,"000"),'By serial number'!$A:$A,0),MATCH(_7043_DJones_1_export_excel_2_9_[[#Headers],[CEO_City]],'By serial number'!$A$1:$AV$1,0)))=0,"",INDEX('By serial number'!$A:$AV,MATCH(TEXT($C113,"000"),'By serial number'!$A:$A,0),MATCH(_7043_DJones_1_export_excel_2_9_[[#Headers],[CEO_City]],'By serial number'!$A$1:$AV$1,0)))</f>
        <v/>
      </c>
      <c r="BO113" s="4" t="str">
        <f>IF(LEN(INDEX('By serial number'!$A:$AV,MATCH(TEXT($C113,"000"),'By serial number'!$A:$A,0),MATCH(_7043_DJones_1_export_excel_2_9_[[#Headers],[CEO_State]],'By serial number'!$A$1:$AV$1,0)))=0,"",INDEX('By serial number'!$A:$AV,MATCH(TEXT($C113,"000"),'By serial number'!$A:$A,0),MATCH(_7043_DJones_1_export_excel_2_9_[[#Headers],[CEO_State]],'By serial number'!$A$1:$AV$1,0)))</f>
        <v/>
      </c>
      <c r="BP113" s="4" t="str">
        <f>IF(LEN(INDEX('By serial number'!$A:$AV,MATCH(TEXT($C113,"000"),'By serial number'!$A:$A,0),MATCH(_7043_DJones_1_export_excel_2_9_[[#Headers],[CEO_Postal_Code]],'By serial number'!$A$1:$AV$1,0)))=0,"",INDEX('By serial number'!$A:$AV,MATCH(TEXT($C113,"000"),'By serial number'!$A:$A,0),MATCH(_7043_DJones_1_export_excel_2_9_[[#Headers],[CEO_Postal_Code]],'By serial number'!$A$1:$AV$1,0)))</f>
        <v/>
      </c>
      <c r="BQ113" s="4" t="str">
        <f>IF(LEN(INDEX('By serial number'!$A:$AV,MATCH(TEXT($C113,"000"),'By serial number'!$A:$A,0),MATCH(_7043_DJones_1_export_excel_2_9_[[#Headers],[CEO_Country]],'By serial number'!$A$1:$AV$1,0)))=0,"",INDEX('By serial number'!$A:$AV,MATCH(TEXT($C113,"000"),'By serial number'!$A:$A,0),MATCH(_7043_DJones_1_export_excel_2_9_[[#Headers],[CEO_Country]],'By serial number'!$A$1:$AV$1,0)))</f>
        <v/>
      </c>
      <c r="BR113" s="4" t="str">
        <f>IF(LEN(INDEX('By serial number'!$A:$AV,MATCH(TEXT($C113,"000"),'By serial number'!$A:$A,0),MATCH(_7043_DJones_1_export_excel_2_9_[[#Headers],[CEO_Phone]],'By serial number'!$A$1:$AV$1,0)))=0,"",INDEX('By serial number'!$A:$AV,MATCH(TEXT($C113,"000"),'By serial number'!$A:$A,0),MATCH(_7043_DJones_1_export_excel_2_9_[[#Headers],[CEO_Phone]],'By serial number'!$A$1:$AV$1,0)))</f>
        <v/>
      </c>
      <c r="BS113" s="4" t="str">
        <f>IF(LEN(INDEX('By serial number'!$A:$AV,MATCH(TEXT($C113,"000"),'By serial number'!$A:$A,0),MATCH(_7043_DJones_1_export_excel_2_9_[[#Headers],[CEO_Phone_Extension]],'By serial number'!$A$1:$AV$1,0)))=0,"",INDEX('By serial number'!$A:$AV,MATCH(TEXT($C113,"000"),'By serial number'!$A:$A,0),MATCH(_7043_DJones_1_export_excel_2_9_[[#Headers],[CEO_Phone_Extension]],'By serial number'!$A$1:$AV$1,0)))</f>
        <v/>
      </c>
      <c r="BT113" s="4" t="str">
        <f>IF(LEN(INDEX('By serial number'!$A:$AV,MATCH(TEXT($C113,"000"),'By serial number'!$A:$A,0),MATCH(_7043_DJones_1_export_excel_2_9_[[#Headers],[CEO_Foreign_Phone]],'By serial number'!$A$1:$AV$1,0)))=0,"",INDEX('By serial number'!$A:$AV,MATCH(TEXT($C113,"000"),'By serial number'!$A:$A,0),MATCH(_7043_DJones_1_export_excel_2_9_[[#Headers],[CEO_Foreign_Phone]],'By serial number'!$A$1:$AV$1,0)))</f>
        <v/>
      </c>
      <c r="BU113" s="4" t="str">
        <f>IFERROR(INDEX(Zerobounce!$A:$B,MATCH(_7043_DJones_1_export_excel_2_9_[[#This Row],[COMPEMAILADDRESS]],Zerobounce!$A:$A,0),2),"")</f>
        <v/>
      </c>
      <c r="BV113" s="4" t="str">
        <f>IFERROR(INDEX(Zerobounce!$A:$B,MATCH(_7043_DJones_1_export_excel_2_9_[[#This Row],[CONTACTEMAIL]],Zerobounce!$A:$A,0),2),"")</f>
        <v/>
      </c>
      <c r="BW113" s="11" t="s">
        <v>2479</v>
      </c>
    </row>
    <row r="114" spans="1:75" x14ac:dyDescent="0.25">
      <c r="A114" s="4" t="s">
        <v>999</v>
      </c>
      <c r="B114" s="4" t="s">
        <v>1000</v>
      </c>
      <c r="C114">
        <v>267</v>
      </c>
      <c r="D114" s="4" t="s">
        <v>655</v>
      </c>
      <c r="E114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PR-SMG</v>
      </c>
      <c r="F114" s="4" t="s">
        <v>1756</v>
      </c>
      <c r="G114" s="4" t="s">
        <v>1757</v>
      </c>
      <c r="H114" s="4" t="s">
        <v>478</v>
      </c>
      <c r="I114" s="4" t="s">
        <v>1110</v>
      </c>
      <c r="J114" s="4" t="s">
        <v>1766</v>
      </c>
      <c r="K114" s="4" t="s">
        <v>1759</v>
      </c>
      <c r="L114" s="4" t="s">
        <v>1760</v>
      </c>
      <c r="M114" s="4" t="s">
        <v>1761</v>
      </c>
      <c r="N114" s="4" t="s">
        <v>1757</v>
      </c>
      <c r="O114" t="s">
        <v>1762</v>
      </c>
      <c r="P114" s="4" t="s">
        <v>478</v>
      </c>
      <c r="Q114" s="4" t="s">
        <v>1016</v>
      </c>
      <c r="R114" s="4"/>
      <c r="S114" s="4"/>
      <c r="T114" s="4" t="s">
        <v>1763</v>
      </c>
      <c r="U114" s="4"/>
      <c r="V114" s="4" t="s">
        <v>1767</v>
      </c>
      <c r="W114" s="4" t="s">
        <v>1768</v>
      </c>
      <c r="X114" s="4" t="s">
        <v>1020</v>
      </c>
      <c r="Y114" s="4"/>
      <c r="Z114" s="4" t="s">
        <v>1763</v>
      </c>
      <c r="AA114" s="4" t="s">
        <v>1763</v>
      </c>
      <c r="AB114" s="4"/>
      <c r="AC114" s="4" t="str">
        <f>IF(LEN(INDEX('By serial number'!$A:$AV,MATCH(TEXT($C114,"000"),'By serial number'!$A:$A,0),MATCH(_7043_DJones_1_export_excel_2_9_[[#Headers],["Operator"]],'By serial number'!$A$1:$AV$1,0)))=0,"",INDEX('By serial number'!$A:$AV,MATCH(TEXT($C114,"000"),'By serial number'!$A:$A,0),MATCH(_7043_DJones_1_export_excel_2_9_[[#Headers],["Operator"]],'By serial number'!$A$1:$AV$1,0)))</f>
        <v xml:space="preserve">SAMOS PARTICIPACOES LTDA AND OTHER </v>
      </c>
      <c r="AD114" s="4" t="str">
        <f>IF(LEN(INDEX('By serial number'!$A:$AV,MATCH(TEXT($C114,"000"),'By serial number'!$A:$A,0),MATCH(_7043_DJones_1_export_excel_2_9_[[#Headers],[Data]],'By serial number'!$A$1:$AV$1,0)))=0,"",INDEX('By serial number'!$A:$AV,MATCH(TEXT($C114,"000"),'By serial number'!$A:$A,0),MATCH(_7043_DJones_1_export_excel_2_9_[[#Headers],[Data]],'By serial number'!$A$1:$AV$1,0)))</f>
        <v>KGW Equipment Leasing LLC, Hammond LA delivered 12/2/08</v>
      </c>
      <c r="AE114" s="4" t="str">
        <f>IF(LEN(INDEX('By serial number'!$A:$AV,MATCH(TEXT($C114,"000"),'By serial number'!$A:$A,0),MATCH(_7043_DJones_1_export_excel_2_9_[[#Headers],[NAME]],'By serial number'!$A$1:$AV$1,0)))=0,"",INDEX('By serial number'!$A:$AV,MATCH(TEXT($C114,"000"),'By serial number'!$A:$A,0),MATCH(_7043_DJones_1_export_excel_2_9_[[#Headers],[NAME]],'By serial number'!$A$1:$AV$1,0)))</f>
        <v xml:space="preserve">EXTRATIVA MINERAL S.A </v>
      </c>
      <c r="AF114" s="4" t="str">
        <f>IF(LEN(INDEX('By serial number'!$A:$AV,MATCH(TEXT($C114,"000"),'By serial number'!$A:$A,0),MATCH(_7043_DJones_1_export_excel_2_9_[[#Headers],[STREET]],'By serial number'!$A$1:$AV$1,0)))=0,"",INDEX('By serial number'!$A:$AV,MATCH(TEXT($C114,"000"),'By serial number'!$A:$A,0),MATCH(_7043_DJones_1_export_excel_2_9_[[#Headers],[STREET]],'By serial number'!$A$1:$AV$1,0)))</f>
        <v/>
      </c>
      <c r="AG114" s="4" t="str">
        <f>IF(LEN(INDEX('By serial number'!$A:$AV,MATCH(TEXT($C114,"000"),'By serial number'!$A:$A,0),MATCH(_7043_DJones_1_export_excel_2_9_[[#Headers],[CITY]],'By serial number'!$A$1:$AV$1,0)))=0,"",INDEX('By serial number'!$A:$AV,MATCH(TEXT($C114,"000"),'By serial number'!$A:$A,0),MATCH(_7043_DJones_1_export_excel_2_9_[[#Headers],[CITY]],'By serial number'!$A$1:$AV$1,0)))</f>
        <v/>
      </c>
      <c r="AH114" s="4" t="str">
        <f>IF(LEN(INDEX('By serial number'!$A:$AV,MATCH(TEXT($C114,"000"),'By serial number'!$A:$A,0),MATCH(_7043_DJones_1_export_excel_2_9_[[#Headers],[STATE]],'By serial number'!$A$1:$AV$1,0)))=0,"",INDEX('By serial number'!$A:$AV,MATCH(TEXT($C114,"000"),'By serial number'!$A:$A,0),MATCH(_7043_DJones_1_export_excel_2_9_[[#Headers],[STATE]],'By serial number'!$A$1:$AV$1,0)))</f>
        <v/>
      </c>
      <c r="AI114" s="4" t="e">
        <f>IF(LEN(INDEX('By serial number'!$A:$AV,MATCH(TEXT($C114,"000"),'By serial number'!$A:$A,0),MATCH(_7043_DJones_1_export_excel_2_9_[[#Headers],[Column1]],'By serial number'!$A$1:$AV$1,0)))=0,"",INDEX('By serial number'!$A:$AV,MATCH(TEXT($C114,"000"),'By serial number'!$A:$A,0),MATCH(_7043_DJones_1_export_excel_2_9_[[#Headers],[Column1]],'By serial number'!$A$1:$AV$1,0)))</f>
        <v>#N/A</v>
      </c>
      <c r="AJ114" s="4" t="str">
        <f>IF(LEN(INDEX('By serial number'!$A:$AV,MATCH(TEXT($C114,"000"),'By serial number'!$A:$A,0),MATCH(_7043_DJones_1_export_excel_2_9_[[#Headers],[OTHER NAMES(1)]],'By serial number'!$A$1:$AV$1,0)))=0,"",INDEX('By serial number'!$A:$AV,MATCH(TEXT($C114,"000"),'By serial number'!$A:$A,0),MATCH(_7043_DJones_1_export_excel_2_9_[[#Headers],[OTHER NAMES(1)]],'By serial number'!$A$1:$AV$1,0)))</f>
        <v/>
      </c>
      <c r="AK114" s="4" t="str">
        <f>IF(LEN(INDEX('By serial number'!$A:$AV,MATCH(TEXT($C114,"000"),'By serial number'!$A:$A,0),MATCH(_7043_DJones_1_export_excel_2_9_[[#Headers],[OTHER NAMES(2)]],'By serial number'!$A$1:$AV$1,0)))=0,"",INDEX('By serial number'!$A:$AV,MATCH(TEXT($C114,"000"),'By serial number'!$A:$A,0),MATCH(_7043_DJones_1_export_excel_2_9_[[#Headers],[OTHER NAMES(2)]],'By serial number'!$A$1:$AV$1,0)))</f>
        <v/>
      </c>
      <c r="AL114" s="4" t="str">
        <f>IF(LEN(INDEX('By serial number'!$A:$AV,MATCH(TEXT($C114,"000"),'By serial number'!$A:$A,0),MATCH(_7043_DJones_1_export_excel_2_9_[[#Headers],[Part 135 Certificate Holder Name]],'By serial number'!$A$1:$AV$1,0)))=0,"",INDEX('By serial number'!$A:$AV,MATCH(TEXT($C114,"000"),'By serial number'!$A:$A,0),MATCH(_7043_DJones_1_export_excel_2_9_[[#Headers],[Part 135 Certificate Holder Name]],'By serial number'!$A$1:$AV$1,0)))</f>
        <v/>
      </c>
      <c r="AM114" s="4" t="str">
        <f>IF(LEN(INDEX('By serial number'!$A:$AV,MATCH(TEXT($C114,"000"),'By serial number'!$A:$A,0),MATCH(_7043_DJones_1_export_excel_2_9_[[#Headers],[Part 135 Dsgn]],'By serial number'!$A$1:$AV$1,0)))=0,"",INDEX('By serial number'!$A:$AV,MATCH(TEXT($C114,"000"),'By serial number'!$A:$A,0),MATCH(_7043_DJones_1_export_excel_2_9_[[#Headers],[Part 135 Dsgn]],'By serial number'!$A$1:$AV$1,0)))</f>
        <v/>
      </c>
      <c r="AN114" s="4" t="e">
        <f>IF(LEN(INDEX('By serial number'!$A:$AV,MATCH(TEXT($C114,"000"),'By serial number'!$A:$A,0),MATCH(_7043_DJones_1_export_excel_2_9_[[#Headers],[Column2]],'By serial number'!$A$1:$AV$1,0)))=0,"",INDEX('By serial number'!$A:$AV,MATCH(TEXT($C114,"000"),'By serial number'!$A:$A,0),MATCH(_7043_DJones_1_export_excel_2_9_[[#Headers],[Column2]],'By serial number'!$A$1:$AV$1,0)))</f>
        <v>#N/A</v>
      </c>
      <c r="AO114" s="4" t="str">
        <f>IF(LEN(INDEX('By serial number'!$A:$AV,MATCH(TEXT($C114,"000"),'By serial number'!$A:$A,0),MATCH(_7043_DJones_1_export_excel_2_9_[[#Headers],[DNB Key People]],'By serial number'!$A$1:$AV$1,0)))=0,"",INDEX('By serial number'!$A:$AV,MATCH(TEXT($C114,"000"),'By serial number'!$A:$A,0),MATCH(_7043_DJones_1_export_excel_2_9_[[#Headers],[DNB Key People]],'By serial number'!$A$1:$AV$1,0)))</f>
        <v/>
      </c>
      <c r="AP114" s="4" t="str">
        <f>IF(LEN(INDEX('By serial number'!$A:$AV,MATCH(TEXT($C114,"000"),'By serial number'!$A:$A,0),MATCH(_7043_DJones_1_export_excel_2_9_[[#Headers],[POC]],'By serial number'!$A$1:$AV$1,0)))=0,"",INDEX('By serial number'!$A:$AV,MATCH(TEXT($C114,"000"),'By serial number'!$A:$A,0),MATCH(_7043_DJones_1_export_excel_2_9_[[#Headers],[POC]],'By serial number'!$A$1:$AV$1,0)))</f>
        <v/>
      </c>
      <c r="AQ114" s="4" t="str">
        <f>IF(LEN(INDEX('By serial number'!$A:$AV,MATCH(TEXT($C114,"000"),'By serial number'!$A:$A,0),MATCH(_7043_DJones_1_export_excel_2_9_[[#Headers],[Title]],'By serial number'!$A$1:$AV$1,0)))=0,"",INDEX('By serial number'!$A:$AV,MATCH(TEXT($C114,"000"),'By serial number'!$A:$A,0),MATCH(_7043_DJones_1_export_excel_2_9_[[#Headers],[Title]],'By serial number'!$A$1:$AV$1,0)))</f>
        <v/>
      </c>
      <c r="AR114" s="4" t="str">
        <f>IF(LEN(INDEX('By serial number'!$A:$AV,MATCH(TEXT($C114,"000"),'By serial number'!$A:$A,0),MATCH(_7043_DJones_1_export_excel_2_9_[[#Headers],[Address]],'By serial number'!$A$1:$AV$1,0)))=0,"",INDEX('By serial number'!$A:$AV,MATCH(TEXT($C114,"000"),'By serial number'!$A:$A,0),MATCH(_7043_DJones_1_export_excel_2_9_[[#Headers],[Address]],'By serial number'!$A$1:$AV$1,0)))</f>
        <v/>
      </c>
      <c r="AS114" s="4" t="e">
        <f>IF(LEN(INDEX('By serial number'!$A:$AV,MATCH(TEXT($C114,"000"),'By serial number'!$A:$A,0),MATCH(_7043_DJones_1_export_excel_2_9_[[#Headers],[Column3]],'By serial number'!$A$1:$AV$1,0)))=0,"",INDEX('By serial number'!$A:$AV,MATCH(TEXT($C114,"000"),'By serial number'!$A:$A,0),MATCH(_7043_DJones_1_export_excel_2_9_[[#Headers],[Column3]],'By serial number'!$A$1:$AV$1,0)))</f>
        <v>#N/A</v>
      </c>
      <c r="AT114" s="4" t="str">
        <f>IF(LEN(INDEX('By serial number'!$A:$AV,MATCH(TEXT($C114,"000"),'By serial number'!$A:$A,0),MATCH(_7043_DJones_1_export_excel_2_9_[[#Headers],[Phone]],'By serial number'!$A$1:$AV$1,0)))=0,"",INDEX('By serial number'!$A:$AV,MATCH(TEXT($C114,"000"),'By serial number'!$A:$A,0),MATCH(_7043_DJones_1_export_excel_2_9_[[#Headers],[Phone]],'By serial number'!$A$1:$AV$1,0)))</f>
        <v/>
      </c>
      <c r="AU114" s="4" t="str">
        <f>IF(LEN(INDEX('By serial number'!$A:$AV,MATCH(TEXT($C114,"000"),'By serial number'!$A:$A,0),MATCH(_7043_DJones_1_export_excel_2_9_[[#Headers],[Email]],'By serial number'!$A$1:$AV$1,0)))=0,"",INDEX('By serial number'!$A:$AV,MATCH(TEXT($C114,"000"),'By serial number'!$A:$A,0),MATCH(_7043_DJones_1_export_excel_2_9_[[#Headers],[Email]],'By serial number'!$A$1:$AV$1,0)))</f>
        <v/>
      </c>
      <c r="AV114" s="4" t="e">
        <f>IF(LEN(INDEX('By serial number'!$A:$AV,MATCH(TEXT($C114,"000"),'By serial number'!$A:$A,0),MATCH(_7043_DJones_1_export_excel_2_9_[[#Headers],[Column4]],'By serial number'!$A$1:$AV$1,0)))=0,"",INDEX('By serial number'!$A:$AV,MATCH(TEXT($C114,"000"),'By serial number'!$A:$A,0),MATCH(_7043_DJones_1_export_excel_2_9_[[#Headers],[Column4]],'By serial number'!$A$1:$AV$1,0)))</f>
        <v>#N/A</v>
      </c>
      <c r="AW114" s="4" t="str">
        <f>IF(LEN(INDEX('By serial number'!$A:$AV,MATCH(TEXT($C114,"000"),'By serial number'!$A:$A,0),MATCH(_7043_DJones_1_export_excel_2_9_[[#Headers],[NBAA Name]],'By serial number'!$A$1:$AV$1,0)))=0,"",INDEX('By serial number'!$A:$AV,MATCH(TEXT($C114,"000"),'By serial number'!$A:$A,0),MATCH(_7043_DJones_1_export_excel_2_9_[[#Headers],[NBAA Name]],'By serial number'!$A$1:$AV$1,0)))</f>
        <v/>
      </c>
      <c r="AX114" s="4" t="str">
        <f>IF(LEN(INDEX('By serial number'!$A:$AV,MATCH(TEXT($C114,"000"),'By serial number'!$A:$A,0),MATCH(_7043_DJones_1_export_excel_2_9_[[#Headers],[NBAA Addr1]],'By serial number'!$A$1:$AV$1,0)))=0,"",INDEX('By serial number'!$A:$AV,MATCH(TEXT($C114,"000"),'By serial number'!$A:$A,0),MATCH(_7043_DJones_1_export_excel_2_9_[[#Headers],[NBAA Addr1]],'By serial number'!$A$1:$AV$1,0)))</f>
        <v/>
      </c>
      <c r="AY114" s="4" t="str">
        <f>IF(LEN(INDEX('By serial number'!$A:$AV,MATCH(TEXT($C114,"000"),'By serial number'!$A:$A,0),MATCH(_7043_DJones_1_export_excel_2_9_[[#Headers],[NBAA Addr2]],'By serial number'!$A$1:$AV$1,0)))=0,"",INDEX('By serial number'!$A:$AV,MATCH(TEXT($C114,"000"),'By serial number'!$A:$A,0),MATCH(_7043_DJones_1_export_excel_2_9_[[#Headers],[NBAA Addr2]],'By serial number'!$A$1:$AV$1,0)))</f>
        <v/>
      </c>
      <c r="AZ114" s="4" t="str">
        <f>IF(LEN(INDEX('By serial number'!$A:$AV,MATCH(TEXT($C114,"000"),'By serial number'!$A:$A,0),MATCH(_7043_DJones_1_export_excel_2_9_[[#Headers],[NBAA City]],'By serial number'!$A$1:$AV$1,0)))=0,"",INDEX('By serial number'!$A:$AV,MATCH(TEXT($C114,"000"),'By serial number'!$A:$A,0),MATCH(_7043_DJones_1_export_excel_2_9_[[#Headers],[NBAA City]],'By serial number'!$A$1:$AV$1,0)))</f>
        <v/>
      </c>
      <c r="BA114" s="4" t="str">
        <f>IF(LEN(INDEX('By serial number'!$A:$AV,MATCH(TEXT($C114,"000"),'By serial number'!$A:$A,0),MATCH(_7043_DJones_1_export_excel_2_9_[[#Headers],[NBAA State]],'By serial number'!$A$1:$AV$1,0)))=0,"",INDEX('By serial number'!$A:$AV,MATCH(TEXT($C114,"000"),'By serial number'!$A:$A,0),MATCH(_7043_DJones_1_export_excel_2_9_[[#Headers],[NBAA State]],'By serial number'!$A$1:$AV$1,0)))</f>
        <v/>
      </c>
      <c r="BB114" s="4" t="str">
        <f>IF(LEN(INDEX('By serial number'!$A:$AV,MATCH(TEXT($C114,"000"),'By serial number'!$A:$A,0),MATCH(_7043_DJones_1_export_excel_2_9_[[#Headers],[NBAA Zip]],'By serial number'!$A$1:$AV$1,0)))=0,"",INDEX('By serial number'!$A:$AV,MATCH(TEXT($C114,"000"),'By serial number'!$A:$A,0),MATCH(_7043_DJones_1_export_excel_2_9_[[#Headers],[NBAA Zip]],'By serial number'!$A$1:$AV$1,0)))</f>
        <v/>
      </c>
      <c r="BC114" s="4" t="str">
        <f>IF(LEN(INDEX('By serial number'!$A:$AV,MATCH(TEXT($C114,"000"),'By serial number'!$A:$A,0),MATCH(_7043_DJones_1_export_excel_2_9_[[#Headers],[NBAA Phone]],'By serial number'!$A$1:$AV$1,0)))=0,"",INDEX('By serial number'!$A:$AV,MATCH(TEXT($C114,"000"),'By serial number'!$A:$A,0),MATCH(_7043_DJones_1_export_excel_2_9_[[#Headers],[NBAA Phone]],'By serial number'!$A$1:$AV$1,0)))</f>
        <v/>
      </c>
      <c r="BD114" s="4" t="str">
        <f>IF(LEN(INDEX('By serial number'!$A:$AV,MATCH(TEXT($C114,"000"),'By serial number'!$A:$A,0),MATCH(_7043_DJones_1_export_excel_2_9_[[#Headers],[NBAA Web]],'By serial number'!$A$1:$AV$1,0)))=0,"",INDEX('By serial number'!$A:$AV,MATCH(TEXT($C114,"000"),'By serial number'!$A:$A,0),MATCH(_7043_DJones_1_export_excel_2_9_[[#Headers],[NBAA Web]],'By serial number'!$A$1:$AV$1,0)))</f>
        <v/>
      </c>
      <c r="BE114" s="4" t="str">
        <f>IF(LEN(INDEX('By serial number'!$A:$AV,MATCH(TEXT($C114,"000"),'By serial number'!$A:$A,0),MATCH(_7043_DJones_1_export_excel_2_9_[[#Headers],[NBAA email]],'By serial number'!$A$1:$AV$1,0)))=0,"",INDEX('By serial number'!$A:$AV,MATCH(TEXT($C114,"000"),'By serial number'!$A:$A,0),MATCH(_7043_DJones_1_export_excel_2_9_[[#Headers],[NBAA email]],'By serial number'!$A$1:$AV$1,0)))</f>
        <v/>
      </c>
      <c r="BF114" s="4" t="str">
        <f>IF(LEN(INDEX('By serial number'!$A:$AV,MATCH(TEXT($C114,"000"),'By serial number'!$A:$A,0),MATCH(_7043_DJones_1_export_excel_2_9_[[#Headers],[NBAA NBAA Link]],'By serial number'!$A$1:$AV$1,0)))=0,"",INDEX('By serial number'!$A:$AV,MATCH(TEXT($C114,"000"),'By serial number'!$A:$A,0),MATCH(_7043_DJones_1_export_excel_2_9_[[#Headers],[NBAA NBAA Link]],'By serial number'!$A$1:$AV$1,0)))</f>
        <v/>
      </c>
      <c r="BG114" s="4" t="str">
        <f>IF(LEN(INDEX('By serial number'!$A:$AV,MATCH(TEXT($C114,"000"),'By serial number'!$A:$A,0),MATCH(_7043_DJones_1_export_excel_2_9_[[#Headers],[Certificate Designator]],'By serial number'!$A$1:$AV$1,0)))=0,"",INDEX('By serial number'!$A:$AV,MATCH(TEXT($C114,"000"),'By serial number'!$A:$A,0),MATCH(_7043_DJones_1_export_excel_2_9_[[#Headers],[Certificate Designator]],'By serial number'!$A$1:$AV$1,0)))</f>
        <v/>
      </c>
      <c r="BH114" s="4" t="str">
        <f>IF(LEN(INDEX('By serial number'!$A:$AV,MATCH(TEXT($C114,"000"),'By serial number'!$A:$A,0),MATCH(_7043_DJones_1_export_excel_2_9_[[#Headers],[Company Name]],'By serial number'!$A$1:$AV$1,0)))=0,"",INDEX('By serial number'!$A:$AV,MATCH(TEXT($C114,"000"),'By serial number'!$A:$A,0),MATCH(_7043_DJones_1_export_excel_2_9_[[#Headers],[Company Name]],'By serial number'!$A$1:$AV$1,0)))</f>
        <v/>
      </c>
      <c r="BI114" s="4" t="str">
        <f>IF(LEN(INDEX('By serial number'!$A:$AV,MATCH(TEXT($C114,"000"),'By serial number'!$A:$A,0),MATCH(_7043_DJones_1_export_excel_2_9_[[#Headers],[CEO_Name]],'By serial number'!$A$1:$AV$1,0)))=0,"",INDEX('By serial number'!$A:$AV,MATCH(TEXT($C114,"000"),'By serial number'!$A:$A,0),MATCH(_7043_DJones_1_export_excel_2_9_[[#Headers],[CEO_Name]],'By serial number'!$A$1:$AV$1,0)))</f>
        <v/>
      </c>
      <c r="BJ114" s="4" t="str">
        <f>IF(LEN(INDEX('By serial number'!$A:$AV,MATCH(TEXT($C114,"000"),'By serial number'!$A:$A,0),MATCH(_7043_DJones_1_export_excel_2_9_[[#Headers],[CEO_Title]],'By serial number'!$A$1:$AV$1,0)))=0,"",INDEX('By serial number'!$A:$AV,MATCH(TEXT($C114,"000"),'By serial number'!$A:$A,0),MATCH(_7043_DJones_1_export_excel_2_9_[[#Headers],[CEO_Title]],'By serial number'!$A$1:$AV$1,0)))</f>
        <v/>
      </c>
      <c r="BK114" s="4" t="str">
        <f>IF(LEN(INDEX('By serial number'!$A:$AV,MATCH(TEXT($C114,"000"),'By serial number'!$A:$A,0),MATCH(_7043_DJones_1_export_excel_2_9_[[#Headers],[CEO_Address1]],'By serial number'!$A$1:$AV$1,0)))=0,"",INDEX('By serial number'!$A:$AV,MATCH(TEXT($C114,"000"),'By serial number'!$A:$A,0),MATCH(_7043_DJones_1_export_excel_2_9_[[#Headers],[CEO_Address1]],'By serial number'!$A$1:$AV$1,0)))</f>
        <v/>
      </c>
      <c r="BL114" s="4" t="str">
        <f>IF(LEN(INDEX('By serial number'!$A:$AV,MATCH(TEXT($C114,"000"),'By serial number'!$A:$A,0),MATCH(_7043_DJones_1_export_excel_2_9_[[#Headers],[CEO_Address2]],'By serial number'!$A$1:$AV$1,0)))=0,"",INDEX('By serial number'!$A:$AV,MATCH(TEXT($C114,"000"),'By serial number'!$A:$A,0),MATCH(_7043_DJones_1_export_excel_2_9_[[#Headers],[CEO_Address2]],'By serial number'!$A$1:$AV$1,0)))</f>
        <v/>
      </c>
      <c r="BM114" s="4" t="str">
        <f>IF(LEN(INDEX('By serial number'!$A:$AV,MATCH(TEXT($C114,"000"),'By serial number'!$A:$A,0),MATCH(_7043_DJones_1_export_excel_2_9_[[#Headers],[CEO_Address3]],'By serial number'!$A$1:$AV$1,0)))=0,"",INDEX('By serial number'!$A:$AV,MATCH(TEXT($C114,"000"),'By serial number'!$A:$A,0),MATCH(_7043_DJones_1_export_excel_2_9_[[#Headers],[CEO_Address3]],'By serial number'!$A$1:$AV$1,0)))</f>
        <v/>
      </c>
      <c r="BN114" s="4" t="str">
        <f>IF(LEN(INDEX('By serial number'!$A:$AV,MATCH(TEXT($C114,"000"),'By serial number'!$A:$A,0),MATCH(_7043_DJones_1_export_excel_2_9_[[#Headers],[CEO_City]],'By serial number'!$A$1:$AV$1,0)))=0,"",INDEX('By serial number'!$A:$AV,MATCH(TEXT($C114,"000"),'By serial number'!$A:$A,0),MATCH(_7043_DJones_1_export_excel_2_9_[[#Headers],[CEO_City]],'By serial number'!$A$1:$AV$1,0)))</f>
        <v/>
      </c>
      <c r="BO114" s="4" t="str">
        <f>IF(LEN(INDEX('By serial number'!$A:$AV,MATCH(TEXT($C114,"000"),'By serial number'!$A:$A,0),MATCH(_7043_DJones_1_export_excel_2_9_[[#Headers],[CEO_State]],'By serial number'!$A$1:$AV$1,0)))=0,"",INDEX('By serial number'!$A:$AV,MATCH(TEXT($C114,"000"),'By serial number'!$A:$A,0),MATCH(_7043_DJones_1_export_excel_2_9_[[#Headers],[CEO_State]],'By serial number'!$A$1:$AV$1,0)))</f>
        <v/>
      </c>
      <c r="BP114" s="4" t="str">
        <f>IF(LEN(INDEX('By serial number'!$A:$AV,MATCH(TEXT($C114,"000"),'By serial number'!$A:$A,0),MATCH(_7043_DJones_1_export_excel_2_9_[[#Headers],[CEO_Postal_Code]],'By serial number'!$A$1:$AV$1,0)))=0,"",INDEX('By serial number'!$A:$AV,MATCH(TEXT($C114,"000"),'By serial number'!$A:$A,0),MATCH(_7043_DJones_1_export_excel_2_9_[[#Headers],[CEO_Postal_Code]],'By serial number'!$A$1:$AV$1,0)))</f>
        <v/>
      </c>
      <c r="BQ114" s="4" t="str">
        <f>IF(LEN(INDEX('By serial number'!$A:$AV,MATCH(TEXT($C114,"000"),'By serial number'!$A:$A,0),MATCH(_7043_DJones_1_export_excel_2_9_[[#Headers],[CEO_Country]],'By serial number'!$A$1:$AV$1,0)))=0,"",INDEX('By serial number'!$A:$AV,MATCH(TEXT($C114,"000"),'By serial number'!$A:$A,0),MATCH(_7043_DJones_1_export_excel_2_9_[[#Headers],[CEO_Country]],'By serial number'!$A$1:$AV$1,0)))</f>
        <v/>
      </c>
      <c r="BR114" s="4" t="str">
        <f>IF(LEN(INDEX('By serial number'!$A:$AV,MATCH(TEXT($C114,"000"),'By serial number'!$A:$A,0),MATCH(_7043_DJones_1_export_excel_2_9_[[#Headers],[CEO_Phone]],'By serial number'!$A$1:$AV$1,0)))=0,"",INDEX('By serial number'!$A:$AV,MATCH(TEXT($C114,"000"),'By serial number'!$A:$A,0),MATCH(_7043_DJones_1_export_excel_2_9_[[#Headers],[CEO_Phone]],'By serial number'!$A$1:$AV$1,0)))</f>
        <v/>
      </c>
      <c r="BS114" s="4" t="str">
        <f>IF(LEN(INDEX('By serial number'!$A:$AV,MATCH(TEXT($C114,"000"),'By serial number'!$A:$A,0),MATCH(_7043_DJones_1_export_excel_2_9_[[#Headers],[CEO_Phone_Extension]],'By serial number'!$A$1:$AV$1,0)))=0,"",INDEX('By serial number'!$A:$AV,MATCH(TEXT($C114,"000"),'By serial number'!$A:$A,0),MATCH(_7043_DJones_1_export_excel_2_9_[[#Headers],[CEO_Phone_Extension]],'By serial number'!$A$1:$AV$1,0)))</f>
        <v/>
      </c>
      <c r="BT114" s="4" t="str">
        <f>IF(LEN(INDEX('By serial number'!$A:$AV,MATCH(TEXT($C114,"000"),'By serial number'!$A:$A,0),MATCH(_7043_DJones_1_export_excel_2_9_[[#Headers],[CEO_Foreign_Phone]],'By serial number'!$A$1:$AV$1,0)))=0,"",INDEX('By serial number'!$A:$AV,MATCH(TEXT($C114,"000"),'By serial number'!$A:$A,0),MATCH(_7043_DJones_1_export_excel_2_9_[[#Headers],[CEO_Foreign_Phone]],'By serial number'!$A$1:$AV$1,0)))</f>
        <v/>
      </c>
      <c r="BU114" s="4" t="str">
        <f>IFERROR(INDEX(Zerobounce!$A:$B,MATCH(_7043_DJones_1_export_excel_2_9_[[#This Row],[COMPEMAILADDRESS]],Zerobounce!$A:$A,0),2),"")</f>
        <v/>
      </c>
      <c r="BV114" s="4" t="str">
        <f>IFERROR(INDEX(Zerobounce!$A:$B,MATCH(_7043_DJones_1_export_excel_2_9_[[#This Row],[CONTACTEMAIL]],Zerobounce!$A:$A,0),2),"")</f>
        <v/>
      </c>
      <c r="BW114" s="11"/>
    </row>
    <row r="115" spans="1:75" x14ac:dyDescent="0.25">
      <c r="A115" s="4" t="s">
        <v>999</v>
      </c>
      <c r="B115" s="4" t="s">
        <v>1000</v>
      </c>
      <c r="C115">
        <v>267</v>
      </c>
      <c r="D115" s="4" t="s">
        <v>655</v>
      </c>
      <c r="E115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PR-SMG</v>
      </c>
      <c r="F115" s="4" t="s">
        <v>1756</v>
      </c>
      <c r="G115" s="4" t="s">
        <v>1757</v>
      </c>
      <c r="H115" s="4" t="s">
        <v>478</v>
      </c>
      <c r="I115" s="4" t="s">
        <v>1043</v>
      </c>
      <c r="J115" s="4" t="s">
        <v>1766</v>
      </c>
      <c r="K115" s="4" t="s">
        <v>1759</v>
      </c>
      <c r="L115" s="4" t="s">
        <v>1760</v>
      </c>
      <c r="M115" s="4" t="s">
        <v>1761</v>
      </c>
      <c r="N115" s="4" t="s">
        <v>1757</v>
      </c>
      <c r="O115" t="s">
        <v>1762</v>
      </c>
      <c r="P115" s="4" t="s">
        <v>478</v>
      </c>
      <c r="Q115" s="4" t="s">
        <v>1016</v>
      </c>
      <c r="R115" s="4"/>
      <c r="S115" s="4"/>
      <c r="T115" s="4" t="s">
        <v>1763</v>
      </c>
      <c r="U115" s="4"/>
      <c r="V115" s="4" t="s">
        <v>1769</v>
      </c>
      <c r="W115" s="4" t="s">
        <v>1770</v>
      </c>
      <c r="X115" s="4" t="s">
        <v>1771</v>
      </c>
      <c r="Y115" s="4" t="s">
        <v>1772</v>
      </c>
      <c r="Z115" s="4" t="s">
        <v>1773</v>
      </c>
      <c r="AA115" s="4"/>
      <c r="AB115" s="4" t="s">
        <v>1773</v>
      </c>
      <c r="AC115" s="4" t="str">
        <f>IF(LEN(INDEX('By serial number'!$A:$AV,MATCH(TEXT($C115,"000"),'By serial number'!$A:$A,0),MATCH(_7043_DJones_1_export_excel_2_9_[[#Headers],["Operator"]],'By serial number'!$A$1:$AV$1,0)))=0,"",INDEX('By serial number'!$A:$AV,MATCH(TEXT($C115,"000"),'By serial number'!$A:$A,0),MATCH(_7043_DJones_1_export_excel_2_9_[[#Headers],["Operator"]],'By serial number'!$A$1:$AV$1,0)))</f>
        <v xml:space="preserve">SAMOS PARTICIPACOES LTDA AND OTHER </v>
      </c>
      <c r="AD115" s="4" t="str">
        <f>IF(LEN(INDEX('By serial number'!$A:$AV,MATCH(TEXT($C115,"000"),'By serial number'!$A:$A,0),MATCH(_7043_DJones_1_export_excel_2_9_[[#Headers],[Data]],'By serial number'!$A$1:$AV$1,0)))=0,"",INDEX('By serial number'!$A:$AV,MATCH(TEXT($C115,"000"),'By serial number'!$A:$A,0),MATCH(_7043_DJones_1_export_excel_2_9_[[#Headers],[Data]],'By serial number'!$A$1:$AV$1,0)))</f>
        <v>KGW Equipment Leasing LLC, Hammond LA delivered 12/2/08</v>
      </c>
      <c r="AE115" s="4" t="str">
        <f>IF(LEN(INDEX('By serial number'!$A:$AV,MATCH(TEXT($C115,"000"),'By serial number'!$A:$A,0),MATCH(_7043_DJones_1_export_excel_2_9_[[#Headers],[NAME]],'By serial number'!$A$1:$AV$1,0)))=0,"",INDEX('By serial number'!$A:$AV,MATCH(TEXT($C115,"000"),'By serial number'!$A:$A,0),MATCH(_7043_DJones_1_export_excel_2_9_[[#Headers],[NAME]],'By serial number'!$A$1:$AV$1,0)))</f>
        <v xml:space="preserve">EXTRATIVA MINERAL S.A </v>
      </c>
      <c r="AF115" s="4" t="str">
        <f>IF(LEN(INDEX('By serial number'!$A:$AV,MATCH(TEXT($C115,"000"),'By serial number'!$A:$A,0),MATCH(_7043_DJones_1_export_excel_2_9_[[#Headers],[STREET]],'By serial number'!$A$1:$AV$1,0)))=0,"",INDEX('By serial number'!$A:$AV,MATCH(TEXT($C115,"000"),'By serial number'!$A:$A,0),MATCH(_7043_DJones_1_export_excel_2_9_[[#Headers],[STREET]],'By serial number'!$A$1:$AV$1,0)))</f>
        <v/>
      </c>
      <c r="AG115" s="4" t="str">
        <f>IF(LEN(INDEX('By serial number'!$A:$AV,MATCH(TEXT($C115,"000"),'By serial number'!$A:$A,0),MATCH(_7043_DJones_1_export_excel_2_9_[[#Headers],[CITY]],'By serial number'!$A$1:$AV$1,0)))=0,"",INDEX('By serial number'!$A:$AV,MATCH(TEXT($C115,"000"),'By serial number'!$A:$A,0),MATCH(_7043_DJones_1_export_excel_2_9_[[#Headers],[CITY]],'By serial number'!$A$1:$AV$1,0)))</f>
        <v/>
      </c>
      <c r="AH115" s="4" t="str">
        <f>IF(LEN(INDEX('By serial number'!$A:$AV,MATCH(TEXT($C115,"000"),'By serial number'!$A:$A,0),MATCH(_7043_DJones_1_export_excel_2_9_[[#Headers],[STATE]],'By serial number'!$A$1:$AV$1,0)))=0,"",INDEX('By serial number'!$A:$AV,MATCH(TEXT($C115,"000"),'By serial number'!$A:$A,0),MATCH(_7043_DJones_1_export_excel_2_9_[[#Headers],[STATE]],'By serial number'!$A$1:$AV$1,0)))</f>
        <v/>
      </c>
      <c r="AI115" s="4" t="e">
        <f>IF(LEN(INDEX('By serial number'!$A:$AV,MATCH(TEXT($C115,"000"),'By serial number'!$A:$A,0),MATCH(_7043_DJones_1_export_excel_2_9_[[#Headers],[Column1]],'By serial number'!$A$1:$AV$1,0)))=0,"",INDEX('By serial number'!$A:$AV,MATCH(TEXT($C115,"000"),'By serial number'!$A:$A,0),MATCH(_7043_DJones_1_export_excel_2_9_[[#Headers],[Column1]],'By serial number'!$A$1:$AV$1,0)))</f>
        <v>#N/A</v>
      </c>
      <c r="AJ115" s="4" t="str">
        <f>IF(LEN(INDEX('By serial number'!$A:$AV,MATCH(TEXT($C115,"000"),'By serial number'!$A:$A,0),MATCH(_7043_DJones_1_export_excel_2_9_[[#Headers],[OTHER NAMES(1)]],'By serial number'!$A$1:$AV$1,0)))=0,"",INDEX('By serial number'!$A:$AV,MATCH(TEXT($C115,"000"),'By serial number'!$A:$A,0),MATCH(_7043_DJones_1_export_excel_2_9_[[#Headers],[OTHER NAMES(1)]],'By serial number'!$A$1:$AV$1,0)))</f>
        <v/>
      </c>
      <c r="AK115" s="4" t="str">
        <f>IF(LEN(INDEX('By serial number'!$A:$AV,MATCH(TEXT($C115,"000"),'By serial number'!$A:$A,0),MATCH(_7043_DJones_1_export_excel_2_9_[[#Headers],[OTHER NAMES(2)]],'By serial number'!$A$1:$AV$1,0)))=0,"",INDEX('By serial number'!$A:$AV,MATCH(TEXT($C115,"000"),'By serial number'!$A:$A,0),MATCH(_7043_DJones_1_export_excel_2_9_[[#Headers],[OTHER NAMES(2)]],'By serial number'!$A$1:$AV$1,0)))</f>
        <v/>
      </c>
      <c r="AL115" s="4" t="str">
        <f>IF(LEN(INDEX('By serial number'!$A:$AV,MATCH(TEXT($C115,"000"),'By serial number'!$A:$A,0),MATCH(_7043_DJones_1_export_excel_2_9_[[#Headers],[Part 135 Certificate Holder Name]],'By serial number'!$A$1:$AV$1,0)))=0,"",INDEX('By serial number'!$A:$AV,MATCH(TEXT($C115,"000"),'By serial number'!$A:$A,0),MATCH(_7043_DJones_1_export_excel_2_9_[[#Headers],[Part 135 Certificate Holder Name]],'By serial number'!$A$1:$AV$1,0)))</f>
        <v/>
      </c>
      <c r="AM115" s="4" t="str">
        <f>IF(LEN(INDEX('By serial number'!$A:$AV,MATCH(TEXT($C115,"000"),'By serial number'!$A:$A,0),MATCH(_7043_DJones_1_export_excel_2_9_[[#Headers],[Part 135 Dsgn]],'By serial number'!$A$1:$AV$1,0)))=0,"",INDEX('By serial number'!$A:$AV,MATCH(TEXT($C115,"000"),'By serial number'!$A:$A,0),MATCH(_7043_DJones_1_export_excel_2_9_[[#Headers],[Part 135 Dsgn]],'By serial number'!$A$1:$AV$1,0)))</f>
        <v/>
      </c>
      <c r="AN115" s="4" t="e">
        <f>IF(LEN(INDEX('By serial number'!$A:$AV,MATCH(TEXT($C115,"000"),'By serial number'!$A:$A,0),MATCH(_7043_DJones_1_export_excel_2_9_[[#Headers],[Column2]],'By serial number'!$A$1:$AV$1,0)))=0,"",INDEX('By serial number'!$A:$AV,MATCH(TEXT($C115,"000"),'By serial number'!$A:$A,0),MATCH(_7043_DJones_1_export_excel_2_9_[[#Headers],[Column2]],'By serial number'!$A$1:$AV$1,0)))</f>
        <v>#N/A</v>
      </c>
      <c r="AO115" s="4" t="str">
        <f>IF(LEN(INDEX('By serial number'!$A:$AV,MATCH(TEXT($C115,"000"),'By serial number'!$A:$A,0),MATCH(_7043_DJones_1_export_excel_2_9_[[#Headers],[DNB Key People]],'By serial number'!$A$1:$AV$1,0)))=0,"",INDEX('By serial number'!$A:$AV,MATCH(TEXT($C115,"000"),'By serial number'!$A:$A,0),MATCH(_7043_DJones_1_export_excel_2_9_[[#Headers],[DNB Key People]],'By serial number'!$A$1:$AV$1,0)))</f>
        <v/>
      </c>
      <c r="AP115" s="4" t="str">
        <f>IF(LEN(INDEX('By serial number'!$A:$AV,MATCH(TEXT($C115,"000"),'By serial number'!$A:$A,0),MATCH(_7043_DJones_1_export_excel_2_9_[[#Headers],[POC]],'By serial number'!$A$1:$AV$1,0)))=0,"",INDEX('By serial number'!$A:$AV,MATCH(TEXT($C115,"000"),'By serial number'!$A:$A,0),MATCH(_7043_DJones_1_export_excel_2_9_[[#Headers],[POC]],'By serial number'!$A$1:$AV$1,0)))</f>
        <v/>
      </c>
      <c r="AQ115" s="4" t="str">
        <f>IF(LEN(INDEX('By serial number'!$A:$AV,MATCH(TEXT($C115,"000"),'By serial number'!$A:$A,0),MATCH(_7043_DJones_1_export_excel_2_9_[[#Headers],[Title]],'By serial number'!$A$1:$AV$1,0)))=0,"",INDEX('By serial number'!$A:$AV,MATCH(TEXT($C115,"000"),'By serial number'!$A:$A,0),MATCH(_7043_DJones_1_export_excel_2_9_[[#Headers],[Title]],'By serial number'!$A$1:$AV$1,0)))</f>
        <v/>
      </c>
      <c r="AR115" s="4" t="str">
        <f>IF(LEN(INDEX('By serial number'!$A:$AV,MATCH(TEXT($C115,"000"),'By serial number'!$A:$A,0),MATCH(_7043_DJones_1_export_excel_2_9_[[#Headers],[Address]],'By serial number'!$A$1:$AV$1,0)))=0,"",INDEX('By serial number'!$A:$AV,MATCH(TEXT($C115,"000"),'By serial number'!$A:$A,0),MATCH(_7043_DJones_1_export_excel_2_9_[[#Headers],[Address]],'By serial number'!$A$1:$AV$1,0)))</f>
        <v/>
      </c>
      <c r="AS115" s="4" t="e">
        <f>IF(LEN(INDEX('By serial number'!$A:$AV,MATCH(TEXT($C115,"000"),'By serial number'!$A:$A,0),MATCH(_7043_DJones_1_export_excel_2_9_[[#Headers],[Column3]],'By serial number'!$A$1:$AV$1,0)))=0,"",INDEX('By serial number'!$A:$AV,MATCH(TEXT($C115,"000"),'By serial number'!$A:$A,0),MATCH(_7043_DJones_1_export_excel_2_9_[[#Headers],[Column3]],'By serial number'!$A$1:$AV$1,0)))</f>
        <v>#N/A</v>
      </c>
      <c r="AT115" s="4" t="str">
        <f>IF(LEN(INDEX('By serial number'!$A:$AV,MATCH(TEXT($C115,"000"),'By serial number'!$A:$A,0),MATCH(_7043_DJones_1_export_excel_2_9_[[#Headers],[Phone]],'By serial number'!$A$1:$AV$1,0)))=0,"",INDEX('By serial number'!$A:$AV,MATCH(TEXT($C115,"000"),'By serial number'!$A:$A,0),MATCH(_7043_DJones_1_export_excel_2_9_[[#Headers],[Phone]],'By serial number'!$A$1:$AV$1,0)))</f>
        <v/>
      </c>
      <c r="AU115" s="4" t="str">
        <f>IF(LEN(INDEX('By serial number'!$A:$AV,MATCH(TEXT($C115,"000"),'By serial number'!$A:$A,0),MATCH(_7043_DJones_1_export_excel_2_9_[[#Headers],[Email]],'By serial number'!$A$1:$AV$1,0)))=0,"",INDEX('By serial number'!$A:$AV,MATCH(TEXT($C115,"000"),'By serial number'!$A:$A,0),MATCH(_7043_DJones_1_export_excel_2_9_[[#Headers],[Email]],'By serial number'!$A$1:$AV$1,0)))</f>
        <v/>
      </c>
      <c r="AV115" s="4" t="e">
        <f>IF(LEN(INDEX('By serial number'!$A:$AV,MATCH(TEXT($C115,"000"),'By serial number'!$A:$A,0),MATCH(_7043_DJones_1_export_excel_2_9_[[#Headers],[Column4]],'By serial number'!$A$1:$AV$1,0)))=0,"",INDEX('By serial number'!$A:$AV,MATCH(TEXT($C115,"000"),'By serial number'!$A:$A,0),MATCH(_7043_DJones_1_export_excel_2_9_[[#Headers],[Column4]],'By serial number'!$A$1:$AV$1,0)))</f>
        <v>#N/A</v>
      </c>
      <c r="AW115" s="4" t="str">
        <f>IF(LEN(INDEX('By serial number'!$A:$AV,MATCH(TEXT($C115,"000"),'By serial number'!$A:$A,0),MATCH(_7043_DJones_1_export_excel_2_9_[[#Headers],[NBAA Name]],'By serial number'!$A$1:$AV$1,0)))=0,"",INDEX('By serial number'!$A:$AV,MATCH(TEXT($C115,"000"),'By serial number'!$A:$A,0),MATCH(_7043_DJones_1_export_excel_2_9_[[#Headers],[NBAA Name]],'By serial number'!$A$1:$AV$1,0)))</f>
        <v/>
      </c>
      <c r="AX115" s="4" t="str">
        <f>IF(LEN(INDEX('By serial number'!$A:$AV,MATCH(TEXT($C115,"000"),'By serial number'!$A:$A,0),MATCH(_7043_DJones_1_export_excel_2_9_[[#Headers],[NBAA Addr1]],'By serial number'!$A$1:$AV$1,0)))=0,"",INDEX('By serial number'!$A:$AV,MATCH(TEXT($C115,"000"),'By serial number'!$A:$A,0),MATCH(_7043_DJones_1_export_excel_2_9_[[#Headers],[NBAA Addr1]],'By serial number'!$A$1:$AV$1,0)))</f>
        <v/>
      </c>
      <c r="AY115" s="4" t="str">
        <f>IF(LEN(INDEX('By serial number'!$A:$AV,MATCH(TEXT($C115,"000"),'By serial number'!$A:$A,0),MATCH(_7043_DJones_1_export_excel_2_9_[[#Headers],[NBAA Addr2]],'By serial number'!$A$1:$AV$1,0)))=0,"",INDEX('By serial number'!$A:$AV,MATCH(TEXT($C115,"000"),'By serial number'!$A:$A,0),MATCH(_7043_DJones_1_export_excel_2_9_[[#Headers],[NBAA Addr2]],'By serial number'!$A$1:$AV$1,0)))</f>
        <v/>
      </c>
      <c r="AZ115" s="4" t="str">
        <f>IF(LEN(INDEX('By serial number'!$A:$AV,MATCH(TEXT($C115,"000"),'By serial number'!$A:$A,0),MATCH(_7043_DJones_1_export_excel_2_9_[[#Headers],[NBAA City]],'By serial number'!$A$1:$AV$1,0)))=0,"",INDEX('By serial number'!$A:$AV,MATCH(TEXT($C115,"000"),'By serial number'!$A:$A,0),MATCH(_7043_DJones_1_export_excel_2_9_[[#Headers],[NBAA City]],'By serial number'!$A$1:$AV$1,0)))</f>
        <v/>
      </c>
      <c r="BA115" s="4" t="str">
        <f>IF(LEN(INDEX('By serial number'!$A:$AV,MATCH(TEXT($C115,"000"),'By serial number'!$A:$A,0),MATCH(_7043_DJones_1_export_excel_2_9_[[#Headers],[NBAA State]],'By serial number'!$A$1:$AV$1,0)))=0,"",INDEX('By serial number'!$A:$AV,MATCH(TEXT($C115,"000"),'By serial number'!$A:$A,0),MATCH(_7043_DJones_1_export_excel_2_9_[[#Headers],[NBAA State]],'By serial number'!$A$1:$AV$1,0)))</f>
        <v/>
      </c>
      <c r="BB115" s="4" t="str">
        <f>IF(LEN(INDEX('By serial number'!$A:$AV,MATCH(TEXT($C115,"000"),'By serial number'!$A:$A,0),MATCH(_7043_DJones_1_export_excel_2_9_[[#Headers],[NBAA Zip]],'By serial number'!$A$1:$AV$1,0)))=0,"",INDEX('By serial number'!$A:$AV,MATCH(TEXT($C115,"000"),'By serial number'!$A:$A,0),MATCH(_7043_DJones_1_export_excel_2_9_[[#Headers],[NBAA Zip]],'By serial number'!$A$1:$AV$1,0)))</f>
        <v/>
      </c>
      <c r="BC115" s="4" t="str">
        <f>IF(LEN(INDEX('By serial number'!$A:$AV,MATCH(TEXT($C115,"000"),'By serial number'!$A:$A,0),MATCH(_7043_DJones_1_export_excel_2_9_[[#Headers],[NBAA Phone]],'By serial number'!$A$1:$AV$1,0)))=0,"",INDEX('By serial number'!$A:$AV,MATCH(TEXT($C115,"000"),'By serial number'!$A:$A,0),MATCH(_7043_DJones_1_export_excel_2_9_[[#Headers],[NBAA Phone]],'By serial number'!$A$1:$AV$1,0)))</f>
        <v/>
      </c>
      <c r="BD115" s="4" t="str">
        <f>IF(LEN(INDEX('By serial number'!$A:$AV,MATCH(TEXT($C115,"000"),'By serial number'!$A:$A,0),MATCH(_7043_DJones_1_export_excel_2_9_[[#Headers],[NBAA Web]],'By serial number'!$A$1:$AV$1,0)))=0,"",INDEX('By serial number'!$A:$AV,MATCH(TEXT($C115,"000"),'By serial number'!$A:$A,0),MATCH(_7043_DJones_1_export_excel_2_9_[[#Headers],[NBAA Web]],'By serial number'!$A$1:$AV$1,0)))</f>
        <v/>
      </c>
      <c r="BE115" s="4" t="str">
        <f>IF(LEN(INDEX('By serial number'!$A:$AV,MATCH(TEXT($C115,"000"),'By serial number'!$A:$A,0),MATCH(_7043_DJones_1_export_excel_2_9_[[#Headers],[NBAA email]],'By serial number'!$A$1:$AV$1,0)))=0,"",INDEX('By serial number'!$A:$AV,MATCH(TEXT($C115,"000"),'By serial number'!$A:$A,0),MATCH(_7043_DJones_1_export_excel_2_9_[[#Headers],[NBAA email]],'By serial number'!$A$1:$AV$1,0)))</f>
        <v/>
      </c>
      <c r="BF115" s="4" t="str">
        <f>IF(LEN(INDEX('By serial number'!$A:$AV,MATCH(TEXT($C115,"000"),'By serial number'!$A:$A,0),MATCH(_7043_DJones_1_export_excel_2_9_[[#Headers],[NBAA NBAA Link]],'By serial number'!$A$1:$AV$1,0)))=0,"",INDEX('By serial number'!$A:$AV,MATCH(TEXT($C115,"000"),'By serial number'!$A:$A,0),MATCH(_7043_DJones_1_export_excel_2_9_[[#Headers],[NBAA NBAA Link]],'By serial number'!$A$1:$AV$1,0)))</f>
        <v/>
      </c>
      <c r="BG115" s="4" t="str">
        <f>IF(LEN(INDEX('By serial number'!$A:$AV,MATCH(TEXT($C115,"000"),'By serial number'!$A:$A,0),MATCH(_7043_DJones_1_export_excel_2_9_[[#Headers],[Certificate Designator]],'By serial number'!$A$1:$AV$1,0)))=0,"",INDEX('By serial number'!$A:$AV,MATCH(TEXT($C115,"000"),'By serial number'!$A:$A,0),MATCH(_7043_DJones_1_export_excel_2_9_[[#Headers],[Certificate Designator]],'By serial number'!$A$1:$AV$1,0)))</f>
        <v/>
      </c>
      <c r="BH115" s="4" t="str">
        <f>IF(LEN(INDEX('By serial number'!$A:$AV,MATCH(TEXT($C115,"000"),'By serial number'!$A:$A,0),MATCH(_7043_DJones_1_export_excel_2_9_[[#Headers],[Company Name]],'By serial number'!$A$1:$AV$1,0)))=0,"",INDEX('By serial number'!$A:$AV,MATCH(TEXT($C115,"000"),'By serial number'!$A:$A,0),MATCH(_7043_DJones_1_export_excel_2_9_[[#Headers],[Company Name]],'By serial number'!$A$1:$AV$1,0)))</f>
        <v/>
      </c>
      <c r="BI115" s="4" t="str">
        <f>IF(LEN(INDEX('By serial number'!$A:$AV,MATCH(TEXT($C115,"000"),'By serial number'!$A:$A,0),MATCH(_7043_DJones_1_export_excel_2_9_[[#Headers],[CEO_Name]],'By serial number'!$A$1:$AV$1,0)))=0,"",INDEX('By serial number'!$A:$AV,MATCH(TEXT($C115,"000"),'By serial number'!$A:$A,0),MATCH(_7043_DJones_1_export_excel_2_9_[[#Headers],[CEO_Name]],'By serial number'!$A$1:$AV$1,0)))</f>
        <v/>
      </c>
      <c r="BJ115" s="4" t="str">
        <f>IF(LEN(INDEX('By serial number'!$A:$AV,MATCH(TEXT($C115,"000"),'By serial number'!$A:$A,0),MATCH(_7043_DJones_1_export_excel_2_9_[[#Headers],[CEO_Title]],'By serial number'!$A$1:$AV$1,0)))=0,"",INDEX('By serial number'!$A:$AV,MATCH(TEXT($C115,"000"),'By serial number'!$A:$A,0),MATCH(_7043_DJones_1_export_excel_2_9_[[#Headers],[CEO_Title]],'By serial number'!$A$1:$AV$1,0)))</f>
        <v/>
      </c>
      <c r="BK115" s="4" t="str">
        <f>IF(LEN(INDEX('By serial number'!$A:$AV,MATCH(TEXT($C115,"000"),'By serial number'!$A:$A,0),MATCH(_7043_DJones_1_export_excel_2_9_[[#Headers],[CEO_Address1]],'By serial number'!$A$1:$AV$1,0)))=0,"",INDEX('By serial number'!$A:$AV,MATCH(TEXT($C115,"000"),'By serial number'!$A:$A,0),MATCH(_7043_DJones_1_export_excel_2_9_[[#Headers],[CEO_Address1]],'By serial number'!$A$1:$AV$1,0)))</f>
        <v/>
      </c>
      <c r="BL115" s="4" t="str">
        <f>IF(LEN(INDEX('By serial number'!$A:$AV,MATCH(TEXT($C115,"000"),'By serial number'!$A:$A,0),MATCH(_7043_DJones_1_export_excel_2_9_[[#Headers],[CEO_Address2]],'By serial number'!$A$1:$AV$1,0)))=0,"",INDEX('By serial number'!$A:$AV,MATCH(TEXT($C115,"000"),'By serial number'!$A:$A,0),MATCH(_7043_DJones_1_export_excel_2_9_[[#Headers],[CEO_Address2]],'By serial number'!$A$1:$AV$1,0)))</f>
        <v/>
      </c>
      <c r="BM115" s="4" t="str">
        <f>IF(LEN(INDEX('By serial number'!$A:$AV,MATCH(TEXT($C115,"000"),'By serial number'!$A:$A,0),MATCH(_7043_DJones_1_export_excel_2_9_[[#Headers],[CEO_Address3]],'By serial number'!$A$1:$AV$1,0)))=0,"",INDEX('By serial number'!$A:$AV,MATCH(TEXT($C115,"000"),'By serial number'!$A:$A,0),MATCH(_7043_DJones_1_export_excel_2_9_[[#Headers],[CEO_Address3]],'By serial number'!$A$1:$AV$1,0)))</f>
        <v/>
      </c>
      <c r="BN115" s="4" t="str">
        <f>IF(LEN(INDEX('By serial number'!$A:$AV,MATCH(TEXT($C115,"000"),'By serial number'!$A:$A,0),MATCH(_7043_DJones_1_export_excel_2_9_[[#Headers],[CEO_City]],'By serial number'!$A$1:$AV$1,0)))=0,"",INDEX('By serial number'!$A:$AV,MATCH(TEXT($C115,"000"),'By serial number'!$A:$A,0),MATCH(_7043_DJones_1_export_excel_2_9_[[#Headers],[CEO_City]],'By serial number'!$A$1:$AV$1,0)))</f>
        <v/>
      </c>
      <c r="BO115" s="4" t="str">
        <f>IF(LEN(INDEX('By serial number'!$A:$AV,MATCH(TEXT($C115,"000"),'By serial number'!$A:$A,0),MATCH(_7043_DJones_1_export_excel_2_9_[[#Headers],[CEO_State]],'By serial number'!$A$1:$AV$1,0)))=0,"",INDEX('By serial number'!$A:$AV,MATCH(TEXT($C115,"000"),'By serial number'!$A:$A,0),MATCH(_7043_DJones_1_export_excel_2_9_[[#Headers],[CEO_State]],'By serial number'!$A$1:$AV$1,0)))</f>
        <v/>
      </c>
      <c r="BP115" s="4" t="str">
        <f>IF(LEN(INDEX('By serial number'!$A:$AV,MATCH(TEXT($C115,"000"),'By serial number'!$A:$A,0),MATCH(_7043_DJones_1_export_excel_2_9_[[#Headers],[CEO_Postal_Code]],'By serial number'!$A$1:$AV$1,0)))=0,"",INDEX('By serial number'!$A:$AV,MATCH(TEXT($C115,"000"),'By serial number'!$A:$A,0),MATCH(_7043_DJones_1_export_excel_2_9_[[#Headers],[CEO_Postal_Code]],'By serial number'!$A$1:$AV$1,0)))</f>
        <v/>
      </c>
      <c r="BQ115" s="4" t="str">
        <f>IF(LEN(INDEX('By serial number'!$A:$AV,MATCH(TEXT($C115,"000"),'By serial number'!$A:$A,0),MATCH(_7043_DJones_1_export_excel_2_9_[[#Headers],[CEO_Country]],'By serial number'!$A$1:$AV$1,0)))=0,"",INDEX('By serial number'!$A:$AV,MATCH(TEXT($C115,"000"),'By serial number'!$A:$A,0),MATCH(_7043_DJones_1_export_excel_2_9_[[#Headers],[CEO_Country]],'By serial number'!$A$1:$AV$1,0)))</f>
        <v/>
      </c>
      <c r="BR115" s="4" t="str">
        <f>IF(LEN(INDEX('By serial number'!$A:$AV,MATCH(TEXT($C115,"000"),'By serial number'!$A:$A,0),MATCH(_7043_DJones_1_export_excel_2_9_[[#Headers],[CEO_Phone]],'By serial number'!$A$1:$AV$1,0)))=0,"",INDEX('By serial number'!$A:$AV,MATCH(TEXT($C115,"000"),'By serial number'!$A:$A,0),MATCH(_7043_DJones_1_export_excel_2_9_[[#Headers],[CEO_Phone]],'By serial number'!$A$1:$AV$1,0)))</f>
        <v/>
      </c>
      <c r="BS115" s="4" t="str">
        <f>IF(LEN(INDEX('By serial number'!$A:$AV,MATCH(TEXT($C115,"000"),'By serial number'!$A:$A,0),MATCH(_7043_DJones_1_export_excel_2_9_[[#Headers],[CEO_Phone_Extension]],'By serial number'!$A$1:$AV$1,0)))=0,"",INDEX('By serial number'!$A:$AV,MATCH(TEXT($C115,"000"),'By serial number'!$A:$A,0),MATCH(_7043_DJones_1_export_excel_2_9_[[#Headers],[CEO_Phone_Extension]],'By serial number'!$A$1:$AV$1,0)))</f>
        <v/>
      </c>
      <c r="BT115" s="4" t="str">
        <f>IF(LEN(INDEX('By serial number'!$A:$AV,MATCH(TEXT($C115,"000"),'By serial number'!$A:$A,0),MATCH(_7043_DJones_1_export_excel_2_9_[[#Headers],[CEO_Foreign_Phone]],'By serial number'!$A$1:$AV$1,0)))=0,"",INDEX('By serial number'!$A:$AV,MATCH(TEXT($C115,"000"),'By serial number'!$A:$A,0),MATCH(_7043_DJones_1_export_excel_2_9_[[#Headers],[CEO_Foreign_Phone]],'By serial number'!$A$1:$AV$1,0)))</f>
        <v/>
      </c>
      <c r="BU115" s="4" t="str">
        <f>IFERROR(INDEX(Zerobounce!$A:$B,MATCH(_7043_DJones_1_export_excel_2_9_[[#This Row],[COMPEMAILADDRESS]],Zerobounce!$A:$A,0),2),"")</f>
        <v/>
      </c>
      <c r="BV115" s="4" t="str">
        <f>IFERROR(INDEX(Zerobounce!$A:$B,MATCH(_7043_DJones_1_export_excel_2_9_[[#This Row],[CONTACTEMAIL]],Zerobounce!$A:$A,0),2),"")</f>
        <v>valid</v>
      </c>
      <c r="BW115" s="11"/>
    </row>
    <row r="116" spans="1:75" x14ac:dyDescent="0.25">
      <c r="A116" s="4" t="s">
        <v>999</v>
      </c>
      <c r="B116" s="4" t="s">
        <v>1000</v>
      </c>
      <c r="C116">
        <v>268</v>
      </c>
      <c r="D116" s="4" t="s">
        <v>657</v>
      </c>
      <c r="E116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N365SS</v>
      </c>
      <c r="F116" s="4" t="s">
        <v>1774</v>
      </c>
      <c r="G116" s="4" t="s">
        <v>219</v>
      </c>
      <c r="H116" s="4" t="s">
        <v>1002</v>
      </c>
      <c r="I116" s="4" t="s">
        <v>1110</v>
      </c>
      <c r="J116" s="4" t="s">
        <v>1775</v>
      </c>
      <c r="K116" s="4"/>
      <c r="L116" s="4"/>
      <c r="M116" s="4"/>
      <c r="N116" s="4" t="s">
        <v>219</v>
      </c>
      <c r="P116" s="4" t="s">
        <v>1002</v>
      </c>
      <c r="Q116" s="4" t="s">
        <v>1016</v>
      </c>
      <c r="R116" s="4"/>
      <c r="S116" s="4"/>
      <c r="T116" s="4"/>
      <c r="U116" s="4"/>
      <c r="V116" s="4" t="s">
        <v>1439</v>
      </c>
      <c r="W116" s="4" t="s">
        <v>1776</v>
      </c>
      <c r="X116" s="4"/>
      <c r="Y116" s="4"/>
      <c r="Z116" s="4"/>
      <c r="AA116" s="4"/>
      <c r="AB116" s="4"/>
      <c r="AC116" s="4" t="str">
        <f>IF(LEN(INDEX('By serial number'!$A:$AV,MATCH(TEXT($C116,"000"),'By serial number'!$A:$A,0),MATCH(_7043_DJones_1_export_excel_2_9_[[#Headers],["Operator"]],'By serial number'!$A$1:$AV$1,0)))=0,"",INDEX('By serial number'!$A:$AV,MATCH(TEXT($C116,"000"),'By serial number'!$A:$A,0),MATCH(_7043_DJones_1_export_excel_2_9_[[#Headers],["Operator"]],'By serial number'!$A$1:$AV$1,0)))</f>
        <v/>
      </c>
      <c r="AD116" s="4" t="str">
        <f>IF(LEN(INDEX('By serial number'!$A:$AV,MATCH(TEXT($C116,"000"),'By serial number'!$A:$A,0),MATCH(_7043_DJones_1_export_excel_2_9_[[#Headers],[Data]],'By serial number'!$A$1:$AV$1,0)))=0,"",INDEX('By serial number'!$A:$AV,MATCH(TEXT($C116,"000"),'By serial number'!$A:$A,0),MATCH(_7043_DJones_1_export_excel_2_9_[[#Headers],[Data]],'By serial number'!$A$1:$AV$1,0)))</f>
        <v>Robert W Stallings (et al), Frisco TX bought 12/31/20</v>
      </c>
      <c r="AE116" s="4" t="str">
        <f>IF(LEN(INDEX('By serial number'!$A:$AV,MATCH(TEXT($C116,"000"),'By serial number'!$A:$A,0),MATCH(_7043_DJones_1_export_excel_2_9_[[#Headers],[NAME]],'By serial number'!$A$1:$AV$1,0)))=0,"",INDEX('By serial number'!$A:$AV,MATCH(TEXT($C116,"000"),'By serial number'!$A:$A,0),MATCH(_7043_DJones_1_export_excel_2_9_[[#Headers],[NAME]],'By serial number'!$A$1:$AV$1,0)))</f>
        <v>STALLINGS ROBERT W</v>
      </c>
      <c r="AF116" s="4" t="str">
        <f>IF(LEN(INDEX('By serial number'!$A:$AV,MATCH(TEXT($C116,"000"),'By serial number'!$A:$A,0),MATCH(_7043_DJones_1_export_excel_2_9_[[#Headers],[STREET]],'By serial number'!$A$1:$AV$1,0)))=0,"",INDEX('By serial number'!$A:$AV,MATCH(TEXT($C116,"000"),'By serial number'!$A:$A,0),MATCH(_7043_DJones_1_export_excel_2_9_[[#Headers],[STREET]],'By serial number'!$A$1:$AV$1,0)))</f>
        <v>5242 BUENA VISTA DR</v>
      </c>
      <c r="AG116" s="4" t="str">
        <f>IF(LEN(INDEX('By serial number'!$A:$AV,MATCH(TEXT($C116,"000"),'By serial number'!$A:$A,0),MATCH(_7043_DJones_1_export_excel_2_9_[[#Headers],[CITY]],'By serial number'!$A$1:$AV$1,0)))=0,"",INDEX('By serial number'!$A:$AV,MATCH(TEXT($C116,"000"),'By serial number'!$A:$A,0),MATCH(_7043_DJones_1_export_excel_2_9_[[#Headers],[CITY]],'By serial number'!$A$1:$AV$1,0)))</f>
        <v>FRISCO</v>
      </c>
      <c r="AH116" s="4" t="str">
        <f>IF(LEN(INDEX('By serial number'!$A:$AV,MATCH(TEXT($C116,"000"),'By serial number'!$A:$A,0),MATCH(_7043_DJones_1_export_excel_2_9_[[#Headers],[STATE]],'By serial number'!$A$1:$AV$1,0)))=0,"",INDEX('By serial number'!$A:$AV,MATCH(TEXT($C116,"000"),'By serial number'!$A:$A,0),MATCH(_7043_DJones_1_export_excel_2_9_[[#Headers],[STATE]],'By serial number'!$A$1:$AV$1,0)))</f>
        <v>TX</v>
      </c>
      <c r="AI116" s="4" t="e">
        <f>IF(LEN(INDEX('By serial number'!$A:$AV,MATCH(TEXT($C116,"000"),'By serial number'!$A:$A,0),MATCH(_7043_DJones_1_export_excel_2_9_[[#Headers],[Column1]],'By serial number'!$A$1:$AV$1,0)))=0,"",INDEX('By serial number'!$A:$AV,MATCH(TEXT($C116,"000"),'By serial number'!$A:$A,0),MATCH(_7043_DJones_1_export_excel_2_9_[[#Headers],[Column1]],'By serial number'!$A$1:$AV$1,0)))</f>
        <v>#N/A</v>
      </c>
      <c r="AJ116" s="4" t="str">
        <f>IF(LEN(INDEX('By serial number'!$A:$AV,MATCH(TEXT($C116,"000"),'By serial number'!$A:$A,0),MATCH(_7043_DJones_1_export_excel_2_9_[[#Headers],[OTHER NAMES(1)]],'By serial number'!$A$1:$AV$1,0)))=0,"",INDEX('By serial number'!$A:$AV,MATCH(TEXT($C116,"000"),'By serial number'!$A:$A,0),MATCH(_7043_DJones_1_export_excel_2_9_[[#Headers],[OTHER NAMES(1)]],'By serial number'!$A$1:$AV$1,0)))</f>
        <v>REIS JAMES R</v>
      </c>
      <c r="AK116" s="4" t="str">
        <f>IF(LEN(INDEX('By serial number'!$A:$AV,MATCH(TEXT($C116,"000"),'By serial number'!$A:$A,0),MATCH(_7043_DJones_1_export_excel_2_9_[[#Headers],[OTHER NAMES(2)]],'By serial number'!$A$1:$AV$1,0)))=0,"",INDEX('By serial number'!$A:$AV,MATCH(TEXT($C116,"000"),'By serial number'!$A:$A,0),MATCH(_7043_DJones_1_export_excel_2_9_[[#Headers],[OTHER NAMES(2)]],'By serial number'!$A$1:$AV$1,0)))</f>
        <v>ANDERSON GLENN W</v>
      </c>
      <c r="AL116" s="4" t="str">
        <f>IF(LEN(INDEX('By serial number'!$A:$AV,MATCH(TEXT($C116,"000"),'By serial number'!$A:$A,0),MATCH(_7043_DJones_1_export_excel_2_9_[[#Headers],[Part 135 Certificate Holder Name]],'By serial number'!$A$1:$AV$1,0)))=0,"",INDEX('By serial number'!$A:$AV,MATCH(TEXT($C116,"000"),'By serial number'!$A:$A,0),MATCH(_7043_DJones_1_export_excel_2_9_[[#Headers],[Part 135 Certificate Holder Name]],'By serial number'!$A$1:$AV$1,0)))</f>
        <v/>
      </c>
      <c r="AM116" s="4" t="str">
        <f>IF(LEN(INDEX('By serial number'!$A:$AV,MATCH(TEXT($C116,"000"),'By serial number'!$A:$A,0),MATCH(_7043_DJones_1_export_excel_2_9_[[#Headers],[Part 135 Dsgn]],'By serial number'!$A$1:$AV$1,0)))=0,"",INDEX('By serial number'!$A:$AV,MATCH(TEXT($C116,"000"),'By serial number'!$A:$A,0),MATCH(_7043_DJones_1_export_excel_2_9_[[#Headers],[Part 135 Dsgn]],'By serial number'!$A$1:$AV$1,0)))</f>
        <v/>
      </c>
      <c r="AN116" s="4" t="e">
        <f>IF(LEN(INDEX('By serial number'!$A:$AV,MATCH(TEXT($C116,"000"),'By serial number'!$A:$A,0),MATCH(_7043_DJones_1_export_excel_2_9_[[#Headers],[Column2]],'By serial number'!$A$1:$AV$1,0)))=0,"",INDEX('By serial number'!$A:$AV,MATCH(TEXT($C116,"000"),'By serial number'!$A:$A,0),MATCH(_7043_DJones_1_export_excel_2_9_[[#Headers],[Column2]],'By serial number'!$A$1:$AV$1,0)))</f>
        <v>#N/A</v>
      </c>
      <c r="AO116" s="4" t="str">
        <f>IF(LEN(INDEX('By serial number'!$A:$AV,MATCH(TEXT($C116,"000"),'By serial number'!$A:$A,0),MATCH(_7043_DJones_1_export_excel_2_9_[[#Headers],[DNB Key People]],'By serial number'!$A$1:$AV$1,0)))=0,"",INDEX('By serial number'!$A:$AV,MATCH(TEXT($C116,"000"),'By serial number'!$A:$A,0),MATCH(_7043_DJones_1_export_excel_2_9_[[#Headers],[DNB Key People]],'By serial number'!$A$1:$AV$1,0)))</f>
        <v/>
      </c>
      <c r="AP116" s="4" t="str">
        <f>IF(LEN(INDEX('By serial number'!$A:$AV,MATCH(TEXT($C116,"000"),'By serial number'!$A:$A,0),MATCH(_7043_DJones_1_export_excel_2_9_[[#Headers],[POC]],'By serial number'!$A$1:$AV$1,0)))=0,"",INDEX('By serial number'!$A:$AV,MATCH(TEXT($C116,"000"),'By serial number'!$A:$A,0),MATCH(_7043_DJones_1_export_excel_2_9_[[#Headers],[POC]],'By serial number'!$A$1:$AV$1,0)))</f>
        <v/>
      </c>
      <c r="AQ116" s="4" t="str">
        <f>IF(LEN(INDEX('By serial number'!$A:$AV,MATCH(TEXT($C116,"000"),'By serial number'!$A:$A,0),MATCH(_7043_DJones_1_export_excel_2_9_[[#Headers],[Title]],'By serial number'!$A$1:$AV$1,0)))=0,"",INDEX('By serial number'!$A:$AV,MATCH(TEXT($C116,"000"),'By serial number'!$A:$A,0),MATCH(_7043_DJones_1_export_excel_2_9_[[#Headers],[Title]],'By serial number'!$A$1:$AV$1,0)))</f>
        <v/>
      </c>
      <c r="AR116" s="4" t="str">
        <f>IF(LEN(INDEX('By serial number'!$A:$AV,MATCH(TEXT($C116,"000"),'By serial number'!$A:$A,0),MATCH(_7043_DJones_1_export_excel_2_9_[[#Headers],[Address]],'By serial number'!$A$1:$AV$1,0)))=0,"",INDEX('By serial number'!$A:$AV,MATCH(TEXT($C116,"000"),'By serial number'!$A:$A,0),MATCH(_7043_DJones_1_export_excel_2_9_[[#Headers],[Address]],'By serial number'!$A$1:$AV$1,0)))</f>
        <v/>
      </c>
      <c r="AS116" s="4" t="e">
        <f>IF(LEN(INDEX('By serial number'!$A:$AV,MATCH(TEXT($C116,"000"),'By serial number'!$A:$A,0),MATCH(_7043_DJones_1_export_excel_2_9_[[#Headers],[Column3]],'By serial number'!$A$1:$AV$1,0)))=0,"",INDEX('By serial number'!$A:$AV,MATCH(TEXT($C116,"000"),'By serial number'!$A:$A,0),MATCH(_7043_DJones_1_export_excel_2_9_[[#Headers],[Column3]],'By serial number'!$A$1:$AV$1,0)))</f>
        <v>#N/A</v>
      </c>
      <c r="AT116" s="4" t="str">
        <f>IF(LEN(INDEX('By serial number'!$A:$AV,MATCH(TEXT($C116,"000"),'By serial number'!$A:$A,0),MATCH(_7043_DJones_1_export_excel_2_9_[[#Headers],[Phone]],'By serial number'!$A$1:$AV$1,0)))=0,"",INDEX('By serial number'!$A:$AV,MATCH(TEXT($C116,"000"),'By serial number'!$A:$A,0),MATCH(_7043_DJones_1_export_excel_2_9_[[#Headers],[Phone]],'By serial number'!$A$1:$AV$1,0)))</f>
        <v/>
      </c>
      <c r="AU116" s="4" t="str">
        <f>IF(LEN(INDEX('By serial number'!$A:$AV,MATCH(TEXT($C116,"000"),'By serial number'!$A:$A,0),MATCH(_7043_DJones_1_export_excel_2_9_[[#Headers],[Email]],'By serial number'!$A$1:$AV$1,0)))=0,"",INDEX('By serial number'!$A:$AV,MATCH(TEXT($C116,"000"),'By serial number'!$A:$A,0),MATCH(_7043_DJones_1_export_excel_2_9_[[#Headers],[Email]],'By serial number'!$A$1:$AV$1,0)))</f>
        <v/>
      </c>
      <c r="AV116" s="4" t="e">
        <f>IF(LEN(INDEX('By serial number'!$A:$AV,MATCH(TEXT($C116,"000"),'By serial number'!$A:$A,0),MATCH(_7043_DJones_1_export_excel_2_9_[[#Headers],[Column4]],'By serial number'!$A$1:$AV$1,0)))=0,"",INDEX('By serial number'!$A:$AV,MATCH(TEXT($C116,"000"),'By serial number'!$A:$A,0),MATCH(_7043_DJones_1_export_excel_2_9_[[#Headers],[Column4]],'By serial number'!$A$1:$AV$1,0)))</f>
        <v>#N/A</v>
      </c>
      <c r="AW116" s="4" t="str">
        <f>IF(LEN(INDEX('By serial number'!$A:$AV,MATCH(TEXT($C116,"000"),'By serial number'!$A:$A,0),MATCH(_7043_DJones_1_export_excel_2_9_[[#Headers],[NBAA Name]],'By serial number'!$A$1:$AV$1,0)))=0,"",INDEX('By serial number'!$A:$AV,MATCH(TEXT($C116,"000"),'By serial number'!$A:$A,0),MATCH(_7043_DJones_1_export_excel_2_9_[[#Headers],[NBAA Name]],'By serial number'!$A$1:$AV$1,0)))</f>
        <v/>
      </c>
      <c r="AX116" s="4" t="str">
        <f>IF(LEN(INDEX('By serial number'!$A:$AV,MATCH(TEXT($C116,"000"),'By serial number'!$A:$A,0),MATCH(_7043_DJones_1_export_excel_2_9_[[#Headers],[NBAA Addr1]],'By serial number'!$A$1:$AV$1,0)))=0,"",INDEX('By serial number'!$A:$AV,MATCH(TEXT($C116,"000"),'By serial number'!$A:$A,0),MATCH(_7043_DJones_1_export_excel_2_9_[[#Headers],[NBAA Addr1]],'By serial number'!$A$1:$AV$1,0)))</f>
        <v/>
      </c>
      <c r="AY116" s="4" t="str">
        <f>IF(LEN(INDEX('By serial number'!$A:$AV,MATCH(TEXT($C116,"000"),'By serial number'!$A:$A,0),MATCH(_7043_DJones_1_export_excel_2_9_[[#Headers],[NBAA Addr2]],'By serial number'!$A$1:$AV$1,0)))=0,"",INDEX('By serial number'!$A:$AV,MATCH(TEXT($C116,"000"),'By serial number'!$A:$A,0),MATCH(_7043_DJones_1_export_excel_2_9_[[#Headers],[NBAA Addr2]],'By serial number'!$A$1:$AV$1,0)))</f>
        <v/>
      </c>
      <c r="AZ116" s="4" t="str">
        <f>IF(LEN(INDEX('By serial number'!$A:$AV,MATCH(TEXT($C116,"000"),'By serial number'!$A:$A,0),MATCH(_7043_DJones_1_export_excel_2_9_[[#Headers],[NBAA City]],'By serial number'!$A$1:$AV$1,0)))=0,"",INDEX('By serial number'!$A:$AV,MATCH(TEXT($C116,"000"),'By serial number'!$A:$A,0),MATCH(_7043_DJones_1_export_excel_2_9_[[#Headers],[NBAA City]],'By serial number'!$A$1:$AV$1,0)))</f>
        <v/>
      </c>
      <c r="BA116" s="4" t="str">
        <f>IF(LEN(INDEX('By serial number'!$A:$AV,MATCH(TEXT($C116,"000"),'By serial number'!$A:$A,0),MATCH(_7043_DJones_1_export_excel_2_9_[[#Headers],[NBAA State]],'By serial number'!$A$1:$AV$1,0)))=0,"",INDEX('By serial number'!$A:$AV,MATCH(TEXT($C116,"000"),'By serial number'!$A:$A,0),MATCH(_7043_DJones_1_export_excel_2_9_[[#Headers],[NBAA State]],'By serial number'!$A$1:$AV$1,0)))</f>
        <v/>
      </c>
      <c r="BB116" s="4" t="str">
        <f>IF(LEN(INDEX('By serial number'!$A:$AV,MATCH(TEXT($C116,"000"),'By serial number'!$A:$A,0),MATCH(_7043_DJones_1_export_excel_2_9_[[#Headers],[NBAA Zip]],'By serial number'!$A$1:$AV$1,0)))=0,"",INDEX('By serial number'!$A:$AV,MATCH(TEXT($C116,"000"),'By serial number'!$A:$A,0),MATCH(_7043_DJones_1_export_excel_2_9_[[#Headers],[NBAA Zip]],'By serial number'!$A$1:$AV$1,0)))</f>
        <v/>
      </c>
      <c r="BC116" s="4" t="str">
        <f>IF(LEN(INDEX('By serial number'!$A:$AV,MATCH(TEXT($C116,"000"),'By serial number'!$A:$A,0),MATCH(_7043_DJones_1_export_excel_2_9_[[#Headers],[NBAA Phone]],'By serial number'!$A$1:$AV$1,0)))=0,"",INDEX('By serial number'!$A:$AV,MATCH(TEXT($C116,"000"),'By serial number'!$A:$A,0),MATCH(_7043_DJones_1_export_excel_2_9_[[#Headers],[NBAA Phone]],'By serial number'!$A$1:$AV$1,0)))</f>
        <v/>
      </c>
      <c r="BD116" s="4" t="str">
        <f>IF(LEN(INDEX('By serial number'!$A:$AV,MATCH(TEXT($C116,"000"),'By serial number'!$A:$A,0),MATCH(_7043_DJones_1_export_excel_2_9_[[#Headers],[NBAA Web]],'By serial number'!$A$1:$AV$1,0)))=0,"",INDEX('By serial number'!$A:$AV,MATCH(TEXT($C116,"000"),'By serial number'!$A:$A,0),MATCH(_7043_DJones_1_export_excel_2_9_[[#Headers],[NBAA Web]],'By serial number'!$A$1:$AV$1,0)))</f>
        <v/>
      </c>
      <c r="BE116" s="4" t="str">
        <f>IF(LEN(INDEX('By serial number'!$A:$AV,MATCH(TEXT($C116,"000"),'By serial number'!$A:$A,0),MATCH(_7043_DJones_1_export_excel_2_9_[[#Headers],[NBAA email]],'By serial number'!$A$1:$AV$1,0)))=0,"",INDEX('By serial number'!$A:$AV,MATCH(TEXT($C116,"000"),'By serial number'!$A:$A,0),MATCH(_7043_DJones_1_export_excel_2_9_[[#Headers],[NBAA email]],'By serial number'!$A$1:$AV$1,0)))</f>
        <v/>
      </c>
      <c r="BF116" s="4" t="str">
        <f>IF(LEN(INDEX('By serial number'!$A:$AV,MATCH(TEXT($C116,"000"),'By serial number'!$A:$A,0),MATCH(_7043_DJones_1_export_excel_2_9_[[#Headers],[NBAA NBAA Link]],'By serial number'!$A$1:$AV$1,0)))=0,"",INDEX('By serial number'!$A:$AV,MATCH(TEXT($C116,"000"),'By serial number'!$A:$A,0),MATCH(_7043_DJones_1_export_excel_2_9_[[#Headers],[NBAA NBAA Link]],'By serial number'!$A$1:$AV$1,0)))</f>
        <v/>
      </c>
      <c r="BG116" s="4" t="str">
        <f>IF(LEN(INDEX('By serial number'!$A:$AV,MATCH(TEXT($C116,"000"),'By serial number'!$A:$A,0),MATCH(_7043_DJones_1_export_excel_2_9_[[#Headers],[Certificate Designator]],'By serial number'!$A$1:$AV$1,0)))=0,"",INDEX('By serial number'!$A:$AV,MATCH(TEXT($C116,"000"),'By serial number'!$A:$A,0),MATCH(_7043_DJones_1_export_excel_2_9_[[#Headers],[Certificate Designator]],'By serial number'!$A$1:$AV$1,0)))</f>
        <v/>
      </c>
      <c r="BH116" s="4" t="str">
        <f>IF(LEN(INDEX('By serial number'!$A:$AV,MATCH(TEXT($C116,"000"),'By serial number'!$A:$A,0),MATCH(_7043_DJones_1_export_excel_2_9_[[#Headers],[Company Name]],'By serial number'!$A$1:$AV$1,0)))=0,"",INDEX('By serial number'!$A:$AV,MATCH(TEXT($C116,"000"),'By serial number'!$A:$A,0),MATCH(_7043_DJones_1_export_excel_2_9_[[#Headers],[Company Name]],'By serial number'!$A$1:$AV$1,0)))</f>
        <v/>
      </c>
      <c r="BI116" s="4" t="str">
        <f>IF(LEN(INDEX('By serial number'!$A:$AV,MATCH(TEXT($C116,"000"),'By serial number'!$A:$A,0),MATCH(_7043_DJones_1_export_excel_2_9_[[#Headers],[CEO_Name]],'By serial number'!$A$1:$AV$1,0)))=0,"",INDEX('By serial number'!$A:$AV,MATCH(TEXT($C116,"000"),'By serial number'!$A:$A,0),MATCH(_7043_DJones_1_export_excel_2_9_[[#Headers],[CEO_Name]],'By serial number'!$A$1:$AV$1,0)))</f>
        <v/>
      </c>
      <c r="BJ116" s="4" t="str">
        <f>IF(LEN(INDEX('By serial number'!$A:$AV,MATCH(TEXT($C116,"000"),'By serial number'!$A:$A,0),MATCH(_7043_DJones_1_export_excel_2_9_[[#Headers],[CEO_Title]],'By serial number'!$A$1:$AV$1,0)))=0,"",INDEX('By serial number'!$A:$AV,MATCH(TEXT($C116,"000"),'By serial number'!$A:$A,0),MATCH(_7043_DJones_1_export_excel_2_9_[[#Headers],[CEO_Title]],'By serial number'!$A$1:$AV$1,0)))</f>
        <v/>
      </c>
      <c r="BK116" s="4" t="str">
        <f>IF(LEN(INDEX('By serial number'!$A:$AV,MATCH(TEXT($C116,"000"),'By serial number'!$A:$A,0),MATCH(_7043_DJones_1_export_excel_2_9_[[#Headers],[CEO_Address1]],'By serial number'!$A$1:$AV$1,0)))=0,"",INDEX('By serial number'!$A:$AV,MATCH(TEXT($C116,"000"),'By serial number'!$A:$A,0),MATCH(_7043_DJones_1_export_excel_2_9_[[#Headers],[CEO_Address1]],'By serial number'!$A$1:$AV$1,0)))</f>
        <v/>
      </c>
      <c r="BL116" s="4" t="str">
        <f>IF(LEN(INDEX('By serial number'!$A:$AV,MATCH(TEXT($C116,"000"),'By serial number'!$A:$A,0),MATCH(_7043_DJones_1_export_excel_2_9_[[#Headers],[CEO_Address2]],'By serial number'!$A$1:$AV$1,0)))=0,"",INDEX('By serial number'!$A:$AV,MATCH(TEXT($C116,"000"),'By serial number'!$A:$A,0),MATCH(_7043_DJones_1_export_excel_2_9_[[#Headers],[CEO_Address2]],'By serial number'!$A$1:$AV$1,0)))</f>
        <v/>
      </c>
      <c r="BM116" s="4" t="str">
        <f>IF(LEN(INDEX('By serial number'!$A:$AV,MATCH(TEXT($C116,"000"),'By serial number'!$A:$A,0),MATCH(_7043_DJones_1_export_excel_2_9_[[#Headers],[CEO_Address3]],'By serial number'!$A$1:$AV$1,0)))=0,"",INDEX('By serial number'!$A:$AV,MATCH(TEXT($C116,"000"),'By serial number'!$A:$A,0),MATCH(_7043_DJones_1_export_excel_2_9_[[#Headers],[CEO_Address3]],'By serial number'!$A$1:$AV$1,0)))</f>
        <v/>
      </c>
      <c r="BN116" s="4" t="str">
        <f>IF(LEN(INDEX('By serial number'!$A:$AV,MATCH(TEXT($C116,"000"),'By serial number'!$A:$A,0),MATCH(_7043_DJones_1_export_excel_2_9_[[#Headers],[CEO_City]],'By serial number'!$A$1:$AV$1,0)))=0,"",INDEX('By serial number'!$A:$AV,MATCH(TEXT($C116,"000"),'By serial number'!$A:$A,0),MATCH(_7043_DJones_1_export_excel_2_9_[[#Headers],[CEO_City]],'By serial number'!$A$1:$AV$1,0)))</f>
        <v/>
      </c>
      <c r="BO116" s="4" t="str">
        <f>IF(LEN(INDEX('By serial number'!$A:$AV,MATCH(TEXT($C116,"000"),'By serial number'!$A:$A,0),MATCH(_7043_DJones_1_export_excel_2_9_[[#Headers],[CEO_State]],'By serial number'!$A$1:$AV$1,0)))=0,"",INDEX('By serial number'!$A:$AV,MATCH(TEXT($C116,"000"),'By serial number'!$A:$A,0),MATCH(_7043_DJones_1_export_excel_2_9_[[#Headers],[CEO_State]],'By serial number'!$A$1:$AV$1,0)))</f>
        <v/>
      </c>
      <c r="BP116" s="4" t="str">
        <f>IF(LEN(INDEX('By serial number'!$A:$AV,MATCH(TEXT($C116,"000"),'By serial number'!$A:$A,0),MATCH(_7043_DJones_1_export_excel_2_9_[[#Headers],[CEO_Postal_Code]],'By serial number'!$A$1:$AV$1,0)))=0,"",INDEX('By serial number'!$A:$AV,MATCH(TEXT($C116,"000"),'By serial number'!$A:$A,0),MATCH(_7043_DJones_1_export_excel_2_9_[[#Headers],[CEO_Postal_Code]],'By serial number'!$A$1:$AV$1,0)))</f>
        <v/>
      </c>
      <c r="BQ116" s="4" t="str">
        <f>IF(LEN(INDEX('By serial number'!$A:$AV,MATCH(TEXT($C116,"000"),'By serial number'!$A:$A,0),MATCH(_7043_DJones_1_export_excel_2_9_[[#Headers],[CEO_Country]],'By serial number'!$A$1:$AV$1,0)))=0,"",INDEX('By serial number'!$A:$AV,MATCH(TEXT($C116,"000"),'By serial number'!$A:$A,0),MATCH(_7043_DJones_1_export_excel_2_9_[[#Headers],[CEO_Country]],'By serial number'!$A$1:$AV$1,0)))</f>
        <v/>
      </c>
      <c r="BR116" s="4" t="str">
        <f>IF(LEN(INDEX('By serial number'!$A:$AV,MATCH(TEXT($C116,"000"),'By serial number'!$A:$A,0),MATCH(_7043_DJones_1_export_excel_2_9_[[#Headers],[CEO_Phone]],'By serial number'!$A$1:$AV$1,0)))=0,"",INDEX('By serial number'!$A:$AV,MATCH(TEXT($C116,"000"),'By serial number'!$A:$A,0),MATCH(_7043_DJones_1_export_excel_2_9_[[#Headers],[CEO_Phone]],'By serial number'!$A$1:$AV$1,0)))</f>
        <v/>
      </c>
      <c r="BS116" s="4" t="str">
        <f>IF(LEN(INDEX('By serial number'!$A:$AV,MATCH(TEXT($C116,"000"),'By serial number'!$A:$A,0),MATCH(_7043_DJones_1_export_excel_2_9_[[#Headers],[CEO_Phone_Extension]],'By serial number'!$A$1:$AV$1,0)))=0,"",INDEX('By serial number'!$A:$AV,MATCH(TEXT($C116,"000"),'By serial number'!$A:$A,0),MATCH(_7043_DJones_1_export_excel_2_9_[[#Headers],[CEO_Phone_Extension]],'By serial number'!$A$1:$AV$1,0)))</f>
        <v/>
      </c>
      <c r="BT116" s="4" t="str">
        <f>IF(LEN(INDEX('By serial number'!$A:$AV,MATCH(TEXT($C116,"000"),'By serial number'!$A:$A,0),MATCH(_7043_DJones_1_export_excel_2_9_[[#Headers],[CEO_Foreign_Phone]],'By serial number'!$A$1:$AV$1,0)))=0,"",INDEX('By serial number'!$A:$AV,MATCH(TEXT($C116,"000"),'By serial number'!$A:$A,0),MATCH(_7043_DJones_1_export_excel_2_9_[[#Headers],[CEO_Foreign_Phone]],'By serial number'!$A$1:$AV$1,0)))</f>
        <v/>
      </c>
      <c r="BU116" s="4" t="str">
        <f>IFERROR(INDEX(Zerobounce!$A:$B,MATCH(_7043_DJones_1_export_excel_2_9_[[#This Row],[COMPEMAILADDRESS]],Zerobounce!$A:$A,0),2),"")</f>
        <v/>
      </c>
      <c r="BV116" s="4" t="str">
        <f>IFERROR(INDEX(Zerobounce!$A:$B,MATCH(_7043_DJones_1_export_excel_2_9_[[#This Row],[CONTACTEMAIL]],Zerobounce!$A:$A,0),2),"")</f>
        <v/>
      </c>
      <c r="BW116" s="11"/>
    </row>
    <row r="117" spans="1:75" x14ac:dyDescent="0.25">
      <c r="A117" s="4" t="s">
        <v>999</v>
      </c>
      <c r="B117" s="4" t="s">
        <v>1000</v>
      </c>
      <c r="C117">
        <v>268</v>
      </c>
      <c r="D117" s="4" t="s">
        <v>657</v>
      </c>
      <c r="E117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N365SS</v>
      </c>
      <c r="F117" s="4" t="s">
        <v>1774</v>
      </c>
      <c r="G117" s="4" t="s">
        <v>219</v>
      </c>
      <c r="H117" s="4" t="s">
        <v>1002</v>
      </c>
      <c r="I117" s="4" t="s">
        <v>1110</v>
      </c>
      <c r="J117" s="4" t="s">
        <v>1777</v>
      </c>
      <c r="K117" s="4"/>
      <c r="L117" s="4"/>
      <c r="M117" s="4"/>
      <c r="N117" s="4" t="s">
        <v>219</v>
      </c>
      <c r="P117" s="4" t="s">
        <v>1002</v>
      </c>
      <c r="Q117" s="4" t="s">
        <v>1016</v>
      </c>
      <c r="R117" s="4"/>
      <c r="S117" s="4"/>
      <c r="T117" s="4"/>
      <c r="U117" s="4"/>
      <c r="V117" s="4" t="s">
        <v>1155</v>
      </c>
      <c r="W117" s="4" t="s">
        <v>1778</v>
      </c>
      <c r="X117" s="4"/>
      <c r="Y117" s="4"/>
      <c r="Z117" s="4"/>
      <c r="AA117" s="4"/>
      <c r="AB117" s="4"/>
      <c r="AC117" s="4" t="str">
        <f>IF(LEN(INDEX('By serial number'!$A:$AV,MATCH(TEXT($C117,"000"),'By serial number'!$A:$A,0),MATCH(_7043_DJones_1_export_excel_2_9_[[#Headers],["Operator"]],'By serial number'!$A$1:$AV$1,0)))=0,"",INDEX('By serial number'!$A:$AV,MATCH(TEXT($C117,"000"),'By serial number'!$A:$A,0),MATCH(_7043_DJones_1_export_excel_2_9_[[#Headers],["Operator"]],'By serial number'!$A$1:$AV$1,0)))</f>
        <v/>
      </c>
      <c r="AD117" s="4" t="str">
        <f>IF(LEN(INDEX('By serial number'!$A:$AV,MATCH(TEXT($C117,"000"),'By serial number'!$A:$A,0),MATCH(_7043_DJones_1_export_excel_2_9_[[#Headers],[Data]],'By serial number'!$A$1:$AV$1,0)))=0,"",INDEX('By serial number'!$A:$AV,MATCH(TEXT($C117,"000"),'By serial number'!$A:$A,0),MATCH(_7043_DJones_1_export_excel_2_9_[[#Headers],[Data]],'By serial number'!$A$1:$AV$1,0)))</f>
        <v>Robert W Stallings (et al), Frisco TX bought 12/31/20</v>
      </c>
      <c r="AE117" s="4" t="str">
        <f>IF(LEN(INDEX('By serial number'!$A:$AV,MATCH(TEXT($C117,"000"),'By serial number'!$A:$A,0),MATCH(_7043_DJones_1_export_excel_2_9_[[#Headers],[NAME]],'By serial number'!$A$1:$AV$1,0)))=0,"",INDEX('By serial number'!$A:$AV,MATCH(TEXT($C117,"000"),'By serial number'!$A:$A,0),MATCH(_7043_DJones_1_export_excel_2_9_[[#Headers],[NAME]],'By serial number'!$A$1:$AV$1,0)))</f>
        <v>STALLINGS ROBERT W</v>
      </c>
      <c r="AF117" s="4" t="str">
        <f>IF(LEN(INDEX('By serial number'!$A:$AV,MATCH(TEXT($C117,"000"),'By serial number'!$A:$A,0),MATCH(_7043_DJones_1_export_excel_2_9_[[#Headers],[STREET]],'By serial number'!$A$1:$AV$1,0)))=0,"",INDEX('By serial number'!$A:$AV,MATCH(TEXT($C117,"000"),'By serial number'!$A:$A,0),MATCH(_7043_DJones_1_export_excel_2_9_[[#Headers],[STREET]],'By serial number'!$A$1:$AV$1,0)))</f>
        <v>5242 BUENA VISTA DR</v>
      </c>
      <c r="AG117" s="4" t="str">
        <f>IF(LEN(INDEX('By serial number'!$A:$AV,MATCH(TEXT($C117,"000"),'By serial number'!$A:$A,0),MATCH(_7043_DJones_1_export_excel_2_9_[[#Headers],[CITY]],'By serial number'!$A$1:$AV$1,0)))=0,"",INDEX('By serial number'!$A:$AV,MATCH(TEXT($C117,"000"),'By serial number'!$A:$A,0),MATCH(_7043_DJones_1_export_excel_2_9_[[#Headers],[CITY]],'By serial number'!$A$1:$AV$1,0)))</f>
        <v>FRISCO</v>
      </c>
      <c r="AH117" s="4" t="str">
        <f>IF(LEN(INDEX('By serial number'!$A:$AV,MATCH(TEXT($C117,"000"),'By serial number'!$A:$A,0),MATCH(_7043_DJones_1_export_excel_2_9_[[#Headers],[STATE]],'By serial number'!$A$1:$AV$1,0)))=0,"",INDEX('By serial number'!$A:$AV,MATCH(TEXT($C117,"000"),'By serial number'!$A:$A,0),MATCH(_7043_DJones_1_export_excel_2_9_[[#Headers],[STATE]],'By serial number'!$A$1:$AV$1,0)))</f>
        <v>TX</v>
      </c>
      <c r="AI117" s="4" t="e">
        <f>IF(LEN(INDEX('By serial number'!$A:$AV,MATCH(TEXT($C117,"000"),'By serial number'!$A:$A,0),MATCH(_7043_DJones_1_export_excel_2_9_[[#Headers],[Column1]],'By serial number'!$A$1:$AV$1,0)))=0,"",INDEX('By serial number'!$A:$AV,MATCH(TEXT($C117,"000"),'By serial number'!$A:$A,0),MATCH(_7043_DJones_1_export_excel_2_9_[[#Headers],[Column1]],'By serial number'!$A$1:$AV$1,0)))</f>
        <v>#N/A</v>
      </c>
      <c r="AJ117" s="4" t="str">
        <f>IF(LEN(INDEX('By serial number'!$A:$AV,MATCH(TEXT($C117,"000"),'By serial number'!$A:$A,0),MATCH(_7043_DJones_1_export_excel_2_9_[[#Headers],[OTHER NAMES(1)]],'By serial number'!$A$1:$AV$1,0)))=0,"",INDEX('By serial number'!$A:$AV,MATCH(TEXT($C117,"000"),'By serial number'!$A:$A,0),MATCH(_7043_DJones_1_export_excel_2_9_[[#Headers],[OTHER NAMES(1)]],'By serial number'!$A$1:$AV$1,0)))</f>
        <v>REIS JAMES R</v>
      </c>
      <c r="AK117" s="4" t="str">
        <f>IF(LEN(INDEX('By serial number'!$A:$AV,MATCH(TEXT($C117,"000"),'By serial number'!$A:$A,0),MATCH(_7043_DJones_1_export_excel_2_9_[[#Headers],[OTHER NAMES(2)]],'By serial number'!$A$1:$AV$1,0)))=0,"",INDEX('By serial number'!$A:$AV,MATCH(TEXT($C117,"000"),'By serial number'!$A:$A,0),MATCH(_7043_DJones_1_export_excel_2_9_[[#Headers],[OTHER NAMES(2)]],'By serial number'!$A$1:$AV$1,0)))</f>
        <v>ANDERSON GLENN W</v>
      </c>
      <c r="AL117" s="4" t="str">
        <f>IF(LEN(INDEX('By serial number'!$A:$AV,MATCH(TEXT($C117,"000"),'By serial number'!$A:$A,0),MATCH(_7043_DJones_1_export_excel_2_9_[[#Headers],[Part 135 Certificate Holder Name]],'By serial number'!$A$1:$AV$1,0)))=0,"",INDEX('By serial number'!$A:$AV,MATCH(TEXT($C117,"000"),'By serial number'!$A:$A,0),MATCH(_7043_DJones_1_export_excel_2_9_[[#Headers],[Part 135 Certificate Holder Name]],'By serial number'!$A$1:$AV$1,0)))</f>
        <v/>
      </c>
      <c r="AM117" s="4" t="str">
        <f>IF(LEN(INDEX('By serial number'!$A:$AV,MATCH(TEXT($C117,"000"),'By serial number'!$A:$A,0),MATCH(_7043_DJones_1_export_excel_2_9_[[#Headers],[Part 135 Dsgn]],'By serial number'!$A$1:$AV$1,0)))=0,"",INDEX('By serial number'!$A:$AV,MATCH(TEXT($C117,"000"),'By serial number'!$A:$A,0),MATCH(_7043_DJones_1_export_excel_2_9_[[#Headers],[Part 135 Dsgn]],'By serial number'!$A$1:$AV$1,0)))</f>
        <v/>
      </c>
      <c r="AN117" s="4" t="e">
        <f>IF(LEN(INDEX('By serial number'!$A:$AV,MATCH(TEXT($C117,"000"),'By serial number'!$A:$A,0),MATCH(_7043_DJones_1_export_excel_2_9_[[#Headers],[Column2]],'By serial number'!$A$1:$AV$1,0)))=0,"",INDEX('By serial number'!$A:$AV,MATCH(TEXT($C117,"000"),'By serial number'!$A:$A,0),MATCH(_7043_DJones_1_export_excel_2_9_[[#Headers],[Column2]],'By serial number'!$A$1:$AV$1,0)))</f>
        <v>#N/A</v>
      </c>
      <c r="AO117" s="4" t="str">
        <f>IF(LEN(INDEX('By serial number'!$A:$AV,MATCH(TEXT($C117,"000"),'By serial number'!$A:$A,0),MATCH(_7043_DJones_1_export_excel_2_9_[[#Headers],[DNB Key People]],'By serial number'!$A$1:$AV$1,0)))=0,"",INDEX('By serial number'!$A:$AV,MATCH(TEXT($C117,"000"),'By serial number'!$A:$A,0),MATCH(_7043_DJones_1_export_excel_2_9_[[#Headers],[DNB Key People]],'By serial number'!$A$1:$AV$1,0)))</f>
        <v/>
      </c>
      <c r="AP117" s="4" t="str">
        <f>IF(LEN(INDEX('By serial number'!$A:$AV,MATCH(TEXT($C117,"000"),'By serial number'!$A:$A,0),MATCH(_7043_DJones_1_export_excel_2_9_[[#Headers],[POC]],'By serial number'!$A$1:$AV$1,0)))=0,"",INDEX('By serial number'!$A:$AV,MATCH(TEXT($C117,"000"),'By serial number'!$A:$A,0),MATCH(_7043_DJones_1_export_excel_2_9_[[#Headers],[POC]],'By serial number'!$A$1:$AV$1,0)))</f>
        <v/>
      </c>
      <c r="AQ117" s="4" t="str">
        <f>IF(LEN(INDEX('By serial number'!$A:$AV,MATCH(TEXT($C117,"000"),'By serial number'!$A:$A,0),MATCH(_7043_DJones_1_export_excel_2_9_[[#Headers],[Title]],'By serial number'!$A$1:$AV$1,0)))=0,"",INDEX('By serial number'!$A:$AV,MATCH(TEXT($C117,"000"),'By serial number'!$A:$A,0),MATCH(_7043_DJones_1_export_excel_2_9_[[#Headers],[Title]],'By serial number'!$A$1:$AV$1,0)))</f>
        <v/>
      </c>
      <c r="AR117" s="4" t="str">
        <f>IF(LEN(INDEX('By serial number'!$A:$AV,MATCH(TEXT($C117,"000"),'By serial number'!$A:$A,0),MATCH(_7043_DJones_1_export_excel_2_9_[[#Headers],[Address]],'By serial number'!$A$1:$AV$1,0)))=0,"",INDEX('By serial number'!$A:$AV,MATCH(TEXT($C117,"000"),'By serial number'!$A:$A,0),MATCH(_7043_DJones_1_export_excel_2_9_[[#Headers],[Address]],'By serial number'!$A$1:$AV$1,0)))</f>
        <v/>
      </c>
      <c r="AS117" s="4" t="e">
        <f>IF(LEN(INDEX('By serial number'!$A:$AV,MATCH(TEXT($C117,"000"),'By serial number'!$A:$A,0),MATCH(_7043_DJones_1_export_excel_2_9_[[#Headers],[Column3]],'By serial number'!$A$1:$AV$1,0)))=0,"",INDEX('By serial number'!$A:$AV,MATCH(TEXT($C117,"000"),'By serial number'!$A:$A,0),MATCH(_7043_DJones_1_export_excel_2_9_[[#Headers],[Column3]],'By serial number'!$A$1:$AV$1,0)))</f>
        <v>#N/A</v>
      </c>
      <c r="AT117" s="4" t="str">
        <f>IF(LEN(INDEX('By serial number'!$A:$AV,MATCH(TEXT($C117,"000"),'By serial number'!$A:$A,0),MATCH(_7043_DJones_1_export_excel_2_9_[[#Headers],[Phone]],'By serial number'!$A$1:$AV$1,0)))=0,"",INDEX('By serial number'!$A:$AV,MATCH(TEXT($C117,"000"),'By serial number'!$A:$A,0),MATCH(_7043_DJones_1_export_excel_2_9_[[#Headers],[Phone]],'By serial number'!$A$1:$AV$1,0)))</f>
        <v/>
      </c>
      <c r="AU117" s="4" t="str">
        <f>IF(LEN(INDEX('By serial number'!$A:$AV,MATCH(TEXT($C117,"000"),'By serial number'!$A:$A,0),MATCH(_7043_DJones_1_export_excel_2_9_[[#Headers],[Email]],'By serial number'!$A$1:$AV$1,0)))=0,"",INDEX('By serial number'!$A:$AV,MATCH(TEXT($C117,"000"),'By serial number'!$A:$A,0),MATCH(_7043_DJones_1_export_excel_2_9_[[#Headers],[Email]],'By serial number'!$A$1:$AV$1,0)))</f>
        <v/>
      </c>
      <c r="AV117" s="4" t="e">
        <f>IF(LEN(INDEX('By serial number'!$A:$AV,MATCH(TEXT($C117,"000"),'By serial number'!$A:$A,0),MATCH(_7043_DJones_1_export_excel_2_9_[[#Headers],[Column4]],'By serial number'!$A$1:$AV$1,0)))=0,"",INDEX('By serial number'!$A:$AV,MATCH(TEXT($C117,"000"),'By serial number'!$A:$A,0),MATCH(_7043_DJones_1_export_excel_2_9_[[#Headers],[Column4]],'By serial number'!$A$1:$AV$1,0)))</f>
        <v>#N/A</v>
      </c>
      <c r="AW117" s="4" t="str">
        <f>IF(LEN(INDEX('By serial number'!$A:$AV,MATCH(TEXT($C117,"000"),'By serial number'!$A:$A,0),MATCH(_7043_DJones_1_export_excel_2_9_[[#Headers],[NBAA Name]],'By serial number'!$A$1:$AV$1,0)))=0,"",INDEX('By serial number'!$A:$AV,MATCH(TEXT($C117,"000"),'By serial number'!$A:$A,0),MATCH(_7043_DJones_1_export_excel_2_9_[[#Headers],[NBAA Name]],'By serial number'!$A$1:$AV$1,0)))</f>
        <v/>
      </c>
      <c r="AX117" s="4" t="str">
        <f>IF(LEN(INDEX('By serial number'!$A:$AV,MATCH(TEXT($C117,"000"),'By serial number'!$A:$A,0),MATCH(_7043_DJones_1_export_excel_2_9_[[#Headers],[NBAA Addr1]],'By serial number'!$A$1:$AV$1,0)))=0,"",INDEX('By serial number'!$A:$AV,MATCH(TEXT($C117,"000"),'By serial number'!$A:$A,0),MATCH(_7043_DJones_1_export_excel_2_9_[[#Headers],[NBAA Addr1]],'By serial number'!$A$1:$AV$1,0)))</f>
        <v/>
      </c>
      <c r="AY117" s="4" t="str">
        <f>IF(LEN(INDEX('By serial number'!$A:$AV,MATCH(TEXT($C117,"000"),'By serial number'!$A:$A,0),MATCH(_7043_DJones_1_export_excel_2_9_[[#Headers],[NBAA Addr2]],'By serial number'!$A$1:$AV$1,0)))=0,"",INDEX('By serial number'!$A:$AV,MATCH(TEXT($C117,"000"),'By serial number'!$A:$A,0),MATCH(_7043_DJones_1_export_excel_2_9_[[#Headers],[NBAA Addr2]],'By serial number'!$A$1:$AV$1,0)))</f>
        <v/>
      </c>
      <c r="AZ117" s="4" t="str">
        <f>IF(LEN(INDEX('By serial number'!$A:$AV,MATCH(TEXT($C117,"000"),'By serial number'!$A:$A,0),MATCH(_7043_DJones_1_export_excel_2_9_[[#Headers],[NBAA City]],'By serial number'!$A$1:$AV$1,0)))=0,"",INDEX('By serial number'!$A:$AV,MATCH(TEXT($C117,"000"),'By serial number'!$A:$A,0),MATCH(_7043_DJones_1_export_excel_2_9_[[#Headers],[NBAA City]],'By serial number'!$A$1:$AV$1,0)))</f>
        <v/>
      </c>
      <c r="BA117" s="4" t="str">
        <f>IF(LEN(INDEX('By serial number'!$A:$AV,MATCH(TEXT($C117,"000"),'By serial number'!$A:$A,0),MATCH(_7043_DJones_1_export_excel_2_9_[[#Headers],[NBAA State]],'By serial number'!$A$1:$AV$1,0)))=0,"",INDEX('By serial number'!$A:$AV,MATCH(TEXT($C117,"000"),'By serial number'!$A:$A,0),MATCH(_7043_DJones_1_export_excel_2_9_[[#Headers],[NBAA State]],'By serial number'!$A$1:$AV$1,0)))</f>
        <v/>
      </c>
      <c r="BB117" s="4" t="str">
        <f>IF(LEN(INDEX('By serial number'!$A:$AV,MATCH(TEXT($C117,"000"),'By serial number'!$A:$A,0),MATCH(_7043_DJones_1_export_excel_2_9_[[#Headers],[NBAA Zip]],'By serial number'!$A$1:$AV$1,0)))=0,"",INDEX('By serial number'!$A:$AV,MATCH(TEXT($C117,"000"),'By serial number'!$A:$A,0),MATCH(_7043_DJones_1_export_excel_2_9_[[#Headers],[NBAA Zip]],'By serial number'!$A$1:$AV$1,0)))</f>
        <v/>
      </c>
      <c r="BC117" s="4" t="str">
        <f>IF(LEN(INDEX('By serial number'!$A:$AV,MATCH(TEXT($C117,"000"),'By serial number'!$A:$A,0),MATCH(_7043_DJones_1_export_excel_2_9_[[#Headers],[NBAA Phone]],'By serial number'!$A$1:$AV$1,0)))=0,"",INDEX('By serial number'!$A:$AV,MATCH(TEXT($C117,"000"),'By serial number'!$A:$A,0),MATCH(_7043_DJones_1_export_excel_2_9_[[#Headers],[NBAA Phone]],'By serial number'!$A$1:$AV$1,0)))</f>
        <v/>
      </c>
      <c r="BD117" s="4" t="str">
        <f>IF(LEN(INDEX('By serial number'!$A:$AV,MATCH(TEXT($C117,"000"),'By serial number'!$A:$A,0),MATCH(_7043_DJones_1_export_excel_2_9_[[#Headers],[NBAA Web]],'By serial number'!$A$1:$AV$1,0)))=0,"",INDEX('By serial number'!$A:$AV,MATCH(TEXT($C117,"000"),'By serial number'!$A:$A,0),MATCH(_7043_DJones_1_export_excel_2_9_[[#Headers],[NBAA Web]],'By serial number'!$A$1:$AV$1,0)))</f>
        <v/>
      </c>
      <c r="BE117" s="4" t="str">
        <f>IF(LEN(INDEX('By serial number'!$A:$AV,MATCH(TEXT($C117,"000"),'By serial number'!$A:$A,0),MATCH(_7043_DJones_1_export_excel_2_9_[[#Headers],[NBAA email]],'By serial number'!$A$1:$AV$1,0)))=0,"",INDEX('By serial number'!$A:$AV,MATCH(TEXT($C117,"000"),'By serial number'!$A:$A,0),MATCH(_7043_DJones_1_export_excel_2_9_[[#Headers],[NBAA email]],'By serial number'!$A$1:$AV$1,0)))</f>
        <v/>
      </c>
      <c r="BF117" s="4" t="str">
        <f>IF(LEN(INDEX('By serial number'!$A:$AV,MATCH(TEXT($C117,"000"),'By serial number'!$A:$A,0),MATCH(_7043_DJones_1_export_excel_2_9_[[#Headers],[NBAA NBAA Link]],'By serial number'!$A$1:$AV$1,0)))=0,"",INDEX('By serial number'!$A:$AV,MATCH(TEXT($C117,"000"),'By serial number'!$A:$A,0),MATCH(_7043_DJones_1_export_excel_2_9_[[#Headers],[NBAA NBAA Link]],'By serial number'!$A$1:$AV$1,0)))</f>
        <v/>
      </c>
      <c r="BG117" s="4" t="str">
        <f>IF(LEN(INDEX('By serial number'!$A:$AV,MATCH(TEXT($C117,"000"),'By serial number'!$A:$A,0),MATCH(_7043_DJones_1_export_excel_2_9_[[#Headers],[Certificate Designator]],'By serial number'!$A$1:$AV$1,0)))=0,"",INDEX('By serial number'!$A:$AV,MATCH(TEXT($C117,"000"),'By serial number'!$A:$A,0),MATCH(_7043_DJones_1_export_excel_2_9_[[#Headers],[Certificate Designator]],'By serial number'!$A$1:$AV$1,0)))</f>
        <v/>
      </c>
      <c r="BH117" s="4" t="str">
        <f>IF(LEN(INDEX('By serial number'!$A:$AV,MATCH(TEXT($C117,"000"),'By serial number'!$A:$A,0),MATCH(_7043_DJones_1_export_excel_2_9_[[#Headers],[Company Name]],'By serial number'!$A$1:$AV$1,0)))=0,"",INDEX('By serial number'!$A:$AV,MATCH(TEXT($C117,"000"),'By serial number'!$A:$A,0),MATCH(_7043_DJones_1_export_excel_2_9_[[#Headers],[Company Name]],'By serial number'!$A$1:$AV$1,0)))</f>
        <v/>
      </c>
      <c r="BI117" s="4" t="str">
        <f>IF(LEN(INDEX('By serial number'!$A:$AV,MATCH(TEXT($C117,"000"),'By serial number'!$A:$A,0),MATCH(_7043_DJones_1_export_excel_2_9_[[#Headers],[CEO_Name]],'By serial number'!$A$1:$AV$1,0)))=0,"",INDEX('By serial number'!$A:$AV,MATCH(TEXT($C117,"000"),'By serial number'!$A:$A,0),MATCH(_7043_DJones_1_export_excel_2_9_[[#Headers],[CEO_Name]],'By serial number'!$A$1:$AV$1,0)))</f>
        <v/>
      </c>
      <c r="BJ117" s="4" t="str">
        <f>IF(LEN(INDEX('By serial number'!$A:$AV,MATCH(TEXT($C117,"000"),'By serial number'!$A:$A,0),MATCH(_7043_DJones_1_export_excel_2_9_[[#Headers],[CEO_Title]],'By serial number'!$A$1:$AV$1,0)))=0,"",INDEX('By serial number'!$A:$AV,MATCH(TEXT($C117,"000"),'By serial number'!$A:$A,0),MATCH(_7043_DJones_1_export_excel_2_9_[[#Headers],[CEO_Title]],'By serial number'!$A$1:$AV$1,0)))</f>
        <v/>
      </c>
      <c r="BK117" s="4" t="str">
        <f>IF(LEN(INDEX('By serial number'!$A:$AV,MATCH(TEXT($C117,"000"),'By serial number'!$A:$A,0),MATCH(_7043_DJones_1_export_excel_2_9_[[#Headers],[CEO_Address1]],'By serial number'!$A$1:$AV$1,0)))=0,"",INDEX('By serial number'!$A:$AV,MATCH(TEXT($C117,"000"),'By serial number'!$A:$A,0),MATCH(_7043_DJones_1_export_excel_2_9_[[#Headers],[CEO_Address1]],'By serial number'!$A$1:$AV$1,0)))</f>
        <v/>
      </c>
      <c r="BL117" s="4" t="str">
        <f>IF(LEN(INDEX('By serial number'!$A:$AV,MATCH(TEXT($C117,"000"),'By serial number'!$A:$A,0),MATCH(_7043_DJones_1_export_excel_2_9_[[#Headers],[CEO_Address2]],'By serial number'!$A$1:$AV$1,0)))=0,"",INDEX('By serial number'!$A:$AV,MATCH(TEXT($C117,"000"),'By serial number'!$A:$A,0),MATCH(_7043_DJones_1_export_excel_2_9_[[#Headers],[CEO_Address2]],'By serial number'!$A$1:$AV$1,0)))</f>
        <v/>
      </c>
      <c r="BM117" s="4" t="str">
        <f>IF(LEN(INDEX('By serial number'!$A:$AV,MATCH(TEXT($C117,"000"),'By serial number'!$A:$A,0),MATCH(_7043_DJones_1_export_excel_2_9_[[#Headers],[CEO_Address3]],'By serial number'!$A$1:$AV$1,0)))=0,"",INDEX('By serial number'!$A:$AV,MATCH(TEXT($C117,"000"),'By serial number'!$A:$A,0),MATCH(_7043_DJones_1_export_excel_2_9_[[#Headers],[CEO_Address3]],'By serial number'!$A$1:$AV$1,0)))</f>
        <v/>
      </c>
      <c r="BN117" s="4" t="str">
        <f>IF(LEN(INDEX('By serial number'!$A:$AV,MATCH(TEXT($C117,"000"),'By serial number'!$A:$A,0),MATCH(_7043_DJones_1_export_excel_2_9_[[#Headers],[CEO_City]],'By serial number'!$A$1:$AV$1,0)))=0,"",INDEX('By serial number'!$A:$AV,MATCH(TEXT($C117,"000"),'By serial number'!$A:$A,0),MATCH(_7043_DJones_1_export_excel_2_9_[[#Headers],[CEO_City]],'By serial number'!$A$1:$AV$1,0)))</f>
        <v/>
      </c>
      <c r="BO117" s="4" t="str">
        <f>IF(LEN(INDEX('By serial number'!$A:$AV,MATCH(TEXT($C117,"000"),'By serial number'!$A:$A,0),MATCH(_7043_DJones_1_export_excel_2_9_[[#Headers],[CEO_State]],'By serial number'!$A$1:$AV$1,0)))=0,"",INDEX('By serial number'!$A:$AV,MATCH(TEXT($C117,"000"),'By serial number'!$A:$A,0),MATCH(_7043_DJones_1_export_excel_2_9_[[#Headers],[CEO_State]],'By serial number'!$A$1:$AV$1,0)))</f>
        <v/>
      </c>
      <c r="BP117" s="4" t="str">
        <f>IF(LEN(INDEX('By serial number'!$A:$AV,MATCH(TEXT($C117,"000"),'By serial number'!$A:$A,0),MATCH(_7043_DJones_1_export_excel_2_9_[[#Headers],[CEO_Postal_Code]],'By serial number'!$A$1:$AV$1,0)))=0,"",INDEX('By serial number'!$A:$AV,MATCH(TEXT($C117,"000"),'By serial number'!$A:$A,0),MATCH(_7043_DJones_1_export_excel_2_9_[[#Headers],[CEO_Postal_Code]],'By serial number'!$A$1:$AV$1,0)))</f>
        <v/>
      </c>
      <c r="BQ117" s="4" t="str">
        <f>IF(LEN(INDEX('By serial number'!$A:$AV,MATCH(TEXT($C117,"000"),'By serial number'!$A:$A,0),MATCH(_7043_DJones_1_export_excel_2_9_[[#Headers],[CEO_Country]],'By serial number'!$A$1:$AV$1,0)))=0,"",INDEX('By serial number'!$A:$AV,MATCH(TEXT($C117,"000"),'By serial number'!$A:$A,0),MATCH(_7043_DJones_1_export_excel_2_9_[[#Headers],[CEO_Country]],'By serial number'!$A$1:$AV$1,0)))</f>
        <v/>
      </c>
      <c r="BR117" s="4" t="str">
        <f>IF(LEN(INDEX('By serial number'!$A:$AV,MATCH(TEXT($C117,"000"),'By serial number'!$A:$A,0),MATCH(_7043_DJones_1_export_excel_2_9_[[#Headers],[CEO_Phone]],'By serial number'!$A$1:$AV$1,0)))=0,"",INDEX('By serial number'!$A:$AV,MATCH(TEXT($C117,"000"),'By serial number'!$A:$A,0),MATCH(_7043_DJones_1_export_excel_2_9_[[#Headers],[CEO_Phone]],'By serial number'!$A$1:$AV$1,0)))</f>
        <v/>
      </c>
      <c r="BS117" s="4" t="str">
        <f>IF(LEN(INDEX('By serial number'!$A:$AV,MATCH(TEXT($C117,"000"),'By serial number'!$A:$A,0),MATCH(_7043_DJones_1_export_excel_2_9_[[#Headers],[CEO_Phone_Extension]],'By serial number'!$A$1:$AV$1,0)))=0,"",INDEX('By serial number'!$A:$AV,MATCH(TEXT($C117,"000"),'By serial number'!$A:$A,0),MATCH(_7043_DJones_1_export_excel_2_9_[[#Headers],[CEO_Phone_Extension]],'By serial number'!$A$1:$AV$1,0)))</f>
        <v/>
      </c>
      <c r="BT117" s="4" t="str">
        <f>IF(LEN(INDEX('By serial number'!$A:$AV,MATCH(TEXT($C117,"000"),'By serial number'!$A:$A,0),MATCH(_7043_DJones_1_export_excel_2_9_[[#Headers],[CEO_Foreign_Phone]],'By serial number'!$A$1:$AV$1,0)))=0,"",INDEX('By serial number'!$A:$AV,MATCH(TEXT($C117,"000"),'By serial number'!$A:$A,0),MATCH(_7043_DJones_1_export_excel_2_9_[[#Headers],[CEO_Foreign_Phone]],'By serial number'!$A$1:$AV$1,0)))</f>
        <v/>
      </c>
      <c r="BU117" s="4" t="str">
        <f>IFERROR(INDEX(Zerobounce!$A:$B,MATCH(_7043_DJones_1_export_excel_2_9_[[#This Row],[COMPEMAILADDRESS]],Zerobounce!$A:$A,0),2),"")</f>
        <v/>
      </c>
      <c r="BV117" s="4" t="str">
        <f>IFERROR(INDEX(Zerobounce!$A:$B,MATCH(_7043_DJones_1_export_excel_2_9_[[#This Row],[CONTACTEMAIL]],Zerobounce!$A:$A,0),2),"")</f>
        <v/>
      </c>
      <c r="BW117" s="11"/>
    </row>
    <row r="118" spans="1:75" x14ac:dyDescent="0.25">
      <c r="A118" s="4" t="s">
        <v>999</v>
      </c>
      <c r="B118" s="4" t="s">
        <v>1000</v>
      </c>
      <c r="C118">
        <v>268</v>
      </c>
      <c r="D118" s="4" t="s">
        <v>657</v>
      </c>
      <c r="E118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N365SS</v>
      </c>
      <c r="F118" s="4" t="s">
        <v>1774</v>
      </c>
      <c r="G118" s="4" t="s">
        <v>219</v>
      </c>
      <c r="H118" s="4" t="s">
        <v>1002</v>
      </c>
      <c r="I118" s="4" t="s">
        <v>1110</v>
      </c>
      <c r="J118" s="4" t="s">
        <v>1779</v>
      </c>
      <c r="K118" s="4" t="s">
        <v>1780</v>
      </c>
      <c r="L118" s="4"/>
      <c r="M118" s="4" t="s">
        <v>1781</v>
      </c>
      <c r="N118" s="4" t="s">
        <v>219</v>
      </c>
      <c r="O118">
        <v>75034</v>
      </c>
      <c r="P118" s="4" t="s">
        <v>1002</v>
      </c>
      <c r="Q118" s="4" t="s">
        <v>1016</v>
      </c>
      <c r="R118" s="4"/>
      <c r="S118" s="4"/>
      <c r="T118" s="4"/>
      <c r="U118" s="4" t="s">
        <v>1782</v>
      </c>
      <c r="V118" s="4" t="s">
        <v>1037</v>
      </c>
      <c r="W118" s="4" t="s">
        <v>1783</v>
      </c>
      <c r="X118" s="4"/>
      <c r="Y118" s="4"/>
      <c r="Z118" s="4" t="s">
        <v>1782</v>
      </c>
      <c r="AA118" s="4"/>
      <c r="AB118" s="4" t="s">
        <v>1782</v>
      </c>
      <c r="AC118" s="4" t="str">
        <f>IF(LEN(INDEX('By serial number'!$A:$AV,MATCH(TEXT($C118,"000"),'By serial number'!$A:$A,0),MATCH(_7043_DJones_1_export_excel_2_9_[[#Headers],["Operator"]],'By serial number'!$A$1:$AV$1,0)))=0,"",INDEX('By serial number'!$A:$AV,MATCH(TEXT($C118,"000"),'By serial number'!$A:$A,0),MATCH(_7043_DJones_1_export_excel_2_9_[[#Headers],["Operator"]],'By serial number'!$A$1:$AV$1,0)))</f>
        <v/>
      </c>
      <c r="AD118" s="4" t="str">
        <f>IF(LEN(INDEX('By serial number'!$A:$AV,MATCH(TEXT($C118,"000"),'By serial number'!$A:$A,0),MATCH(_7043_DJones_1_export_excel_2_9_[[#Headers],[Data]],'By serial number'!$A$1:$AV$1,0)))=0,"",INDEX('By serial number'!$A:$AV,MATCH(TEXT($C118,"000"),'By serial number'!$A:$A,0),MATCH(_7043_DJones_1_export_excel_2_9_[[#Headers],[Data]],'By serial number'!$A$1:$AV$1,0)))</f>
        <v>Robert W Stallings (et al), Frisco TX bought 12/31/20</v>
      </c>
      <c r="AE118" s="4" t="str">
        <f>IF(LEN(INDEX('By serial number'!$A:$AV,MATCH(TEXT($C118,"000"),'By serial number'!$A:$A,0),MATCH(_7043_DJones_1_export_excel_2_9_[[#Headers],[NAME]],'By serial number'!$A$1:$AV$1,0)))=0,"",INDEX('By serial number'!$A:$AV,MATCH(TEXT($C118,"000"),'By serial number'!$A:$A,0),MATCH(_7043_DJones_1_export_excel_2_9_[[#Headers],[NAME]],'By serial number'!$A$1:$AV$1,0)))</f>
        <v>STALLINGS ROBERT W</v>
      </c>
      <c r="AF118" s="4" t="str">
        <f>IF(LEN(INDEX('By serial number'!$A:$AV,MATCH(TEXT($C118,"000"),'By serial number'!$A:$A,0),MATCH(_7043_DJones_1_export_excel_2_9_[[#Headers],[STREET]],'By serial number'!$A$1:$AV$1,0)))=0,"",INDEX('By serial number'!$A:$AV,MATCH(TEXT($C118,"000"),'By serial number'!$A:$A,0),MATCH(_7043_DJones_1_export_excel_2_9_[[#Headers],[STREET]],'By serial number'!$A$1:$AV$1,0)))</f>
        <v>5242 BUENA VISTA DR</v>
      </c>
      <c r="AG118" s="4" t="str">
        <f>IF(LEN(INDEX('By serial number'!$A:$AV,MATCH(TEXT($C118,"000"),'By serial number'!$A:$A,0),MATCH(_7043_DJones_1_export_excel_2_9_[[#Headers],[CITY]],'By serial number'!$A$1:$AV$1,0)))=0,"",INDEX('By serial number'!$A:$AV,MATCH(TEXT($C118,"000"),'By serial number'!$A:$A,0),MATCH(_7043_DJones_1_export_excel_2_9_[[#Headers],[CITY]],'By serial number'!$A$1:$AV$1,0)))</f>
        <v>FRISCO</v>
      </c>
      <c r="AH118" s="4" t="str">
        <f>IF(LEN(INDEX('By serial number'!$A:$AV,MATCH(TEXT($C118,"000"),'By serial number'!$A:$A,0),MATCH(_7043_DJones_1_export_excel_2_9_[[#Headers],[STATE]],'By serial number'!$A$1:$AV$1,0)))=0,"",INDEX('By serial number'!$A:$AV,MATCH(TEXT($C118,"000"),'By serial number'!$A:$A,0),MATCH(_7043_DJones_1_export_excel_2_9_[[#Headers],[STATE]],'By serial number'!$A$1:$AV$1,0)))</f>
        <v>TX</v>
      </c>
      <c r="AI118" s="4" t="e">
        <f>IF(LEN(INDEX('By serial number'!$A:$AV,MATCH(TEXT($C118,"000"),'By serial number'!$A:$A,0),MATCH(_7043_DJones_1_export_excel_2_9_[[#Headers],[Column1]],'By serial number'!$A$1:$AV$1,0)))=0,"",INDEX('By serial number'!$A:$AV,MATCH(TEXT($C118,"000"),'By serial number'!$A:$A,0),MATCH(_7043_DJones_1_export_excel_2_9_[[#Headers],[Column1]],'By serial number'!$A$1:$AV$1,0)))</f>
        <v>#N/A</v>
      </c>
      <c r="AJ118" s="4" t="str">
        <f>IF(LEN(INDEX('By serial number'!$A:$AV,MATCH(TEXT($C118,"000"),'By serial number'!$A:$A,0),MATCH(_7043_DJones_1_export_excel_2_9_[[#Headers],[OTHER NAMES(1)]],'By serial number'!$A$1:$AV$1,0)))=0,"",INDEX('By serial number'!$A:$AV,MATCH(TEXT($C118,"000"),'By serial number'!$A:$A,0),MATCH(_7043_DJones_1_export_excel_2_9_[[#Headers],[OTHER NAMES(1)]],'By serial number'!$A$1:$AV$1,0)))</f>
        <v>REIS JAMES R</v>
      </c>
      <c r="AK118" s="4" t="str">
        <f>IF(LEN(INDEX('By serial number'!$A:$AV,MATCH(TEXT($C118,"000"),'By serial number'!$A:$A,0),MATCH(_7043_DJones_1_export_excel_2_9_[[#Headers],[OTHER NAMES(2)]],'By serial number'!$A$1:$AV$1,0)))=0,"",INDEX('By serial number'!$A:$AV,MATCH(TEXT($C118,"000"),'By serial number'!$A:$A,0),MATCH(_7043_DJones_1_export_excel_2_9_[[#Headers],[OTHER NAMES(2)]],'By serial number'!$A$1:$AV$1,0)))</f>
        <v>ANDERSON GLENN W</v>
      </c>
      <c r="AL118" s="4" t="str">
        <f>IF(LEN(INDEX('By serial number'!$A:$AV,MATCH(TEXT($C118,"000"),'By serial number'!$A:$A,0),MATCH(_7043_DJones_1_export_excel_2_9_[[#Headers],[Part 135 Certificate Holder Name]],'By serial number'!$A$1:$AV$1,0)))=0,"",INDEX('By serial number'!$A:$AV,MATCH(TEXT($C118,"000"),'By serial number'!$A:$A,0),MATCH(_7043_DJones_1_export_excel_2_9_[[#Headers],[Part 135 Certificate Holder Name]],'By serial number'!$A$1:$AV$1,0)))</f>
        <v/>
      </c>
      <c r="AM118" s="4" t="str">
        <f>IF(LEN(INDEX('By serial number'!$A:$AV,MATCH(TEXT($C118,"000"),'By serial number'!$A:$A,0),MATCH(_7043_DJones_1_export_excel_2_9_[[#Headers],[Part 135 Dsgn]],'By serial number'!$A$1:$AV$1,0)))=0,"",INDEX('By serial number'!$A:$AV,MATCH(TEXT($C118,"000"),'By serial number'!$A:$A,0),MATCH(_7043_DJones_1_export_excel_2_9_[[#Headers],[Part 135 Dsgn]],'By serial number'!$A$1:$AV$1,0)))</f>
        <v/>
      </c>
      <c r="AN118" s="4" t="e">
        <f>IF(LEN(INDEX('By serial number'!$A:$AV,MATCH(TEXT($C118,"000"),'By serial number'!$A:$A,0),MATCH(_7043_DJones_1_export_excel_2_9_[[#Headers],[Column2]],'By serial number'!$A$1:$AV$1,0)))=0,"",INDEX('By serial number'!$A:$AV,MATCH(TEXT($C118,"000"),'By serial number'!$A:$A,0),MATCH(_7043_DJones_1_export_excel_2_9_[[#Headers],[Column2]],'By serial number'!$A$1:$AV$1,0)))</f>
        <v>#N/A</v>
      </c>
      <c r="AO118" s="4" t="str">
        <f>IF(LEN(INDEX('By serial number'!$A:$AV,MATCH(TEXT($C118,"000"),'By serial number'!$A:$A,0),MATCH(_7043_DJones_1_export_excel_2_9_[[#Headers],[DNB Key People]],'By serial number'!$A$1:$AV$1,0)))=0,"",INDEX('By serial number'!$A:$AV,MATCH(TEXT($C118,"000"),'By serial number'!$A:$A,0),MATCH(_7043_DJones_1_export_excel_2_9_[[#Headers],[DNB Key People]],'By serial number'!$A$1:$AV$1,0)))</f>
        <v/>
      </c>
      <c r="AP118" s="4" t="str">
        <f>IF(LEN(INDEX('By serial number'!$A:$AV,MATCH(TEXT($C118,"000"),'By serial number'!$A:$A,0),MATCH(_7043_DJones_1_export_excel_2_9_[[#Headers],[POC]],'By serial number'!$A$1:$AV$1,0)))=0,"",INDEX('By serial number'!$A:$AV,MATCH(TEXT($C118,"000"),'By serial number'!$A:$A,0),MATCH(_7043_DJones_1_export_excel_2_9_[[#Headers],[POC]],'By serial number'!$A$1:$AV$1,0)))</f>
        <v/>
      </c>
      <c r="AQ118" s="4" t="str">
        <f>IF(LEN(INDEX('By serial number'!$A:$AV,MATCH(TEXT($C118,"000"),'By serial number'!$A:$A,0),MATCH(_7043_DJones_1_export_excel_2_9_[[#Headers],[Title]],'By serial number'!$A$1:$AV$1,0)))=0,"",INDEX('By serial number'!$A:$AV,MATCH(TEXT($C118,"000"),'By serial number'!$A:$A,0),MATCH(_7043_DJones_1_export_excel_2_9_[[#Headers],[Title]],'By serial number'!$A$1:$AV$1,0)))</f>
        <v/>
      </c>
      <c r="AR118" s="4" t="str">
        <f>IF(LEN(INDEX('By serial number'!$A:$AV,MATCH(TEXT($C118,"000"),'By serial number'!$A:$A,0),MATCH(_7043_DJones_1_export_excel_2_9_[[#Headers],[Address]],'By serial number'!$A$1:$AV$1,0)))=0,"",INDEX('By serial number'!$A:$AV,MATCH(TEXT($C118,"000"),'By serial number'!$A:$A,0),MATCH(_7043_DJones_1_export_excel_2_9_[[#Headers],[Address]],'By serial number'!$A$1:$AV$1,0)))</f>
        <v/>
      </c>
      <c r="AS118" s="4" t="e">
        <f>IF(LEN(INDEX('By serial number'!$A:$AV,MATCH(TEXT($C118,"000"),'By serial number'!$A:$A,0),MATCH(_7043_DJones_1_export_excel_2_9_[[#Headers],[Column3]],'By serial number'!$A$1:$AV$1,0)))=0,"",INDEX('By serial number'!$A:$AV,MATCH(TEXT($C118,"000"),'By serial number'!$A:$A,0),MATCH(_7043_DJones_1_export_excel_2_9_[[#Headers],[Column3]],'By serial number'!$A$1:$AV$1,0)))</f>
        <v>#N/A</v>
      </c>
      <c r="AT118" s="4" t="str">
        <f>IF(LEN(INDEX('By serial number'!$A:$AV,MATCH(TEXT($C118,"000"),'By serial number'!$A:$A,0),MATCH(_7043_DJones_1_export_excel_2_9_[[#Headers],[Phone]],'By serial number'!$A$1:$AV$1,0)))=0,"",INDEX('By serial number'!$A:$AV,MATCH(TEXT($C118,"000"),'By serial number'!$A:$A,0),MATCH(_7043_DJones_1_export_excel_2_9_[[#Headers],[Phone]],'By serial number'!$A$1:$AV$1,0)))</f>
        <v/>
      </c>
      <c r="AU118" s="4" t="str">
        <f>IF(LEN(INDEX('By serial number'!$A:$AV,MATCH(TEXT($C118,"000"),'By serial number'!$A:$A,0),MATCH(_7043_DJones_1_export_excel_2_9_[[#Headers],[Email]],'By serial number'!$A$1:$AV$1,0)))=0,"",INDEX('By serial number'!$A:$AV,MATCH(TEXT($C118,"000"),'By serial number'!$A:$A,0),MATCH(_7043_DJones_1_export_excel_2_9_[[#Headers],[Email]],'By serial number'!$A$1:$AV$1,0)))</f>
        <v/>
      </c>
      <c r="AV118" s="4" t="e">
        <f>IF(LEN(INDEX('By serial number'!$A:$AV,MATCH(TEXT($C118,"000"),'By serial number'!$A:$A,0),MATCH(_7043_DJones_1_export_excel_2_9_[[#Headers],[Column4]],'By serial number'!$A$1:$AV$1,0)))=0,"",INDEX('By serial number'!$A:$AV,MATCH(TEXT($C118,"000"),'By serial number'!$A:$A,0),MATCH(_7043_DJones_1_export_excel_2_9_[[#Headers],[Column4]],'By serial number'!$A$1:$AV$1,0)))</f>
        <v>#N/A</v>
      </c>
      <c r="AW118" s="4" t="str">
        <f>IF(LEN(INDEX('By serial number'!$A:$AV,MATCH(TEXT($C118,"000"),'By serial number'!$A:$A,0),MATCH(_7043_DJones_1_export_excel_2_9_[[#Headers],[NBAA Name]],'By serial number'!$A$1:$AV$1,0)))=0,"",INDEX('By serial number'!$A:$AV,MATCH(TEXT($C118,"000"),'By serial number'!$A:$A,0),MATCH(_7043_DJones_1_export_excel_2_9_[[#Headers],[NBAA Name]],'By serial number'!$A$1:$AV$1,0)))</f>
        <v/>
      </c>
      <c r="AX118" s="4" t="str">
        <f>IF(LEN(INDEX('By serial number'!$A:$AV,MATCH(TEXT($C118,"000"),'By serial number'!$A:$A,0),MATCH(_7043_DJones_1_export_excel_2_9_[[#Headers],[NBAA Addr1]],'By serial number'!$A$1:$AV$1,0)))=0,"",INDEX('By serial number'!$A:$AV,MATCH(TEXT($C118,"000"),'By serial number'!$A:$A,0),MATCH(_7043_DJones_1_export_excel_2_9_[[#Headers],[NBAA Addr1]],'By serial number'!$A$1:$AV$1,0)))</f>
        <v/>
      </c>
      <c r="AY118" s="4" t="str">
        <f>IF(LEN(INDEX('By serial number'!$A:$AV,MATCH(TEXT($C118,"000"),'By serial number'!$A:$A,0),MATCH(_7043_DJones_1_export_excel_2_9_[[#Headers],[NBAA Addr2]],'By serial number'!$A$1:$AV$1,0)))=0,"",INDEX('By serial number'!$A:$AV,MATCH(TEXT($C118,"000"),'By serial number'!$A:$A,0),MATCH(_7043_DJones_1_export_excel_2_9_[[#Headers],[NBAA Addr2]],'By serial number'!$A$1:$AV$1,0)))</f>
        <v/>
      </c>
      <c r="AZ118" s="4" t="str">
        <f>IF(LEN(INDEX('By serial number'!$A:$AV,MATCH(TEXT($C118,"000"),'By serial number'!$A:$A,0),MATCH(_7043_DJones_1_export_excel_2_9_[[#Headers],[NBAA City]],'By serial number'!$A$1:$AV$1,0)))=0,"",INDEX('By serial number'!$A:$AV,MATCH(TEXT($C118,"000"),'By serial number'!$A:$A,0),MATCH(_7043_DJones_1_export_excel_2_9_[[#Headers],[NBAA City]],'By serial number'!$A$1:$AV$1,0)))</f>
        <v/>
      </c>
      <c r="BA118" s="4" t="str">
        <f>IF(LEN(INDEX('By serial number'!$A:$AV,MATCH(TEXT($C118,"000"),'By serial number'!$A:$A,0),MATCH(_7043_DJones_1_export_excel_2_9_[[#Headers],[NBAA State]],'By serial number'!$A$1:$AV$1,0)))=0,"",INDEX('By serial number'!$A:$AV,MATCH(TEXT($C118,"000"),'By serial number'!$A:$A,0),MATCH(_7043_DJones_1_export_excel_2_9_[[#Headers],[NBAA State]],'By serial number'!$A$1:$AV$1,0)))</f>
        <v/>
      </c>
      <c r="BB118" s="4" t="str">
        <f>IF(LEN(INDEX('By serial number'!$A:$AV,MATCH(TEXT($C118,"000"),'By serial number'!$A:$A,0),MATCH(_7043_DJones_1_export_excel_2_9_[[#Headers],[NBAA Zip]],'By serial number'!$A$1:$AV$1,0)))=0,"",INDEX('By serial number'!$A:$AV,MATCH(TEXT($C118,"000"),'By serial number'!$A:$A,0),MATCH(_7043_DJones_1_export_excel_2_9_[[#Headers],[NBAA Zip]],'By serial number'!$A$1:$AV$1,0)))</f>
        <v/>
      </c>
      <c r="BC118" s="4" t="str">
        <f>IF(LEN(INDEX('By serial number'!$A:$AV,MATCH(TEXT($C118,"000"),'By serial number'!$A:$A,0),MATCH(_7043_DJones_1_export_excel_2_9_[[#Headers],[NBAA Phone]],'By serial number'!$A$1:$AV$1,0)))=0,"",INDEX('By serial number'!$A:$AV,MATCH(TEXT($C118,"000"),'By serial number'!$A:$A,0),MATCH(_7043_DJones_1_export_excel_2_9_[[#Headers],[NBAA Phone]],'By serial number'!$A$1:$AV$1,0)))</f>
        <v/>
      </c>
      <c r="BD118" s="4" t="str">
        <f>IF(LEN(INDEX('By serial number'!$A:$AV,MATCH(TEXT($C118,"000"),'By serial number'!$A:$A,0),MATCH(_7043_DJones_1_export_excel_2_9_[[#Headers],[NBAA Web]],'By serial number'!$A$1:$AV$1,0)))=0,"",INDEX('By serial number'!$A:$AV,MATCH(TEXT($C118,"000"),'By serial number'!$A:$A,0),MATCH(_7043_DJones_1_export_excel_2_9_[[#Headers],[NBAA Web]],'By serial number'!$A$1:$AV$1,0)))</f>
        <v/>
      </c>
      <c r="BE118" s="4" t="str">
        <f>IF(LEN(INDEX('By serial number'!$A:$AV,MATCH(TEXT($C118,"000"),'By serial number'!$A:$A,0),MATCH(_7043_DJones_1_export_excel_2_9_[[#Headers],[NBAA email]],'By serial number'!$A$1:$AV$1,0)))=0,"",INDEX('By serial number'!$A:$AV,MATCH(TEXT($C118,"000"),'By serial number'!$A:$A,0),MATCH(_7043_DJones_1_export_excel_2_9_[[#Headers],[NBAA email]],'By serial number'!$A$1:$AV$1,0)))</f>
        <v/>
      </c>
      <c r="BF118" s="4" t="str">
        <f>IF(LEN(INDEX('By serial number'!$A:$AV,MATCH(TEXT($C118,"000"),'By serial number'!$A:$A,0),MATCH(_7043_DJones_1_export_excel_2_9_[[#Headers],[NBAA NBAA Link]],'By serial number'!$A$1:$AV$1,0)))=0,"",INDEX('By serial number'!$A:$AV,MATCH(TEXT($C118,"000"),'By serial number'!$A:$A,0),MATCH(_7043_DJones_1_export_excel_2_9_[[#Headers],[NBAA NBAA Link]],'By serial number'!$A$1:$AV$1,0)))</f>
        <v/>
      </c>
      <c r="BG118" s="4" t="str">
        <f>IF(LEN(INDEX('By serial number'!$A:$AV,MATCH(TEXT($C118,"000"),'By serial number'!$A:$A,0),MATCH(_7043_DJones_1_export_excel_2_9_[[#Headers],[Certificate Designator]],'By serial number'!$A$1:$AV$1,0)))=0,"",INDEX('By serial number'!$A:$AV,MATCH(TEXT($C118,"000"),'By serial number'!$A:$A,0),MATCH(_7043_DJones_1_export_excel_2_9_[[#Headers],[Certificate Designator]],'By serial number'!$A$1:$AV$1,0)))</f>
        <v/>
      </c>
      <c r="BH118" s="4" t="str">
        <f>IF(LEN(INDEX('By serial number'!$A:$AV,MATCH(TEXT($C118,"000"),'By serial number'!$A:$A,0),MATCH(_7043_DJones_1_export_excel_2_9_[[#Headers],[Company Name]],'By serial number'!$A$1:$AV$1,0)))=0,"",INDEX('By serial number'!$A:$AV,MATCH(TEXT($C118,"000"),'By serial number'!$A:$A,0),MATCH(_7043_DJones_1_export_excel_2_9_[[#Headers],[Company Name]],'By serial number'!$A$1:$AV$1,0)))</f>
        <v/>
      </c>
      <c r="BI118" s="4" t="str">
        <f>IF(LEN(INDEX('By serial number'!$A:$AV,MATCH(TEXT($C118,"000"),'By serial number'!$A:$A,0),MATCH(_7043_DJones_1_export_excel_2_9_[[#Headers],[CEO_Name]],'By serial number'!$A$1:$AV$1,0)))=0,"",INDEX('By serial number'!$A:$AV,MATCH(TEXT($C118,"000"),'By serial number'!$A:$A,0),MATCH(_7043_DJones_1_export_excel_2_9_[[#Headers],[CEO_Name]],'By serial number'!$A$1:$AV$1,0)))</f>
        <v/>
      </c>
      <c r="BJ118" s="4" t="str">
        <f>IF(LEN(INDEX('By serial number'!$A:$AV,MATCH(TEXT($C118,"000"),'By serial number'!$A:$A,0),MATCH(_7043_DJones_1_export_excel_2_9_[[#Headers],[CEO_Title]],'By serial number'!$A$1:$AV$1,0)))=0,"",INDEX('By serial number'!$A:$AV,MATCH(TEXT($C118,"000"),'By serial number'!$A:$A,0),MATCH(_7043_DJones_1_export_excel_2_9_[[#Headers],[CEO_Title]],'By serial number'!$A$1:$AV$1,0)))</f>
        <v/>
      </c>
      <c r="BK118" s="4" t="str">
        <f>IF(LEN(INDEX('By serial number'!$A:$AV,MATCH(TEXT($C118,"000"),'By serial number'!$A:$A,0),MATCH(_7043_DJones_1_export_excel_2_9_[[#Headers],[CEO_Address1]],'By serial number'!$A$1:$AV$1,0)))=0,"",INDEX('By serial number'!$A:$AV,MATCH(TEXT($C118,"000"),'By serial number'!$A:$A,0),MATCH(_7043_DJones_1_export_excel_2_9_[[#Headers],[CEO_Address1]],'By serial number'!$A$1:$AV$1,0)))</f>
        <v/>
      </c>
      <c r="BL118" s="4" t="str">
        <f>IF(LEN(INDEX('By serial number'!$A:$AV,MATCH(TEXT($C118,"000"),'By serial number'!$A:$A,0),MATCH(_7043_DJones_1_export_excel_2_9_[[#Headers],[CEO_Address2]],'By serial number'!$A$1:$AV$1,0)))=0,"",INDEX('By serial number'!$A:$AV,MATCH(TEXT($C118,"000"),'By serial number'!$A:$A,0),MATCH(_7043_DJones_1_export_excel_2_9_[[#Headers],[CEO_Address2]],'By serial number'!$A$1:$AV$1,0)))</f>
        <v/>
      </c>
      <c r="BM118" s="4" t="str">
        <f>IF(LEN(INDEX('By serial number'!$A:$AV,MATCH(TEXT($C118,"000"),'By serial number'!$A:$A,0),MATCH(_7043_DJones_1_export_excel_2_9_[[#Headers],[CEO_Address3]],'By serial number'!$A$1:$AV$1,0)))=0,"",INDEX('By serial number'!$A:$AV,MATCH(TEXT($C118,"000"),'By serial number'!$A:$A,0),MATCH(_7043_DJones_1_export_excel_2_9_[[#Headers],[CEO_Address3]],'By serial number'!$A$1:$AV$1,0)))</f>
        <v/>
      </c>
      <c r="BN118" s="4" t="str">
        <f>IF(LEN(INDEX('By serial number'!$A:$AV,MATCH(TEXT($C118,"000"),'By serial number'!$A:$A,0),MATCH(_7043_DJones_1_export_excel_2_9_[[#Headers],[CEO_City]],'By serial number'!$A$1:$AV$1,0)))=0,"",INDEX('By serial number'!$A:$AV,MATCH(TEXT($C118,"000"),'By serial number'!$A:$A,0),MATCH(_7043_DJones_1_export_excel_2_9_[[#Headers],[CEO_City]],'By serial number'!$A$1:$AV$1,0)))</f>
        <v/>
      </c>
      <c r="BO118" s="4" t="str">
        <f>IF(LEN(INDEX('By serial number'!$A:$AV,MATCH(TEXT($C118,"000"),'By serial number'!$A:$A,0),MATCH(_7043_DJones_1_export_excel_2_9_[[#Headers],[CEO_State]],'By serial number'!$A$1:$AV$1,0)))=0,"",INDEX('By serial number'!$A:$AV,MATCH(TEXT($C118,"000"),'By serial number'!$A:$A,0),MATCH(_7043_DJones_1_export_excel_2_9_[[#Headers],[CEO_State]],'By serial number'!$A$1:$AV$1,0)))</f>
        <v/>
      </c>
      <c r="BP118" s="4" t="str">
        <f>IF(LEN(INDEX('By serial number'!$A:$AV,MATCH(TEXT($C118,"000"),'By serial number'!$A:$A,0),MATCH(_7043_DJones_1_export_excel_2_9_[[#Headers],[CEO_Postal_Code]],'By serial number'!$A$1:$AV$1,0)))=0,"",INDEX('By serial number'!$A:$AV,MATCH(TEXT($C118,"000"),'By serial number'!$A:$A,0),MATCH(_7043_DJones_1_export_excel_2_9_[[#Headers],[CEO_Postal_Code]],'By serial number'!$A$1:$AV$1,0)))</f>
        <v/>
      </c>
      <c r="BQ118" s="4" t="str">
        <f>IF(LEN(INDEX('By serial number'!$A:$AV,MATCH(TEXT($C118,"000"),'By serial number'!$A:$A,0),MATCH(_7043_DJones_1_export_excel_2_9_[[#Headers],[CEO_Country]],'By serial number'!$A$1:$AV$1,0)))=0,"",INDEX('By serial number'!$A:$AV,MATCH(TEXT($C118,"000"),'By serial number'!$A:$A,0),MATCH(_7043_DJones_1_export_excel_2_9_[[#Headers],[CEO_Country]],'By serial number'!$A$1:$AV$1,0)))</f>
        <v/>
      </c>
      <c r="BR118" s="4" t="str">
        <f>IF(LEN(INDEX('By serial number'!$A:$AV,MATCH(TEXT($C118,"000"),'By serial number'!$A:$A,0),MATCH(_7043_DJones_1_export_excel_2_9_[[#Headers],[CEO_Phone]],'By serial number'!$A$1:$AV$1,0)))=0,"",INDEX('By serial number'!$A:$AV,MATCH(TEXT($C118,"000"),'By serial number'!$A:$A,0),MATCH(_7043_DJones_1_export_excel_2_9_[[#Headers],[CEO_Phone]],'By serial number'!$A$1:$AV$1,0)))</f>
        <v/>
      </c>
      <c r="BS118" s="4" t="str">
        <f>IF(LEN(INDEX('By serial number'!$A:$AV,MATCH(TEXT($C118,"000"),'By serial number'!$A:$A,0),MATCH(_7043_DJones_1_export_excel_2_9_[[#Headers],[CEO_Phone_Extension]],'By serial number'!$A$1:$AV$1,0)))=0,"",INDEX('By serial number'!$A:$AV,MATCH(TEXT($C118,"000"),'By serial number'!$A:$A,0),MATCH(_7043_DJones_1_export_excel_2_9_[[#Headers],[CEO_Phone_Extension]],'By serial number'!$A$1:$AV$1,0)))</f>
        <v/>
      </c>
      <c r="BT118" s="4" t="str">
        <f>IF(LEN(INDEX('By serial number'!$A:$AV,MATCH(TEXT($C118,"000"),'By serial number'!$A:$A,0),MATCH(_7043_DJones_1_export_excel_2_9_[[#Headers],[CEO_Foreign_Phone]],'By serial number'!$A$1:$AV$1,0)))=0,"",INDEX('By serial number'!$A:$AV,MATCH(TEXT($C118,"000"),'By serial number'!$A:$A,0),MATCH(_7043_DJones_1_export_excel_2_9_[[#Headers],[CEO_Foreign_Phone]],'By serial number'!$A$1:$AV$1,0)))</f>
        <v/>
      </c>
      <c r="BU118" s="4" t="str">
        <f>IFERROR(INDEX(Zerobounce!$A:$B,MATCH(_7043_DJones_1_export_excel_2_9_[[#This Row],[COMPEMAILADDRESS]],Zerobounce!$A:$A,0),2),"")</f>
        <v/>
      </c>
      <c r="BV118" s="4" t="str">
        <f>IFERROR(INDEX(Zerobounce!$A:$B,MATCH(_7043_DJones_1_export_excel_2_9_[[#This Row],[CONTACTEMAIL]],Zerobounce!$A:$A,0),2),"")</f>
        <v/>
      </c>
      <c r="BW118" s="11"/>
    </row>
    <row r="119" spans="1:75" x14ac:dyDescent="0.25">
      <c r="A119" s="4" t="s">
        <v>999</v>
      </c>
      <c r="B119" s="4" t="s">
        <v>1000</v>
      </c>
      <c r="C119">
        <v>268</v>
      </c>
      <c r="D119" s="4" t="s">
        <v>657</v>
      </c>
      <c r="E119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N365SS</v>
      </c>
      <c r="F119" s="4" t="s">
        <v>1774</v>
      </c>
      <c r="G119" s="4" t="s">
        <v>219</v>
      </c>
      <c r="H119" s="4" t="s">
        <v>1002</v>
      </c>
      <c r="I119" s="4" t="s">
        <v>1043</v>
      </c>
      <c r="J119" s="4" t="s">
        <v>1784</v>
      </c>
      <c r="K119" s="4" t="s">
        <v>1785</v>
      </c>
      <c r="L119" s="4" t="s">
        <v>1786</v>
      </c>
      <c r="M119" s="4" t="s">
        <v>1787</v>
      </c>
      <c r="N119" s="4" t="s">
        <v>219</v>
      </c>
      <c r="O119">
        <v>75219</v>
      </c>
      <c r="P119" s="4" t="s">
        <v>1002</v>
      </c>
      <c r="Q119" s="4" t="s">
        <v>1016</v>
      </c>
      <c r="R119" s="4" t="s">
        <v>1788</v>
      </c>
      <c r="S119" s="4"/>
      <c r="T119" s="4"/>
      <c r="U119" s="4"/>
      <c r="V119" s="4" t="s">
        <v>1789</v>
      </c>
      <c r="W119" s="4" t="s">
        <v>1790</v>
      </c>
      <c r="X119" s="4" t="s">
        <v>1176</v>
      </c>
      <c r="Y119" s="4" t="s">
        <v>1791</v>
      </c>
      <c r="Z119" s="4" t="s">
        <v>1792</v>
      </c>
      <c r="AA119" s="4"/>
      <c r="AB119" s="4" t="s">
        <v>1792</v>
      </c>
      <c r="AC119" s="4" t="str">
        <f>IF(LEN(INDEX('By serial number'!$A:$AV,MATCH(TEXT($C119,"000"),'By serial number'!$A:$A,0),MATCH(_7043_DJones_1_export_excel_2_9_[[#Headers],["Operator"]],'By serial number'!$A$1:$AV$1,0)))=0,"",INDEX('By serial number'!$A:$AV,MATCH(TEXT($C119,"000"),'By serial number'!$A:$A,0),MATCH(_7043_DJones_1_export_excel_2_9_[[#Headers],["Operator"]],'By serial number'!$A$1:$AV$1,0)))</f>
        <v/>
      </c>
      <c r="AD119" s="4" t="str">
        <f>IF(LEN(INDEX('By serial number'!$A:$AV,MATCH(TEXT($C119,"000"),'By serial number'!$A:$A,0),MATCH(_7043_DJones_1_export_excel_2_9_[[#Headers],[Data]],'By serial number'!$A$1:$AV$1,0)))=0,"",INDEX('By serial number'!$A:$AV,MATCH(TEXT($C119,"000"),'By serial number'!$A:$A,0),MATCH(_7043_DJones_1_export_excel_2_9_[[#Headers],[Data]],'By serial number'!$A$1:$AV$1,0)))</f>
        <v>Robert W Stallings (et al), Frisco TX bought 12/31/20</v>
      </c>
      <c r="AE119" s="4" t="str">
        <f>IF(LEN(INDEX('By serial number'!$A:$AV,MATCH(TEXT($C119,"000"),'By serial number'!$A:$A,0),MATCH(_7043_DJones_1_export_excel_2_9_[[#Headers],[NAME]],'By serial number'!$A$1:$AV$1,0)))=0,"",INDEX('By serial number'!$A:$AV,MATCH(TEXT($C119,"000"),'By serial number'!$A:$A,0),MATCH(_7043_DJones_1_export_excel_2_9_[[#Headers],[NAME]],'By serial number'!$A$1:$AV$1,0)))</f>
        <v>STALLINGS ROBERT W</v>
      </c>
      <c r="AF119" s="4" t="str">
        <f>IF(LEN(INDEX('By serial number'!$A:$AV,MATCH(TEXT($C119,"000"),'By serial number'!$A:$A,0),MATCH(_7043_DJones_1_export_excel_2_9_[[#Headers],[STREET]],'By serial number'!$A$1:$AV$1,0)))=0,"",INDEX('By serial number'!$A:$AV,MATCH(TEXT($C119,"000"),'By serial number'!$A:$A,0),MATCH(_7043_DJones_1_export_excel_2_9_[[#Headers],[STREET]],'By serial number'!$A$1:$AV$1,0)))</f>
        <v>5242 BUENA VISTA DR</v>
      </c>
      <c r="AG119" s="4" t="str">
        <f>IF(LEN(INDEX('By serial number'!$A:$AV,MATCH(TEXT($C119,"000"),'By serial number'!$A:$A,0),MATCH(_7043_DJones_1_export_excel_2_9_[[#Headers],[CITY]],'By serial number'!$A$1:$AV$1,0)))=0,"",INDEX('By serial number'!$A:$AV,MATCH(TEXT($C119,"000"),'By serial number'!$A:$A,0),MATCH(_7043_DJones_1_export_excel_2_9_[[#Headers],[CITY]],'By serial number'!$A$1:$AV$1,0)))</f>
        <v>FRISCO</v>
      </c>
      <c r="AH119" s="4" t="str">
        <f>IF(LEN(INDEX('By serial number'!$A:$AV,MATCH(TEXT($C119,"000"),'By serial number'!$A:$A,0),MATCH(_7043_DJones_1_export_excel_2_9_[[#Headers],[STATE]],'By serial number'!$A$1:$AV$1,0)))=0,"",INDEX('By serial number'!$A:$AV,MATCH(TEXT($C119,"000"),'By serial number'!$A:$A,0),MATCH(_7043_DJones_1_export_excel_2_9_[[#Headers],[STATE]],'By serial number'!$A$1:$AV$1,0)))</f>
        <v>TX</v>
      </c>
      <c r="AI119" s="4" t="e">
        <f>IF(LEN(INDEX('By serial number'!$A:$AV,MATCH(TEXT($C119,"000"),'By serial number'!$A:$A,0),MATCH(_7043_DJones_1_export_excel_2_9_[[#Headers],[Column1]],'By serial number'!$A$1:$AV$1,0)))=0,"",INDEX('By serial number'!$A:$AV,MATCH(TEXT($C119,"000"),'By serial number'!$A:$A,0),MATCH(_7043_DJones_1_export_excel_2_9_[[#Headers],[Column1]],'By serial number'!$A$1:$AV$1,0)))</f>
        <v>#N/A</v>
      </c>
      <c r="AJ119" s="4" t="str">
        <f>IF(LEN(INDEX('By serial number'!$A:$AV,MATCH(TEXT($C119,"000"),'By serial number'!$A:$A,0),MATCH(_7043_DJones_1_export_excel_2_9_[[#Headers],[OTHER NAMES(1)]],'By serial number'!$A$1:$AV$1,0)))=0,"",INDEX('By serial number'!$A:$AV,MATCH(TEXT($C119,"000"),'By serial number'!$A:$A,0),MATCH(_7043_DJones_1_export_excel_2_9_[[#Headers],[OTHER NAMES(1)]],'By serial number'!$A$1:$AV$1,0)))</f>
        <v>REIS JAMES R</v>
      </c>
      <c r="AK119" s="4" t="str">
        <f>IF(LEN(INDEX('By serial number'!$A:$AV,MATCH(TEXT($C119,"000"),'By serial number'!$A:$A,0),MATCH(_7043_DJones_1_export_excel_2_9_[[#Headers],[OTHER NAMES(2)]],'By serial number'!$A$1:$AV$1,0)))=0,"",INDEX('By serial number'!$A:$AV,MATCH(TEXT($C119,"000"),'By serial number'!$A:$A,0),MATCH(_7043_DJones_1_export_excel_2_9_[[#Headers],[OTHER NAMES(2)]],'By serial number'!$A$1:$AV$1,0)))</f>
        <v>ANDERSON GLENN W</v>
      </c>
      <c r="AL119" s="4" t="str">
        <f>IF(LEN(INDEX('By serial number'!$A:$AV,MATCH(TEXT($C119,"000"),'By serial number'!$A:$A,0),MATCH(_7043_DJones_1_export_excel_2_9_[[#Headers],[Part 135 Certificate Holder Name]],'By serial number'!$A$1:$AV$1,0)))=0,"",INDEX('By serial number'!$A:$AV,MATCH(TEXT($C119,"000"),'By serial number'!$A:$A,0),MATCH(_7043_DJones_1_export_excel_2_9_[[#Headers],[Part 135 Certificate Holder Name]],'By serial number'!$A$1:$AV$1,0)))</f>
        <v/>
      </c>
      <c r="AM119" s="4" t="str">
        <f>IF(LEN(INDEX('By serial number'!$A:$AV,MATCH(TEXT($C119,"000"),'By serial number'!$A:$A,0),MATCH(_7043_DJones_1_export_excel_2_9_[[#Headers],[Part 135 Dsgn]],'By serial number'!$A$1:$AV$1,0)))=0,"",INDEX('By serial number'!$A:$AV,MATCH(TEXT($C119,"000"),'By serial number'!$A:$A,0),MATCH(_7043_DJones_1_export_excel_2_9_[[#Headers],[Part 135 Dsgn]],'By serial number'!$A$1:$AV$1,0)))</f>
        <v/>
      </c>
      <c r="AN119" s="4" t="e">
        <f>IF(LEN(INDEX('By serial number'!$A:$AV,MATCH(TEXT($C119,"000"),'By serial number'!$A:$A,0),MATCH(_7043_DJones_1_export_excel_2_9_[[#Headers],[Column2]],'By serial number'!$A$1:$AV$1,0)))=0,"",INDEX('By serial number'!$A:$AV,MATCH(TEXT($C119,"000"),'By serial number'!$A:$A,0),MATCH(_7043_DJones_1_export_excel_2_9_[[#Headers],[Column2]],'By serial number'!$A$1:$AV$1,0)))</f>
        <v>#N/A</v>
      </c>
      <c r="AO119" s="4" t="str">
        <f>IF(LEN(INDEX('By serial number'!$A:$AV,MATCH(TEXT($C119,"000"),'By serial number'!$A:$A,0),MATCH(_7043_DJones_1_export_excel_2_9_[[#Headers],[DNB Key People]],'By serial number'!$A$1:$AV$1,0)))=0,"",INDEX('By serial number'!$A:$AV,MATCH(TEXT($C119,"000"),'By serial number'!$A:$A,0),MATCH(_7043_DJones_1_export_excel_2_9_[[#Headers],[DNB Key People]],'By serial number'!$A$1:$AV$1,0)))</f>
        <v/>
      </c>
      <c r="AP119" s="4" t="str">
        <f>IF(LEN(INDEX('By serial number'!$A:$AV,MATCH(TEXT($C119,"000"),'By serial number'!$A:$A,0),MATCH(_7043_DJones_1_export_excel_2_9_[[#Headers],[POC]],'By serial number'!$A$1:$AV$1,0)))=0,"",INDEX('By serial number'!$A:$AV,MATCH(TEXT($C119,"000"),'By serial number'!$A:$A,0),MATCH(_7043_DJones_1_export_excel_2_9_[[#Headers],[POC]],'By serial number'!$A$1:$AV$1,0)))</f>
        <v/>
      </c>
      <c r="AQ119" s="4" t="str">
        <f>IF(LEN(INDEX('By serial number'!$A:$AV,MATCH(TEXT($C119,"000"),'By serial number'!$A:$A,0),MATCH(_7043_DJones_1_export_excel_2_9_[[#Headers],[Title]],'By serial number'!$A$1:$AV$1,0)))=0,"",INDEX('By serial number'!$A:$AV,MATCH(TEXT($C119,"000"),'By serial number'!$A:$A,0),MATCH(_7043_DJones_1_export_excel_2_9_[[#Headers],[Title]],'By serial number'!$A$1:$AV$1,0)))</f>
        <v/>
      </c>
      <c r="AR119" s="4" t="str">
        <f>IF(LEN(INDEX('By serial number'!$A:$AV,MATCH(TEXT($C119,"000"),'By serial number'!$A:$A,0),MATCH(_7043_DJones_1_export_excel_2_9_[[#Headers],[Address]],'By serial number'!$A$1:$AV$1,0)))=0,"",INDEX('By serial number'!$A:$AV,MATCH(TEXT($C119,"000"),'By serial number'!$A:$A,0),MATCH(_7043_DJones_1_export_excel_2_9_[[#Headers],[Address]],'By serial number'!$A$1:$AV$1,0)))</f>
        <v/>
      </c>
      <c r="AS119" s="4" t="e">
        <f>IF(LEN(INDEX('By serial number'!$A:$AV,MATCH(TEXT($C119,"000"),'By serial number'!$A:$A,0),MATCH(_7043_DJones_1_export_excel_2_9_[[#Headers],[Column3]],'By serial number'!$A$1:$AV$1,0)))=0,"",INDEX('By serial number'!$A:$AV,MATCH(TEXT($C119,"000"),'By serial number'!$A:$A,0),MATCH(_7043_DJones_1_export_excel_2_9_[[#Headers],[Column3]],'By serial number'!$A$1:$AV$1,0)))</f>
        <v>#N/A</v>
      </c>
      <c r="AT119" s="4" t="str">
        <f>IF(LEN(INDEX('By serial number'!$A:$AV,MATCH(TEXT($C119,"000"),'By serial number'!$A:$A,0),MATCH(_7043_DJones_1_export_excel_2_9_[[#Headers],[Phone]],'By serial number'!$A$1:$AV$1,0)))=0,"",INDEX('By serial number'!$A:$AV,MATCH(TEXT($C119,"000"),'By serial number'!$A:$A,0),MATCH(_7043_DJones_1_export_excel_2_9_[[#Headers],[Phone]],'By serial number'!$A$1:$AV$1,0)))</f>
        <v/>
      </c>
      <c r="AU119" s="4" t="str">
        <f>IF(LEN(INDEX('By serial number'!$A:$AV,MATCH(TEXT($C119,"000"),'By serial number'!$A:$A,0),MATCH(_7043_DJones_1_export_excel_2_9_[[#Headers],[Email]],'By serial number'!$A$1:$AV$1,0)))=0,"",INDEX('By serial number'!$A:$AV,MATCH(TEXT($C119,"000"),'By serial number'!$A:$A,0),MATCH(_7043_DJones_1_export_excel_2_9_[[#Headers],[Email]],'By serial number'!$A$1:$AV$1,0)))</f>
        <v/>
      </c>
      <c r="AV119" s="4" t="e">
        <f>IF(LEN(INDEX('By serial number'!$A:$AV,MATCH(TEXT($C119,"000"),'By serial number'!$A:$A,0),MATCH(_7043_DJones_1_export_excel_2_9_[[#Headers],[Column4]],'By serial number'!$A$1:$AV$1,0)))=0,"",INDEX('By serial number'!$A:$AV,MATCH(TEXT($C119,"000"),'By serial number'!$A:$A,0),MATCH(_7043_DJones_1_export_excel_2_9_[[#Headers],[Column4]],'By serial number'!$A$1:$AV$1,0)))</f>
        <v>#N/A</v>
      </c>
      <c r="AW119" s="4" t="str">
        <f>IF(LEN(INDEX('By serial number'!$A:$AV,MATCH(TEXT($C119,"000"),'By serial number'!$A:$A,0),MATCH(_7043_DJones_1_export_excel_2_9_[[#Headers],[NBAA Name]],'By serial number'!$A$1:$AV$1,0)))=0,"",INDEX('By serial number'!$A:$AV,MATCH(TEXT($C119,"000"),'By serial number'!$A:$A,0),MATCH(_7043_DJones_1_export_excel_2_9_[[#Headers],[NBAA Name]],'By serial number'!$A$1:$AV$1,0)))</f>
        <v/>
      </c>
      <c r="AX119" s="4" t="str">
        <f>IF(LEN(INDEX('By serial number'!$A:$AV,MATCH(TEXT($C119,"000"),'By serial number'!$A:$A,0),MATCH(_7043_DJones_1_export_excel_2_9_[[#Headers],[NBAA Addr1]],'By serial number'!$A$1:$AV$1,0)))=0,"",INDEX('By serial number'!$A:$AV,MATCH(TEXT($C119,"000"),'By serial number'!$A:$A,0),MATCH(_7043_DJones_1_export_excel_2_9_[[#Headers],[NBAA Addr1]],'By serial number'!$A$1:$AV$1,0)))</f>
        <v/>
      </c>
      <c r="AY119" s="4" t="str">
        <f>IF(LEN(INDEX('By serial number'!$A:$AV,MATCH(TEXT($C119,"000"),'By serial number'!$A:$A,0),MATCH(_7043_DJones_1_export_excel_2_9_[[#Headers],[NBAA Addr2]],'By serial number'!$A$1:$AV$1,0)))=0,"",INDEX('By serial number'!$A:$AV,MATCH(TEXT($C119,"000"),'By serial number'!$A:$A,0),MATCH(_7043_DJones_1_export_excel_2_9_[[#Headers],[NBAA Addr2]],'By serial number'!$A$1:$AV$1,0)))</f>
        <v/>
      </c>
      <c r="AZ119" s="4" t="str">
        <f>IF(LEN(INDEX('By serial number'!$A:$AV,MATCH(TEXT($C119,"000"),'By serial number'!$A:$A,0),MATCH(_7043_DJones_1_export_excel_2_9_[[#Headers],[NBAA City]],'By serial number'!$A$1:$AV$1,0)))=0,"",INDEX('By serial number'!$A:$AV,MATCH(TEXT($C119,"000"),'By serial number'!$A:$A,0),MATCH(_7043_DJones_1_export_excel_2_9_[[#Headers],[NBAA City]],'By serial number'!$A$1:$AV$1,0)))</f>
        <v/>
      </c>
      <c r="BA119" s="4" t="str">
        <f>IF(LEN(INDEX('By serial number'!$A:$AV,MATCH(TEXT($C119,"000"),'By serial number'!$A:$A,0),MATCH(_7043_DJones_1_export_excel_2_9_[[#Headers],[NBAA State]],'By serial number'!$A$1:$AV$1,0)))=0,"",INDEX('By serial number'!$A:$AV,MATCH(TEXT($C119,"000"),'By serial number'!$A:$A,0),MATCH(_7043_DJones_1_export_excel_2_9_[[#Headers],[NBAA State]],'By serial number'!$A$1:$AV$1,0)))</f>
        <v/>
      </c>
      <c r="BB119" s="4" t="str">
        <f>IF(LEN(INDEX('By serial number'!$A:$AV,MATCH(TEXT($C119,"000"),'By serial number'!$A:$A,0),MATCH(_7043_DJones_1_export_excel_2_9_[[#Headers],[NBAA Zip]],'By serial number'!$A$1:$AV$1,0)))=0,"",INDEX('By serial number'!$A:$AV,MATCH(TEXT($C119,"000"),'By serial number'!$A:$A,0),MATCH(_7043_DJones_1_export_excel_2_9_[[#Headers],[NBAA Zip]],'By serial number'!$A$1:$AV$1,0)))</f>
        <v/>
      </c>
      <c r="BC119" s="4" t="str">
        <f>IF(LEN(INDEX('By serial number'!$A:$AV,MATCH(TEXT($C119,"000"),'By serial number'!$A:$A,0),MATCH(_7043_DJones_1_export_excel_2_9_[[#Headers],[NBAA Phone]],'By serial number'!$A$1:$AV$1,0)))=0,"",INDEX('By serial number'!$A:$AV,MATCH(TEXT($C119,"000"),'By serial number'!$A:$A,0),MATCH(_7043_DJones_1_export_excel_2_9_[[#Headers],[NBAA Phone]],'By serial number'!$A$1:$AV$1,0)))</f>
        <v/>
      </c>
      <c r="BD119" s="4" t="str">
        <f>IF(LEN(INDEX('By serial number'!$A:$AV,MATCH(TEXT($C119,"000"),'By serial number'!$A:$A,0),MATCH(_7043_DJones_1_export_excel_2_9_[[#Headers],[NBAA Web]],'By serial number'!$A$1:$AV$1,0)))=0,"",INDEX('By serial number'!$A:$AV,MATCH(TEXT($C119,"000"),'By serial number'!$A:$A,0),MATCH(_7043_DJones_1_export_excel_2_9_[[#Headers],[NBAA Web]],'By serial number'!$A$1:$AV$1,0)))</f>
        <v/>
      </c>
      <c r="BE119" s="4" t="str">
        <f>IF(LEN(INDEX('By serial number'!$A:$AV,MATCH(TEXT($C119,"000"),'By serial number'!$A:$A,0),MATCH(_7043_DJones_1_export_excel_2_9_[[#Headers],[NBAA email]],'By serial number'!$A$1:$AV$1,0)))=0,"",INDEX('By serial number'!$A:$AV,MATCH(TEXT($C119,"000"),'By serial number'!$A:$A,0),MATCH(_7043_DJones_1_export_excel_2_9_[[#Headers],[NBAA email]],'By serial number'!$A$1:$AV$1,0)))</f>
        <v/>
      </c>
      <c r="BF119" s="4" t="str">
        <f>IF(LEN(INDEX('By serial number'!$A:$AV,MATCH(TEXT($C119,"000"),'By serial number'!$A:$A,0),MATCH(_7043_DJones_1_export_excel_2_9_[[#Headers],[NBAA NBAA Link]],'By serial number'!$A$1:$AV$1,0)))=0,"",INDEX('By serial number'!$A:$AV,MATCH(TEXT($C119,"000"),'By serial number'!$A:$A,0),MATCH(_7043_DJones_1_export_excel_2_9_[[#Headers],[NBAA NBAA Link]],'By serial number'!$A$1:$AV$1,0)))</f>
        <v/>
      </c>
      <c r="BG119" s="4" t="str">
        <f>IF(LEN(INDEX('By serial number'!$A:$AV,MATCH(TEXT($C119,"000"),'By serial number'!$A:$A,0),MATCH(_7043_DJones_1_export_excel_2_9_[[#Headers],[Certificate Designator]],'By serial number'!$A$1:$AV$1,0)))=0,"",INDEX('By serial number'!$A:$AV,MATCH(TEXT($C119,"000"),'By serial number'!$A:$A,0),MATCH(_7043_DJones_1_export_excel_2_9_[[#Headers],[Certificate Designator]],'By serial number'!$A$1:$AV$1,0)))</f>
        <v/>
      </c>
      <c r="BH119" s="4" t="str">
        <f>IF(LEN(INDEX('By serial number'!$A:$AV,MATCH(TEXT($C119,"000"),'By serial number'!$A:$A,0),MATCH(_7043_DJones_1_export_excel_2_9_[[#Headers],[Company Name]],'By serial number'!$A$1:$AV$1,0)))=0,"",INDEX('By serial number'!$A:$AV,MATCH(TEXT($C119,"000"),'By serial number'!$A:$A,0),MATCH(_7043_DJones_1_export_excel_2_9_[[#Headers],[Company Name]],'By serial number'!$A$1:$AV$1,0)))</f>
        <v/>
      </c>
      <c r="BI119" s="4" t="str">
        <f>IF(LEN(INDEX('By serial number'!$A:$AV,MATCH(TEXT($C119,"000"),'By serial number'!$A:$A,0),MATCH(_7043_DJones_1_export_excel_2_9_[[#Headers],[CEO_Name]],'By serial number'!$A$1:$AV$1,0)))=0,"",INDEX('By serial number'!$A:$AV,MATCH(TEXT($C119,"000"),'By serial number'!$A:$A,0),MATCH(_7043_DJones_1_export_excel_2_9_[[#Headers],[CEO_Name]],'By serial number'!$A$1:$AV$1,0)))</f>
        <v/>
      </c>
      <c r="BJ119" s="4" t="str">
        <f>IF(LEN(INDEX('By serial number'!$A:$AV,MATCH(TEXT($C119,"000"),'By serial number'!$A:$A,0),MATCH(_7043_DJones_1_export_excel_2_9_[[#Headers],[CEO_Title]],'By serial number'!$A$1:$AV$1,0)))=0,"",INDEX('By serial number'!$A:$AV,MATCH(TEXT($C119,"000"),'By serial number'!$A:$A,0),MATCH(_7043_DJones_1_export_excel_2_9_[[#Headers],[CEO_Title]],'By serial number'!$A$1:$AV$1,0)))</f>
        <v/>
      </c>
      <c r="BK119" s="4" t="str">
        <f>IF(LEN(INDEX('By serial number'!$A:$AV,MATCH(TEXT($C119,"000"),'By serial number'!$A:$A,0),MATCH(_7043_DJones_1_export_excel_2_9_[[#Headers],[CEO_Address1]],'By serial number'!$A$1:$AV$1,0)))=0,"",INDEX('By serial number'!$A:$AV,MATCH(TEXT($C119,"000"),'By serial number'!$A:$A,0),MATCH(_7043_DJones_1_export_excel_2_9_[[#Headers],[CEO_Address1]],'By serial number'!$A$1:$AV$1,0)))</f>
        <v/>
      </c>
      <c r="BL119" s="4" t="str">
        <f>IF(LEN(INDEX('By serial number'!$A:$AV,MATCH(TEXT($C119,"000"),'By serial number'!$A:$A,0),MATCH(_7043_DJones_1_export_excel_2_9_[[#Headers],[CEO_Address2]],'By serial number'!$A$1:$AV$1,0)))=0,"",INDEX('By serial number'!$A:$AV,MATCH(TEXT($C119,"000"),'By serial number'!$A:$A,0),MATCH(_7043_DJones_1_export_excel_2_9_[[#Headers],[CEO_Address2]],'By serial number'!$A$1:$AV$1,0)))</f>
        <v/>
      </c>
      <c r="BM119" s="4" t="str">
        <f>IF(LEN(INDEX('By serial number'!$A:$AV,MATCH(TEXT($C119,"000"),'By serial number'!$A:$A,0),MATCH(_7043_DJones_1_export_excel_2_9_[[#Headers],[CEO_Address3]],'By serial number'!$A$1:$AV$1,0)))=0,"",INDEX('By serial number'!$A:$AV,MATCH(TEXT($C119,"000"),'By serial number'!$A:$A,0),MATCH(_7043_DJones_1_export_excel_2_9_[[#Headers],[CEO_Address3]],'By serial number'!$A$1:$AV$1,0)))</f>
        <v/>
      </c>
      <c r="BN119" s="4" t="str">
        <f>IF(LEN(INDEX('By serial number'!$A:$AV,MATCH(TEXT($C119,"000"),'By serial number'!$A:$A,0),MATCH(_7043_DJones_1_export_excel_2_9_[[#Headers],[CEO_City]],'By serial number'!$A$1:$AV$1,0)))=0,"",INDEX('By serial number'!$A:$AV,MATCH(TEXT($C119,"000"),'By serial number'!$A:$A,0),MATCH(_7043_DJones_1_export_excel_2_9_[[#Headers],[CEO_City]],'By serial number'!$A$1:$AV$1,0)))</f>
        <v/>
      </c>
      <c r="BO119" s="4" t="str">
        <f>IF(LEN(INDEX('By serial number'!$A:$AV,MATCH(TEXT($C119,"000"),'By serial number'!$A:$A,0),MATCH(_7043_DJones_1_export_excel_2_9_[[#Headers],[CEO_State]],'By serial number'!$A$1:$AV$1,0)))=0,"",INDEX('By serial number'!$A:$AV,MATCH(TEXT($C119,"000"),'By serial number'!$A:$A,0),MATCH(_7043_DJones_1_export_excel_2_9_[[#Headers],[CEO_State]],'By serial number'!$A$1:$AV$1,0)))</f>
        <v/>
      </c>
      <c r="BP119" s="4" t="str">
        <f>IF(LEN(INDEX('By serial number'!$A:$AV,MATCH(TEXT($C119,"000"),'By serial number'!$A:$A,0),MATCH(_7043_DJones_1_export_excel_2_9_[[#Headers],[CEO_Postal_Code]],'By serial number'!$A$1:$AV$1,0)))=0,"",INDEX('By serial number'!$A:$AV,MATCH(TEXT($C119,"000"),'By serial number'!$A:$A,0),MATCH(_7043_DJones_1_export_excel_2_9_[[#Headers],[CEO_Postal_Code]],'By serial number'!$A$1:$AV$1,0)))</f>
        <v/>
      </c>
      <c r="BQ119" s="4" t="str">
        <f>IF(LEN(INDEX('By serial number'!$A:$AV,MATCH(TEXT($C119,"000"),'By serial number'!$A:$A,0),MATCH(_7043_DJones_1_export_excel_2_9_[[#Headers],[CEO_Country]],'By serial number'!$A$1:$AV$1,0)))=0,"",INDEX('By serial number'!$A:$AV,MATCH(TEXT($C119,"000"),'By serial number'!$A:$A,0),MATCH(_7043_DJones_1_export_excel_2_9_[[#Headers],[CEO_Country]],'By serial number'!$A$1:$AV$1,0)))</f>
        <v/>
      </c>
      <c r="BR119" s="4" t="str">
        <f>IF(LEN(INDEX('By serial number'!$A:$AV,MATCH(TEXT($C119,"000"),'By serial number'!$A:$A,0),MATCH(_7043_DJones_1_export_excel_2_9_[[#Headers],[CEO_Phone]],'By serial number'!$A$1:$AV$1,0)))=0,"",INDEX('By serial number'!$A:$AV,MATCH(TEXT($C119,"000"),'By serial number'!$A:$A,0),MATCH(_7043_DJones_1_export_excel_2_9_[[#Headers],[CEO_Phone]],'By serial number'!$A$1:$AV$1,0)))</f>
        <v/>
      </c>
      <c r="BS119" s="4" t="str">
        <f>IF(LEN(INDEX('By serial number'!$A:$AV,MATCH(TEXT($C119,"000"),'By serial number'!$A:$A,0),MATCH(_7043_DJones_1_export_excel_2_9_[[#Headers],[CEO_Phone_Extension]],'By serial number'!$A$1:$AV$1,0)))=0,"",INDEX('By serial number'!$A:$AV,MATCH(TEXT($C119,"000"),'By serial number'!$A:$A,0),MATCH(_7043_DJones_1_export_excel_2_9_[[#Headers],[CEO_Phone_Extension]],'By serial number'!$A$1:$AV$1,0)))</f>
        <v/>
      </c>
      <c r="BT119" s="4" t="str">
        <f>IF(LEN(INDEX('By serial number'!$A:$AV,MATCH(TEXT($C119,"000"),'By serial number'!$A:$A,0),MATCH(_7043_DJones_1_export_excel_2_9_[[#Headers],[CEO_Foreign_Phone]],'By serial number'!$A$1:$AV$1,0)))=0,"",INDEX('By serial number'!$A:$AV,MATCH(TEXT($C119,"000"),'By serial number'!$A:$A,0),MATCH(_7043_DJones_1_export_excel_2_9_[[#Headers],[CEO_Foreign_Phone]],'By serial number'!$A$1:$AV$1,0)))</f>
        <v/>
      </c>
      <c r="BU119" s="4" t="str">
        <f>IFERROR(INDEX(Zerobounce!$A:$B,MATCH(_7043_DJones_1_export_excel_2_9_[[#This Row],[COMPEMAILADDRESS]],Zerobounce!$A:$A,0),2),"")</f>
        <v>catch-all</v>
      </c>
      <c r="BV119" s="4" t="str">
        <f>IFERROR(INDEX(Zerobounce!$A:$B,MATCH(_7043_DJones_1_export_excel_2_9_[[#This Row],[CONTACTEMAIL]],Zerobounce!$A:$A,0),2),"")</f>
        <v>valid</v>
      </c>
      <c r="BW119" s="11"/>
    </row>
    <row r="120" spans="1:75" x14ac:dyDescent="0.25">
      <c r="A120" s="4" t="s">
        <v>999</v>
      </c>
      <c r="B120" s="4" t="s">
        <v>1000</v>
      </c>
      <c r="C120">
        <v>269</v>
      </c>
      <c r="D120" s="4" t="s">
        <v>1793</v>
      </c>
      <c r="E120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XA-CPL </v>
      </c>
      <c r="F120" s="4" t="s">
        <v>1733</v>
      </c>
      <c r="G120" s="4"/>
      <c r="H120" s="4" t="s">
        <v>651</v>
      </c>
      <c r="I120" s="4" t="s">
        <v>1043</v>
      </c>
      <c r="J120" s="4" t="s">
        <v>1794</v>
      </c>
      <c r="K120" s="4" t="s">
        <v>1795</v>
      </c>
      <c r="L120" s="4" t="s">
        <v>1796</v>
      </c>
      <c r="M120" s="4" t="s">
        <v>1797</v>
      </c>
      <c r="N120" s="4"/>
      <c r="O120">
        <v>50200</v>
      </c>
      <c r="P120" s="4" t="s">
        <v>651</v>
      </c>
      <c r="Q120" s="4" t="s">
        <v>1193</v>
      </c>
      <c r="R120" s="4" t="s">
        <v>1798</v>
      </c>
      <c r="S120" s="4"/>
      <c r="T120" s="4" t="s">
        <v>1799</v>
      </c>
      <c r="U120" s="4"/>
      <c r="V120" s="4" t="s">
        <v>1800</v>
      </c>
      <c r="W120" s="4" t="s">
        <v>1801</v>
      </c>
      <c r="X120" s="4" t="s">
        <v>1802</v>
      </c>
      <c r="Y120" s="4" t="s">
        <v>1803</v>
      </c>
      <c r="Z120" s="4" t="s">
        <v>1804</v>
      </c>
      <c r="AA120" s="4" t="s">
        <v>1799</v>
      </c>
      <c r="AB120" s="4" t="s">
        <v>1804</v>
      </c>
      <c r="AC120" s="4" t="str">
        <f>IF(LEN(INDEX('By serial number'!$A:$AV,MATCH(TEXT($C120,"000"),'By serial number'!$A:$A,0),MATCH(_7043_DJones_1_export_excel_2_9_[[#Headers],["Operator"]],'By serial number'!$A$1:$AV$1,0)))=0,"",INDEX('By serial number'!$A:$AV,MATCH(TEXT($C120,"000"),'By serial number'!$A:$A,0),MATCH(_7043_DJones_1_export_excel_2_9_[[#Headers],["Operator"]],'By serial number'!$A$1:$AV$1,0)))</f>
        <v/>
      </c>
      <c r="AD120" s="4" t="str">
        <f>IF(LEN(INDEX('By serial number'!$A:$AV,MATCH(TEXT($C120,"000"),'By serial number'!$A:$A,0),MATCH(_7043_DJones_1_export_excel_2_9_[[#Headers],[Data]],'By serial number'!$A$1:$AV$1,0)))=0,"",INDEX('By serial number'!$A:$AV,MATCH(TEXT($C120,"000"),'By serial number'!$A:$A,0),MATCH(_7043_DJones_1_export_excel_2_9_[[#Headers],[Data]],'By serial number'!$A$1:$AV$1,0)))</f>
        <v>ADRO Servicios Aereos S.A. rg 8/27/14</v>
      </c>
      <c r="AE120" s="4" t="str">
        <f>IF(LEN(INDEX('By serial number'!$A:$AV,MATCH(TEXT($C120,"000"),'By serial number'!$A:$A,0),MATCH(_7043_DJones_1_export_excel_2_9_[[#Headers],[NAME]],'By serial number'!$A$1:$AV$1,0)))=0,"",INDEX('By serial number'!$A:$AV,MATCH(TEXT($C120,"000"),'By serial number'!$A:$A,0),MATCH(_7043_DJones_1_export_excel_2_9_[[#Headers],[NAME]],'By serial number'!$A$1:$AV$1,0)))</f>
        <v/>
      </c>
      <c r="AF120" s="4" t="str">
        <f>IF(LEN(INDEX('By serial number'!$A:$AV,MATCH(TEXT($C120,"000"),'By serial number'!$A:$A,0),MATCH(_7043_DJones_1_export_excel_2_9_[[#Headers],[STREET]],'By serial number'!$A$1:$AV$1,0)))=0,"",INDEX('By serial number'!$A:$AV,MATCH(TEXT($C120,"000"),'By serial number'!$A:$A,0),MATCH(_7043_DJones_1_export_excel_2_9_[[#Headers],[STREET]],'By serial number'!$A$1:$AV$1,0)))</f>
        <v/>
      </c>
      <c r="AG120" s="4" t="str">
        <f>IF(LEN(INDEX('By serial number'!$A:$AV,MATCH(TEXT($C120,"000"),'By serial number'!$A:$A,0),MATCH(_7043_DJones_1_export_excel_2_9_[[#Headers],[CITY]],'By serial number'!$A$1:$AV$1,0)))=0,"",INDEX('By serial number'!$A:$AV,MATCH(TEXT($C120,"000"),'By serial number'!$A:$A,0),MATCH(_7043_DJones_1_export_excel_2_9_[[#Headers],[CITY]],'By serial number'!$A$1:$AV$1,0)))</f>
        <v/>
      </c>
      <c r="AH120" s="4" t="str">
        <f>IF(LEN(INDEX('By serial number'!$A:$AV,MATCH(TEXT($C120,"000"),'By serial number'!$A:$A,0),MATCH(_7043_DJones_1_export_excel_2_9_[[#Headers],[STATE]],'By serial number'!$A$1:$AV$1,0)))=0,"",INDEX('By serial number'!$A:$AV,MATCH(TEXT($C120,"000"),'By serial number'!$A:$A,0),MATCH(_7043_DJones_1_export_excel_2_9_[[#Headers],[STATE]],'By serial number'!$A$1:$AV$1,0)))</f>
        <v/>
      </c>
      <c r="AI120" s="4" t="e">
        <f>IF(LEN(INDEX('By serial number'!$A:$AV,MATCH(TEXT($C120,"000"),'By serial number'!$A:$A,0),MATCH(_7043_DJones_1_export_excel_2_9_[[#Headers],[Column1]],'By serial number'!$A$1:$AV$1,0)))=0,"",INDEX('By serial number'!$A:$AV,MATCH(TEXT($C120,"000"),'By serial number'!$A:$A,0),MATCH(_7043_DJones_1_export_excel_2_9_[[#Headers],[Column1]],'By serial number'!$A$1:$AV$1,0)))</f>
        <v>#N/A</v>
      </c>
      <c r="AJ120" s="4" t="str">
        <f>IF(LEN(INDEX('By serial number'!$A:$AV,MATCH(TEXT($C120,"000"),'By serial number'!$A:$A,0),MATCH(_7043_DJones_1_export_excel_2_9_[[#Headers],[OTHER NAMES(1)]],'By serial number'!$A$1:$AV$1,0)))=0,"",INDEX('By serial number'!$A:$AV,MATCH(TEXT($C120,"000"),'By serial number'!$A:$A,0),MATCH(_7043_DJones_1_export_excel_2_9_[[#Headers],[OTHER NAMES(1)]],'By serial number'!$A$1:$AV$1,0)))</f>
        <v/>
      </c>
      <c r="AK120" s="4" t="str">
        <f>IF(LEN(INDEX('By serial number'!$A:$AV,MATCH(TEXT($C120,"000"),'By serial number'!$A:$A,0),MATCH(_7043_DJones_1_export_excel_2_9_[[#Headers],[OTHER NAMES(2)]],'By serial number'!$A$1:$AV$1,0)))=0,"",INDEX('By serial number'!$A:$AV,MATCH(TEXT($C120,"000"),'By serial number'!$A:$A,0),MATCH(_7043_DJones_1_export_excel_2_9_[[#Headers],[OTHER NAMES(2)]],'By serial number'!$A$1:$AV$1,0)))</f>
        <v/>
      </c>
      <c r="AL120" s="4" t="str">
        <f>IF(LEN(INDEX('By serial number'!$A:$AV,MATCH(TEXT($C120,"000"),'By serial number'!$A:$A,0),MATCH(_7043_DJones_1_export_excel_2_9_[[#Headers],[Part 135 Certificate Holder Name]],'By serial number'!$A$1:$AV$1,0)))=0,"",INDEX('By serial number'!$A:$AV,MATCH(TEXT($C120,"000"),'By serial number'!$A:$A,0),MATCH(_7043_DJones_1_export_excel_2_9_[[#Headers],[Part 135 Certificate Holder Name]],'By serial number'!$A$1:$AV$1,0)))</f>
        <v/>
      </c>
      <c r="AM120" s="4" t="str">
        <f>IF(LEN(INDEX('By serial number'!$A:$AV,MATCH(TEXT($C120,"000"),'By serial number'!$A:$A,0),MATCH(_7043_DJones_1_export_excel_2_9_[[#Headers],[Part 135 Dsgn]],'By serial number'!$A$1:$AV$1,0)))=0,"",INDEX('By serial number'!$A:$AV,MATCH(TEXT($C120,"000"),'By serial number'!$A:$A,0),MATCH(_7043_DJones_1_export_excel_2_9_[[#Headers],[Part 135 Dsgn]],'By serial number'!$A$1:$AV$1,0)))</f>
        <v/>
      </c>
      <c r="AN120" s="4" t="e">
        <f>IF(LEN(INDEX('By serial number'!$A:$AV,MATCH(TEXT($C120,"000"),'By serial number'!$A:$A,0),MATCH(_7043_DJones_1_export_excel_2_9_[[#Headers],[Column2]],'By serial number'!$A$1:$AV$1,0)))=0,"",INDEX('By serial number'!$A:$AV,MATCH(TEXT($C120,"000"),'By serial number'!$A:$A,0),MATCH(_7043_DJones_1_export_excel_2_9_[[#Headers],[Column2]],'By serial number'!$A$1:$AV$1,0)))</f>
        <v>#N/A</v>
      </c>
      <c r="AO120" s="4" t="str">
        <f>IF(LEN(INDEX('By serial number'!$A:$AV,MATCH(TEXT($C120,"000"),'By serial number'!$A:$A,0),MATCH(_7043_DJones_1_export_excel_2_9_[[#Headers],[DNB Key People]],'By serial number'!$A$1:$AV$1,0)))=0,"",INDEX('By serial number'!$A:$AV,MATCH(TEXT($C120,"000"),'By serial number'!$A:$A,0),MATCH(_7043_DJones_1_export_excel_2_9_[[#Headers],[DNB Key People]],'By serial number'!$A$1:$AV$1,0)))</f>
        <v/>
      </c>
      <c r="AP120" s="4" t="str">
        <f>IF(LEN(INDEX('By serial number'!$A:$AV,MATCH(TEXT($C120,"000"),'By serial number'!$A:$A,0),MATCH(_7043_DJones_1_export_excel_2_9_[[#Headers],[POC]],'By serial number'!$A$1:$AV$1,0)))=0,"",INDEX('By serial number'!$A:$AV,MATCH(TEXT($C120,"000"),'By serial number'!$A:$A,0),MATCH(_7043_DJones_1_export_excel_2_9_[[#Headers],[POC]],'By serial number'!$A$1:$AV$1,0)))</f>
        <v/>
      </c>
      <c r="AQ120" s="4" t="str">
        <f>IF(LEN(INDEX('By serial number'!$A:$AV,MATCH(TEXT($C120,"000"),'By serial number'!$A:$A,0),MATCH(_7043_DJones_1_export_excel_2_9_[[#Headers],[Title]],'By serial number'!$A$1:$AV$1,0)))=0,"",INDEX('By serial number'!$A:$AV,MATCH(TEXT($C120,"000"),'By serial number'!$A:$A,0),MATCH(_7043_DJones_1_export_excel_2_9_[[#Headers],[Title]],'By serial number'!$A$1:$AV$1,0)))</f>
        <v/>
      </c>
      <c r="AR120" s="4" t="str">
        <f>IF(LEN(INDEX('By serial number'!$A:$AV,MATCH(TEXT($C120,"000"),'By serial number'!$A:$A,0),MATCH(_7043_DJones_1_export_excel_2_9_[[#Headers],[Address]],'By serial number'!$A$1:$AV$1,0)))=0,"",INDEX('By serial number'!$A:$AV,MATCH(TEXT($C120,"000"),'By serial number'!$A:$A,0),MATCH(_7043_DJones_1_export_excel_2_9_[[#Headers],[Address]],'By serial number'!$A$1:$AV$1,0)))</f>
        <v/>
      </c>
      <c r="AS120" s="4" t="e">
        <f>IF(LEN(INDEX('By serial number'!$A:$AV,MATCH(TEXT($C120,"000"),'By serial number'!$A:$A,0),MATCH(_7043_DJones_1_export_excel_2_9_[[#Headers],[Column3]],'By serial number'!$A$1:$AV$1,0)))=0,"",INDEX('By serial number'!$A:$AV,MATCH(TEXT($C120,"000"),'By serial number'!$A:$A,0),MATCH(_7043_DJones_1_export_excel_2_9_[[#Headers],[Column3]],'By serial number'!$A$1:$AV$1,0)))</f>
        <v>#N/A</v>
      </c>
      <c r="AT120" s="4" t="str">
        <f>IF(LEN(INDEX('By serial number'!$A:$AV,MATCH(TEXT($C120,"000"),'By serial number'!$A:$A,0),MATCH(_7043_DJones_1_export_excel_2_9_[[#Headers],[Phone]],'By serial number'!$A$1:$AV$1,0)))=0,"",INDEX('By serial number'!$A:$AV,MATCH(TEXT($C120,"000"),'By serial number'!$A:$A,0),MATCH(_7043_DJones_1_export_excel_2_9_[[#Headers],[Phone]],'By serial number'!$A$1:$AV$1,0)))</f>
        <v/>
      </c>
      <c r="AU120" s="4" t="str">
        <f>IF(LEN(INDEX('By serial number'!$A:$AV,MATCH(TEXT($C120,"000"),'By serial number'!$A:$A,0),MATCH(_7043_DJones_1_export_excel_2_9_[[#Headers],[Email]],'By serial number'!$A$1:$AV$1,0)))=0,"",INDEX('By serial number'!$A:$AV,MATCH(TEXT($C120,"000"),'By serial number'!$A:$A,0),MATCH(_7043_DJones_1_export_excel_2_9_[[#Headers],[Email]],'By serial number'!$A$1:$AV$1,0)))</f>
        <v/>
      </c>
      <c r="AV120" s="4" t="e">
        <f>IF(LEN(INDEX('By serial number'!$A:$AV,MATCH(TEXT($C120,"000"),'By serial number'!$A:$A,0),MATCH(_7043_DJones_1_export_excel_2_9_[[#Headers],[Column4]],'By serial number'!$A$1:$AV$1,0)))=0,"",INDEX('By serial number'!$A:$AV,MATCH(TEXT($C120,"000"),'By serial number'!$A:$A,0),MATCH(_7043_DJones_1_export_excel_2_9_[[#Headers],[Column4]],'By serial number'!$A$1:$AV$1,0)))</f>
        <v>#N/A</v>
      </c>
      <c r="AW120" s="4" t="str">
        <f>IF(LEN(INDEX('By serial number'!$A:$AV,MATCH(TEXT($C120,"000"),'By serial number'!$A:$A,0),MATCH(_7043_DJones_1_export_excel_2_9_[[#Headers],[NBAA Name]],'By serial number'!$A$1:$AV$1,0)))=0,"",INDEX('By serial number'!$A:$AV,MATCH(TEXT($C120,"000"),'By serial number'!$A:$A,0),MATCH(_7043_DJones_1_export_excel_2_9_[[#Headers],[NBAA Name]],'By serial number'!$A$1:$AV$1,0)))</f>
        <v/>
      </c>
      <c r="AX120" s="4" t="str">
        <f>IF(LEN(INDEX('By serial number'!$A:$AV,MATCH(TEXT($C120,"000"),'By serial number'!$A:$A,0),MATCH(_7043_DJones_1_export_excel_2_9_[[#Headers],[NBAA Addr1]],'By serial number'!$A$1:$AV$1,0)))=0,"",INDEX('By serial number'!$A:$AV,MATCH(TEXT($C120,"000"),'By serial number'!$A:$A,0),MATCH(_7043_DJones_1_export_excel_2_9_[[#Headers],[NBAA Addr1]],'By serial number'!$A$1:$AV$1,0)))</f>
        <v/>
      </c>
      <c r="AY120" s="4" t="str">
        <f>IF(LEN(INDEX('By serial number'!$A:$AV,MATCH(TEXT($C120,"000"),'By serial number'!$A:$A,0),MATCH(_7043_DJones_1_export_excel_2_9_[[#Headers],[NBAA Addr2]],'By serial number'!$A$1:$AV$1,0)))=0,"",INDEX('By serial number'!$A:$AV,MATCH(TEXT($C120,"000"),'By serial number'!$A:$A,0),MATCH(_7043_DJones_1_export_excel_2_9_[[#Headers],[NBAA Addr2]],'By serial number'!$A$1:$AV$1,0)))</f>
        <v/>
      </c>
      <c r="AZ120" s="4" t="str">
        <f>IF(LEN(INDEX('By serial number'!$A:$AV,MATCH(TEXT($C120,"000"),'By serial number'!$A:$A,0),MATCH(_7043_DJones_1_export_excel_2_9_[[#Headers],[NBAA City]],'By serial number'!$A$1:$AV$1,0)))=0,"",INDEX('By serial number'!$A:$AV,MATCH(TEXT($C120,"000"),'By serial number'!$A:$A,0),MATCH(_7043_DJones_1_export_excel_2_9_[[#Headers],[NBAA City]],'By serial number'!$A$1:$AV$1,0)))</f>
        <v/>
      </c>
      <c r="BA120" s="4" t="str">
        <f>IF(LEN(INDEX('By serial number'!$A:$AV,MATCH(TEXT($C120,"000"),'By serial number'!$A:$A,0),MATCH(_7043_DJones_1_export_excel_2_9_[[#Headers],[NBAA State]],'By serial number'!$A$1:$AV$1,0)))=0,"",INDEX('By serial number'!$A:$AV,MATCH(TEXT($C120,"000"),'By serial number'!$A:$A,0),MATCH(_7043_DJones_1_export_excel_2_9_[[#Headers],[NBAA State]],'By serial number'!$A$1:$AV$1,0)))</f>
        <v/>
      </c>
      <c r="BB120" s="4" t="str">
        <f>IF(LEN(INDEX('By serial number'!$A:$AV,MATCH(TEXT($C120,"000"),'By serial number'!$A:$A,0),MATCH(_7043_DJones_1_export_excel_2_9_[[#Headers],[NBAA Zip]],'By serial number'!$A$1:$AV$1,0)))=0,"",INDEX('By serial number'!$A:$AV,MATCH(TEXT($C120,"000"),'By serial number'!$A:$A,0),MATCH(_7043_DJones_1_export_excel_2_9_[[#Headers],[NBAA Zip]],'By serial number'!$A$1:$AV$1,0)))</f>
        <v/>
      </c>
      <c r="BC120" s="4" t="str">
        <f>IF(LEN(INDEX('By serial number'!$A:$AV,MATCH(TEXT($C120,"000"),'By serial number'!$A:$A,0),MATCH(_7043_DJones_1_export_excel_2_9_[[#Headers],[NBAA Phone]],'By serial number'!$A$1:$AV$1,0)))=0,"",INDEX('By serial number'!$A:$AV,MATCH(TEXT($C120,"000"),'By serial number'!$A:$A,0),MATCH(_7043_DJones_1_export_excel_2_9_[[#Headers],[NBAA Phone]],'By serial number'!$A$1:$AV$1,0)))</f>
        <v/>
      </c>
      <c r="BD120" s="4" t="str">
        <f>IF(LEN(INDEX('By serial number'!$A:$AV,MATCH(TEXT($C120,"000"),'By serial number'!$A:$A,0),MATCH(_7043_DJones_1_export_excel_2_9_[[#Headers],[NBAA Web]],'By serial number'!$A$1:$AV$1,0)))=0,"",INDEX('By serial number'!$A:$AV,MATCH(TEXT($C120,"000"),'By serial number'!$A:$A,0),MATCH(_7043_DJones_1_export_excel_2_9_[[#Headers],[NBAA Web]],'By serial number'!$A$1:$AV$1,0)))</f>
        <v/>
      </c>
      <c r="BE120" s="4" t="str">
        <f>IF(LEN(INDEX('By serial number'!$A:$AV,MATCH(TEXT($C120,"000"),'By serial number'!$A:$A,0),MATCH(_7043_DJones_1_export_excel_2_9_[[#Headers],[NBAA email]],'By serial number'!$A$1:$AV$1,0)))=0,"",INDEX('By serial number'!$A:$AV,MATCH(TEXT($C120,"000"),'By serial number'!$A:$A,0),MATCH(_7043_DJones_1_export_excel_2_9_[[#Headers],[NBAA email]],'By serial number'!$A$1:$AV$1,0)))</f>
        <v/>
      </c>
      <c r="BF120" s="4" t="str">
        <f>IF(LEN(INDEX('By serial number'!$A:$AV,MATCH(TEXT($C120,"000"),'By serial number'!$A:$A,0),MATCH(_7043_DJones_1_export_excel_2_9_[[#Headers],[NBAA NBAA Link]],'By serial number'!$A$1:$AV$1,0)))=0,"",INDEX('By serial number'!$A:$AV,MATCH(TEXT($C120,"000"),'By serial number'!$A:$A,0),MATCH(_7043_DJones_1_export_excel_2_9_[[#Headers],[NBAA NBAA Link]],'By serial number'!$A$1:$AV$1,0)))</f>
        <v/>
      </c>
      <c r="BG120" s="4" t="str">
        <f>IF(LEN(INDEX('By serial number'!$A:$AV,MATCH(TEXT($C120,"000"),'By serial number'!$A:$A,0),MATCH(_7043_DJones_1_export_excel_2_9_[[#Headers],[Certificate Designator]],'By serial number'!$A$1:$AV$1,0)))=0,"",INDEX('By serial number'!$A:$AV,MATCH(TEXT($C120,"000"),'By serial number'!$A:$A,0),MATCH(_7043_DJones_1_export_excel_2_9_[[#Headers],[Certificate Designator]],'By serial number'!$A$1:$AV$1,0)))</f>
        <v/>
      </c>
      <c r="BH120" s="4" t="str">
        <f>IF(LEN(INDEX('By serial number'!$A:$AV,MATCH(TEXT($C120,"000"),'By serial number'!$A:$A,0),MATCH(_7043_DJones_1_export_excel_2_9_[[#Headers],[Company Name]],'By serial number'!$A$1:$AV$1,0)))=0,"",INDEX('By serial number'!$A:$AV,MATCH(TEXT($C120,"000"),'By serial number'!$A:$A,0),MATCH(_7043_DJones_1_export_excel_2_9_[[#Headers],[Company Name]],'By serial number'!$A$1:$AV$1,0)))</f>
        <v/>
      </c>
      <c r="BI120" s="4" t="str">
        <f>IF(LEN(INDEX('By serial number'!$A:$AV,MATCH(TEXT($C120,"000"),'By serial number'!$A:$A,0),MATCH(_7043_DJones_1_export_excel_2_9_[[#Headers],[CEO_Name]],'By serial number'!$A$1:$AV$1,0)))=0,"",INDEX('By serial number'!$A:$AV,MATCH(TEXT($C120,"000"),'By serial number'!$A:$A,0),MATCH(_7043_DJones_1_export_excel_2_9_[[#Headers],[CEO_Name]],'By serial number'!$A$1:$AV$1,0)))</f>
        <v/>
      </c>
      <c r="BJ120" s="4" t="str">
        <f>IF(LEN(INDEX('By serial number'!$A:$AV,MATCH(TEXT($C120,"000"),'By serial number'!$A:$A,0),MATCH(_7043_DJones_1_export_excel_2_9_[[#Headers],[CEO_Title]],'By serial number'!$A$1:$AV$1,0)))=0,"",INDEX('By serial number'!$A:$AV,MATCH(TEXT($C120,"000"),'By serial number'!$A:$A,0),MATCH(_7043_DJones_1_export_excel_2_9_[[#Headers],[CEO_Title]],'By serial number'!$A$1:$AV$1,0)))</f>
        <v/>
      </c>
      <c r="BK120" s="4" t="str">
        <f>IF(LEN(INDEX('By serial number'!$A:$AV,MATCH(TEXT($C120,"000"),'By serial number'!$A:$A,0),MATCH(_7043_DJones_1_export_excel_2_9_[[#Headers],[CEO_Address1]],'By serial number'!$A$1:$AV$1,0)))=0,"",INDEX('By serial number'!$A:$AV,MATCH(TEXT($C120,"000"),'By serial number'!$A:$A,0),MATCH(_7043_DJones_1_export_excel_2_9_[[#Headers],[CEO_Address1]],'By serial number'!$A$1:$AV$1,0)))</f>
        <v/>
      </c>
      <c r="BL120" s="4" t="str">
        <f>IF(LEN(INDEX('By serial number'!$A:$AV,MATCH(TEXT($C120,"000"),'By serial number'!$A:$A,0),MATCH(_7043_DJones_1_export_excel_2_9_[[#Headers],[CEO_Address2]],'By serial number'!$A$1:$AV$1,0)))=0,"",INDEX('By serial number'!$A:$AV,MATCH(TEXT($C120,"000"),'By serial number'!$A:$A,0),MATCH(_7043_DJones_1_export_excel_2_9_[[#Headers],[CEO_Address2]],'By serial number'!$A$1:$AV$1,0)))</f>
        <v/>
      </c>
      <c r="BM120" s="4" t="str">
        <f>IF(LEN(INDEX('By serial number'!$A:$AV,MATCH(TEXT($C120,"000"),'By serial number'!$A:$A,0),MATCH(_7043_DJones_1_export_excel_2_9_[[#Headers],[CEO_Address3]],'By serial number'!$A$1:$AV$1,0)))=0,"",INDEX('By serial number'!$A:$AV,MATCH(TEXT($C120,"000"),'By serial number'!$A:$A,0),MATCH(_7043_DJones_1_export_excel_2_9_[[#Headers],[CEO_Address3]],'By serial number'!$A$1:$AV$1,0)))</f>
        <v/>
      </c>
      <c r="BN120" s="4" t="str">
        <f>IF(LEN(INDEX('By serial number'!$A:$AV,MATCH(TEXT($C120,"000"),'By serial number'!$A:$A,0),MATCH(_7043_DJones_1_export_excel_2_9_[[#Headers],[CEO_City]],'By serial number'!$A$1:$AV$1,0)))=0,"",INDEX('By serial number'!$A:$AV,MATCH(TEXT($C120,"000"),'By serial number'!$A:$A,0),MATCH(_7043_DJones_1_export_excel_2_9_[[#Headers],[CEO_City]],'By serial number'!$A$1:$AV$1,0)))</f>
        <v/>
      </c>
      <c r="BO120" s="4" t="str">
        <f>IF(LEN(INDEX('By serial number'!$A:$AV,MATCH(TEXT($C120,"000"),'By serial number'!$A:$A,0),MATCH(_7043_DJones_1_export_excel_2_9_[[#Headers],[CEO_State]],'By serial number'!$A$1:$AV$1,0)))=0,"",INDEX('By serial number'!$A:$AV,MATCH(TEXT($C120,"000"),'By serial number'!$A:$A,0),MATCH(_7043_DJones_1_export_excel_2_9_[[#Headers],[CEO_State]],'By serial number'!$A$1:$AV$1,0)))</f>
        <v/>
      </c>
      <c r="BP120" s="4" t="str">
        <f>IF(LEN(INDEX('By serial number'!$A:$AV,MATCH(TEXT($C120,"000"),'By serial number'!$A:$A,0),MATCH(_7043_DJones_1_export_excel_2_9_[[#Headers],[CEO_Postal_Code]],'By serial number'!$A$1:$AV$1,0)))=0,"",INDEX('By serial number'!$A:$AV,MATCH(TEXT($C120,"000"),'By serial number'!$A:$A,0),MATCH(_7043_DJones_1_export_excel_2_9_[[#Headers],[CEO_Postal_Code]],'By serial number'!$A$1:$AV$1,0)))</f>
        <v/>
      </c>
      <c r="BQ120" s="4" t="str">
        <f>IF(LEN(INDEX('By serial number'!$A:$AV,MATCH(TEXT($C120,"000"),'By serial number'!$A:$A,0),MATCH(_7043_DJones_1_export_excel_2_9_[[#Headers],[CEO_Country]],'By serial number'!$A$1:$AV$1,0)))=0,"",INDEX('By serial number'!$A:$AV,MATCH(TEXT($C120,"000"),'By serial number'!$A:$A,0),MATCH(_7043_DJones_1_export_excel_2_9_[[#Headers],[CEO_Country]],'By serial number'!$A$1:$AV$1,0)))</f>
        <v/>
      </c>
      <c r="BR120" s="4" t="str">
        <f>IF(LEN(INDEX('By serial number'!$A:$AV,MATCH(TEXT($C120,"000"),'By serial number'!$A:$A,0),MATCH(_7043_DJones_1_export_excel_2_9_[[#Headers],[CEO_Phone]],'By serial number'!$A$1:$AV$1,0)))=0,"",INDEX('By serial number'!$A:$AV,MATCH(TEXT($C120,"000"),'By serial number'!$A:$A,0),MATCH(_7043_DJones_1_export_excel_2_9_[[#Headers],[CEO_Phone]],'By serial number'!$A$1:$AV$1,0)))</f>
        <v/>
      </c>
      <c r="BS120" s="4" t="str">
        <f>IF(LEN(INDEX('By serial number'!$A:$AV,MATCH(TEXT($C120,"000"),'By serial number'!$A:$A,0),MATCH(_7043_DJones_1_export_excel_2_9_[[#Headers],[CEO_Phone_Extension]],'By serial number'!$A$1:$AV$1,0)))=0,"",INDEX('By serial number'!$A:$AV,MATCH(TEXT($C120,"000"),'By serial number'!$A:$A,0),MATCH(_7043_DJones_1_export_excel_2_9_[[#Headers],[CEO_Phone_Extension]],'By serial number'!$A$1:$AV$1,0)))</f>
        <v/>
      </c>
      <c r="BT120" s="4" t="str">
        <f>IF(LEN(INDEX('By serial number'!$A:$AV,MATCH(TEXT($C120,"000"),'By serial number'!$A:$A,0),MATCH(_7043_DJones_1_export_excel_2_9_[[#Headers],[CEO_Foreign_Phone]],'By serial number'!$A$1:$AV$1,0)))=0,"",INDEX('By serial number'!$A:$AV,MATCH(TEXT($C120,"000"),'By serial number'!$A:$A,0),MATCH(_7043_DJones_1_export_excel_2_9_[[#Headers],[CEO_Foreign_Phone]],'By serial number'!$A$1:$AV$1,0)))</f>
        <v/>
      </c>
      <c r="BU120" s="4" t="str">
        <f>IFERROR(INDEX(Zerobounce!$A:$B,MATCH(_7043_DJones_1_export_excel_2_9_[[#This Row],[COMPEMAILADDRESS]],Zerobounce!$A:$A,0),2),"")</f>
        <v>invalid</v>
      </c>
      <c r="BV120" s="4" t="str">
        <f>IFERROR(INDEX(Zerobounce!$A:$B,MATCH(_7043_DJones_1_export_excel_2_9_[[#This Row],[CONTACTEMAIL]],Zerobounce!$A:$A,0),2),"")</f>
        <v>invalid</v>
      </c>
      <c r="BW120" s="11"/>
    </row>
    <row r="121" spans="1:75" x14ac:dyDescent="0.25">
      <c r="A121" s="4" t="s">
        <v>999</v>
      </c>
      <c r="B121" s="4" t="s">
        <v>1000</v>
      </c>
      <c r="C121">
        <v>269</v>
      </c>
      <c r="D121" s="4" t="s">
        <v>1793</v>
      </c>
      <c r="E121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XA-CPL </v>
      </c>
      <c r="F121" s="4" t="s">
        <v>1733</v>
      </c>
      <c r="G121" s="4"/>
      <c r="H121" s="4" t="s">
        <v>651</v>
      </c>
      <c r="I121" s="4" t="s">
        <v>515</v>
      </c>
      <c r="J121" s="4" t="s">
        <v>1794</v>
      </c>
      <c r="K121" s="4" t="s">
        <v>1795</v>
      </c>
      <c r="L121" s="4" t="s">
        <v>1796</v>
      </c>
      <c r="M121" s="4" t="s">
        <v>1797</v>
      </c>
      <c r="N121" s="4"/>
      <c r="O121">
        <v>50200</v>
      </c>
      <c r="P121" s="4" t="s">
        <v>651</v>
      </c>
      <c r="Q121" s="4" t="s">
        <v>1193</v>
      </c>
      <c r="R121" s="4" t="s">
        <v>1798</v>
      </c>
      <c r="S121" s="4"/>
      <c r="T121" s="4" t="s">
        <v>1799</v>
      </c>
      <c r="U121" s="4"/>
      <c r="V121" s="4" t="s">
        <v>1805</v>
      </c>
      <c r="W121" s="4" t="s">
        <v>1806</v>
      </c>
      <c r="X121" s="4" t="s">
        <v>1807</v>
      </c>
      <c r="Y121" s="4" t="s">
        <v>1808</v>
      </c>
      <c r="Z121" s="4" t="s">
        <v>1799</v>
      </c>
      <c r="AA121" s="4"/>
      <c r="AB121" s="4"/>
      <c r="AC121" s="4" t="str">
        <f>IF(LEN(INDEX('By serial number'!$A:$AV,MATCH(TEXT($C121,"000"),'By serial number'!$A:$A,0),MATCH(_7043_DJones_1_export_excel_2_9_[[#Headers],["Operator"]],'By serial number'!$A$1:$AV$1,0)))=0,"",INDEX('By serial number'!$A:$AV,MATCH(TEXT($C121,"000"),'By serial number'!$A:$A,0),MATCH(_7043_DJones_1_export_excel_2_9_[[#Headers],["Operator"]],'By serial number'!$A$1:$AV$1,0)))</f>
        <v/>
      </c>
      <c r="AD121" s="4" t="str">
        <f>IF(LEN(INDEX('By serial number'!$A:$AV,MATCH(TEXT($C121,"000"),'By serial number'!$A:$A,0),MATCH(_7043_DJones_1_export_excel_2_9_[[#Headers],[Data]],'By serial number'!$A$1:$AV$1,0)))=0,"",INDEX('By serial number'!$A:$AV,MATCH(TEXT($C121,"000"),'By serial number'!$A:$A,0),MATCH(_7043_DJones_1_export_excel_2_9_[[#Headers],[Data]],'By serial number'!$A$1:$AV$1,0)))</f>
        <v>ADRO Servicios Aereos S.A. rg 8/27/14</v>
      </c>
      <c r="AE121" s="4" t="str">
        <f>IF(LEN(INDEX('By serial number'!$A:$AV,MATCH(TEXT($C121,"000"),'By serial number'!$A:$A,0),MATCH(_7043_DJones_1_export_excel_2_9_[[#Headers],[NAME]],'By serial number'!$A$1:$AV$1,0)))=0,"",INDEX('By serial number'!$A:$AV,MATCH(TEXT($C121,"000"),'By serial number'!$A:$A,0),MATCH(_7043_DJones_1_export_excel_2_9_[[#Headers],[NAME]],'By serial number'!$A$1:$AV$1,0)))</f>
        <v/>
      </c>
      <c r="AF121" s="4" t="str">
        <f>IF(LEN(INDEX('By serial number'!$A:$AV,MATCH(TEXT($C121,"000"),'By serial number'!$A:$A,0),MATCH(_7043_DJones_1_export_excel_2_9_[[#Headers],[STREET]],'By serial number'!$A$1:$AV$1,0)))=0,"",INDEX('By serial number'!$A:$AV,MATCH(TEXT($C121,"000"),'By serial number'!$A:$A,0),MATCH(_7043_DJones_1_export_excel_2_9_[[#Headers],[STREET]],'By serial number'!$A$1:$AV$1,0)))</f>
        <v/>
      </c>
      <c r="AG121" s="4" t="str">
        <f>IF(LEN(INDEX('By serial number'!$A:$AV,MATCH(TEXT($C121,"000"),'By serial number'!$A:$A,0),MATCH(_7043_DJones_1_export_excel_2_9_[[#Headers],[CITY]],'By serial number'!$A$1:$AV$1,0)))=0,"",INDEX('By serial number'!$A:$AV,MATCH(TEXT($C121,"000"),'By serial number'!$A:$A,0),MATCH(_7043_DJones_1_export_excel_2_9_[[#Headers],[CITY]],'By serial number'!$A$1:$AV$1,0)))</f>
        <v/>
      </c>
      <c r="AH121" s="4" t="str">
        <f>IF(LEN(INDEX('By serial number'!$A:$AV,MATCH(TEXT($C121,"000"),'By serial number'!$A:$A,0),MATCH(_7043_DJones_1_export_excel_2_9_[[#Headers],[STATE]],'By serial number'!$A$1:$AV$1,0)))=0,"",INDEX('By serial number'!$A:$AV,MATCH(TEXT($C121,"000"),'By serial number'!$A:$A,0),MATCH(_7043_DJones_1_export_excel_2_9_[[#Headers],[STATE]],'By serial number'!$A$1:$AV$1,0)))</f>
        <v/>
      </c>
      <c r="AI121" s="4" t="e">
        <f>IF(LEN(INDEX('By serial number'!$A:$AV,MATCH(TEXT($C121,"000"),'By serial number'!$A:$A,0),MATCH(_7043_DJones_1_export_excel_2_9_[[#Headers],[Column1]],'By serial number'!$A$1:$AV$1,0)))=0,"",INDEX('By serial number'!$A:$AV,MATCH(TEXT($C121,"000"),'By serial number'!$A:$A,0),MATCH(_7043_DJones_1_export_excel_2_9_[[#Headers],[Column1]],'By serial number'!$A$1:$AV$1,0)))</f>
        <v>#N/A</v>
      </c>
      <c r="AJ121" s="4" t="str">
        <f>IF(LEN(INDEX('By serial number'!$A:$AV,MATCH(TEXT($C121,"000"),'By serial number'!$A:$A,0),MATCH(_7043_DJones_1_export_excel_2_9_[[#Headers],[OTHER NAMES(1)]],'By serial number'!$A$1:$AV$1,0)))=0,"",INDEX('By serial number'!$A:$AV,MATCH(TEXT($C121,"000"),'By serial number'!$A:$A,0),MATCH(_7043_DJones_1_export_excel_2_9_[[#Headers],[OTHER NAMES(1)]],'By serial number'!$A$1:$AV$1,0)))</f>
        <v/>
      </c>
      <c r="AK121" s="4" t="str">
        <f>IF(LEN(INDEX('By serial number'!$A:$AV,MATCH(TEXT($C121,"000"),'By serial number'!$A:$A,0),MATCH(_7043_DJones_1_export_excel_2_9_[[#Headers],[OTHER NAMES(2)]],'By serial number'!$A$1:$AV$1,0)))=0,"",INDEX('By serial number'!$A:$AV,MATCH(TEXT($C121,"000"),'By serial number'!$A:$A,0),MATCH(_7043_DJones_1_export_excel_2_9_[[#Headers],[OTHER NAMES(2)]],'By serial number'!$A$1:$AV$1,0)))</f>
        <v/>
      </c>
      <c r="AL121" s="4" t="str">
        <f>IF(LEN(INDEX('By serial number'!$A:$AV,MATCH(TEXT($C121,"000"),'By serial number'!$A:$A,0),MATCH(_7043_DJones_1_export_excel_2_9_[[#Headers],[Part 135 Certificate Holder Name]],'By serial number'!$A$1:$AV$1,0)))=0,"",INDEX('By serial number'!$A:$AV,MATCH(TEXT($C121,"000"),'By serial number'!$A:$A,0),MATCH(_7043_DJones_1_export_excel_2_9_[[#Headers],[Part 135 Certificate Holder Name]],'By serial number'!$A$1:$AV$1,0)))</f>
        <v/>
      </c>
      <c r="AM121" s="4" t="str">
        <f>IF(LEN(INDEX('By serial number'!$A:$AV,MATCH(TEXT($C121,"000"),'By serial number'!$A:$A,0),MATCH(_7043_DJones_1_export_excel_2_9_[[#Headers],[Part 135 Dsgn]],'By serial number'!$A$1:$AV$1,0)))=0,"",INDEX('By serial number'!$A:$AV,MATCH(TEXT($C121,"000"),'By serial number'!$A:$A,0),MATCH(_7043_DJones_1_export_excel_2_9_[[#Headers],[Part 135 Dsgn]],'By serial number'!$A$1:$AV$1,0)))</f>
        <v/>
      </c>
      <c r="AN121" s="4" t="e">
        <f>IF(LEN(INDEX('By serial number'!$A:$AV,MATCH(TEXT($C121,"000"),'By serial number'!$A:$A,0),MATCH(_7043_DJones_1_export_excel_2_9_[[#Headers],[Column2]],'By serial number'!$A$1:$AV$1,0)))=0,"",INDEX('By serial number'!$A:$AV,MATCH(TEXT($C121,"000"),'By serial number'!$A:$A,0),MATCH(_7043_DJones_1_export_excel_2_9_[[#Headers],[Column2]],'By serial number'!$A$1:$AV$1,0)))</f>
        <v>#N/A</v>
      </c>
      <c r="AO121" s="4" t="str">
        <f>IF(LEN(INDEX('By serial number'!$A:$AV,MATCH(TEXT($C121,"000"),'By serial number'!$A:$A,0),MATCH(_7043_DJones_1_export_excel_2_9_[[#Headers],[DNB Key People]],'By serial number'!$A$1:$AV$1,0)))=0,"",INDEX('By serial number'!$A:$AV,MATCH(TEXT($C121,"000"),'By serial number'!$A:$A,0),MATCH(_7043_DJones_1_export_excel_2_9_[[#Headers],[DNB Key People]],'By serial number'!$A$1:$AV$1,0)))</f>
        <v/>
      </c>
      <c r="AP121" s="4" t="str">
        <f>IF(LEN(INDEX('By serial number'!$A:$AV,MATCH(TEXT($C121,"000"),'By serial number'!$A:$A,0),MATCH(_7043_DJones_1_export_excel_2_9_[[#Headers],[POC]],'By serial number'!$A$1:$AV$1,0)))=0,"",INDEX('By serial number'!$A:$AV,MATCH(TEXT($C121,"000"),'By serial number'!$A:$A,0),MATCH(_7043_DJones_1_export_excel_2_9_[[#Headers],[POC]],'By serial number'!$A$1:$AV$1,0)))</f>
        <v/>
      </c>
      <c r="AQ121" s="4" t="str">
        <f>IF(LEN(INDEX('By serial number'!$A:$AV,MATCH(TEXT($C121,"000"),'By serial number'!$A:$A,0),MATCH(_7043_DJones_1_export_excel_2_9_[[#Headers],[Title]],'By serial number'!$A$1:$AV$1,0)))=0,"",INDEX('By serial number'!$A:$AV,MATCH(TEXT($C121,"000"),'By serial number'!$A:$A,0),MATCH(_7043_DJones_1_export_excel_2_9_[[#Headers],[Title]],'By serial number'!$A$1:$AV$1,0)))</f>
        <v/>
      </c>
      <c r="AR121" s="4" t="str">
        <f>IF(LEN(INDEX('By serial number'!$A:$AV,MATCH(TEXT($C121,"000"),'By serial number'!$A:$A,0),MATCH(_7043_DJones_1_export_excel_2_9_[[#Headers],[Address]],'By serial number'!$A$1:$AV$1,0)))=0,"",INDEX('By serial number'!$A:$AV,MATCH(TEXT($C121,"000"),'By serial number'!$A:$A,0),MATCH(_7043_DJones_1_export_excel_2_9_[[#Headers],[Address]],'By serial number'!$A$1:$AV$1,0)))</f>
        <v/>
      </c>
      <c r="AS121" s="4" t="e">
        <f>IF(LEN(INDEX('By serial number'!$A:$AV,MATCH(TEXT($C121,"000"),'By serial number'!$A:$A,0),MATCH(_7043_DJones_1_export_excel_2_9_[[#Headers],[Column3]],'By serial number'!$A$1:$AV$1,0)))=0,"",INDEX('By serial number'!$A:$AV,MATCH(TEXT($C121,"000"),'By serial number'!$A:$A,0),MATCH(_7043_DJones_1_export_excel_2_9_[[#Headers],[Column3]],'By serial number'!$A$1:$AV$1,0)))</f>
        <v>#N/A</v>
      </c>
      <c r="AT121" s="4" t="str">
        <f>IF(LEN(INDEX('By serial number'!$A:$AV,MATCH(TEXT($C121,"000"),'By serial number'!$A:$A,0),MATCH(_7043_DJones_1_export_excel_2_9_[[#Headers],[Phone]],'By serial number'!$A$1:$AV$1,0)))=0,"",INDEX('By serial number'!$A:$AV,MATCH(TEXT($C121,"000"),'By serial number'!$A:$A,0),MATCH(_7043_DJones_1_export_excel_2_9_[[#Headers],[Phone]],'By serial number'!$A$1:$AV$1,0)))</f>
        <v/>
      </c>
      <c r="AU121" s="4" t="str">
        <f>IF(LEN(INDEX('By serial number'!$A:$AV,MATCH(TEXT($C121,"000"),'By serial number'!$A:$A,0),MATCH(_7043_DJones_1_export_excel_2_9_[[#Headers],[Email]],'By serial number'!$A$1:$AV$1,0)))=0,"",INDEX('By serial number'!$A:$AV,MATCH(TEXT($C121,"000"),'By serial number'!$A:$A,0),MATCH(_7043_DJones_1_export_excel_2_9_[[#Headers],[Email]],'By serial number'!$A$1:$AV$1,0)))</f>
        <v/>
      </c>
      <c r="AV121" s="4" t="e">
        <f>IF(LEN(INDEX('By serial number'!$A:$AV,MATCH(TEXT($C121,"000"),'By serial number'!$A:$A,0),MATCH(_7043_DJones_1_export_excel_2_9_[[#Headers],[Column4]],'By serial number'!$A$1:$AV$1,0)))=0,"",INDEX('By serial number'!$A:$AV,MATCH(TEXT($C121,"000"),'By serial number'!$A:$A,0),MATCH(_7043_DJones_1_export_excel_2_9_[[#Headers],[Column4]],'By serial number'!$A$1:$AV$1,0)))</f>
        <v>#N/A</v>
      </c>
      <c r="AW121" s="4" t="str">
        <f>IF(LEN(INDEX('By serial number'!$A:$AV,MATCH(TEXT($C121,"000"),'By serial number'!$A:$A,0),MATCH(_7043_DJones_1_export_excel_2_9_[[#Headers],[NBAA Name]],'By serial number'!$A$1:$AV$1,0)))=0,"",INDEX('By serial number'!$A:$AV,MATCH(TEXT($C121,"000"),'By serial number'!$A:$A,0),MATCH(_7043_DJones_1_export_excel_2_9_[[#Headers],[NBAA Name]],'By serial number'!$A$1:$AV$1,0)))</f>
        <v/>
      </c>
      <c r="AX121" s="4" t="str">
        <f>IF(LEN(INDEX('By serial number'!$A:$AV,MATCH(TEXT($C121,"000"),'By serial number'!$A:$A,0),MATCH(_7043_DJones_1_export_excel_2_9_[[#Headers],[NBAA Addr1]],'By serial number'!$A$1:$AV$1,0)))=0,"",INDEX('By serial number'!$A:$AV,MATCH(TEXT($C121,"000"),'By serial number'!$A:$A,0),MATCH(_7043_DJones_1_export_excel_2_9_[[#Headers],[NBAA Addr1]],'By serial number'!$A$1:$AV$1,0)))</f>
        <v/>
      </c>
      <c r="AY121" s="4" t="str">
        <f>IF(LEN(INDEX('By serial number'!$A:$AV,MATCH(TEXT($C121,"000"),'By serial number'!$A:$A,0),MATCH(_7043_DJones_1_export_excel_2_9_[[#Headers],[NBAA Addr2]],'By serial number'!$A$1:$AV$1,0)))=0,"",INDEX('By serial number'!$A:$AV,MATCH(TEXT($C121,"000"),'By serial number'!$A:$A,0),MATCH(_7043_DJones_1_export_excel_2_9_[[#Headers],[NBAA Addr2]],'By serial number'!$A$1:$AV$1,0)))</f>
        <v/>
      </c>
      <c r="AZ121" s="4" t="str">
        <f>IF(LEN(INDEX('By serial number'!$A:$AV,MATCH(TEXT($C121,"000"),'By serial number'!$A:$A,0),MATCH(_7043_DJones_1_export_excel_2_9_[[#Headers],[NBAA City]],'By serial number'!$A$1:$AV$1,0)))=0,"",INDEX('By serial number'!$A:$AV,MATCH(TEXT($C121,"000"),'By serial number'!$A:$A,0),MATCH(_7043_DJones_1_export_excel_2_9_[[#Headers],[NBAA City]],'By serial number'!$A$1:$AV$1,0)))</f>
        <v/>
      </c>
      <c r="BA121" s="4" t="str">
        <f>IF(LEN(INDEX('By serial number'!$A:$AV,MATCH(TEXT($C121,"000"),'By serial number'!$A:$A,0),MATCH(_7043_DJones_1_export_excel_2_9_[[#Headers],[NBAA State]],'By serial number'!$A$1:$AV$1,0)))=0,"",INDEX('By serial number'!$A:$AV,MATCH(TEXT($C121,"000"),'By serial number'!$A:$A,0),MATCH(_7043_DJones_1_export_excel_2_9_[[#Headers],[NBAA State]],'By serial number'!$A$1:$AV$1,0)))</f>
        <v/>
      </c>
      <c r="BB121" s="4" t="str">
        <f>IF(LEN(INDEX('By serial number'!$A:$AV,MATCH(TEXT($C121,"000"),'By serial number'!$A:$A,0),MATCH(_7043_DJones_1_export_excel_2_9_[[#Headers],[NBAA Zip]],'By serial number'!$A$1:$AV$1,0)))=0,"",INDEX('By serial number'!$A:$AV,MATCH(TEXT($C121,"000"),'By serial number'!$A:$A,0),MATCH(_7043_DJones_1_export_excel_2_9_[[#Headers],[NBAA Zip]],'By serial number'!$A$1:$AV$1,0)))</f>
        <v/>
      </c>
      <c r="BC121" s="4" t="str">
        <f>IF(LEN(INDEX('By serial number'!$A:$AV,MATCH(TEXT($C121,"000"),'By serial number'!$A:$A,0),MATCH(_7043_DJones_1_export_excel_2_9_[[#Headers],[NBAA Phone]],'By serial number'!$A$1:$AV$1,0)))=0,"",INDEX('By serial number'!$A:$AV,MATCH(TEXT($C121,"000"),'By serial number'!$A:$A,0),MATCH(_7043_DJones_1_export_excel_2_9_[[#Headers],[NBAA Phone]],'By serial number'!$A$1:$AV$1,0)))</f>
        <v/>
      </c>
      <c r="BD121" s="4" t="str">
        <f>IF(LEN(INDEX('By serial number'!$A:$AV,MATCH(TEXT($C121,"000"),'By serial number'!$A:$A,0),MATCH(_7043_DJones_1_export_excel_2_9_[[#Headers],[NBAA Web]],'By serial number'!$A$1:$AV$1,0)))=0,"",INDEX('By serial number'!$A:$AV,MATCH(TEXT($C121,"000"),'By serial number'!$A:$A,0),MATCH(_7043_DJones_1_export_excel_2_9_[[#Headers],[NBAA Web]],'By serial number'!$A$1:$AV$1,0)))</f>
        <v/>
      </c>
      <c r="BE121" s="4" t="str">
        <f>IF(LEN(INDEX('By serial number'!$A:$AV,MATCH(TEXT($C121,"000"),'By serial number'!$A:$A,0),MATCH(_7043_DJones_1_export_excel_2_9_[[#Headers],[NBAA email]],'By serial number'!$A$1:$AV$1,0)))=0,"",INDEX('By serial number'!$A:$AV,MATCH(TEXT($C121,"000"),'By serial number'!$A:$A,0),MATCH(_7043_DJones_1_export_excel_2_9_[[#Headers],[NBAA email]],'By serial number'!$A$1:$AV$1,0)))</f>
        <v/>
      </c>
      <c r="BF121" s="4" t="str">
        <f>IF(LEN(INDEX('By serial number'!$A:$AV,MATCH(TEXT($C121,"000"),'By serial number'!$A:$A,0),MATCH(_7043_DJones_1_export_excel_2_9_[[#Headers],[NBAA NBAA Link]],'By serial number'!$A$1:$AV$1,0)))=0,"",INDEX('By serial number'!$A:$AV,MATCH(TEXT($C121,"000"),'By serial number'!$A:$A,0),MATCH(_7043_DJones_1_export_excel_2_9_[[#Headers],[NBAA NBAA Link]],'By serial number'!$A$1:$AV$1,0)))</f>
        <v/>
      </c>
      <c r="BG121" s="4" t="str">
        <f>IF(LEN(INDEX('By serial number'!$A:$AV,MATCH(TEXT($C121,"000"),'By serial number'!$A:$A,0),MATCH(_7043_DJones_1_export_excel_2_9_[[#Headers],[Certificate Designator]],'By serial number'!$A$1:$AV$1,0)))=0,"",INDEX('By serial number'!$A:$AV,MATCH(TEXT($C121,"000"),'By serial number'!$A:$A,0),MATCH(_7043_DJones_1_export_excel_2_9_[[#Headers],[Certificate Designator]],'By serial number'!$A$1:$AV$1,0)))</f>
        <v/>
      </c>
      <c r="BH121" s="4" t="str">
        <f>IF(LEN(INDEX('By serial number'!$A:$AV,MATCH(TEXT($C121,"000"),'By serial number'!$A:$A,0),MATCH(_7043_DJones_1_export_excel_2_9_[[#Headers],[Company Name]],'By serial number'!$A$1:$AV$1,0)))=0,"",INDEX('By serial number'!$A:$AV,MATCH(TEXT($C121,"000"),'By serial number'!$A:$A,0),MATCH(_7043_DJones_1_export_excel_2_9_[[#Headers],[Company Name]],'By serial number'!$A$1:$AV$1,0)))</f>
        <v/>
      </c>
      <c r="BI121" s="4" t="str">
        <f>IF(LEN(INDEX('By serial number'!$A:$AV,MATCH(TEXT($C121,"000"),'By serial number'!$A:$A,0),MATCH(_7043_DJones_1_export_excel_2_9_[[#Headers],[CEO_Name]],'By serial number'!$A$1:$AV$1,0)))=0,"",INDEX('By serial number'!$A:$AV,MATCH(TEXT($C121,"000"),'By serial number'!$A:$A,0),MATCH(_7043_DJones_1_export_excel_2_9_[[#Headers],[CEO_Name]],'By serial number'!$A$1:$AV$1,0)))</f>
        <v/>
      </c>
      <c r="BJ121" s="4" t="str">
        <f>IF(LEN(INDEX('By serial number'!$A:$AV,MATCH(TEXT($C121,"000"),'By serial number'!$A:$A,0),MATCH(_7043_DJones_1_export_excel_2_9_[[#Headers],[CEO_Title]],'By serial number'!$A$1:$AV$1,0)))=0,"",INDEX('By serial number'!$A:$AV,MATCH(TEXT($C121,"000"),'By serial number'!$A:$A,0),MATCH(_7043_DJones_1_export_excel_2_9_[[#Headers],[CEO_Title]],'By serial number'!$A$1:$AV$1,0)))</f>
        <v/>
      </c>
      <c r="BK121" s="4" t="str">
        <f>IF(LEN(INDEX('By serial number'!$A:$AV,MATCH(TEXT($C121,"000"),'By serial number'!$A:$A,0),MATCH(_7043_DJones_1_export_excel_2_9_[[#Headers],[CEO_Address1]],'By serial number'!$A$1:$AV$1,0)))=0,"",INDEX('By serial number'!$A:$AV,MATCH(TEXT($C121,"000"),'By serial number'!$A:$A,0),MATCH(_7043_DJones_1_export_excel_2_9_[[#Headers],[CEO_Address1]],'By serial number'!$A$1:$AV$1,0)))</f>
        <v/>
      </c>
      <c r="BL121" s="4" t="str">
        <f>IF(LEN(INDEX('By serial number'!$A:$AV,MATCH(TEXT($C121,"000"),'By serial number'!$A:$A,0),MATCH(_7043_DJones_1_export_excel_2_9_[[#Headers],[CEO_Address2]],'By serial number'!$A$1:$AV$1,0)))=0,"",INDEX('By serial number'!$A:$AV,MATCH(TEXT($C121,"000"),'By serial number'!$A:$A,0),MATCH(_7043_DJones_1_export_excel_2_9_[[#Headers],[CEO_Address2]],'By serial number'!$A$1:$AV$1,0)))</f>
        <v/>
      </c>
      <c r="BM121" s="4" t="str">
        <f>IF(LEN(INDEX('By serial number'!$A:$AV,MATCH(TEXT($C121,"000"),'By serial number'!$A:$A,0),MATCH(_7043_DJones_1_export_excel_2_9_[[#Headers],[CEO_Address3]],'By serial number'!$A$1:$AV$1,0)))=0,"",INDEX('By serial number'!$A:$AV,MATCH(TEXT($C121,"000"),'By serial number'!$A:$A,0),MATCH(_7043_DJones_1_export_excel_2_9_[[#Headers],[CEO_Address3]],'By serial number'!$A$1:$AV$1,0)))</f>
        <v/>
      </c>
      <c r="BN121" s="4" t="str">
        <f>IF(LEN(INDEX('By serial number'!$A:$AV,MATCH(TEXT($C121,"000"),'By serial number'!$A:$A,0),MATCH(_7043_DJones_1_export_excel_2_9_[[#Headers],[CEO_City]],'By serial number'!$A$1:$AV$1,0)))=0,"",INDEX('By serial number'!$A:$AV,MATCH(TEXT($C121,"000"),'By serial number'!$A:$A,0),MATCH(_7043_DJones_1_export_excel_2_9_[[#Headers],[CEO_City]],'By serial number'!$A$1:$AV$1,0)))</f>
        <v/>
      </c>
      <c r="BO121" s="4" t="str">
        <f>IF(LEN(INDEX('By serial number'!$A:$AV,MATCH(TEXT($C121,"000"),'By serial number'!$A:$A,0),MATCH(_7043_DJones_1_export_excel_2_9_[[#Headers],[CEO_State]],'By serial number'!$A$1:$AV$1,0)))=0,"",INDEX('By serial number'!$A:$AV,MATCH(TEXT($C121,"000"),'By serial number'!$A:$A,0),MATCH(_7043_DJones_1_export_excel_2_9_[[#Headers],[CEO_State]],'By serial number'!$A$1:$AV$1,0)))</f>
        <v/>
      </c>
      <c r="BP121" s="4" t="str">
        <f>IF(LEN(INDEX('By serial number'!$A:$AV,MATCH(TEXT($C121,"000"),'By serial number'!$A:$A,0),MATCH(_7043_DJones_1_export_excel_2_9_[[#Headers],[CEO_Postal_Code]],'By serial number'!$A$1:$AV$1,0)))=0,"",INDEX('By serial number'!$A:$AV,MATCH(TEXT($C121,"000"),'By serial number'!$A:$A,0),MATCH(_7043_DJones_1_export_excel_2_9_[[#Headers],[CEO_Postal_Code]],'By serial number'!$A$1:$AV$1,0)))</f>
        <v/>
      </c>
      <c r="BQ121" s="4" t="str">
        <f>IF(LEN(INDEX('By serial number'!$A:$AV,MATCH(TEXT($C121,"000"),'By serial number'!$A:$A,0),MATCH(_7043_DJones_1_export_excel_2_9_[[#Headers],[CEO_Country]],'By serial number'!$A$1:$AV$1,0)))=0,"",INDEX('By serial number'!$A:$AV,MATCH(TEXT($C121,"000"),'By serial number'!$A:$A,0),MATCH(_7043_DJones_1_export_excel_2_9_[[#Headers],[CEO_Country]],'By serial number'!$A$1:$AV$1,0)))</f>
        <v/>
      </c>
      <c r="BR121" s="4" t="str">
        <f>IF(LEN(INDEX('By serial number'!$A:$AV,MATCH(TEXT($C121,"000"),'By serial number'!$A:$A,0),MATCH(_7043_DJones_1_export_excel_2_9_[[#Headers],[CEO_Phone]],'By serial number'!$A$1:$AV$1,0)))=0,"",INDEX('By serial number'!$A:$AV,MATCH(TEXT($C121,"000"),'By serial number'!$A:$A,0),MATCH(_7043_DJones_1_export_excel_2_9_[[#Headers],[CEO_Phone]],'By serial number'!$A$1:$AV$1,0)))</f>
        <v/>
      </c>
      <c r="BS121" s="4" t="str">
        <f>IF(LEN(INDEX('By serial number'!$A:$AV,MATCH(TEXT($C121,"000"),'By serial number'!$A:$A,0),MATCH(_7043_DJones_1_export_excel_2_9_[[#Headers],[CEO_Phone_Extension]],'By serial number'!$A$1:$AV$1,0)))=0,"",INDEX('By serial number'!$A:$AV,MATCH(TEXT($C121,"000"),'By serial number'!$A:$A,0),MATCH(_7043_DJones_1_export_excel_2_9_[[#Headers],[CEO_Phone_Extension]],'By serial number'!$A$1:$AV$1,0)))</f>
        <v/>
      </c>
      <c r="BT121" s="4" t="str">
        <f>IF(LEN(INDEX('By serial number'!$A:$AV,MATCH(TEXT($C121,"000"),'By serial number'!$A:$A,0),MATCH(_7043_DJones_1_export_excel_2_9_[[#Headers],[CEO_Foreign_Phone]],'By serial number'!$A$1:$AV$1,0)))=0,"",INDEX('By serial number'!$A:$AV,MATCH(TEXT($C121,"000"),'By serial number'!$A:$A,0),MATCH(_7043_DJones_1_export_excel_2_9_[[#Headers],[CEO_Foreign_Phone]],'By serial number'!$A$1:$AV$1,0)))</f>
        <v/>
      </c>
      <c r="BU121" s="4" t="str">
        <f>IFERROR(INDEX(Zerobounce!$A:$B,MATCH(_7043_DJones_1_export_excel_2_9_[[#This Row],[COMPEMAILADDRESS]],Zerobounce!$A:$A,0),2),"")</f>
        <v>invalid</v>
      </c>
      <c r="BV121" s="4" t="str">
        <f>IFERROR(INDEX(Zerobounce!$A:$B,MATCH(_7043_DJones_1_export_excel_2_9_[[#This Row],[CONTACTEMAIL]],Zerobounce!$A:$A,0),2),"")</f>
        <v>invalid</v>
      </c>
      <c r="BW121" s="11"/>
    </row>
    <row r="122" spans="1:75" x14ac:dyDescent="0.25">
      <c r="A122" s="4" t="s">
        <v>999</v>
      </c>
      <c r="B122" s="4" t="s">
        <v>1000</v>
      </c>
      <c r="C122">
        <v>270</v>
      </c>
      <c r="D122" s="4" t="s">
        <v>666</v>
      </c>
      <c r="E122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N480JJ</v>
      </c>
      <c r="F122" s="4" t="s">
        <v>1809</v>
      </c>
      <c r="G122" s="4" t="s">
        <v>639</v>
      </c>
      <c r="H122" s="4" t="s">
        <v>1002</v>
      </c>
      <c r="I122" s="4" t="s">
        <v>515</v>
      </c>
      <c r="J122" s="4" t="s">
        <v>1810</v>
      </c>
      <c r="K122" s="4" t="s">
        <v>1811</v>
      </c>
      <c r="L122" s="4"/>
      <c r="M122" s="4" t="s">
        <v>1812</v>
      </c>
      <c r="N122" s="4" t="s">
        <v>639</v>
      </c>
      <c r="O122">
        <v>28262</v>
      </c>
      <c r="P122" s="4" t="s">
        <v>1002</v>
      </c>
      <c r="Q122" s="4" t="s">
        <v>1016</v>
      </c>
      <c r="R122" s="4"/>
      <c r="S122" s="4" t="s">
        <v>1813</v>
      </c>
      <c r="T122" s="4" t="s">
        <v>1814</v>
      </c>
      <c r="U122" s="4"/>
      <c r="V122" s="4" t="s">
        <v>1815</v>
      </c>
      <c r="W122" s="4" t="s">
        <v>1816</v>
      </c>
      <c r="X122" s="4" t="s">
        <v>1039</v>
      </c>
      <c r="Y122" s="4"/>
      <c r="Z122" s="4" t="s">
        <v>1814</v>
      </c>
      <c r="AA122" s="4"/>
      <c r="AB122" s="4"/>
      <c r="AC122" s="4" t="str">
        <f>IF(LEN(INDEX('By serial number'!$A:$AV,MATCH(TEXT($C122,"000"),'By serial number'!$A:$A,0),MATCH(_7043_DJones_1_export_excel_2_9_[[#Headers],["Operator"]],'By serial number'!$A$1:$AV$1,0)))=0,"",INDEX('By serial number'!$A:$AV,MATCH(TEXT($C122,"000"),'By serial number'!$A:$A,0),MATCH(_7043_DJones_1_export_excel_2_9_[[#Headers],["Operator"]],'By serial number'!$A$1:$AV$1,0)))</f>
        <v xml:space="preserve">Davinci Jets LLC </v>
      </c>
      <c r="AD122" s="4" t="str">
        <f>IF(LEN(INDEX('By serial number'!$A:$AV,MATCH(TEXT($C122,"000"),'By serial number'!$A:$A,0),MATCH(_7043_DJones_1_export_excel_2_9_[[#Headers],[Data]],'By serial number'!$A$1:$AV$1,0)))=0,"",INDEX('By serial number'!$A:$AV,MATCH(TEXT($C122,"000"),'By serial number'!$A:$A,0),MATCH(_7043_DJones_1_export_excel_2_9_[[#Headers],[Data]],'By serial number'!$A$1:$AV$1,0)))</f>
        <v>Jimmie Johnson Racing II LLC, Birmingham MI bought 12/16/20</v>
      </c>
      <c r="AE122" s="4" t="str">
        <f>IF(LEN(INDEX('By serial number'!$A:$AV,MATCH(TEXT($C122,"000"),'By serial number'!$A:$A,0),MATCH(_7043_DJones_1_export_excel_2_9_[[#Headers],[NAME]],'By serial number'!$A$1:$AV$1,0)))=0,"",INDEX('By serial number'!$A:$AV,MATCH(TEXT($C122,"000"),'By serial number'!$A:$A,0),MATCH(_7043_DJones_1_export_excel_2_9_[[#Headers],[NAME]],'By serial number'!$A$1:$AV$1,0)))</f>
        <v>JIMMIE JOHNSON RACING II INC</v>
      </c>
      <c r="AF122" s="4" t="str">
        <f>IF(LEN(INDEX('By serial number'!$A:$AV,MATCH(TEXT($C122,"000"),'By serial number'!$A:$A,0),MATCH(_7043_DJones_1_export_excel_2_9_[[#Headers],[STREET]],'By serial number'!$A$1:$AV$1,0)))=0,"",INDEX('By serial number'!$A:$AV,MATCH(TEXT($C122,"000"),'By serial number'!$A:$A,0),MATCH(_7043_DJones_1_export_excel_2_9_[[#Headers],[STREET]],'By serial number'!$A$1:$AV$1,0)))</f>
        <v>370 E MAPLE RD FL 4</v>
      </c>
      <c r="AG122" s="4" t="str">
        <f>IF(LEN(INDEX('By serial number'!$A:$AV,MATCH(TEXT($C122,"000"),'By serial number'!$A:$A,0),MATCH(_7043_DJones_1_export_excel_2_9_[[#Headers],[CITY]],'By serial number'!$A$1:$AV$1,0)))=0,"",INDEX('By serial number'!$A:$AV,MATCH(TEXT($C122,"000"),'By serial number'!$A:$A,0),MATCH(_7043_DJones_1_export_excel_2_9_[[#Headers],[CITY]],'By serial number'!$A$1:$AV$1,0)))</f>
        <v>BIRMINGHAM</v>
      </c>
      <c r="AH122" s="4" t="str">
        <f>IF(LEN(INDEX('By serial number'!$A:$AV,MATCH(TEXT($C122,"000"),'By serial number'!$A:$A,0),MATCH(_7043_DJones_1_export_excel_2_9_[[#Headers],[STATE]],'By serial number'!$A$1:$AV$1,0)))=0,"",INDEX('By serial number'!$A:$AV,MATCH(TEXT($C122,"000"),'By serial number'!$A:$A,0),MATCH(_7043_DJones_1_export_excel_2_9_[[#Headers],[STATE]],'By serial number'!$A$1:$AV$1,0)))</f>
        <v>MI</v>
      </c>
      <c r="AI122" s="4" t="e">
        <f>IF(LEN(INDEX('By serial number'!$A:$AV,MATCH(TEXT($C122,"000"),'By serial number'!$A:$A,0),MATCH(_7043_DJones_1_export_excel_2_9_[[#Headers],[Column1]],'By serial number'!$A$1:$AV$1,0)))=0,"",INDEX('By serial number'!$A:$AV,MATCH(TEXT($C122,"000"),'By serial number'!$A:$A,0),MATCH(_7043_DJones_1_export_excel_2_9_[[#Headers],[Column1]],'By serial number'!$A$1:$AV$1,0)))</f>
        <v>#N/A</v>
      </c>
      <c r="AJ122" s="4" t="str">
        <f>IF(LEN(INDEX('By serial number'!$A:$AV,MATCH(TEXT($C122,"000"),'By serial number'!$A:$A,0),MATCH(_7043_DJones_1_export_excel_2_9_[[#Headers],[OTHER NAMES(1)]],'By serial number'!$A$1:$AV$1,0)))=0,"",INDEX('By serial number'!$A:$AV,MATCH(TEXT($C122,"000"),'By serial number'!$A:$A,0),MATCH(_7043_DJones_1_export_excel_2_9_[[#Headers],[OTHER NAMES(1)]],'By serial number'!$A$1:$AV$1,0)))</f>
        <v/>
      </c>
      <c r="AK122" s="4" t="str">
        <f>IF(LEN(INDEX('By serial number'!$A:$AV,MATCH(TEXT($C122,"000"),'By serial number'!$A:$A,0),MATCH(_7043_DJones_1_export_excel_2_9_[[#Headers],[OTHER NAMES(2)]],'By serial number'!$A$1:$AV$1,0)))=0,"",INDEX('By serial number'!$A:$AV,MATCH(TEXT($C122,"000"),'By serial number'!$A:$A,0),MATCH(_7043_DJones_1_export_excel_2_9_[[#Headers],[OTHER NAMES(2)]],'By serial number'!$A$1:$AV$1,0)))</f>
        <v/>
      </c>
      <c r="AL122" s="4" t="str">
        <f>IF(LEN(INDEX('By serial number'!$A:$AV,MATCH(TEXT($C122,"000"),'By serial number'!$A:$A,0),MATCH(_7043_DJones_1_export_excel_2_9_[[#Headers],[Part 135 Certificate Holder Name]],'By serial number'!$A$1:$AV$1,0)))=0,"",INDEX('By serial number'!$A:$AV,MATCH(TEXT($C122,"000"),'By serial number'!$A:$A,0),MATCH(_7043_DJones_1_export_excel_2_9_[[#Headers],[Part 135 Certificate Holder Name]],'By serial number'!$A$1:$AV$1,0)))</f>
        <v>Davinci Jets LLC</v>
      </c>
      <c r="AM122" s="4" t="str">
        <f>IF(LEN(INDEX('By serial number'!$A:$AV,MATCH(TEXT($C122,"000"),'By serial number'!$A:$A,0),MATCH(_7043_DJones_1_export_excel_2_9_[[#Headers],[Part 135 Dsgn]],'By serial number'!$A$1:$AV$1,0)))=0,"",INDEX('By serial number'!$A:$AV,MATCH(TEXT($C122,"000"),'By serial number'!$A:$A,0),MATCH(_7043_DJones_1_export_excel_2_9_[[#Headers],[Part 135 Dsgn]],'By serial number'!$A$1:$AV$1,0)))</f>
        <v>6JPA</v>
      </c>
      <c r="AN122" s="4" t="e">
        <f>IF(LEN(INDEX('By serial number'!$A:$AV,MATCH(TEXT($C122,"000"),'By serial number'!$A:$A,0),MATCH(_7043_DJones_1_export_excel_2_9_[[#Headers],[Column2]],'By serial number'!$A$1:$AV$1,0)))=0,"",INDEX('By serial number'!$A:$AV,MATCH(TEXT($C122,"000"),'By serial number'!$A:$A,0),MATCH(_7043_DJones_1_export_excel_2_9_[[#Headers],[Column2]],'By serial number'!$A$1:$AV$1,0)))</f>
        <v>#N/A</v>
      </c>
      <c r="AO122" s="4" t="str">
        <f>IF(LEN(INDEX('By serial number'!$A:$AV,MATCH(TEXT($C122,"000"),'By serial number'!$A:$A,0),MATCH(_7043_DJones_1_export_excel_2_9_[[#Headers],[DNB Key People]],'By serial number'!$A$1:$AV$1,0)))=0,"",INDEX('By serial number'!$A:$AV,MATCH(TEXT($C122,"000"),'By serial number'!$A:$A,0),MATCH(_7043_DJones_1_export_excel_2_9_[[#Headers],[DNB Key People]],'By serial number'!$A$1:$AV$1,0)))</f>
        <v/>
      </c>
      <c r="AP122" s="4" t="str">
        <f>IF(LEN(INDEX('By serial number'!$A:$AV,MATCH(TEXT($C122,"000"),'By serial number'!$A:$A,0),MATCH(_7043_DJones_1_export_excel_2_9_[[#Headers],[POC]],'By serial number'!$A$1:$AV$1,0)))=0,"",INDEX('By serial number'!$A:$AV,MATCH(TEXT($C122,"000"),'By serial number'!$A:$A,0),MATCH(_7043_DJones_1_export_excel_2_9_[[#Headers],[POC]],'By serial number'!$A$1:$AV$1,0)))</f>
        <v/>
      </c>
      <c r="AQ122" s="4" t="str">
        <f>IF(LEN(INDEX('By serial number'!$A:$AV,MATCH(TEXT($C122,"000"),'By serial number'!$A:$A,0),MATCH(_7043_DJones_1_export_excel_2_9_[[#Headers],[Title]],'By serial number'!$A$1:$AV$1,0)))=0,"",INDEX('By serial number'!$A:$AV,MATCH(TEXT($C122,"000"),'By serial number'!$A:$A,0),MATCH(_7043_DJones_1_export_excel_2_9_[[#Headers],[Title]],'By serial number'!$A$1:$AV$1,0)))</f>
        <v/>
      </c>
      <c r="AR122" s="4" t="str">
        <f>IF(LEN(INDEX('By serial number'!$A:$AV,MATCH(TEXT($C122,"000"),'By serial number'!$A:$A,0),MATCH(_7043_DJones_1_export_excel_2_9_[[#Headers],[Address]],'By serial number'!$A$1:$AV$1,0)))=0,"",INDEX('By serial number'!$A:$AV,MATCH(TEXT($C122,"000"),'By serial number'!$A:$A,0),MATCH(_7043_DJones_1_export_excel_2_9_[[#Headers],[Address]],'By serial number'!$A$1:$AV$1,0)))</f>
        <v/>
      </c>
      <c r="AS122" s="4" t="e">
        <f>IF(LEN(INDEX('By serial number'!$A:$AV,MATCH(TEXT($C122,"000"),'By serial number'!$A:$A,0),MATCH(_7043_DJones_1_export_excel_2_9_[[#Headers],[Column3]],'By serial number'!$A$1:$AV$1,0)))=0,"",INDEX('By serial number'!$A:$AV,MATCH(TEXT($C122,"000"),'By serial number'!$A:$A,0),MATCH(_7043_DJones_1_export_excel_2_9_[[#Headers],[Column3]],'By serial number'!$A$1:$AV$1,0)))</f>
        <v>#N/A</v>
      </c>
      <c r="AT122" s="4" t="str">
        <f>IF(LEN(INDEX('By serial number'!$A:$AV,MATCH(TEXT($C122,"000"),'By serial number'!$A:$A,0),MATCH(_7043_DJones_1_export_excel_2_9_[[#Headers],[Phone]],'By serial number'!$A$1:$AV$1,0)))=0,"",INDEX('By serial number'!$A:$AV,MATCH(TEXT($C122,"000"),'By serial number'!$A:$A,0),MATCH(_7043_DJones_1_export_excel_2_9_[[#Headers],[Phone]],'By serial number'!$A$1:$AV$1,0)))</f>
        <v/>
      </c>
      <c r="AU122" s="4" t="str">
        <f>IF(LEN(INDEX('By serial number'!$A:$AV,MATCH(TEXT($C122,"000"),'By serial number'!$A:$A,0),MATCH(_7043_DJones_1_export_excel_2_9_[[#Headers],[Email]],'By serial number'!$A$1:$AV$1,0)))=0,"",INDEX('By serial number'!$A:$AV,MATCH(TEXT($C122,"000"),'By serial number'!$A:$A,0),MATCH(_7043_DJones_1_export_excel_2_9_[[#Headers],[Email]],'By serial number'!$A$1:$AV$1,0)))</f>
        <v/>
      </c>
      <c r="AV122" s="4" t="e">
        <f>IF(LEN(INDEX('By serial number'!$A:$AV,MATCH(TEXT($C122,"000"),'By serial number'!$A:$A,0),MATCH(_7043_DJones_1_export_excel_2_9_[[#Headers],[Column4]],'By serial number'!$A$1:$AV$1,0)))=0,"",INDEX('By serial number'!$A:$AV,MATCH(TEXT($C122,"000"),'By serial number'!$A:$A,0),MATCH(_7043_DJones_1_export_excel_2_9_[[#Headers],[Column4]],'By serial number'!$A$1:$AV$1,0)))</f>
        <v>#N/A</v>
      </c>
      <c r="AW122" s="4" t="str">
        <f>IF(LEN(INDEX('By serial number'!$A:$AV,MATCH(TEXT($C122,"000"),'By serial number'!$A:$A,0),MATCH(_7043_DJones_1_export_excel_2_9_[[#Headers],[NBAA Name]],'By serial number'!$A$1:$AV$1,0)))=0,"",INDEX('By serial number'!$A:$AV,MATCH(TEXT($C122,"000"),'By serial number'!$A:$A,0),MATCH(_7043_DJones_1_export_excel_2_9_[[#Headers],[NBAA Name]],'By serial number'!$A$1:$AV$1,0)))</f>
        <v xml:space="preserve">Hendrick Motorsports, Inc. </v>
      </c>
      <c r="AX122" s="4" t="str">
        <f>IF(LEN(INDEX('By serial number'!$A:$AV,MATCH(TEXT($C122,"000"),'By serial number'!$A:$A,0),MATCH(_7043_DJones_1_export_excel_2_9_[[#Headers],[NBAA Addr1]],'By serial number'!$A$1:$AV$1,0)))=0,"",INDEX('By serial number'!$A:$AV,MATCH(TEXT($C122,"000"),'By serial number'!$A:$A,0),MATCH(_7043_DJones_1_export_excel_2_9_[[#Headers],[NBAA Addr1]],'By serial number'!$A$1:$AV$1,0)))</f>
        <v>9500 Aviation Boulevard Hangar H</v>
      </c>
      <c r="AY122" s="4" t="str">
        <f>IF(LEN(INDEX('By serial number'!$A:$AV,MATCH(TEXT($C122,"000"),'By serial number'!$A:$A,0),MATCH(_7043_DJones_1_export_excel_2_9_[[#Headers],[NBAA Addr2]],'By serial number'!$A$1:$AV$1,0)))=0,"",INDEX('By serial number'!$A:$AV,MATCH(TEXT($C122,"000"),'By serial number'!$A:$A,0),MATCH(_7043_DJones_1_export_excel_2_9_[[#Headers],[NBAA Addr2]],'By serial number'!$A$1:$AV$1,0)))</f>
        <v/>
      </c>
      <c r="AZ122" s="4" t="str">
        <f>IF(LEN(INDEX('By serial number'!$A:$AV,MATCH(TEXT($C122,"000"),'By serial number'!$A:$A,0),MATCH(_7043_DJones_1_export_excel_2_9_[[#Headers],[NBAA City]],'By serial number'!$A$1:$AV$1,0)))=0,"",INDEX('By serial number'!$A:$AV,MATCH(TEXT($C122,"000"),'By serial number'!$A:$A,0),MATCH(_7043_DJones_1_export_excel_2_9_[[#Headers],[NBAA City]],'By serial number'!$A$1:$AV$1,0)))</f>
        <v>Baton Rouge</v>
      </c>
      <c r="BA122" s="4" t="str">
        <f>IF(LEN(INDEX('By serial number'!$A:$AV,MATCH(TEXT($C122,"000"),'By serial number'!$A:$A,0),MATCH(_7043_DJones_1_export_excel_2_9_[[#Headers],[NBAA State]],'By serial number'!$A$1:$AV$1,0)))=0,"",INDEX('By serial number'!$A:$AV,MATCH(TEXT($C122,"000"),'By serial number'!$A:$A,0),MATCH(_7043_DJones_1_export_excel_2_9_[[#Headers],[NBAA State]],'By serial number'!$A$1:$AV$1,0)))</f>
        <v>Concord</v>
      </c>
      <c r="BB122" s="4" t="str">
        <f>IF(LEN(INDEX('By serial number'!$A:$AV,MATCH(TEXT($C122,"000"),'By serial number'!$A:$A,0),MATCH(_7043_DJones_1_export_excel_2_9_[[#Headers],[NBAA Zip]],'By serial number'!$A$1:$AV$1,0)))=0,"",INDEX('By serial number'!$A:$AV,MATCH(TEXT($C122,"000"),'By serial number'!$A:$A,0),MATCH(_7043_DJones_1_export_excel_2_9_[[#Headers],[NBAA Zip]],'By serial number'!$A$1:$AV$1,0)))</f>
        <v>Concord North Carolina 28027</v>
      </c>
      <c r="BC122" s="4" t="str">
        <f>IF(LEN(INDEX('By serial number'!$A:$AV,MATCH(TEXT($C122,"000"),'By serial number'!$A:$A,0),MATCH(_7043_DJones_1_export_excel_2_9_[[#Headers],[NBAA Phone]],'By serial number'!$A$1:$AV$1,0)))=0,"",INDEX('By serial number'!$A:$AV,MATCH(TEXT($C122,"000"),'By serial number'!$A:$A,0),MATCH(_7043_DJones_1_export_excel_2_9_[[#Headers],[NBAA Phone]],'By serial number'!$A$1:$AV$1,0)))</f>
        <v>+1 704.453.2000</v>
      </c>
      <c r="BD122" s="4" t="str">
        <f>IF(LEN(INDEX('By serial number'!$A:$AV,MATCH(TEXT($C122,"000"),'By serial number'!$A:$A,0),MATCH(_7043_DJones_1_export_excel_2_9_[[#Headers],[NBAA Web]],'By serial number'!$A$1:$AV$1,0)))=0,"",INDEX('By serial number'!$A:$AV,MATCH(TEXT($C122,"000"),'By serial number'!$A:$A,0),MATCH(_7043_DJones_1_export_excel_2_9_[[#Headers],[NBAA Web]],'By serial number'!$A$1:$AV$1,0)))</f>
        <v/>
      </c>
      <c r="BE122" s="4" t="str">
        <f>IF(LEN(INDEX('By serial number'!$A:$AV,MATCH(TEXT($C122,"000"),'By serial number'!$A:$A,0),MATCH(_7043_DJones_1_export_excel_2_9_[[#Headers],[NBAA email]],'By serial number'!$A$1:$AV$1,0)))=0,"",INDEX('By serial number'!$A:$AV,MATCH(TEXT($C122,"000"),'By serial number'!$A:$A,0),MATCH(_7043_DJones_1_export_excel_2_9_[[#Headers],[NBAA email]],'By serial number'!$A$1:$AV$1,0)))</f>
        <v/>
      </c>
      <c r="BF122" s="4" t="str">
        <f>IF(LEN(INDEX('By serial number'!$A:$AV,MATCH(TEXT($C122,"000"),'By serial number'!$A:$A,0),MATCH(_7043_DJones_1_export_excel_2_9_[[#Headers],[NBAA NBAA Link]],'By serial number'!$A$1:$AV$1,0)))=0,"",INDEX('By serial number'!$A:$AV,MATCH(TEXT($C122,"000"),'By serial number'!$A:$A,0),MATCH(_7043_DJones_1_export_excel_2_9_[[#Headers],[NBAA NBAA Link]],'By serial number'!$A$1:$AV$1,0)))</f>
        <v/>
      </c>
      <c r="BG122" s="4" t="str">
        <f>IF(LEN(INDEX('By serial number'!$A:$AV,MATCH(TEXT($C122,"000"),'By serial number'!$A:$A,0),MATCH(_7043_DJones_1_export_excel_2_9_[[#Headers],[Certificate Designator]],'By serial number'!$A$1:$AV$1,0)))=0,"",INDEX('By serial number'!$A:$AV,MATCH(TEXT($C122,"000"),'By serial number'!$A:$A,0),MATCH(_7043_DJones_1_export_excel_2_9_[[#Headers],[Certificate Designator]],'By serial number'!$A$1:$AV$1,0)))</f>
        <v>6JPA</v>
      </c>
      <c r="BH122" s="4" t="str">
        <f>IF(LEN(INDEX('By serial number'!$A:$AV,MATCH(TEXT($C122,"000"),'By serial number'!$A:$A,0),MATCH(_7043_DJones_1_export_excel_2_9_[[#Headers],[Company Name]],'By serial number'!$A$1:$AV$1,0)))=0,"",INDEX('By serial number'!$A:$AV,MATCH(TEXT($C122,"000"),'By serial number'!$A:$A,0),MATCH(_7043_DJones_1_export_excel_2_9_[[#Headers],[Company Name]],'By serial number'!$A$1:$AV$1,0)))</f>
        <v>DAVINCI JETS LLC</v>
      </c>
      <c r="BI122" s="4" t="str">
        <f>IF(LEN(INDEX('By serial number'!$A:$AV,MATCH(TEXT($C122,"000"),'By serial number'!$A:$A,0),MATCH(_7043_DJones_1_export_excel_2_9_[[#Headers],[CEO_Name]],'By serial number'!$A$1:$AV$1,0)))=0,"",INDEX('By serial number'!$A:$AV,MATCH(TEXT($C122,"000"),'By serial number'!$A:$A,0),MATCH(_7043_DJones_1_export_excel_2_9_[[#Headers],[CEO_Name]],'By serial number'!$A$1:$AV$1,0)))</f>
        <v>Eric Legvold</v>
      </c>
      <c r="BJ122" s="4" t="str">
        <f>IF(LEN(INDEX('By serial number'!$A:$AV,MATCH(TEXT($C122,"000"),'By serial number'!$A:$A,0),MATCH(_7043_DJones_1_export_excel_2_9_[[#Headers],[CEO_Title]],'By serial number'!$A$1:$AV$1,0)))=0,"",INDEX('By serial number'!$A:$AV,MATCH(TEXT($C122,"000"),'By serial number'!$A:$A,0),MATCH(_7043_DJones_1_export_excel_2_9_[[#Headers],[CEO_Title]],'By serial number'!$A$1:$AV$1,0)))</f>
        <v>CEO</v>
      </c>
      <c r="BK122" s="4" t="str">
        <f>IF(LEN(INDEX('By serial number'!$A:$AV,MATCH(TEXT($C122,"000"),'By serial number'!$A:$A,0),MATCH(_7043_DJones_1_export_excel_2_9_[[#Headers],[CEO_Address1]],'By serial number'!$A$1:$AV$1,0)))=0,"",INDEX('By serial number'!$A:$AV,MATCH(TEXT($C122,"000"),'By serial number'!$A:$A,0),MATCH(_7043_DJones_1_export_excel_2_9_[[#Headers],[CEO_Address1]],'By serial number'!$A$1:$AV$1,0)))</f>
        <v>P.O. BOX 19681</v>
      </c>
      <c r="BL122" s="4" t="str">
        <f>IF(LEN(INDEX('By serial number'!$A:$AV,MATCH(TEXT($C122,"000"),'By serial number'!$A:$A,0),MATCH(_7043_DJones_1_export_excel_2_9_[[#Headers],[CEO_Address2]],'By serial number'!$A$1:$AV$1,0)))=0,"",INDEX('By serial number'!$A:$AV,MATCH(TEXT($C122,"000"),'By serial number'!$A:$A,0),MATCH(_7043_DJones_1_export_excel_2_9_[[#Headers],[CEO_Address2]],'By serial number'!$A$1:$AV$1,0)))</f>
        <v/>
      </c>
      <c r="BM122" s="4" t="str">
        <f>IF(LEN(INDEX('By serial number'!$A:$AV,MATCH(TEXT($C122,"000"),'By serial number'!$A:$A,0),MATCH(_7043_DJones_1_export_excel_2_9_[[#Headers],[CEO_Address3]],'By serial number'!$A$1:$AV$1,0)))=0,"",INDEX('By serial number'!$A:$AV,MATCH(TEXT($C122,"000"),'By serial number'!$A:$A,0),MATCH(_7043_DJones_1_export_excel_2_9_[[#Headers],[CEO_Address3]],'By serial number'!$A$1:$AV$1,0)))</f>
        <v/>
      </c>
      <c r="BN122" s="4" t="str">
        <f>IF(LEN(INDEX('By serial number'!$A:$AV,MATCH(TEXT($C122,"000"),'By serial number'!$A:$A,0),MATCH(_7043_DJones_1_export_excel_2_9_[[#Headers],[CEO_City]],'By serial number'!$A$1:$AV$1,0)))=0,"",INDEX('By serial number'!$A:$AV,MATCH(TEXT($C122,"000"),'By serial number'!$A:$A,0),MATCH(_7043_DJones_1_export_excel_2_9_[[#Headers],[CEO_City]],'By serial number'!$A$1:$AV$1,0)))</f>
        <v>CHARLOTTE</v>
      </c>
      <c r="BO122" s="4" t="str">
        <f>IF(LEN(INDEX('By serial number'!$A:$AV,MATCH(TEXT($C122,"000"),'By serial number'!$A:$A,0),MATCH(_7043_DJones_1_export_excel_2_9_[[#Headers],[CEO_State]],'By serial number'!$A$1:$AV$1,0)))=0,"",INDEX('By serial number'!$A:$AV,MATCH(TEXT($C122,"000"),'By serial number'!$A:$A,0),MATCH(_7043_DJones_1_export_excel_2_9_[[#Headers],[CEO_State]],'By serial number'!$A$1:$AV$1,0)))</f>
        <v>NC</v>
      </c>
      <c r="BP122" s="4" t="str">
        <f>IF(LEN(INDEX('By serial number'!$A:$AV,MATCH(TEXT($C122,"000"),'By serial number'!$A:$A,0),MATCH(_7043_DJones_1_export_excel_2_9_[[#Headers],[CEO_Postal_Code]],'By serial number'!$A$1:$AV$1,0)))=0,"",INDEX('By serial number'!$A:$AV,MATCH(TEXT($C122,"000"),'By serial number'!$A:$A,0),MATCH(_7043_DJones_1_export_excel_2_9_[[#Headers],[CEO_Postal_Code]],'By serial number'!$A$1:$AV$1,0)))</f>
        <v>28219</v>
      </c>
      <c r="BQ122" s="4" t="str">
        <f>IF(LEN(INDEX('By serial number'!$A:$AV,MATCH(TEXT($C122,"000"),'By serial number'!$A:$A,0),MATCH(_7043_DJones_1_export_excel_2_9_[[#Headers],[CEO_Country]],'By serial number'!$A$1:$AV$1,0)))=0,"",INDEX('By serial number'!$A:$AV,MATCH(TEXT($C122,"000"),'By serial number'!$A:$A,0),MATCH(_7043_DJones_1_export_excel_2_9_[[#Headers],[CEO_Country]],'By serial number'!$A$1:$AV$1,0)))</f>
        <v>US</v>
      </c>
      <c r="BR122" s="4" t="str">
        <f>IF(LEN(INDEX('By serial number'!$A:$AV,MATCH(TEXT($C122,"000"),'By serial number'!$A:$A,0),MATCH(_7043_DJones_1_export_excel_2_9_[[#Headers],[CEO_Phone]],'By serial number'!$A$1:$AV$1,0)))=0,"",INDEX('By serial number'!$A:$AV,MATCH(TEXT($C122,"000"),'By serial number'!$A:$A,0),MATCH(_7043_DJones_1_export_excel_2_9_[[#Headers],[CEO_Phone]],'By serial number'!$A$1:$AV$1,0)))</f>
        <v>7043594674</v>
      </c>
      <c r="BS122" s="4" t="str">
        <f>IF(LEN(INDEX('By serial number'!$A:$AV,MATCH(TEXT($C122,"000"),'By serial number'!$A:$A,0),MATCH(_7043_DJones_1_export_excel_2_9_[[#Headers],[CEO_Phone_Extension]],'By serial number'!$A$1:$AV$1,0)))=0,"",INDEX('By serial number'!$A:$AV,MATCH(TEXT($C122,"000"),'By serial number'!$A:$A,0),MATCH(_7043_DJones_1_export_excel_2_9_[[#Headers],[CEO_Phone_Extension]],'By serial number'!$A$1:$AV$1,0)))</f>
        <v/>
      </c>
      <c r="BT122" s="4" t="str">
        <f>IF(LEN(INDEX('By serial number'!$A:$AV,MATCH(TEXT($C122,"000"),'By serial number'!$A:$A,0),MATCH(_7043_DJones_1_export_excel_2_9_[[#Headers],[CEO_Foreign_Phone]],'By serial number'!$A$1:$AV$1,0)))=0,"",INDEX('By serial number'!$A:$AV,MATCH(TEXT($C122,"000"),'By serial number'!$A:$A,0),MATCH(_7043_DJones_1_export_excel_2_9_[[#Headers],[CEO_Foreign_Phone]],'By serial number'!$A$1:$AV$1,0)))</f>
        <v/>
      </c>
      <c r="BU122" s="4" t="str">
        <f>IFERROR(INDEX(Zerobounce!$A:$B,MATCH(_7043_DJones_1_export_excel_2_9_[[#This Row],[COMPEMAILADDRESS]],Zerobounce!$A:$A,0),2),"")</f>
        <v/>
      </c>
      <c r="BV122" s="4" t="str">
        <f>IFERROR(INDEX(Zerobounce!$A:$B,MATCH(_7043_DJones_1_export_excel_2_9_[[#This Row],[CONTACTEMAIL]],Zerobounce!$A:$A,0),2),"")</f>
        <v/>
      </c>
      <c r="BW122" s="11"/>
    </row>
    <row r="123" spans="1:75" x14ac:dyDescent="0.25">
      <c r="A123" s="4" t="s">
        <v>999</v>
      </c>
      <c r="B123" s="4" t="s">
        <v>1000</v>
      </c>
      <c r="C123">
        <v>271</v>
      </c>
      <c r="D123" s="4" t="s">
        <v>684</v>
      </c>
      <c r="E123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N885TC</v>
      </c>
      <c r="F123" s="4" t="s">
        <v>1817</v>
      </c>
      <c r="G123" s="4" t="s">
        <v>219</v>
      </c>
      <c r="H123" s="4" t="s">
        <v>1002</v>
      </c>
      <c r="I123" s="4" t="s">
        <v>1043</v>
      </c>
      <c r="J123" s="4" t="s">
        <v>1818</v>
      </c>
      <c r="K123" s="4" t="s">
        <v>1819</v>
      </c>
      <c r="L123" s="4"/>
      <c r="M123" s="4" t="s">
        <v>388</v>
      </c>
      <c r="N123" s="4" t="s">
        <v>219</v>
      </c>
      <c r="O123">
        <v>77002</v>
      </c>
      <c r="P123" s="4" t="s">
        <v>1002</v>
      </c>
      <c r="Q123" s="4" t="s">
        <v>1016</v>
      </c>
      <c r="R123" s="4"/>
      <c r="S123" s="4"/>
      <c r="T123" s="4" t="s">
        <v>1820</v>
      </c>
      <c r="U123" s="4"/>
      <c r="V123" s="4" t="s">
        <v>1821</v>
      </c>
      <c r="W123" s="4" t="s">
        <v>1236</v>
      </c>
      <c r="X123" s="4" t="s">
        <v>1822</v>
      </c>
      <c r="Y123" s="4"/>
      <c r="Z123" s="4" t="s">
        <v>1820</v>
      </c>
      <c r="AA123" s="4"/>
      <c r="AB123" s="4"/>
      <c r="AC123" s="4" t="str">
        <f>IF(LEN(INDEX('By serial number'!$A:$AV,MATCH(TEXT($C123,"000"),'By serial number'!$A:$A,0),MATCH(_7043_DJones_1_export_excel_2_9_[[#Headers],["Operator"]],'By serial number'!$A$1:$AV$1,0)))=0,"",INDEX('By serial number'!$A:$AV,MATCH(TEXT($C123,"000"),'By serial number'!$A:$A,0),MATCH(_7043_DJones_1_export_excel_2_9_[[#Headers],["Operator"]],'By serial number'!$A$1:$AV$1,0)))</f>
        <v/>
      </c>
      <c r="AD123" s="4" t="str">
        <f>IF(LEN(INDEX('By serial number'!$A:$AV,MATCH(TEXT($C123,"000"),'By serial number'!$A:$A,0),MATCH(_7043_DJones_1_export_excel_2_9_[[#Headers],[Data]],'By serial number'!$A$1:$AV$1,0)))=0,"",INDEX('By serial number'!$A:$AV,MATCH(TEXT($C123,"000"),'By serial number'!$A:$A,0),MATCH(_7043_DJones_1_export_excel_2_9_[[#Headers],[Data]],'By serial number'!$A$1:$AV$1,0)))</f>
        <v>TransCanada Pipelines Conroe TX transferred 6/6/18</v>
      </c>
      <c r="AE123" s="4" t="str">
        <f>IF(LEN(INDEX('By serial number'!$A:$AV,MATCH(TEXT($C123,"000"),'By serial number'!$A:$A,0),MATCH(_7043_DJones_1_export_excel_2_9_[[#Headers],[NAME]],'By serial number'!$A$1:$AV$1,0)))=0,"",INDEX('By serial number'!$A:$AV,MATCH(TEXT($C123,"000"),'By serial number'!$A:$A,0),MATCH(_7043_DJones_1_export_excel_2_9_[[#Headers],[NAME]],'By serial number'!$A$1:$AV$1,0)))</f>
        <v>BANK OF UTAH TRUSTEE</v>
      </c>
      <c r="AF123" s="4" t="str">
        <f>IF(LEN(INDEX('By serial number'!$A:$AV,MATCH(TEXT($C123,"000"),'By serial number'!$A:$A,0),MATCH(_7043_DJones_1_export_excel_2_9_[[#Headers],[STREET]],'By serial number'!$A$1:$AV$1,0)))=0,"",INDEX('By serial number'!$A:$AV,MATCH(TEXT($C123,"000"),'By serial number'!$A:$A,0),MATCH(_7043_DJones_1_export_excel_2_9_[[#Headers],[STREET]],'By serial number'!$A$1:$AV$1,0)))</f>
        <v>50 S 200 E STE 110</v>
      </c>
      <c r="AG123" s="4" t="str">
        <f>IF(LEN(INDEX('By serial number'!$A:$AV,MATCH(TEXT($C123,"000"),'By serial number'!$A:$A,0),MATCH(_7043_DJones_1_export_excel_2_9_[[#Headers],[CITY]],'By serial number'!$A$1:$AV$1,0)))=0,"",INDEX('By serial number'!$A:$AV,MATCH(TEXT($C123,"000"),'By serial number'!$A:$A,0),MATCH(_7043_DJones_1_export_excel_2_9_[[#Headers],[CITY]],'By serial number'!$A$1:$AV$1,0)))</f>
        <v>SALT LAKE CITY</v>
      </c>
      <c r="AH123" s="4" t="str">
        <f>IF(LEN(INDEX('By serial number'!$A:$AV,MATCH(TEXT($C123,"000"),'By serial number'!$A:$A,0),MATCH(_7043_DJones_1_export_excel_2_9_[[#Headers],[STATE]],'By serial number'!$A$1:$AV$1,0)))=0,"",INDEX('By serial number'!$A:$AV,MATCH(TEXT($C123,"000"),'By serial number'!$A:$A,0),MATCH(_7043_DJones_1_export_excel_2_9_[[#Headers],[STATE]],'By serial number'!$A$1:$AV$1,0)))</f>
        <v>UT</v>
      </c>
      <c r="AI123" s="4" t="e">
        <f>IF(LEN(INDEX('By serial number'!$A:$AV,MATCH(TEXT($C123,"000"),'By serial number'!$A:$A,0),MATCH(_7043_DJones_1_export_excel_2_9_[[#Headers],[Column1]],'By serial number'!$A$1:$AV$1,0)))=0,"",INDEX('By serial number'!$A:$AV,MATCH(TEXT($C123,"000"),'By serial number'!$A:$A,0),MATCH(_7043_DJones_1_export_excel_2_9_[[#Headers],[Column1]],'By serial number'!$A$1:$AV$1,0)))</f>
        <v>#N/A</v>
      </c>
      <c r="AJ123" s="4" t="str">
        <f>IF(LEN(INDEX('By serial number'!$A:$AV,MATCH(TEXT($C123,"000"),'By serial number'!$A:$A,0),MATCH(_7043_DJones_1_export_excel_2_9_[[#Headers],[OTHER NAMES(1)]],'By serial number'!$A$1:$AV$1,0)))=0,"",INDEX('By serial number'!$A:$AV,MATCH(TEXT($C123,"000"),'By serial number'!$A:$A,0),MATCH(_7043_DJones_1_export_excel_2_9_[[#Headers],[OTHER NAMES(1)]],'By serial number'!$A$1:$AV$1,0)))</f>
        <v/>
      </c>
      <c r="AK123" s="4" t="str">
        <f>IF(LEN(INDEX('By serial number'!$A:$AV,MATCH(TEXT($C123,"000"),'By serial number'!$A:$A,0),MATCH(_7043_DJones_1_export_excel_2_9_[[#Headers],[OTHER NAMES(2)]],'By serial number'!$A$1:$AV$1,0)))=0,"",INDEX('By serial number'!$A:$AV,MATCH(TEXT($C123,"000"),'By serial number'!$A:$A,0),MATCH(_7043_DJones_1_export_excel_2_9_[[#Headers],[OTHER NAMES(2)]],'By serial number'!$A$1:$AV$1,0)))</f>
        <v/>
      </c>
      <c r="AL123" s="4" t="str">
        <f>IF(LEN(INDEX('By serial number'!$A:$AV,MATCH(TEXT($C123,"000"),'By serial number'!$A:$A,0),MATCH(_7043_DJones_1_export_excel_2_9_[[#Headers],[Part 135 Certificate Holder Name]],'By serial number'!$A$1:$AV$1,0)))=0,"",INDEX('By serial number'!$A:$AV,MATCH(TEXT($C123,"000"),'By serial number'!$A:$A,0),MATCH(_7043_DJones_1_export_excel_2_9_[[#Headers],[Part 135 Certificate Holder Name]],'By serial number'!$A$1:$AV$1,0)))</f>
        <v/>
      </c>
      <c r="AM123" s="4" t="str">
        <f>IF(LEN(INDEX('By serial number'!$A:$AV,MATCH(TEXT($C123,"000"),'By serial number'!$A:$A,0),MATCH(_7043_DJones_1_export_excel_2_9_[[#Headers],[Part 135 Dsgn]],'By serial number'!$A$1:$AV$1,0)))=0,"",INDEX('By serial number'!$A:$AV,MATCH(TEXT($C123,"000"),'By serial number'!$A:$A,0),MATCH(_7043_DJones_1_export_excel_2_9_[[#Headers],[Part 135 Dsgn]],'By serial number'!$A$1:$AV$1,0)))</f>
        <v/>
      </c>
      <c r="AN123" s="4" t="e">
        <f>IF(LEN(INDEX('By serial number'!$A:$AV,MATCH(TEXT($C123,"000"),'By serial number'!$A:$A,0),MATCH(_7043_DJones_1_export_excel_2_9_[[#Headers],[Column2]],'By serial number'!$A$1:$AV$1,0)))=0,"",INDEX('By serial number'!$A:$AV,MATCH(TEXT($C123,"000"),'By serial number'!$A:$A,0),MATCH(_7043_DJones_1_export_excel_2_9_[[#Headers],[Column2]],'By serial number'!$A$1:$AV$1,0)))</f>
        <v>#N/A</v>
      </c>
      <c r="AO123" s="4" t="str">
        <f>IF(LEN(INDEX('By serial number'!$A:$AV,MATCH(TEXT($C123,"000"),'By serial number'!$A:$A,0),MATCH(_7043_DJones_1_export_excel_2_9_[[#Headers],[DNB Key People]],'By serial number'!$A$1:$AV$1,0)))=0,"",INDEX('By serial number'!$A:$AV,MATCH(TEXT($C123,"000"),'By serial number'!$A:$A,0),MATCH(_7043_DJones_1_export_excel_2_9_[[#Headers],[DNB Key People]],'By serial number'!$A$1:$AV$1,0)))</f>
        <v/>
      </c>
      <c r="AP123" s="4" t="str">
        <f>IF(LEN(INDEX('By serial number'!$A:$AV,MATCH(TEXT($C123,"000"),'By serial number'!$A:$A,0),MATCH(_7043_DJones_1_export_excel_2_9_[[#Headers],[POC]],'By serial number'!$A$1:$AV$1,0)))=0,"",INDEX('By serial number'!$A:$AV,MATCH(TEXT($C123,"000"),'By serial number'!$A:$A,0),MATCH(_7043_DJones_1_export_excel_2_9_[[#Headers],[POC]],'By serial number'!$A$1:$AV$1,0)))</f>
        <v/>
      </c>
      <c r="AQ123" s="4" t="str">
        <f>IF(LEN(INDEX('By serial number'!$A:$AV,MATCH(TEXT($C123,"000"),'By serial number'!$A:$A,0),MATCH(_7043_DJones_1_export_excel_2_9_[[#Headers],[Title]],'By serial number'!$A$1:$AV$1,0)))=0,"",INDEX('By serial number'!$A:$AV,MATCH(TEXT($C123,"000"),'By serial number'!$A:$A,0),MATCH(_7043_DJones_1_export_excel_2_9_[[#Headers],[Title]],'By serial number'!$A$1:$AV$1,0)))</f>
        <v/>
      </c>
      <c r="AR123" s="4" t="str">
        <f>IF(LEN(INDEX('By serial number'!$A:$AV,MATCH(TEXT($C123,"000"),'By serial number'!$A:$A,0),MATCH(_7043_DJones_1_export_excel_2_9_[[#Headers],[Address]],'By serial number'!$A$1:$AV$1,0)))=0,"",INDEX('By serial number'!$A:$AV,MATCH(TEXT($C123,"000"),'By serial number'!$A:$A,0),MATCH(_7043_DJones_1_export_excel_2_9_[[#Headers],[Address]],'By serial number'!$A$1:$AV$1,0)))</f>
        <v/>
      </c>
      <c r="AS123" s="4" t="e">
        <f>IF(LEN(INDEX('By serial number'!$A:$AV,MATCH(TEXT($C123,"000"),'By serial number'!$A:$A,0),MATCH(_7043_DJones_1_export_excel_2_9_[[#Headers],[Column3]],'By serial number'!$A$1:$AV$1,0)))=0,"",INDEX('By serial number'!$A:$AV,MATCH(TEXT($C123,"000"),'By serial number'!$A:$A,0),MATCH(_7043_DJones_1_export_excel_2_9_[[#Headers],[Column3]],'By serial number'!$A$1:$AV$1,0)))</f>
        <v>#N/A</v>
      </c>
      <c r="AT123" s="4" t="str">
        <f>IF(LEN(INDEX('By serial number'!$A:$AV,MATCH(TEXT($C123,"000"),'By serial number'!$A:$A,0),MATCH(_7043_DJones_1_export_excel_2_9_[[#Headers],[Phone]],'By serial number'!$A$1:$AV$1,0)))=0,"",INDEX('By serial number'!$A:$AV,MATCH(TEXT($C123,"000"),'By serial number'!$A:$A,0),MATCH(_7043_DJones_1_export_excel_2_9_[[#Headers],[Phone]],'By serial number'!$A$1:$AV$1,0)))</f>
        <v/>
      </c>
      <c r="AU123" s="4" t="str">
        <f>IF(LEN(INDEX('By serial number'!$A:$AV,MATCH(TEXT($C123,"000"),'By serial number'!$A:$A,0),MATCH(_7043_DJones_1_export_excel_2_9_[[#Headers],[Email]],'By serial number'!$A$1:$AV$1,0)))=0,"",INDEX('By serial number'!$A:$AV,MATCH(TEXT($C123,"000"),'By serial number'!$A:$A,0),MATCH(_7043_DJones_1_export_excel_2_9_[[#Headers],[Email]],'By serial number'!$A$1:$AV$1,0)))</f>
        <v/>
      </c>
      <c r="AV123" s="4" t="e">
        <f>IF(LEN(INDEX('By serial number'!$A:$AV,MATCH(TEXT($C123,"000"),'By serial number'!$A:$A,0),MATCH(_7043_DJones_1_export_excel_2_9_[[#Headers],[Column4]],'By serial number'!$A$1:$AV$1,0)))=0,"",INDEX('By serial number'!$A:$AV,MATCH(TEXT($C123,"000"),'By serial number'!$A:$A,0),MATCH(_7043_DJones_1_export_excel_2_9_[[#Headers],[Column4]],'By serial number'!$A$1:$AV$1,0)))</f>
        <v>#N/A</v>
      </c>
      <c r="AW123" s="4" t="str">
        <f>IF(LEN(INDEX('By serial number'!$A:$AV,MATCH(TEXT($C123,"000"),'By serial number'!$A:$A,0),MATCH(_7043_DJones_1_export_excel_2_9_[[#Headers],[NBAA Name]],'By serial number'!$A$1:$AV$1,0)))=0,"",INDEX('By serial number'!$A:$AV,MATCH(TEXT($C123,"000"),'By serial number'!$A:$A,0),MATCH(_7043_DJones_1_export_excel_2_9_[[#Headers],[NBAA Name]],'By serial number'!$A$1:$AV$1,0)))</f>
        <v xml:space="preserve">TransCanada PipeLine Ltd. </v>
      </c>
      <c r="AX123" s="4" t="str">
        <f>IF(LEN(INDEX('By serial number'!$A:$AV,MATCH(TEXT($C123,"000"),'By serial number'!$A:$A,0),MATCH(_7043_DJones_1_export_excel_2_9_[[#Headers],[NBAA Addr1]],'By serial number'!$A$1:$AV$1,0)))=0,"",INDEX('By serial number'!$A:$AV,MATCH(TEXT($C123,"000"),'By serial number'!$A:$A,0),MATCH(_7043_DJones_1_export_excel_2_9_[[#Headers],[NBAA Addr1]],'By serial number'!$A$1:$AV$1,0)))</f>
        <v>246 Aviation Place NE</v>
      </c>
      <c r="AY123" s="4" t="str">
        <f>IF(LEN(INDEX('By serial number'!$A:$AV,MATCH(TEXT($C123,"000"),'By serial number'!$A:$A,0),MATCH(_7043_DJones_1_export_excel_2_9_[[#Headers],[NBAA Addr2]],'By serial number'!$A$1:$AV$1,0)))=0,"",INDEX('By serial number'!$A:$AV,MATCH(TEXT($C123,"000"),'By serial number'!$A:$A,0),MATCH(_7043_DJones_1_export_excel_2_9_[[#Headers],[NBAA Addr2]],'By serial number'!$A$1:$AV$1,0)))</f>
        <v/>
      </c>
      <c r="AZ123" s="4" t="str">
        <f>IF(LEN(INDEX('By serial number'!$A:$AV,MATCH(TEXT($C123,"000"),'By serial number'!$A:$A,0),MATCH(_7043_DJones_1_export_excel_2_9_[[#Headers],[NBAA City]],'By serial number'!$A$1:$AV$1,0)))=0,"",INDEX('By serial number'!$A:$AV,MATCH(TEXT($C123,"000"),'By serial number'!$A:$A,0),MATCH(_7043_DJones_1_export_excel_2_9_[[#Headers],[NBAA City]],'By serial number'!$A$1:$AV$1,0)))</f>
        <v>Calgary</v>
      </c>
      <c r="BA123" s="4" t="str">
        <f>IF(LEN(INDEX('By serial number'!$A:$AV,MATCH(TEXT($C123,"000"),'By serial number'!$A:$A,0),MATCH(_7043_DJones_1_export_excel_2_9_[[#Headers],[NBAA State]],'By serial number'!$A$1:$AV$1,0)))=0,"",INDEX('By serial number'!$A:$AV,MATCH(TEXT($C123,"000"),'By serial number'!$A:$A,0),MATCH(_7043_DJones_1_export_excel_2_9_[[#Headers],[NBAA State]],'By serial number'!$A$1:$AV$1,0)))</f>
        <v>Alberta</v>
      </c>
      <c r="BB123" s="4" t="str">
        <f>IF(LEN(INDEX('By serial number'!$A:$AV,MATCH(TEXT($C123,"000"),'By serial number'!$A:$A,0),MATCH(_7043_DJones_1_export_excel_2_9_[[#Headers],[NBAA Zip]],'By serial number'!$A$1:$AV$1,0)))=0,"",INDEX('By serial number'!$A:$AV,MATCH(TEXT($C123,"000"),'By serial number'!$A:$A,0),MATCH(_7043_DJones_1_export_excel_2_9_[[#Headers],[NBAA Zip]],'By serial number'!$A$1:$AV$1,0)))</f>
        <v>T2E 7G1</v>
      </c>
      <c r="BC123" s="4" t="str">
        <f>IF(LEN(INDEX('By serial number'!$A:$AV,MATCH(TEXT($C123,"000"),'By serial number'!$A:$A,0),MATCH(_7043_DJones_1_export_excel_2_9_[[#Headers],[NBAA Phone]],'By serial number'!$A$1:$AV$1,0)))=0,"",INDEX('By serial number'!$A:$AV,MATCH(TEXT($C123,"000"),'By serial number'!$A:$A,0),MATCH(_7043_DJones_1_export_excel_2_9_[[#Headers],[NBAA Phone]],'By serial number'!$A$1:$AV$1,0)))</f>
        <v>+1 403.216.7990</v>
      </c>
      <c r="BD123" s="4" t="str">
        <f>IF(LEN(INDEX('By serial number'!$A:$AV,MATCH(TEXT($C123,"000"),'By serial number'!$A:$A,0),MATCH(_7043_DJones_1_export_excel_2_9_[[#Headers],[NBAA Web]],'By serial number'!$A$1:$AV$1,0)))=0,"",INDEX('By serial number'!$A:$AV,MATCH(TEXT($C123,"000"),'By serial number'!$A:$A,0),MATCH(_7043_DJones_1_export_excel_2_9_[[#Headers],[NBAA Web]],'By serial number'!$A$1:$AV$1,0)))</f>
        <v>www.transcanada.com</v>
      </c>
      <c r="BE123" s="4" t="str">
        <f>IF(LEN(INDEX('By serial number'!$A:$AV,MATCH(TEXT($C123,"000"),'By serial number'!$A:$A,0),MATCH(_7043_DJones_1_export_excel_2_9_[[#Headers],[NBAA email]],'By serial number'!$A$1:$AV$1,0)))=0,"",INDEX('By serial number'!$A:$AV,MATCH(TEXT($C123,"000"),'By serial number'!$A:$A,0),MATCH(_7043_DJones_1_export_excel_2_9_[[#Headers],[NBAA email]],'By serial number'!$A$1:$AV$1,0)))</f>
        <v/>
      </c>
      <c r="BF123" s="4" t="str">
        <f>IF(LEN(INDEX('By serial number'!$A:$AV,MATCH(TEXT($C123,"000"),'By serial number'!$A:$A,0),MATCH(_7043_DJones_1_export_excel_2_9_[[#Headers],[NBAA NBAA Link]],'By serial number'!$A$1:$AV$1,0)))=0,"",INDEX('By serial number'!$A:$AV,MATCH(TEXT($C123,"000"),'By serial number'!$A:$A,0),MATCH(_7043_DJones_1_export_excel_2_9_[[#Headers],[NBAA NBAA Link]],'By serial number'!$A$1:$AV$1,0)))</f>
        <v/>
      </c>
      <c r="BG123" s="4" t="str">
        <f>IF(LEN(INDEX('By serial number'!$A:$AV,MATCH(TEXT($C123,"000"),'By serial number'!$A:$A,0),MATCH(_7043_DJones_1_export_excel_2_9_[[#Headers],[Certificate Designator]],'By serial number'!$A$1:$AV$1,0)))=0,"",INDEX('By serial number'!$A:$AV,MATCH(TEXT($C123,"000"),'By serial number'!$A:$A,0),MATCH(_7043_DJones_1_export_excel_2_9_[[#Headers],[Certificate Designator]],'By serial number'!$A$1:$AV$1,0)))</f>
        <v/>
      </c>
      <c r="BH123" s="4" t="str">
        <f>IF(LEN(INDEX('By serial number'!$A:$AV,MATCH(TEXT($C123,"000"),'By serial number'!$A:$A,0),MATCH(_7043_DJones_1_export_excel_2_9_[[#Headers],[Company Name]],'By serial number'!$A$1:$AV$1,0)))=0,"",INDEX('By serial number'!$A:$AV,MATCH(TEXT($C123,"000"),'By serial number'!$A:$A,0),MATCH(_7043_DJones_1_export_excel_2_9_[[#Headers],[Company Name]],'By serial number'!$A$1:$AV$1,0)))</f>
        <v/>
      </c>
      <c r="BI123" s="4" t="str">
        <f>IF(LEN(INDEX('By serial number'!$A:$AV,MATCH(TEXT($C123,"000"),'By serial number'!$A:$A,0),MATCH(_7043_DJones_1_export_excel_2_9_[[#Headers],[CEO_Name]],'By serial number'!$A$1:$AV$1,0)))=0,"",INDEX('By serial number'!$A:$AV,MATCH(TEXT($C123,"000"),'By serial number'!$A:$A,0),MATCH(_7043_DJones_1_export_excel_2_9_[[#Headers],[CEO_Name]],'By serial number'!$A$1:$AV$1,0)))</f>
        <v/>
      </c>
      <c r="BJ123" s="4" t="str">
        <f>IF(LEN(INDEX('By serial number'!$A:$AV,MATCH(TEXT($C123,"000"),'By serial number'!$A:$A,0),MATCH(_7043_DJones_1_export_excel_2_9_[[#Headers],[CEO_Title]],'By serial number'!$A$1:$AV$1,0)))=0,"",INDEX('By serial number'!$A:$AV,MATCH(TEXT($C123,"000"),'By serial number'!$A:$A,0),MATCH(_7043_DJones_1_export_excel_2_9_[[#Headers],[CEO_Title]],'By serial number'!$A$1:$AV$1,0)))</f>
        <v/>
      </c>
      <c r="BK123" s="4" t="str">
        <f>IF(LEN(INDEX('By serial number'!$A:$AV,MATCH(TEXT($C123,"000"),'By serial number'!$A:$A,0),MATCH(_7043_DJones_1_export_excel_2_9_[[#Headers],[CEO_Address1]],'By serial number'!$A$1:$AV$1,0)))=0,"",INDEX('By serial number'!$A:$AV,MATCH(TEXT($C123,"000"),'By serial number'!$A:$A,0),MATCH(_7043_DJones_1_export_excel_2_9_[[#Headers],[CEO_Address1]],'By serial number'!$A$1:$AV$1,0)))</f>
        <v/>
      </c>
      <c r="BL123" s="4" t="str">
        <f>IF(LEN(INDEX('By serial number'!$A:$AV,MATCH(TEXT($C123,"000"),'By serial number'!$A:$A,0),MATCH(_7043_DJones_1_export_excel_2_9_[[#Headers],[CEO_Address2]],'By serial number'!$A$1:$AV$1,0)))=0,"",INDEX('By serial number'!$A:$AV,MATCH(TEXT($C123,"000"),'By serial number'!$A:$A,0),MATCH(_7043_DJones_1_export_excel_2_9_[[#Headers],[CEO_Address2]],'By serial number'!$A$1:$AV$1,0)))</f>
        <v/>
      </c>
      <c r="BM123" s="4" t="str">
        <f>IF(LEN(INDEX('By serial number'!$A:$AV,MATCH(TEXT($C123,"000"),'By serial number'!$A:$A,0),MATCH(_7043_DJones_1_export_excel_2_9_[[#Headers],[CEO_Address3]],'By serial number'!$A$1:$AV$1,0)))=0,"",INDEX('By serial number'!$A:$AV,MATCH(TEXT($C123,"000"),'By serial number'!$A:$A,0),MATCH(_7043_DJones_1_export_excel_2_9_[[#Headers],[CEO_Address3]],'By serial number'!$A$1:$AV$1,0)))</f>
        <v/>
      </c>
      <c r="BN123" s="4" t="str">
        <f>IF(LEN(INDEX('By serial number'!$A:$AV,MATCH(TEXT($C123,"000"),'By serial number'!$A:$A,0),MATCH(_7043_DJones_1_export_excel_2_9_[[#Headers],[CEO_City]],'By serial number'!$A$1:$AV$1,0)))=0,"",INDEX('By serial number'!$A:$AV,MATCH(TEXT($C123,"000"),'By serial number'!$A:$A,0),MATCH(_7043_DJones_1_export_excel_2_9_[[#Headers],[CEO_City]],'By serial number'!$A$1:$AV$1,0)))</f>
        <v/>
      </c>
      <c r="BO123" s="4" t="str">
        <f>IF(LEN(INDEX('By serial number'!$A:$AV,MATCH(TEXT($C123,"000"),'By serial number'!$A:$A,0),MATCH(_7043_DJones_1_export_excel_2_9_[[#Headers],[CEO_State]],'By serial number'!$A$1:$AV$1,0)))=0,"",INDEX('By serial number'!$A:$AV,MATCH(TEXT($C123,"000"),'By serial number'!$A:$A,0),MATCH(_7043_DJones_1_export_excel_2_9_[[#Headers],[CEO_State]],'By serial number'!$A$1:$AV$1,0)))</f>
        <v/>
      </c>
      <c r="BP123" s="4" t="str">
        <f>IF(LEN(INDEX('By serial number'!$A:$AV,MATCH(TEXT($C123,"000"),'By serial number'!$A:$A,0),MATCH(_7043_DJones_1_export_excel_2_9_[[#Headers],[CEO_Postal_Code]],'By serial number'!$A$1:$AV$1,0)))=0,"",INDEX('By serial number'!$A:$AV,MATCH(TEXT($C123,"000"),'By serial number'!$A:$A,0),MATCH(_7043_DJones_1_export_excel_2_9_[[#Headers],[CEO_Postal_Code]],'By serial number'!$A$1:$AV$1,0)))</f>
        <v/>
      </c>
      <c r="BQ123" s="4" t="str">
        <f>IF(LEN(INDEX('By serial number'!$A:$AV,MATCH(TEXT($C123,"000"),'By serial number'!$A:$A,0),MATCH(_7043_DJones_1_export_excel_2_9_[[#Headers],[CEO_Country]],'By serial number'!$A$1:$AV$1,0)))=0,"",INDEX('By serial number'!$A:$AV,MATCH(TEXT($C123,"000"),'By serial number'!$A:$A,0),MATCH(_7043_DJones_1_export_excel_2_9_[[#Headers],[CEO_Country]],'By serial number'!$A$1:$AV$1,0)))</f>
        <v/>
      </c>
      <c r="BR123" s="4" t="str">
        <f>IF(LEN(INDEX('By serial number'!$A:$AV,MATCH(TEXT($C123,"000"),'By serial number'!$A:$A,0),MATCH(_7043_DJones_1_export_excel_2_9_[[#Headers],[CEO_Phone]],'By serial number'!$A$1:$AV$1,0)))=0,"",INDEX('By serial number'!$A:$AV,MATCH(TEXT($C123,"000"),'By serial number'!$A:$A,0),MATCH(_7043_DJones_1_export_excel_2_9_[[#Headers],[CEO_Phone]],'By serial number'!$A$1:$AV$1,0)))</f>
        <v/>
      </c>
      <c r="BS123" s="4" t="str">
        <f>IF(LEN(INDEX('By serial number'!$A:$AV,MATCH(TEXT($C123,"000"),'By serial number'!$A:$A,0),MATCH(_7043_DJones_1_export_excel_2_9_[[#Headers],[CEO_Phone_Extension]],'By serial number'!$A$1:$AV$1,0)))=0,"",INDEX('By serial number'!$A:$AV,MATCH(TEXT($C123,"000"),'By serial number'!$A:$A,0),MATCH(_7043_DJones_1_export_excel_2_9_[[#Headers],[CEO_Phone_Extension]],'By serial number'!$A$1:$AV$1,0)))</f>
        <v/>
      </c>
      <c r="BT123" s="4" t="str">
        <f>IF(LEN(INDEX('By serial number'!$A:$AV,MATCH(TEXT($C123,"000"),'By serial number'!$A:$A,0),MATCH(_7043_DJones_1_export_excel_2_9_[[#Headers],[CEO_Foreign_Phone]],'By serial number'!$A$1:$AV$1,0)))=0,"",INDEX('By serial number'!$A:$AV,MATCH(TEXT($C123,"000"),'By serial number'!$A:$A,0),MATCH(_7043_DJones_1_export_excel_2_9_[[#Headers],[CEO_Foreign_Phone]],'By serial number'!$A$1:$AV$1,0)))</f>
        <v/>
      </c>
      <c r="BU123" s="4" t="str">
        <f>IFERROR(INDEX(Zerobounce!$A:$B,MATCH(_7043_DJones_1_export_excel_2_9_[[#This Row],[COMPEMAILADDRESS]],Zerobounce!$A:$A,0),2),"")</f>
        <v/>
      </c>
      <c r="BV123" s="4" t="str">
        <f>IFERROR(INDEX(Zerobounce!$A:$B,MATCH(_7043_DJones_1_export_excel_2_9_[[#This Row],[CONTACTEMAIL]],Zerobounce!$A:$A,0),2),"")</f>
        <v/>
      </c>
      <c r="BW123" s="11"/>
    </row>
    <row r="124" spans="1:75" x14ac:dyDescent="0.25">
      <c r="A124" s="4" t="s">
        <v>999</v>
      </c>
      <c r="B124" s="4" t="s">
        <v>1000</v>
      </c>
      <c r="C124">
        <v>271</v>
      </c>
      <c r="D124" s="4" t="s">
        <v>684</v>
      </c>
      <c r="E124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N885TC</v>
      </c>
      <c r="F124" s="4" t="s">
        <v>1817</v>
      </c>
      <c r="G124" s="4" t="s">
        <v>219</v>
      </c>
      <c r="H124" s="4" t="s">
        <v>1002</v>
      </c>
      <c r="I124" s="4" t="s">
        <v>515</v>
      </c>
      <c r="J124" s="4" t="s">
        <v>1818</v>
      </c>
      <c r="K124" s="4" t="s">
        <v>1819</v>
      </c>
      <c r="L124" s="4"/>
      <c r="M124" s="4" t="s">
        <v>388</v>
      </c>
      <c r="N124" s="4" t="s">
        <v>219</v>
      </c>
      <c r="O124">
        <v>77002</v>
      </c>
      <c r="P124" s="4" t="s">
        <v>1002</v>
      </c>
      <c r="Q124" s="4" t="s">
        <v>1016</v>
      </c>
      <c r="R124" s="4"/>
      <c r="S124" s="4"/>
      <c r="T124" s="4" t="s">
        <v>1820</v>
      </c>
      <c r="U124" s="4"/>
      <c r="V124" s="4" t="s">
        <v>1821</v>
      </c>
      <c r="W124" s="4" t="s">
        <v>1236</v>
      </c>
      <c r="X124" s="4" t="s">
        <v>1822</v>
      </c>
      <c r="Y124" s="4"/>
      <c r="Z124" s="4" t="s">
        <v>1820</v>
      </c>
      <c r="AA124" s="4"/>
      <c r="AB124" s="4"/>
      <c r="AC124" s="4" t="str">
        <f>IF(LEN(INDEX('By serial number'!$A:$AV,MATCH(TEXT($C124,"000"),'By serial number'!$A:$A,0),MATCH(_7043_DJones_1_export_excel_2_9_[[#Headers],["Operator"]],'By serial number'!$A$1:$AV$1,0)))=0,"",INDEX('By serial number'!$A:$AV,MATCH(TEXT($C124,"000"),'By serial number'!$A:$A,0),MATCH(_7043_DJones_1_export_excel_2_9_[[#Headers],["Operator"]],'By serial number'!$A$1:$AV$1,0)))</f>
        <v/>
      </c>
      <c r="AD124" s="4" t="str">
        <f>IF(LEN(INDEX('By serial number'!$A:$AV,MATCH(TEXT($C124,"000"),'By serial number'!$A:$A,0),MATCH(_7043_DJones_1_export_excel_2_9_[[#Headers],[Data]],'By serial number'!$A$1:$AV$1,0)))=0,"",INDEX('By serial number'!$A:$AV,MATCH(TEXT($C124,"000"),'By serial number'!$A:$A,0),MATCH(_7043_DJones_1_export_excel_2_9_[[#Headers],[Data]],'By serial number'!$A$1:$AV$1,0)))</f>
        <v>TransCanada Pipelines Conroe TX transferred 6/6/18</v>
      </c>
      <c r="AE124" s="4" t="str">
        <f>IF(LEN(INDEX('By serial number'!$A:$AV,MATCH(TEXT($C124,"000"),'By serial number'!$A:$A,0),MATCH(_7043_DJones_1_export_excel_2_9_[[#Headers],[NAME]],'By serial number'!$A$1:$AV$1,0)))=0,"",INDEX('By serial number'!$A:$AV,MATCH(TEXT($C124,"000"),'By serial number'!$A:$A,0),MATCH(_7043_DJones_1_export_excel_2_9_[[#Headers],[NAME]],'By serial number'!$A$1:$AV$1,0)))</f>
        <v>BANK OF UTAH TRUSTEE</v>
      </c>
      <c r="AF124" s="4" t="str">
        <f>IF(LEN(INDEX('By serial number'!$A:$AV,MATCH(TEXT($C124,"000"),'By serial number'!$A:$A,0),MATCH(_7043_DJones_1_export_excel_2_9_[[#Headers],[STREET]],'By serial number'!$A$1:$AV$1,0)))=0,"",INDEX('By serial number'!$A:$AV,MATCH(TEXT($C124,"000"),'By serial number'!$A:$A,0),MATCH(_7043_DJones_1_export_excel_2_9_[[#Headers],[STREET]],'By serial number'!$A$1:$AV$1,0)))</f>
        <v>50 S 200 E STE 110</v>
      </c>
      <c r="AG124" s="4" t="str">
        <f>IF(LEN(INDEX('By serial number'!$A:$AV,MATCH(TEXT($C124,"000"),'By serial number'!$A:$A,0),MATCH(_7043_DJones_1_export_excel_2_9_[[#Headers],[CITY]],'By serial number'!$A$1:$AV$1,0)))=0,"",INDEX('By serial number'!$A:$AV,MATCH(TEXT($C124,"000"),'By serial number'!$A:$A,0),MATCH(_7043_DJones_1_export_excel_2_9_[[#Headers],[CITY]],'By serial number'!$A$1:$AV$1,0)))</f>
        <v>SALT LAKE CITY</v>
      </c>
      <c r="AH124" s="4" t="str">
        <f>IF(LEN(INDEX('By serial number'!$A:$AV,MATCH(TEXT($C124,"000"),'By serial number'!$A:$A,0),MATCH(_7043_DJones_1_export_excel_2_9_[[#Headers],[STATE]],'By serial number'!$A$1:$AV$1,0)))=0,"",INDEX('By serial number'!$A:$AV,MATCH(TEXT($C124,"000"),'By serial number'!$A:$A,0),MATCH(_7043_DJones_1_export_excel_2_9_[[#Headers],[STATE]],'By serial number'!$A$1:$AV$1,0)))</f>
        <v>UT</v>
      </c>
      <c r="AI124" s="4" t="e">
        <f>IF(LEN(INDEX('By serial number'!$A:$AV,MATCH(TEXT($C124,"000"),'By serial number'!$A:$A,0),MATCH(_7043_DJones_1_export_excel_2_9_[[#Headers],[Column1]],'By serial number'!$A$1:$AV$1,0)))=0,"",INDEX('By serial number'!$A:$AV,MATCH(TEXT($C124,"000"),'By serial number'!$A:$A,0),MATCH(_7043_DJones_1_export_excel_2_9_[[#Headers],[Column1]],'By serial number'!$A$1:$AV$1,0)))</f>
        <v>#N/A</v>
      </c>
      <c r="AJ124" s="4" t="str">
        <f>IF(LEN(INDEX('By serial number'!$A:$AV,MATCH(TEXT($C124,"000"),'By serial number'!$A:$A,0),MATCH(_7043_DJones_1_export_excel_2_9_[[#Headers],[OTHER NAMES(1)]],'By serial number'!$A$1:$AV$1,0)))=0,"",INDEX('By serial number'!$A:$AV,MATCH(TEXT($C124,"000"),'By serial number'!$A:$A,0),MATCH(_7043_DJones_1_export_excel_2_9_[[#Headers],[OTHER NAMES(1)]],'By serial number'!$A$1:$AV$1,0)))</f>
        <v/>
      </c>
      <c r="AK124" s="4" t="str">
        <f>IF(LEN(INDEX('By serial number'!$A:$AV,MATCH(TEXT($C124,"000"),'By serial number'!$A:$A,0),MATCH(_7043_DJones_1_export_excel_2_9_[[#Headers],[OTHER NAMES(2)]],'By serial number'!$A$1:$AV$1,0)))=0,"",INDEX('By serial number'!$A:$AV,MATCH(TEXT($C124,"000"),'By serial number'!$A:$A,0),MATCH(_7043_DJones_1_export_excel_2_9_[[#Headers],[OTHER NAMES(2)]],'By serial number'!$A$1:$AV$1,0)))</f>
        <v/>
      </c>
      <c r="AL124" s="4" t="str">
        <f>IF(LEN(INDEX('By serial number'!$A:$AV,MATCH(TEXT($C124,"000"),'By serial number'!$A:$A,0),MATCH(_7043_DJones_1_export_excel_2_9_[[#Headers],[Part 135 Certificate Holder Name]],'By serial number'!$A$1:$AV$1,0)))=0,"",INDEX('By serial number'!$A:$AV,MATCH(TEXT($C124,"000"),'By serial number'!$A:$A,0),MATCH(_7043_DJones_1_export_excel_2_9_[[#Headers],[Part 135 Certificate Holder Name]],'By serial number'!$A$1:$AV$1,0)))</f>
        <v/>
      </c>
      <c r="AM124" s="4" t="str">
        <f>IF(LEN(INDEX('By serial number'!$A:$AV,MATCH(TEXT($C124,"000"),'By serial number'!$A:$A,0),MATCH(_7043_DJones_1_export_excel_2_9_[[#Headers],[Part 135 Dsgn]],'By serial number'!$A$1:$AV$1,0)))=0,"",INDEX('By serial number'!$A:$AV,MATCH(TEXT($C124,"000"),'By serial number'!$A:$A,0),MATCH(_7043_DJones_1_export_excel_2_9_[[#Headers],[Part 135 Dsgn]],'By serial number'!$A$1:$AV$1,0)))</f>
        <v/>
      </c>
      <c r="AN124" s="4" t="e">
        <f>IF(LEN(INDEX('By serial number'!$A:$AV,MATCH(TEXT($C124,"000"),'By serial number'!$A:$A,0),MATCH(_7043_DJones_1_export_excel_2_9_[[#Headers],[Column2]],'By serial number'!$A$1:$AV$1,0)))=0,"",INDEX('By serial number'!$A:$AV,MATCH(TEXT($C124,"000"),'By serial number'!$A:$A,0),MATCH(_7043_DJones_1_export_excel_2_9_[[#Headers],[Column2]],'By serial number'!$A$1:$AV$1,0)))</f>
        <v>#N/A</v>
      </c>
      <c r="AO124" s="4" t="str">
        <f>IF(LEN(INDEX('By serial number'!$A:$AV,MATCH(TEXT($C124,"000"),'By serial number'!$A:$A,0),MATCH(_7043_DJones_1_export_excel_2_9_[[#Headers],[DNB Key People]],'By serial number'!$A$1:$AV$1,0)))=0,"",INDEX('By serial number'!$A:$AV,MATCH(TEXT($C124,"000"),'By serial number'!$A:$A,0),MATCH(_7043_DJones_1_export_excel_2_9_[[#Headers],[DNB Key People]],'By serial number'!$A$1:$AV$1,0)))</f>
        <v/>
      </c>
      <c r="AP124" s="4" t="str">
        <f>IF(LEN(INDEX('By serial number'!$A:$AV,MATCH(TEXT($C124,"000"),'By serial number'!$A:$A,0),MATCH(_7043_DJones_1_export_excel_2_9_[[#Headers],[POC]],'By serial number'!$A$1:$AV$1,0)))=0,"",INDEX('By serial number'!$A:$AV,MATCH(TEXT($C124,"000"),'By serial number'!$A:$A,0),MATCH(_7043_DJones_1_export_excel_2_9_[[#Headers],[POC]],'By serial number'!$A$1:$AV$1,0)))</f>
        <v/>
      </c>
      <c r="AQ124" s="4" t="str">
        <f>IF(LEN(INDEX('By serial number'!$A:$AV,MATCH(TEXT($C124,"000"),'By serial number'!$A:$A,0),MATCH(_7043_DJones_1_export_excel_2_9_[[#Headers],[Title]],'By serial number'!$A$1:$AV$1,0)))=0,"",INDEX('By serial number'!$A:$AV,MATCH(TEXT($C124,"000"),'By serial number'!$A:$A,0),MATCH(_7043_DJones_1_export_excel_2_9_[[#Headers],[Title]],'By serial number'!$A$1:$AV$1,0)))</f>
        <v/>
      </c>
      <c r="AR124" s="4" t="str">
        <f>IF(LEN(INDEX('By serial number'!$A:$AV,MATCH(TEXT($C124,"000"),'By serial number'!$A:$A,0),MATCH(_7043_DJones_1_export_excel_2_9_[[#Headers],[Address]],'By serial number'!$A$1:$AV$1,0)))=0,"",INDEX('By serial number'!$A:$AV,MATCH(TEXT($C124,"000"),'By serial number'!$A:$A,0),MATCH(_7043_DJones_1_export_excel_2_9_[[#Headers],[Address]],'By serial number'!$A$1:$AV$1,0)))</f>
        <v/>
      </c>
      <c r="AS124" s="4" t="e">
        <f>IF(LEN(INDEX('By serial number'!$A:$AV,MATCH(TEXT($C124,"000"),'By serial number'!$A:$A,0),MATCH(_7043_DJones_1_export_excel_2_9_[[#Headers],[Column3]],'By serial number'!$A$1:$AV$1,0)))=0,"",INDEX('By serial number'!$A:$AV,MATCH(TEXT($C124,"000"),'By serial number'!$A:$A,0),MATCH(_7043_DJones_1_export_excel_2_9_[[#Headers],[Column3]],'By serial number'!$A$1:$AV$1,0)))</f>
        <v>#N/A</v>
      </c>
      <c r="AT124" s="4" t="str">
        <f>IF(LEN(INDEX('By serial number'!$A:$AV,MATCH(TEXT($C124,"000"),'By serial number'!$A:$A,0),MATCH(_7043_DJones_1_export_excel_2_9_[[#Headers],[Phone]],'By serial number'!$A$1:$AV$1,0)))=0,"",INDEX('By serial number'!$A:$AV,MATCH(TEXT($C124,"000"),'By serial number'!$A:$A,0),MATCH(_7043_DJones_1_export_excel_2_9_[[#Headers],[Phone]],'By serial number'!$A$1:$AV$1,0)))</f>
        <v/>
      </c>
      <c r="AU124" s="4" t="str">
        <f>IF(LEN(INDEX('By serial number'!$A:$AV,MATCH(TEXT($C124,"000"),'By serial number'!$A:$A,0),MATCH(_7043_DJones_1_export_excel_2_9_[[#Headers],[Email]],'By serial number'!$A$1:$AV$1,0)))=0,"",INDEX('By serial number'!$A:$AV,MATCH(TEXT($C124,"000"),'By serial number'!$A:$A,0),MATCH(_7043_DJones_1_export_excel_2_9_[[#Headers],[Email]],'By serial number'!$A$1:$AV$1,0)))</f>
        <v/>
      </c>
      <c r="AV124" s="4" t="e">
        <f>IF(LEN(INDEX('By serial number'!$A:$AV,MATCH(TEXT($C124,"000"),'By serial number'!$A:$A,0),MATCH(_7043_DJones_1_export_excel_2_9_[[#Headers],[Column4]],'By serial number'!$A$1:$AV$1,0)))=0,"",INDEX('By serial number'!$A:$AV,MATCH(TEXT($C124,"000"),'By serial number'!$A:$A,0),MATCH(_7043_DJones_1_export_excel_2_9_[[#Headers],[Column4]],'By serial number'!$A$1:$AV$1,0)))</f>
        <v>#N/A</v>
      </c>
      <c r="AW124" s="4" t="str">
        <f>IF(LEN(INDEX('By serial number'!$A:$AV,MATCH(TEXT($C124,"000"),'By serial number'!$A:$A,0),MATCH(_7043_DJones_1_export_excel_2_9_[[#Headers],[NBAA Name]],'By serial number'!$A$1:$AV$1,0)))=0,"",INDEX('By serial number'!$A:$AV,MATCH(TEXT($C124,"000"),'By serial number'!$A:$A,0),MATCH(_7043_DJones_1_export_excel_2_9_[[#Headers],[NBAA Name]],'By serial number'!$A$1:$AV$1,0)))</f>
        <v xml:space="preserve">TransCanada PipeLine Ltd. </v>
      </c>
      <c r="AX124" s="4" t="str">
        <f>IF(LEN(INDEX('By serial number'!$A:$AV,MATCH(TEXT($C124,"000"),'By serial number'!$A:$A,0),MATCH(_7043_DJones_1_export_excel_2_9_[[#Headers],[NBAA Addr1]],'By serial number'!$A$1:$AV$1,0)))=0,"",INDEX('By serial number'!$A:$AV,MATCH(TEXT($C124,"000"),'By serial number'!$A:$A,0),MATCH(_7043_DJones_1_export_excel_2_9_[[#Headers],[NBAA Addr1]],'By serial number'!$A$1:$AV$1,0)))</f>
        <v>246 Aviation Place NE</v>
      </c>
      <c r="AY124" s="4" t="str">
        <f>IF(LEN(INDEX('By serial number'!$A:$AV,MATCH(TEXT($C124,"000"),'By serial number'!$A:$A,0),MATCH(_7043_DJones_1_export_excel_2_9_[[#Headers],[NBAA Addr2]],'By serial number'!$A$1:$AV$1,0)))=0,"",INDEX('By serial number'!$A:$AV,MATCH(TEXT($C124,"000"),'By serial number'!$A:$A,0),MATCH(_7043_DJones_1_export_excel_2_9_[[#Headers],[NBAA Addr2]],'By serial number'!$A$1:$AV$1,0)))</f>
        <v/>
      </c>
      <c r="AZ124" s="4" t="str">
        <f>IF(LEN(INDEX('By serial number'!$A:$AV,MATCH(TEXT($C124,"000"),'By serial number'!$A:$A,0),MATCH(_7043_DJones_1_export_excel_2_9_[[#Headers],[NBAA City]],'By serial number'!$A$1:$AV$1,0)))=0,"",INDEX('By serial number'!$A:$AV,MATCH(TEXT($C124,"000"),'By serial number'!$A:$A,0),MATCH(_7043_DJones_1_export_excel_2_9_[[#Headers],[NBAA City]],'By serial number'!$A$1:$AV$1,0)))</f>
        <v>Calgary</v>
      </c>
      <c r="BA124" s="4" t="str">
        <f>IF(LEN(INDEX('By serial number'!$A:$AV,MATCH(TEXT($C124,"000"),'By serial number'!$A:$A,0),MATCH(_7043_DJones_1_export_excel_2_9_[[#Headers],[NBAA State]],'By serial number'!$A$1:$AV$1,0)))=0,"",INDEX('By serial number'!$A:$AV,MATCH(TEXT($C124,"000"),'By serial number'!$A:$A,0),MATCH(_7043_DJones_1_export_excel_2_9_[[#Headers],[NBAA State]],'By serial number'!$A$1:$AV$1,0)))</f>
        <v>Alberta</v>
      </c>
      <c r="BB124" s="4" t="str">
        <f>IF(LEN(INDEX('By serial number'!$A:$AV,MATCH(TEXT($C124,"000"),'By serial number'!$A:$A,0),MATCH(_7043_DJones_1_export_excel_2_9_[[#Headers],[NBAA Zip]],'By serial number'!$A$1:$AV$1,0)))=0,"",INDEX('By serial number'!$A:$AV,MATCH(TEXT($C124,"000"),'By serial number'!$A:$A,0),MATCH(_7043_DJones_1_export_excel_2_9_[[#Headers],[NBAA Zip]],'By serial number'!$A$1:$AV$1,0)))</f>
        <v>T2E 7G1</v>
      </c>
      <c r="BC124" s="4" t="str">
        <f>IF(LEN(INDEX('By serial number'!$A:$AV,MATCH(TEXT($C124,"000"),'By serial number'!$A:$A,0),MATCH(_7043_DJones_1_export_excel_2_9_[[#Headers],[NBAA Phone]],'By serial number'!$A$1:$AV$1,0)))=0,"",INDEX('By serial number'!$A:$AV,MATCH(TEXT($C124,"000"),'By serial number'!$A:$A,0),MATCH(_7043_DJones_1_export_excel_2_9_[[#Headers],[NBAA Phone]],'By serial number'!$A$1:$AV$1,0)))</f>
        <v>+1 403.216.7990</v>
      </c>
      <c r="BD124" s="4" t="str">
        <f>IF(LEN(INDEX('By serial number'!$A:$AV,MATCH(TEXT($C124,"000"),'By serial number'!$A:$A,0),MATCH(_7043_DJones_1_export_excel_2_9_[[#Headers],[NBAA Web]],'By serial number'!$A$1:$AV$1,0)))=0,"",INDEX('By serial number'!$A:$AV,MATCH(TEXT($C124,"000"),'By serial number'!$A:$A,0),MATCH(_7043_DJones_1_export_excel_2_9_[[#Headers],[NBAA Web]],'By serial number'!$A$1:$AV$1,0)))</f>
        <v>www.transcanada.com</v>
      </c>
      <c r="BE124" s="4" t="str">
        <f>IF(LEN(INDEX('By serial number'!$A:$AV,MATCH(TEXT($C124,"000"),'By serial number'!$A:$A,0),MATCH(_7043_DJones_1_export_excel_2_9_[[#Headers],[NBAA email]],'By serial number'!$A$1:$AV$1,0)))=0,"",INDEX('By serial number'!$A:$AV,MATCH(TEXT($C124,"000"),'By serial number'!$A:$A,0),MATCH(_7043_DJones_1_export_excel_2_9_[[#Headers],[NBAA email]],'By serial number'!$A$1:$AV$1,0)))</f>
        <v/>
      </c>
      <c r="BF124" s="4" t="str">
        <f>IF(LEN(INDEX('By serial number'!$A:$AV,MATCH(TEXT($C124,"000"),'By serial number'!$A:$A,0),MATCH(_7043_DJones_1_export_excel_2_9_[[#Headers],[NBAA NBAA Link]],'By serial number'!$A$1:$AV$1,0)))=0,"",INDEX('By serial number'!$A:$AV,MATCH(TEXT($C124,"000"),'By serial number'!$A:$A,0),MATCH(_7043_DJones_1_export_excel_2_9_[[#Headers],[NBAA NBAA Link]],'By serial number'!$A$1:$AV$1,0)))</f>
        <v/>
      </c>
      <c r="BG124" s="4" t="str">
        <f>IF(LEN(INDEX('By serial number'!$A:$AV,MATCH(TEXT($C124,"000"),'By serial number'!$A:$A,0),MATCH(_7043_DJones_1_export_excel_2_9_[[#Headers],[Certificate Designator]],'By serial number'!$A$1:$AV$1,0)))=0,"",INDEX('By serial number'!$A:$AV,MATCH(TEXT($C124,"000"),'By serial number'!$A:$A,0),MATCH(_7043_DJones_1_export_excel_2_9_[[#Headers],[Certificate Designator]],'By serial number'!$A$1:$AV$1,0)))</f>
        <v/>
      </c>
      <c r="BH124" s="4" t="str">
        <f>IF(LEN(INDEX('By serial number'!$A:$AV,MATCH(TEXT($C124,"000"),'By serial number'!$A:$A,0),MATCH(_7043_DJones_1_export_excel_2_9_[[#Headers],[Company Name]],'By serial number'!$A$1:$AV$1,0)))=0,"",INDEX('By serial number'!$A:$AV,MATCH(TEXT($C124,"000"),'By serial number'!$A:$A,0),MATCH(_7043_DJones_1_export_excel_2_9_[[#Headers],[Company Name]],'By serial number'!$A$1:$AV$1,0)))</f>
        <v/>
      </c>
      <c r="BI124" s="4" t="str">
        <f>IF(LEN(INDEX('By serial number'!$A:$AV,MATCH(TEXT($C124,"000"),'By serial number'!$A:$A,0),MATCH(_7043_DJones_1_export_excel_2_9_[[#Headers],[CEO_Name]],'By serial number'!$A$1:$AV$1,0)))=0,"",INDEX('By serial number'!$A:$AV,MATCH(TEXT($C124,"000"),'By serial number'!$A:$A,0),MATCH(_7043_DJones_1_export_excel_2_9_[[#Headers],[CEO_Name]],'By serial number'!$A$1:$AV$1,0)))</f>
        <v/>
      </c>
      <c r="BJ124" s="4" t="str">
        <f>IF(LEN(INDEX('By serial number'!$A:$AV,MATCH(TEXT($C124,"000"),'By serial number'!$A:$A,0),MATCH(_7043_DJones_1_export_excel_2_9_[[#Headers],[CEO_Title]],'By serial number'!$A$1:$AV$1,0)))=0,"",INDEX('By serial number'!$A:$AV,MATCH(TEXT($C124,"000"),'By serial number'!$A:$A,0),MATCH(_7043_DJones_1_export_excel_2_9_[[#Headers],[CEO_Title]],'By serial number'!$A$1:$AV$1,0)))</f>
        <v/>
      </c>
      <c r="BK124" s="4" t="str">
        <f>IF(LEN(INDEX('By serial number'!$A:$AV,MATCH(TEXT($C124,"000"),'By serial number'!$A:$A,0),MATCH(_7043_DJones_1_export_excel_2_9_[[#Headers],[CEO_Address1]],'By serial number'!$A$1:$AV$1,0)))=0,"",INDEX('By serial number'!$A:$AV,MATCH(TEXT($C124,"000"),'By serial number'!$A:$A,0),MATCH(_7043_DJones_1_export_excel_2_9_[[#Headers],[CEO_Address1]],'By serial number'!$A$1:$AV$1,0)))</f>
        <v/>
      </c>
      <c r="BL124" s="4" t="str">
        <f>IF(LEN(INDEX('By serial number'!$A:$AV,MATCH(TEXT($C124,"000"),'By serial number'!$A:$A,0),MATCH(_7043_DJones_1_export_excel_2_9_[[#Headers],[CEO_Address2]],'By serial number'!$A$1:$AV$1,0)))=0,"",INDEX('By serial number'!$A:$AV,MATCH(TEXT($C124,"000"),'By serial number'!$A:$A,0),MATCH(_7043_DJones_1_export_excel_2_9_[[#Headers],[CEO_Address2]],'By serial number'!$A$1:$AV$1,0)))</f>
        <v/>
      </c>
      <c r="BM124" s="4" t="str">
        <f>IF(LEN(INDEX('By serial number'!$A:$AV,MATCH(TEXT($C124,"000"),'By serial number'!$A:$A,0),MATCH(_7043_DJones_1_export_excel_2_9_[[#Headers],[CEO_Address3]],'By serial number'!$A$1:$AV$1,0)))=0,"",INDEX('By serial number'!$A:$AV,MATCH(TEXT($C124,"000"),'By serial number'!$A:$A,0),MATCH(_7043_DJones_1_export_excel_2_9_[[#Headers],[CEO_Address3]],'By serial number'!$A$1:$AV$1,0)))</f>
        <v/>
      </c>
      <c r="BN124" s="4" t="str">
        <f>IF(LEN(INDEX('By serial number'!$A:$AV,MATCH(TEXT($C124,"000"),'By serial number'!$A:$A,0),MATCH(_7043_DJones_1_export_excel_2_9_[[#Headers],[CEO_City]],'By serial number'!$A$1:$AV$1,0)))=0,"",INDEX('By serial number'!$A:$AV,MATCH(TEXT($C124,"000"),'By serial number'!$A:$A,0),MATCH(_7043_DJones_1_export_excel_2_9_[[#Headers],[CEO_City]],'By serial number'!$A$1:$AV$1,0)))</f>
        <v/>
      </c>
      <c r="BO124" s="4" t="str">
        <f>IF(LEN(INDEX('By serial number'!$A:$AV,MATCH(TEXT($C124,"000"),'By serial number'!$A:$A,0),MATCH(_7043_DJones_1_export_excel_2_9_[[#Headers],[CEO_State]],'By serial number'!$A$1:$AV$1,0)))=0,"",INDEX('By serial number'!$A:$AV,MATCH(TEXT($C124,"000"),'By serial number'!$A:$A,0),MATCH(_7043_DJones_1_export_excel_2_9_[[#Headers],[CEO_State]],'By serial number'!$A$1:$AV$1,0)))</f>
        <v/>
      </c>
      <c r="BP124" s="4" t="str">
        <f>IF(LEN(INDEX('By serial number'!$A:$AV,MATCH(TEXT($C124,"000"),'By serial number'!$A:$A,0),MATCH(_7043_DJones_1_export_excel_2_9_[[#Headers],[CEO_Postal_Code]],'By serial number'!$A$1:$AV$1,0)))=0,"",INDEX('By serial number'!$A:$AV,MATCH(TEXT($C124,"000"),'By serial number'!$A:$A,0),MATCH(_7043_DJones_1_export_excel_2_9_[[#Headers],[CEO_Postal_Code]],'By serial number'!$A$1:$AV$1,0)))</f>
        <v/>
      </c>
      <c r="BQ124" s="4" t="str">
        <f>IF(LEN(INDEX('By serial number'!$A:$AV,MATCH(TEXT($C124,"000"),'By serial number'!$A:$A,0),MATCH(_7043_DJones_1_export_excel_2_9_[[#Headers],[CEO_Country]],'By serial number'!$A$1:$AV$1,0)))=0,"",INDEX('By serial number'!$A:$AV,MATCH(TEXT($C124,"000"),'By serial number'!$A:$A,0),MATCH(_7043_DJones_1_export_excel_2_9_[[#Headers],[CEO_Country]],'By serial number'!$A$1:$AV$1,0)))</f>
        <v/>
      </c>
      <c r="BR124" s="4" t="str">
        <f>IF(LEN(INDEX('By serial number'!$A:$AV,MATCH(TEXT($C124,"000"),'By serial number'!$A:$A,0),MATCH(_7043_DJones_1_export_excel_2_9_[[#Headers],[CEO_Phone]],'By serial number'!$A$1:$AV$1,0)))=0,"",INDEX('By serial number'!$A:$AV,MATCH(TEXT($C124,"000"),'By serial number'!$A:$A,0),MATCH(_7043_DJones_1_export_excel_2_9_[[#Headers],[CEO_Phone]],'By serial number'!$A$1:$AV$1,0)))</f>
        <v/>
      </c>
      <c r="BS124" s="4" t="str">
        <f>IF(LEN(INDEX('By serial number'!$A:$AV,MATCH(TEXT($C124,"000"),'By serial number'!$A:$A,0),MATCH(_7043_DJones_1_export_excel_2_9_[[#Headers],[CEO_Phone_Extension]],'By serial number'!$A$1:$AV$1,0)))=0,"",INDEX('By serial number'!$A:$AV,MATCH(TEXT($C124,"000"),'By serial number'!$A:$A,0),MATCH(_7043_DJones_1_export_excel_2_9_[[#Headers],[CEO_Phone_Extension]],'By serial number'!$A$1:$AV$1,0)))</f>
        <v/>
      </c>
      <c r="BT124" s="4" t="str">
        <f>IF(LEN(INDEX('By serial number'!$A:$AV,MATCH(TEXT($C124,"000"),'By serial number'!$A:$A,0),MATCH(_7043_DJones_1_export_excel_2_9_[[#Headers],[CEO_Foreign_Phone]],'By serial number'!$A$1:$AV$1,0)))=0,"",INDEX('By serial number'!$A:$AV,MATCH(TEXT($C124,"000"),'By serial number'!$A:$A,0),MATCH(_7043_DJones_1_export_excel_2_9_[[#Headers],[CEO_Foreign_Phone]],'By serial number'!$A$1:$AV$1,0)))</f>
        <v/>
      </c>
      <c r="BU124" s="4" t="str">
        <f>IFERROR(INDEX(Zerobounce!$A:$B,MATCH(_7043_DJones_1_export_excel_2_9_[[#This Row],[COMPEMAILADDRESS]],Zerobounce!$A:$A,0),2),"")</f>
        <v/>
      </c>
      <c r="BV124" s="4" t="str">
        <f>IFERROR(INDEX(Zerobounce!$A:$B,MATCH(_7043_DJones_1_export_excel_2_9_[[#This Row],[CONTACTEMAIL]],Zerobounce!$A:$A,0),2),"")</f>
        <v/>
      </c>
      <c r="BW124" s="11"/>
    </row>
    <row r="125" spans="1:75" x14ac:dyDescent="0.25">
      <c r="A125" s="4" t="s">
        <v>999</v>
      </c>
      <c r="B125" s="4" t="s">
        <v>1000</v>
      </c>
      <c r="C125">
        <v>272</v>
      </c>
      <c r="D125" s="4" t="s">
        <v>693</v>
      </c>
      <c r="E125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N819AM</v>
      </c>
      <c r="F125" s="4" t="s">
        <v>1635</v>
      </c>
      <c r="G125" s="4" t="s">
        <v>349</v>
      </c>
      <c r="H125" s="4" t="s">
        <v>1002</v>
      </c>
      <c r="I125" s="4" t="s">
        <v>1086</v>
      </c>
      <c r="J125" s="4" t="s">
        <v>1823</v>
      </c>
      <c r="K125" s="4" t="s">
        <v>1824</v>
      </c>
      <c r="L125" s="4"/>
      <c r="M125" s="4" t="s">
        <v>1825</v>
      </c>
      <c r="N125" s="4" t="s">
        <v>1826</v>
      </c>
      <c r="O125">
        <v>6484</v>
      </c>
      <c r="P125" s="4" t="s">
        <v>1002</v>
      </c>
      <c r="Q125" s="4" t="s">
        <v>1193</v>
      </c>
      <c r="R125" s="4" t="s">
        <v>1827</v>
      </c>
      <c r="S125" s="4" t="s">
        <v>1828</v>
      </c>
      <c r="T125" s="4" t="s">
        <v>1829</v>
      </c>
      <c r="U125" s="4"/>
      <c r="V125" s="4" t="s">
        <v>1830</v>
      </c>
      <c r="W125" s="4" t="s">
        <v>1831</v>
      </c>
      <c r="X125" s="4"/>
      <c r="Y125" s="4" t="s">
        <v>1832</v>
      </c>
      <c r="Z125" s="4" t="s">
        <v>1833</v>
      </c>
      <c r="AA125" s="4" t="s">
        <v>1833</v>
      </c>
      <c r="AB125" s="4"/>
      <c r="AC125" s="4" t="str">
        <f>IF(LEN(INDEX('By serial number'!$A:$AV,MATCH(TEXT($C125,"000"),'By serial number'!$A:$A,0),MATCH(_7043_DJones_1_export_excel_2_9_[[#Headers],["Operator"]],'By serial number'!$A$1:$AV$1,0)))=0,"",INDEX('By serial number'!$A:$AV,MATCH(TEXT($C125,"000"),'By serial number'!$A:$A,0),MATCH(_7043_DJones_1_export_excel_2_9_[[#Headers],["Operator"]],'By serial number'!$A$1:$AV$1,0)))</f>
        <v xml:space="preserve">Landmark Aviation </v>
      </c>
      <c r="AD125" s="4" t="str">
        <f>IF(LEN(INDEX('By serial number'!$A:$AV,MATCH(TEXT($C125,"000"),'By serial number'!$A:$A,0),MATCH(_7043_DJones_1_export_excel_2_9_[[#Headers],[Data]],'By serial number'!$A$1:$AV$1,0)))=0,"",INDEX('By serial number'!$A:$AV,MATCH(TEXT($C125,"000"),'By serial number'!$A:$A,0),MATCH(_7043_DJones_1_export_excel_2_9_[[#Headers],[Data]],'By serial number'!$A$1:$AV$1,0)))</f>
        <v>N819AM LLC San Ramon CA bought 4/22/14, rrg 8/8/14</v>
      </c>
      <c r="AE125" s="4" t="str">
        <f>IF(LEN(INDEX('By serial number'!$A:$AV,MATCH(TEXT($C125,"000"),'By serial number'!$A:$A,0),MATCH(_7043_DJones_1_export_excel_2_9_[[#Headers],[NAME]],'By serial number'!$A$1:$AV$1,0)))=0,"",INDEX('By serial number'!$A:$AV,MATCH(TEXT($C125,"000"),'By serial number'!$A:$A,0),MATCH(_7043_DJones_1_export_excel_2_9_[[#Headers],[NAME]],'By serial number'!$A$1:$AV$1,0)))</f>
        <v>N819AM LLC</v>
      </c>
      <c r="AF125" s="4" t="str">
        <f>IF(LEN(INDEX('By serial number'!$A:$AV,MATCH(TEXT($C125,"000"),'By serial number'!$A:$A,0),MATCH(_7043_DJones_1_export_excel_2_9_[[#Headers],[STREET]],'By serial number'!$A$1:$AV$1,0)))=0,"",INDEX('By serial number'!$A:$AV,MATCH(TEXT($C125,"000"),'By serial number'!$A:$A,0),MATCH(_7043_DJones_1_export_excel_2_9_[[#Headers],[STREET]],'By serial number'!$A$1:$AV$1,0)))</f>
        <v>2600 CAMINO RAMON STE 201</v>
      </c>
      <c r="AG125" s="4" t="str">
        <f>IF(LEN(INDEX('By serial number'!$A:$AV,MATCH(TEXT($C125,"000"),'By serial number'!$A:$A,0),MATCH(_7043_DJones_1_export_excel_2_9_[[#Headers],[CITY]],'By serial number'!$A$1:$AV$1,0)))=0,"",INDEX('By serial number'!$A:$AV,MATCH(TEXT($C125,"000"),'By serial number'!$A:$A,0),MATCH(_7043_DJones_1_export_excel_2_9_[[#Headers],[CITY]],'By serial number'!$A$1:$AV$1,0)))</f>
        <v>SAN RAMON</v>
      </c>
      <c r="AH125" s="4" t="str">
        <f>IF(LEN(INDEX('By serial number'!$A:$AV,MATCH(TEXT($C125,"000"),'By serial number'!$A:$A,0),MATCH(_7043_DJones_1_export_excel_2_9_[[#Headers],[STATE]],'By serial number'!$A$1:$AV$1,0)))=0,"",INDEX('By serial number'!$A:$AV,MATCH(TEXT($C125,"000"),'By serial number'!$A:$A,0),MATCH(_7043_DJones_1_export_excel_2_9_[[#Headers],[STATE]],'By serial number'!$A$1:$AV$1,0)))</f>
        <v>CA</v>
      </c>
      <c r="AI125" s="4" t="e">
        <f>IF(LEN(INDEX('By serial number'!$A:$AV,MATCH(TEXT($C125,"000"),'By serial number'!$A:$A,0),MATCH(_7043_DJones_1_export_excel_2_9_[[#Headers],[Column1]],'By serial number'!$A$1:$AV$1,0)))=0,"",INDEX('By serial number'!$A:$AV,MATCH(TEXT($C125,"000"),'By serial number'!$A:$A,0),MATCH(_7043_DJones_1_export_excel_2_9_[[#Headers],[Column1]],'By serial number'!$A$1:$AV$1,0)))</f>
        <v>#N/A</v>
      </c>
      <c r="AJ125" s="4" t="str">
        <f>IF(LEN(INDEX('By serial number'!$A:$AV,MATCH(TEXT($C125,"000"),'By serial number'!$A:$A,0),MATCH(_7043_DJones_1_export_excel_2_9_[[#Headers],[OTHER NAMES(1)]],'By serial number'!$A$1:$AV$1,0)))=0,"",INDEX('By serial number'!$A:$AV,MATCH(TEXT($C125,"000"),'By serial number'!$A:$A,0),MATCH(_7043_DJones_1_export_excel_2_9_[[#Headers],[OTHER NAMES(1)]],'By serial number'!$A$1:$AV$1,0)))</f>
        <v/>
      </c>
      <c r="AK125" s="4" t="str">
        <f>IF(LEN(INDEX('By serial number'!$A:$AV,MATCH(TEXT($C125,"000"),'By serial number'!$A:$A,0),MATCH(_7043_DJones_1_export_excel_2_9_[[#Headers],[OTHER NAMES(2)]],'By serial number'!$A$1:$AV$1,0)))=0,"",INDEX('By serial number'!$A:$AV,MATCH(TEXT($C125,"000"),'By serial number'!$A:$A,0),MATCH(_7043_DJones_1_export_excel_2_9_[[#Headers],[OTHER NAMES(2)]],'By serial number'!$A$1:$AV$1,0)))</f>
        <v/>
      </c>
      <c r="AL125" s="4" t="str">
        <f>IF(LEN(INDEX('By serial number'!$A:$AV,MATCH(TEXT($C125,"000"),'By serial number'!$A:$A,0),MATCH(_7043_DJones_1_export_excel_2_9_[[#Headers],[Part 135 Certificate Holder Name]],'By serial number'!$A$1:$AV$1,0)))=0,"",INDEX('By serial number'!$A:$AV,MATCH(TEXT($C125,"000"),'By serial number'!$A:$A,0),MATCH(_7043_DJones_1_export_excel_2_9_[[#Headers],[Part 135 Certificate Holder Name]],'By serial number'!$A$1:$AV$1,0)))</f>
        <v>TWC AVIATION, INC.</v>
      </c>
      <c r="AM125" s="4" t="str">
        <f>IF(LEN(INDEX('By serial number'!$A:$AV,MATCH(TEXT($C125,"000"),'By serial number'!$A:$A,0),MATCH(_7043_DJones_1_export_excel_2_9_[[#Headers],[Part 135 Dsgn]],'By serial number'!$A$1:$AV$1,0)))=0,"",INDEX('By serial number'!$A:$AV,MATCH(TEXT($C125,"000"),'By serial number'!$A:$A,0),MATCH(_7043_DJones_1_export_excel_2_9_[[#Headers],[Part 135 Dsgn]],'By serial number'!$A$1:$AV$1,0)))</f>
        <v>BZUA</v>
      </c>
      <c r="AN125" s="4" t="e">
        <f>IF(LEN(INDEX('By serial number'!$A:$AV,MATCH(TEXT($C125,"000"),'By serial number'!$A:$A,0),MATCH(_7043_DJones_1_export_excel_2_9_[[#Headers],[Column2]],'By serial number'!$A$1:$AV$1,0)))=0,"",INDEX('By serial number'!$A:$AV,MATCH(TEXT($C125,"000"),'By serial number'!$A:$A,0),MATCH(_7043_DJones_1_export_excel_2_9_[[#Headers],[Column2]],'By serial number'!$A$1:$AV$1,0)))</f>
        <v>#N/A</v>
      </c>
      <c r="AO125" s="4" t="str">
        <f>IF(LEN(INDEX('By serial number'!$A:$AV,MATCH(TEXT($C125,"000"),'By serial number'!$A:$A,0),MATCH(_7043_DJones_1_export_excel_2_9_[[#Headers],[DNB Key People]],'By serial number'!$A$1:$AV$1,0)))=0,"",INDEX('By serial number'!$A:$AV,MATCH(TEXT($C125,"000"),'By serial number'!$A:$A,0),MATCH(_7043_DJones_1_export_excel_2_9_[[#Headers],[DNB Key People]],'By serial number'!$A$1:$AV$1,0)))</f>
        <v/>
      </c>
      <c r="AP125" s="4" t="str">
        <f>IF(LEN(INDEX('By serial number'!$A:$AV,MATCH(TEXT($C125,"000"),'By serial number'!$A:$A,0),MATCH(_7043_DJones_1_export_excel_2_9_[[#Headers],[POC]],'By serial number'!$A$1:$AV$1,0)))=0,"",INDEX('By serial number'!$A:$AV,MATCH(TEXT($C125,"000"),'By serial number'!$A:$A,0),MATCH(_7043_DJones_1_export_excel_2_9_[[#Headers],[POC]],'By serial number'!$A$1:$AV$1,0)))</f>
        <v/>
      </c>
      <c r="AQ125" s="4" t="str">
        <f>IF(LEN(INDEX('By serial number'!$A:$AV,MATCH(TEXT($C125,"000"),'By serial number'!$A:$A,0),MATCH(_7043_DJones_1_export_excel_2_9_[[#Headers],[Title]],'By serial number'!$A$1:$AV$1,0)))=0,"",INDEX('By serial number'!$A:$AV,MATCH(TEXT($C125,"000"),'By serial number'!$A:$A,0),MATCH(_7043_DJones_1_export_excel_2_9_[[#Headers],[Title]],'By serial number'!$A$1:$AV$1,0)))</f>
        <v/>
      </c>
      <c r="AR125" s="4" t="str">
        <f>IF(LEN(INDEX('By serial number'!$A:$AV,MATCH(TEXT($C125,"000"),'By serial number'!$A:$A,0),MATCH(_7043_DJones_1_export_excel_2_9_[[#Headers],[Address]],'By serial number'!$A$1:$AV$1,0)))=0,"",INDEX('By serial number'!$A:$AV,MATCH(TEXT($C125,"000"),'By serial number'!$A:$A,0),MATCH(_7043_DJones_1_export_excel_2_9_[[#Headers],[Address]],'By serial number'!$A$1:$AV$1,0)))</f>
        <v/>
      </c>
      <c r="AS125" s="4" t="e">
        <f>IF(LEN(INDEX('By serial number'!$A:$AV,MATCH(TEXT($C125,"000"),'By serial number'!$A:$A,0),MATCH(_7043_DJones_1_export_excel_2_9_[[#Headers],[Column3]],'By serial number'!$A$1:$AV$1,0)))=0,"",INDEX('By serial number'!$A:$AV,MATCH(TEXT($C125,"000"),'By serial number'!$A:$A,0),MATCH(_7043_DJones_1_export_excel_2_9_[[#Headers],[Column3]],'By serial number'!$A$1:$AV$1,0)))</f>
        <v>#N/A</v>
      </c>
      <c r="AT125" s="4" t="str">
        <f>IF(LEN(INDEX('By serial number'!$A:$AV,MATCH(TEXT($C125,"000"),'By serial number'!$A:$A,0),MATCH(_7043_DJones_1_export_excel_2_9_[[#Headers],[Phone]],'By serial number'!$A$1:$AV$1,0)))=0,"",INDEX('By serial number'!$A:$AV,MATCH(TEXT($C125,"000"),'By serial number'!$A:$A,0),MATCH(_7043_DJones_1_export_excel_2_9_[[#Headers],[Phone]],'By serial number'!$A$1:$AV$1,0)))</f>
        <v/>
      </c>
      <c r="AU125" s="4" t="str">
        <f>IF(LEN(INDEX('By serial number'!$A:$AV,MATCH(TEXT($C125,"000"),'By serial number'!$A:$A,0),MATCH(_7043_DJones_1_export_excel_2_9_[[#Headers],[Email]],'By serial number'!$A$1:$AV$1,0)))=0,"",INDEX('By serial number'!$A:$AV,MATCH(TEXT($C125,"000"),'By serial number'!$A:$A,0),MATCH(_7043_DJones_1_export_excel_2_9_[[#Headers],[Email]],'By serial number'!$A$1:$AV$1,0)))</f>
        <v/>
      </c>
      <c r="AV125" s="4" t="e">
        <f>IF(LEN(INDEX('By serial number'!$A:$AV,MATCH(TEXT($C125,"000"),'By serial number'!$A:$A,0),MATCH(_7043_DJones_1_export_excel_2_9_[[#Headers],[Column4]],'By serial number'!$A$1:$AV$1,0)))=0,"",INDEX('By serial number'!$A:$AV,MATCH(TEXT($C125,"000"),'By serial number'!$A:$A,0),MATCH(_7043_DJones_1_export_excel_2_9_[[#Headers],[Column4]],'By serial number'!$A$1:$AV$1,0)))</f>
        <v>#N/A</v>
      </c>
      <c r="AW125" s="4" t="str">
        <f>IF(LEN(INDEX('By serial number'!$A:$AV,MATCH(TEXT($C125,"000"),'By serial number'!$A:$A,0),MATCH(_7043_DJones_1_export_excel_2_9_[[#Headers],[NBAA Name]],'By serial number'!$A$1:$AV$1,0)))=0,"",INDEX('By serial number'!$A:$AV,MATCH(TEXT($C125,"000"),'By serial number'!$A:$A,0),MATCH(_7043_DJones_1_export_excel_2_9_[[#Headers],[NBAA Name]],'By serial number'!$A$1:$AV$1,0)))</f>
        <v/>
      </c>
      <c r="AX125" s="4" t="str">
        <f>IF(LEN(INDEX('By serial number'!$A:$AV,MATCH(TEXT($C125,"000"),'By serial number'!$A:$A,0),MATCH(_7043_DJones_1_export_excel_2_9_[[#Headers],[NBAA Addr1]],'By serial number'!$A$1:$AV$1,0)))=0,"",INDEX('By serial number'!$A:$AV,MATCH(TEXT($C125,"000"),'By serial number'!$A:$A,0),MATCH(_7043_DJones_1_export_excel_2_9_[[#Headers],[NBAA Addr1]],'By serial number'!$A$1:$AV$1,0)))</f>
        <v/>
      </c>
      <c r="AY125" s="4" t="str">
        <f>IF(LEN(INDEX('By serial number'!$A:$AV,MATCH(TEXT($C125,"000"),'By serial number'!$A:$A,0),MATCH(_7043_DJones_1_export_excel_2_9_[[#Headers],[NBAA Addr2]],'By serial number'!$A$1:$AV$1,0)))=0,"",INDEX('By serial number'!$A:$AV,MATCH(TEXT($C125,"000"),'By serial number'!$A:$A,0),MATCH(_7043_DJones_1_export_excel_2_9_[[#Headers],[NBAA Addr2]],'By serial number'!$A$1:$AV$1,0)))</f>
        <v/>
      </c>
      <c r="AZ125" s="4" t="str">
        <f>IF(LEN(INDEX('By serial number'!$A:$AV,MATCH(TEXT($C125,"000"),'By serial number'!$A:$A,0),MATCH(_7043_DJones_1_export_excel_2_9_[[#Headers],[NBAA City]],'By serial number'!$A$1:$AV$1,0)))=0,"",INDEX('By serial number'!$A:$AV,MATCH(TEXT($C125,"000"),'By serial number'!$A:$A,0),MATCH(_7043_DJones_1_export_excel_2_9_[[#Headers],[NBAA City]],'By serial number'!$A$1:$AV$1,0)))</f>
        <v/>
      </c>
      <c r="BA125" s="4" t="str">
        <f>IF(LEN(INDEX('By serial number'!$A:$AV,MATCH(TEXT($C125,"000"),'By serial number'!$A:$A,0),MATCH(_7043_DJones_1_export_excel_2_9_[[#Headers],[NBAA State]],'By serial number'!$A$1:$AV$1,0)))=0,"",INDEX('By serial number'!$A:$AV,MATCH(TEXT($C125,"000"),'By serial number'!$A:$A,0),MATCH(_7043_DJones_1_export_excel_2_9_[[#Headers],[NBAA State]],'By serial number'!$A$1:$AV$1,0)))</f>
        <v/>
      </c>
      <c r="BB125" s="4" t="str">
        <f>IF(LEN(INDEX('By serial number'!$A:$AV,MATCH(TEXT($C125,"000"),'By serial number'!$A:$A,0),MATCH(_7043_DJones_1_export_excel_2_9_[[#Headers],[NBAA Zip]],'By serial number'!$A$1:$AV$1,0)))=0,"",INDEX('By serial number'!$A:$AV,MATCH(TEXT($C125,"000"),'By serial number'!$A:$A,0),MATCH(_7043_DJones_1_export_excel_2_9_[[#Headers],[NBAA Zip]],'By serial number'!$A$1:$AV$1,0)))</f>
        <v/>
      </c>
      <c r="BC125" s="4" t="str">
        <f>IF(LEN(INDEX('By serial number'!$A:$AV,MATCH(TEXT($C125,"000"),'By serial number'!$A:$A,0),MATCH(_7043_DJones_1_export_excel_2_9_[[#Headers],[NBAA Phone]],'By serial number'!$A$1:$AV$1,0)))=0,"",INDEX('By serial number'!$A:$AV,MATCH(TEXT($C125,"000"),'By serial number'!$A:$A,0),MATCH(_7043_DJones_1_export_excel_2_9_[[#Headers],[NBAA Phone]],'By serial number'!$A$1:$AV$1,0)))</f>
        <v/>
      </c>
      <c r="BD125" s="4" t="str">
        <f>IF(LEN(INDEX('By serial number'!$A:$AV,MATCH(TEXT($C125,"000"),'By serial number'!$A:$A,0),MATCH(_7043_DJones_1_export_excel_2_9_[[#Headers],[NBAA Web]],'By serial number'!$A$1:$AV$1,0)))=0,"",INDEX('By serial number'!$A:$AV,MATCH(TEXT($C125,"000"),'By serial number'!$A:$A,0),MATCH(_7043_DJones_1_export_excel_2_9_[[#Headers],[NBAA Web]],'By serial number'!$A$1:$AV$1,0)))</f>
        <v/>
      </c>
      <c r="BE125" s="4" t="str">
        <f>IF(LEN(INDEX('By serial number'!$A:$AV,MATCH(TEXT($C125,"000"),'By serial number'!$A:$A,0),MATCH(_7043_DJones_1_export_excel_2_9_[[#Headers],[NBAA email]],'By serial number'!$A$1:$AV$1,0)))=0,"",INDEX('By serial number'!$A:$AV,MATCH(TEXT($C125,"000"),'By serial number'!$A:$A,0),MATCH(_7043_DJones_1_export_excel_2_9_[[#Headers],[NBAA email]],'By serial number'!$A$1:$AV$1,0)))</f>
        <v/>
      </c>
      <c r="BF125" s="4" t="str">
        <f>IF(LEN(INDEX('By serial number'!$A:$AV,MATCH(TEXT($C125,"000"),'By serial number'!$A:$A,0),MATCH(_7043_DJones_1_export_excel_2_9_[[#Headers],[NBAA NBAA Link]],'By serial number'!$A$1:$AV$1,0)))=0,"",INDEX('By serial number'!$A:$AV,MATCH(TEXT($C125,"000"),'By serial number'!$A:$A,0),MATCH(_7043_DJones_1_export_excel_2_9_[[#Headers],[NBAA NBAA Link]],'By serial number'!$A$1:$AV$1,0)))</f>
        <v/>
      </c>
      <c r="BG125" s="4" t="str">
        <f>IF(LEN(INDEX('By serial number'!$A:$AV,MATCH(TEXT($C125,"000"),'By serial number'!$A:$A,0),MATCH(_7043_DJones_1_export_excel_2_9_[[#Headers],[Certificate Designator]],'By serial number'!$A$1:$AV$1,0)))=0,"",INDEX('By serial number'!$A:$AV,MATCH(TEXT($C125,"000"),'By serial number'!$A:$A,0),MATCH(_7043_DJones_1_export_excel_2_9_[[#Headers],[Certificate Designator]],'By serial number'!$A$1:$AV$1,0)))</f>
        <v>BZUA</v>
      </c>
      <c r="BH125" s="4" t="str">
        <f>IF(LEN(INDEX('By serial number'!$A:$AV,MATCH(TEXT($C125,"000"),'By serial number'!$A:$A,0),MATCH(_7043_DJones_1_export_excel_2_9_[[#Headers],[Company Name]],'By serial number'!$A$1:$AV$1,0)))=0,"",INDEX('By serial number'!$A:$AV,MATCH(TEXT($C125,"000"),'By serial number'!$A:$A,0),MATCH(_7043_DJones_1_export_excel_2_9_[[#Headers],[Company Name]],'By serial number'!$A$1:$AV$1,0)))</f>
        <v>TWC AVIATION INC</v>
      </c>
      <c r="BI125" s="4" t="str">
        <f>IF(LEN(INDEX('By serial number'!$A:$AV,MATCH(TEXT($C125,"000"),'By serial number'!$A:$A,0),MATCH(_7043_DJones_1_export_excel_2_9_[[#Headers],[CEO_Name]],'By serial number'!$A$1:$AV$1,0)))=0,"",INDEX('By serial number'!$A:$AV,MATCH(TEXT($C125,"000"),'By serial number'!$A:$A,0),MATCH(_7043_DJones_1_export_excel_2_9_[[#Headers],[CEO_Name]],'By serial number'!$A$1:$AV$1,0)))</f>
        <v>Thomas Connelly</v>
      </c>
      <c r="BJ125" s="4" t="str">
        <f>IF(LEN(INDEX('By serial number'!$A:$AV,MATCH(TEXT($C125,"000"),'By serial number'!$A:$A,0),MATCH(_7043_DJones_1_export_excel_2_9_[[#Headers],[CEO_Title]],'By serial number'!$A$1:$AV$1,0)))=0,"",INDEX('By serial number'!$A:$AV,MATCH(TEXT($C125,"000"),'By serial number'!$A:$A,0),MATCH(_7043_DJones_1_export_excel_2_9_[[#Headers],[CEO_Title]],'By serial number'!$A$1:$AV$1,0)))</f>
        <v>PRESIDENT</v>
      </c>
      <c r="BK125" s="4" t="str">
        <f>IF(LEN(INDEX('By serial number'!$A:$AV,MATCH(TEXT($C125,"000"),'By serial number'!$A:$A,0),MATCH(_7043_DJones_1_export_excel_2_9_[[#Headers],[CEO_Address1]],'By serial number'!$A$1:$AV$1,0)))=0,"",INDEX('By serial number'!$A:$AV,MATCH(TEXT($C125,"000"),'By serial number'!$A:$A,0),MATCH(_7043_DJones_1_export_excel_2_9_[[#Headers],[CEO_Address1]],'By serial number'!$A$1:$AV$1,0)))</f>
        <v>1162 Aviation Ave</v>
      </c>
      <c r="BL125" s="4" t="str">
        <f>IF(LEN(INDEX('By serial number'!$A:$AV,MATCH(TEXT($C125,"000"),'By serial number'!$A:$A,0),MATCH(_7043_DJones_1_export_excel_2_9_[[#Headers],[CEO_Address2]],'By serial number'!$A$1:$AV$1,0)))=0,"",INDEX('By serial number'!$A:$AV,MATCH(TEXT($C125,"000"),'By serial number'!$A:$A,0),MATCH(_7043_DJones_1_export_excel_2_9_[[#Headers],[CEO_Address2]],'By serial number'!$A$1:$AV$1,0)))</f>
        <v/>
      </c>
      <c r="BM125" s="4" t="str">
        <f>IF(LEN(INDEX('By serial number'!$A:$AV,MATCH(TEXT($C125,"000"),'By serial number'!$A:$A,0),MATCH(_7043_DJones_1_export_excel_2_9_[[#Headers],[CEO_Address3]],'By serial number'!$A$1:$AV$1,0)))=0,"",INDEX('By serial number'!$A:$AV,MATCH(TEXT($C125,"000"),'By serial number'!$A:$A,0),MATCH(_7043_DJones_1_export_excel_2_9_[[#Headers],[CEO_Address3]],'By serial number'!$A$1:$AV$1,0)))</f>
        <v/>
      </c>
      <c r="BN125" s="4" t="str">
        <f>IF(LEN(INDEX('By serial number'!$A:$AV,MATCH(TEXT($C125,"000"),'By serial number'!$A:$A,0),MATCH(_7043_DJones_1_export_excel_2_9_[[#Headers],[CEO_City]],'By serial number'!$A$1:$AV$1,0)))=0,"",INDEX('By serial number'!$A:$AV,MATCH(TEXT($C125,"000"),'By serial number'!$A:$A,0),MATCH(_7043_DJones_1_export_excel_2_9_[[#Headers],[CEO_City]],'By serial number'!$A$1:$AV$1,0)))</f>
        <v>SAN JOSE</v>
      </c>
      <c r="BO125" s="4" t="str">
        <f>IF(LEN(INDEX('By serial number'!$A:$AV,MATCH(TEXT($C125,"000"),'By serial number'!$A:$A,0),MATCH(_7043_DJones_1_export_excel_2_9_[[#Headers],[CEO_State]],'By serial number'!$A$1:$AV$1,0)))=0,"",INDEX('By serial number'!$A:$AV,MATCH(TEXT($C125,"000"),'By serial number'!$A:$A,0),MATCH(_7043_DJones_1_export_excel_2_9_[[#Headers],[CEO_State]],'By serial number'!$A$1:$AV$1,0)))</f>
        <v>CA</v>
      </c>
      <c r="BP125" s="4" t="str">
        <f>IF(LEN(INDEX('By serial number'!$A:$AV,MATCH(TEXT($C125,"000"),'By serial number'!$A:$A,0),MATCH(_7043_DJones_1_export_excel_2_9_[[#Headers],[CEO_Postal_Code]],'By serial number'!$A$1:$AV$1,0)))=0,"",INDEX('By serial number'!$A:$AV,MATCH(TEXT($C125,"000"),'By serial number'!$A:$A,0),MATCH(_7043_DJones_1_export_excel_2_9_[[#Headers],[CEO_Postal_Code]],'By serial number'!$A$1:$AV$1,0)))</f>
        <v>95110</v>
      </c>
      <c r="BQ125" s="4" t="str">
        <f>IF(LEN(INDEX('By serial number'!$A:$AV,MATCH(TEXT($C125,"000"),'By serial number'!$A:$A,0),MATCH(_7043_DJones_1_export_excel_2_9_[[#Headers],[CEO_Country]],'By serial number'!$A$1:$AV$1,0)))=0,"",INDEX('By serial number'!$A:$AV,MATCH(TEXT($C125,"000"),'By serial number'!$A:$A,0),MATCH(_7043_DJones_1_export_excel_2_9_[[#Headers],[CEO_Country]],'By serial number'!$A$1:$AV$1,0)))</f>
        <v>US</v>
      </c>
      <c r="BR125" s="4" t="str">
        <f>IF(LEN(INDEX('By serial number'!$A:$AV,MATCH(TEXT($C125,"000"),'By serial number'!$A:$A,0),MATCH(_7043_DJones_1_export_excel_2_9_[[#Headers],[CEO_Phone]],'By serial number'!$A$1:$AV$1,0)))=0,"",INDEX('By serial number'!$A:$AV,MATCH(TEXT($C125,"000"),'By serial number'!$A:$A,0),MATCH(_7043_DJones_1_export_excel_2_9_[[#Headers],[CEO_Phone]],'By serial number'!$A$1:$AV$1,0)))</f>
        <v>2033374600</v>
      </c>
      <c r="BS125" s="4" t="str">
        <f>IF(LEN(INDEX('By serial number'!$A:$AV,MATCH(TEXT($C125,"000"),'By serial number'!$A:$A,0),MATCH(_7043_DJones_1_export_excel_2_9_[[#Headers],[CEO_Phone_Extension]],'By serial number'!$A$1:$AV$1,0)))=0,"",INDEX('By serial number'!$A:$AV,MATCH(TEXT($C125,"000"),'By serial number'!$A:$A,0),MATCH(_7043_DJones_1_export_excel_2_9_[[#Headers],[CEO_Phone_Extension]],'By serial number'!$A$1:$AV$1,0)))</f>
        <v/>
      </c>
      <c r="BT125" s="4" t="str">
        <f>IF(LEN(INDEX('By serial number'!$A:$AV,MATCH(TEXT($C125,"000"),'By serial number'!$A:$A,0),MATCH(_7043_DJones_1_export_excel_2_9_[[#Headers],[CEO_Foreign_Phone]],'By serial number'!$A$1:$AV$1,0)))=0,"",INDEX('By serial number'!$A:$AV,MATCH(TEXT($C125,"000"),'By serial number'!$A:$A,0),MATCH(_7043_DJones_1_export_excel_2_9_[[#Headers],[CEO_Foreign_Phone]],'By serial number'!$A$1:$AV$1,0)))</f>
        <v/>
      </c>
      <c r="BU125" s="4" t="str">
        <f>IFERROR(INDEX(Zerobounce!$A:$B,MATCH(_7043_DJones_1_export_excel_2_9_[[#This Row],[COMPEMAILADDRESS]],Zerobounce!$A:$A,0),2),"")</f>
        <v>valid</v>
      </c>
      <c r="BV125" s="4" t="str">
        <f>IFERROR(INDEX(Zerobounce!$A:$B,MATCH(_7043_DJones_1_export_excel_2_9_[[#This Row],[CONTACTEMAIL]],Zerobounce!$A:$A,0),2),"")</f>
        <v>catch-all</v>
      </c>
      <c r="BW125" s="11"/>
    </row>
    <row r="126" spans="1:75" x14ac:dyDescent="0.25">
      <c r="A126" s="4" t="s">
        <v>999</v>
      </c>
      <c r="B126" s="4" t="s">
        <v>1000</v>
      </c>
      <c r="C126">
        <v>272</v>
      </c>
      <c r="D126" s="4" t="s">
        <v>693</v>
      </c>
      <c r="E126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N819AM</v>
      </c>
      <c r="F126" s="4" t="s">
        <v>1635</v>
      </c>
      <c r="G126" s="4" t="s">
        <v>349</v>
      </c>
      <c r="H126" s="4" t="s">
        <v>1002</v>
      </c>
      <c r="I126" s="4" t="s">
        <v>515</v>
      </c>
      <c r="J126" s="4" t="s">
        <v>1834</v>
      </c>
      <c r="K126" s="4" t="s">
        <v>1835</v>
      </c>
      <c r="L126" s="4" t="s">
        <v>1836</v>
      </c>
      <c r="M126" s="4" t="s">
        <v>1837</v>
      </c>
      <c r="N126" s="4" t="s">
        <v>349</v>
      </c>
      <c r="O126">
        <v>94583</v>
      </c>
      <c r="P126" s="4" t="s">
        <v>1002</v>
      </c>
      <c r="Q126" s="4" t="s">
        <v>1016</v>
      </c>
      <c r="R126" s="4"/>
      <c r="S126" s="4"/>
      <c r="T126" s="4" t="s">
        <v>1838</v>
      </c>
      <c r="U126" s="4"/>
      <c r="V126" s="4" t="s">
        <v>1839</v>
      </c>
      <c r="W126" s="4" t="s">
        <v>1840</v>
      </c>
      <c r="X126" s="4" t="s">
        <v>1841</v>
      </c>
      <c r="Y126" s="4" t="s">
        <v>1842</v>
      </c>
      <c r="Z126" s="4" t="s">
        <v>1838</v>
      </c>
      <c r="AA126" s="4"/>
      <c r="AB126" s="4"/>
      <c r="AC126" s="4" t="str">
        <f>IF(LEN(INDEX('By serial number'!$A:$AV,MATCH(TEXT($C126,"000"),'By serial number'!$A:$A,0),MATCH(_7043_DJones_1_export_excel_2_9_[[#Headers],["Operator"]],'By serial number'!$A$1:$AV$1,0)))=0,"",INDEX('By serial number'!$A:$AV,MATCH(TEXT($C126,"000"),'By serial number'!$A:$A,0),MATCH(_7043_DJones_1_export_excel_2_9_[[#Headers],["Operator"]],'By serial number'!$A$1:$AV$1,0)))</f>
        <v xml:space="preserve">Landmark Aviation </v>
      </c>
      <c r="AD126" s="4" t="str">
        <f>IF(LEN(INDEX('By serial number'!$A:$AV,MATCH(TEXT($C126,"000"),'By serial number'!$A:$A,0),MATCH(_7043_DJones_1_export_excel_2_9_[[#Headers],[Data]],'By serial number'!$A$1:$AV$1,0)))=0,"",INDEX('By serial number'!$A:$AV,MATCH(TEXT($C126,"000"),'By serial number'!$A:$A,0),MATCH(_7043_DJones_1_export_excel_2_9_[[#Headers],[Data]],'By serial number'!$A$1:$AV$1,0)))</f>
        <v>N819AM LLC San Ramon CA bought 4/22/14, rrg 8/8/14</v>
      </c>
      <c r="AE126" s="4" t="str">
        <f>IF(LEN(INDEX('By serial number'!$A:$AV,MATCH(TEXT($C126,"000"),'By serial number'!$A:$A,0),MATCH(_7043_DJones_1_export_excel_2_9_[[#Headers],[NAME]],'By serial number'!$A$1:$AV$1,0)))=0,"",INDEX('By serial number'!$A:$AV,MATCH(TEXT($C126,"000"),'By serial number'!$A:$A,0),MATCH(_7043_DJones_1_export_excel_2_9_[[#Headers],[NAME]],'By serial number'!$A$1:$AV$1,0)))</f>
        <v>N819AM LLC</v>
      </c>
      <c r="AF126" s="4" t="str">
        <f>IF(LEN(INDEX('By serial number'!$A:$AV,MATCH(TEXT($C126,"000"),'By serial number'!$A:$A,0),MATCH(_7043_DJones_1_export_excel_2_9_[[#Headers],[STREET]],'By serial number'!$A$1:$AV$1,0)))=0,"",INDEX('By serial number'!$A:$AV,MATCH(TEXT($C126,"000"),'By serial number'!$A:$A,0),MATCH(_7043_DJones_1_export_excel_2_9_[[#Headers],[STREET]],'By serial number'!$A$1:$AV$1,0)))</f>
        <v>2600 CAMINO RAMON STE 201</v>
      </c>
      <c r="AG126" s="4" t="str">
        <f>IF(LEN(INDEX('By serial number'!$A:$AV,MATCH(TEXT($C126,"000"),'By serial number'!$A:$A,0),MATCH(_7043_DJones_1_export_excel_2_9_[[#Headers],[CITY]],'By serial number'!$A$1:$AV$1,0)))=0,"",INDEX('By serial number'!$A:$AV,MATCH(TEXT($C126,"000"),'By serial number'!$A:$A,0),MATCH(_7043_DJones_1_export_excel_2_9_[[#Headers],[CITY]],'By serial number'!$A$1:$AV$1,0)))</f>
        <v>SAN RAMON</v>
      </c>
      <c r="AH126" s="4" t="str">
        <f>IF(LEN(INDEX('By serial number'!$A:$AV,MATCH(TEXT($C126,"000"),'By serial number'!$A:$A,0),MATCH(_7043_DJones_1_export_excel_2_9_[[#Headers],[STATE]],'By serial number'!$A$1:$AV$1,0)))=0,"",INDEX('By serial number'!$A:$AV,MATCH(TEXT($C126,"000"),'By serial number'!$A:$A,0),MATCH(_7043_DJones_1_export_excel_2_9_[[#Headers],[STATE]],'By serial number'!$A$1:$AV$1,0)))</f>
        <v>CA</v>
      </c>
      <c r="AI126" s="4" t="e">
        <f>IF(LEN(INDEX('By serial number'!$A:$AV,MATCH(TEXT($C126,"000"),'By serial number'!$A:$A,0),MATCH(_7043_DJones_1_export_excel_2_9_[[#Headers],[Column1]],'By serial number'!$A$1:$AV$1,0)))=0,"",INDEX('By serial number'!$A:$AV,MATCH(TEXT($C126,"000"),'By serial number'!$A:$A,0),MATCH(_7043_DJones_1_export_excel_2_9_[[#Headers],[Column1]],'By serial number'!$A$1:$AV$1,0)))</f>
        <v>#N/A</v>
      </c>
      <c r="AJ126" s="4" t="str">
        <f>IF(LEN(INDEX('By serial number'!$A:$AV,MATCH(TEXT($C126,"000"),'By serial number'!$A:$A,0),MATCH(_7043_DJones_1_export_excel_2_9_[[#Headers],[OTHER NAMES(1)]],'By serial number'!$A$1:$AV$1,0)))=0,"",INDEX('By serial number'!$A:$AV,MATCH(TEXT($C126,"000"),'By serial number'!$A:$A,0),MATCH(_7043_DJones_1_export_excel_2_9_[[#Headers],[OTHER NAMES(1)]],'By serial number'!$A$1:$AV$1,0)))</f>
        <v/>
      </c>
      <c r="AK126" s="4" t="str">
        <f>IF(LEN(INDEX('By serial number'!$A:$AV,MATCH(TEXT($C126,"000"),'By serial number'!$A:$A,0),MATCH(_7043_DJones_1_export_excel_2_9_[[#Headers],[OTHER NAMES(2)]],'By serial number'!$A$1:$AV$1,0)))=0,"",INDEX('By serial number'!$A:$AV,MATCH(TEXT($C126,"000"),'By serial number'!$A:$A,0),MATCH(_7043_DJones_1_export_excel_2_9_[[#Headers],[OTHER NAMES(2)]],'By serial number'!$A$1:$AV$1,0)))</f>
        <v/>
      </c>
      <c r="AL126" s="4" t="str">
        <f>IF(LEN(INDEX('By serial number'!$A:$AV,MATCH(TEXT($C126,"000"),'By serial number'!$A:$A,0),MATCH(_7043_DJones_1_export_excel_2_9_[[#Headers],[Part 135 Certificate Holder Name]],'By serial number'!$A$1:$AV$1,0)))=0,"",INDEX('By serial number'!$A:$AV,MATCH(TEXT($C126,"000"),'By serial number'!$A:$A,0),MATCH(_7043_DJones_1_export_excel_2_9_[[#Headers],[Part 135 Certificate Holder Name]],'By serial number'!$A$1:$AV$1,0)))</f>
        <v>TWC AVIATION, INC.</v>
      </c>
      <c r="AM126" s="4" t="str">
        <f>IF(LEN(INDEX('By serial number'!$A:$AV,MATCH(TEXT($C126,"000"),'By serial number'!$A:$A,0),MATCH(_7043_DJones_1_export_excel_2_9_[[#Headers],[Part 135 Dsgn]],'By serial number'!$A$1:$AV$1,0)))=0,"",INDEX('By serial number'!$A:$AV,MATCH(TEXT($C126,"000"),'By serial number'!$A:$A,0),MATCH(_7043_DJones_1_export_excel_2_9_[[#Headers],[Part 135 Dsgn]],'By serial number'!$A$1:$AV$1,0)))</f>
        <v>BZUA</v>
      </c>
      <c r="AN126" s="4" t="e">
        <f>IF(LEN(INDEX('By serial number'!$A:$AV,MATCH(TEXT($C126,"000"),'By serial number'!$A:$A,0),MATCH(_7043_DJones_1_export_excel_2_9_[[#Headers],[Column2]],'By serial number'!$A$1:$AV$1,0)))=0,"",INDEX('By serial number'!$A:$AV,MATCH(TEXT($C126,"000"),'By serial number'!$A:$A,0),MATCH(_7043_DJones_1_export_excel_2_9_[[#Headers],[Column2]],'By serial number'!$A$1:$AV$1,0)))</f>
        <v>#N/A</v>
      </c>
      <c r="AO126" s="4" t="str">
        <f>IF(LEN(INDEX('By serial number'!$A:$AV,MATCH(TEXT($C126,"000"),'By serial number'!$A:$A,0),MATCH(_7043_DJones_1_export_excel_2_9_[[#Headers],[DNB Key People]],'By serial number'!$A$1:$AV$1,0)))=0,"",INDEX('By serial number'!$A:$AV,MATCH(TEXT($C126,"000"),'By serial number'!$A:$A,0),MATCH(_7043_DJones_1_export_excel_2_9_[[#Headers],[DNB Key People]],'By serial number'!$A$1:$AV$1,0)))</f>
        <v/>
      </c>
      <c r="AP126" s="4" t="str">
        <f>IF(LEN(INDEX('By serial number'!$A:$AV,MATCH(TEXT($C126,"000"),'By serial number'!$A:$A,0),MATCH(_7043_DJones_1_export_excel_2_9_[[#Headers],[POC]],'By serial number'!$A$1:$AV$1,0)))=0,"",INDEX('By serial number'!$A:$AV,MATCH(TEXT($C126,"000"),'By serial number'!$A:$A,0),MATCH(_7043_DJones_1_export_excel_2_9_[[#Headers],[POC]],'By serial number'!$A$1:$AV$1,0)))</f>
        <v/>
      </c>
      <c r="AQ126" s="4" t="str">
        <f>IF(LEN(INDEX('By serial number'!$A:$AV,MATCH(TEXT($C126,"000"),'By serial number'!$A:$A,0),MATCH(_7043_DJones_1_export_excel_2_9_[[#Headers],[Title]],'By serial number'!$A$1:$AV$1,0)))=0,"",INDEX('By serial number'!$A:$AV,MATCH(TEXT($C126,"000"),'By serial number'!$A:$A,0),MATCH(_7043_DJones_1_export_excel_2_9_[[#Headers],[Title]],'By serial number'!$A$1:$AV$1,0)))</f>
        <v/>
      </c>
      <c r="AR126" s="4" t="str">
        <f>IF(LEN(INDEX('By serial number'!$A:$AV,MATCH(TEXT($C126,"000"),'By serial number'!$A:$A,0),MATCH(_7043_DJones_1_export_excel_2_9_[[#Headers],[Address]],'By serial number'!$A$1:$AV$1,0)))=0,"",INDEX('By serial number'!$A:$AV,MATCH(TEXT($C126,"000"),'By serial number'!$A:$A,0),MATCH(_7043_DJones_1_export_excel_2_9_[[#Headers],[Address]],'By serial number'!$A$1:$AV$1,0)))</f>
        <v/>
      </c>
      <c r="AS126" s="4" t="e">
        <f>IF(LEN(INDEX('By serial number'!$A:$AV,MATCH(TEXT($C126,"000"),'By serial number'!$A:$A,0),MATCH(_7043_DJones_1_export_excel_2_9_[[#Headers],[Column3]],'By serial number'!$A$1:$AV$1,0)))=0,"",INDEX('By serial number'!$A:$AV,MATCH(TEXT($C126,"000"),'By serial number'!$A:$A,0),MATCH(_7043_DJones_1_export_excel_2_9_[[#Headers],[Column3]],'By serial number'!$A$1:$AV$1,0)))</f>
        <v>#N/A</v>
      </c>
      <c r="AT126" s="4" t="str">
        <f>IF(LEN(INDEX('By serial number'!$A:$AV,MATCH(TEXT($C126,"000"),'By serial number'!$A:$A,0),MATCH(_7043_DJones_1_export_excel_2_9_[[#Headers],[Phone]],'By serial number'!$A$1:$AV$1,0)))=0,"",INDEX('By serial number'!$A:$AV,MATCH(TEXT($C126,"000"),'By serial number'!$A:$A,0),MATCH(_7043_DJones_1_export_excel_2_9_[[#Headers],[Phone]],'By serial number'!$A$1:$AV$1,0)))</f>
        <v/>
      </c>
      <c r="AU126" s="4" t="str">
        <f>IF(LEN(INDEX('By serial number'!$A:$AV,MATCH(TEXT($C126,"000"),'By serial number'!$A:$A,0),MATCH(_7043_DJones_1_export_excel_2_9_[[#Headers],[Email]],'By serial number'!$A$1:$AV$1,0)))=0,"",INDEX('By serial number'!$A:$AV,MATCH(TEXT($C126,"000"),'By serial number'!$A:$A,0),MATCH(_7043_DJones_1_export_excel_2_9_[[#Headers],[Email]],'By serial number'!$A$1:$AV$1,0)))</f>
        <v/>
      </c>
      <c r="AV126" s="4" t="e">
        <f>IF(LEN(INDEX('By serial number'!$A:$AV,MATCH(TEXT($C126,"000"),'By serial number'!$A:$A,0),MATCH(_7043_DJones_1_export_excel_2_9_[[#Headers],[Column4]],'By serial number'!$A$1:$AV$1,0)))=0,"",INDEX('By serial number'!$A:$AV,MATCH(TEXT($C126,"000"),'By serial number'!$A:$A,0),MATCH(_7043_DJones_1_export_excel_2_9_[[#Headers],[Column4]],'By serial number'!$A$1:$AV$1,0)))</f>
        <v>#N/A</v>
      </c>
      <c r="AW126" s="4" t="str">
        <f>IF(LEN(INDEX('By serial number'!$A:$AV,MATCH(TEXT($C126,"000"),'By serial number'!$A:$A,0),MATCH(_7043_DJones_1_export_excel_2_9_[[#Headers],[NBAA Name]],'By serial number'!$A$1:$AV$1,0)))=0,"",INDEX('By serial number'!$A:$AV,MATCH(TEXT($C126,"000"),'By serial number'!$A:$A,0),MATCH(_7043_DJones_1_export_excel_2_9_[[#Headers],[NBAA Name]],'By serial number'!$A$1:$AV$1,0)))</f>
        <v/>
      </c>
      <c r="AX126" s="4" t="str">
        <f>IF(LEN(INDEX('By serial number'!$A:$AV,MATCH(TEXT($C126,"000"),'By serial number'!$A:$A,0),MATCH(_7043_DJones_1_export_excel_2_9_[[#Headers],[NBAA Addr1]],'By serial number'!$A$1:$AV$1,0)))=0,"",INDEX('By serial number'!$A:$AV,MATCH(TEXT($C126,"000"),'By serial number'!$A:$A,0),MATCH(_7043_DJones_1_export_excel_2_9_[[#Headers],[NBAA Addr1]],'By serial number'!$A$1:$AV$1,0)))</f>
        <v/>
      </c>
      <c r="AY126" s="4" t="str">
        <f>IF(LEN(INDEX('By serial number'!$A:$AV,MATCH(TEXT($C126,"000"),'By serial number'!$A:$A,0),MATCH(_7043_DJones_1_export_excel_2_9_[[#Headers],[NBAA Addr2]],'By serial number'!$A$1:$AV$1,0)))=0,"",INDEX('By serial number'!$A:$AV,MATCH(TEXT($C126,"000"),'By serial number'!$A:$A,0),MATCH(_7043_DJones_1_export_excel_2_9_[[#Headers],[NBAA Addr2]],'By serial number'!$A$1:$AV$1,0)))</f>
        <v/>
      </c>
      <c r="AZ126" s="4" t="str">
        <f>IF(LEN(INDEX('By serial number'!$A:$AV,MATCH(TEXT($C126,"000"),'By serial number'!$A:$A,0),MATCH(_7043_DJones_1_export_excel_2_9_[[#Headers],[NBAA City]],'By serial number'!$A$1:$AV$1,0)))=0,"",INDEX('By serial number'!$A:$AV,MATCH(TEXT($C126,"000"),'By serial number'!$A:$A,0),MATCH(_7043_DJones_1_export_excel_2_9_[[#Headers],[NBAA City]],'By serial number'!$A$1:$AV$1,0)))</f>
        <v/>
      </c>
      <c r="BA126" s="4" t="str">
        <f>IF(LEN(INDEX('By serial number'!$A:$AV,MATCH(TEXT($C126,"000"),'By serial number'!$A:$A,0),MATCH(_7043_DJones_1_export_excel_2_9_[[#Headers],[NBAA State]],'By serial number'!$A$1:$AV$1,0)))=0,"",INDEX('By serial number'!$A:$AV,MATCH(TEXT($C126,"000"),'By serial number'!$A:$A,0),MATCH(_7043_DJones_1_export_excel_2_9_[[#Headers],[NBAA State]],'By serial number'!$A$1:$AV$1,0)))</f>
        <v/>
      </c>
      <c r="BB126" s="4" t="str">
        <f>IF(LEN(INDEX('By serial number'!$A:$AV,MATCH(TEXT($C126,"000"),'By serial number'!$A:$A,0),MATCH(_7043_DJones_1_export_excel_2_9_[[#Headers],[NBAA Zip]],'By serial number'!$A$1:$AV$1,0)))=0,"",INDEX('By serial number'!$A:$AV,MATCH(TEXT($C126,"000"),'By serial number'!$A:$A,0),MATCH(_7043_DJones_1_export_excel_2_9_[[#Headers],[NBAA Zip]],'By serial number'!$A$1:$AV$1,0)))</f>
        <v/>
      </c>
      <c r="BC126" s="4" t="str">
        <f>IF(LEN(INDEX('By serial number'!$A:$AV,MATCH(TEXT($C126,"000"),'By serial number'!$A:$A,0),MATCH(_7043_DJones_1_export_excel_2_9_[[#Headers],[NBAA Phone]],'By serial number'!$A$1:$AV$1,0)))=0,"",INDEX('By serial number'!$A:$AV,MATCH(TEXT($C126,"000"),'By serial number'!$A:$A,0),MATCH(_7043_DJones_1_export_excel_2_9_[[#Headers],[NBAA Phone]],'By serial number'!$A$1:$AV$1,0)))</f>
        <v/>
      </c>
      <c r="BD126" s="4" t="str">
        <f>IF(LEN(INDEX('By serial number'!$A:$AV,MATCH(TEXT($C126,"000"),'By serial number'!$A:$A,0),MATCH(_7043_DJones_1_export_excel_2_9_[[#Headers],[NBAA Web]],'By serial number'!$A$1:$AV$1,0)))=0,"",INDEX('By serial number'!$A:$AV,MATCH(TEXT($C126,"000"),'By serial number'!$A:$A,0),MATCH(_7043_DJones_1_export_excel_2_9_[[#Headers],[NBAA Web]],'By serial number'!$A$1:$AV$1,0)))</f>
        <v/>
      </c>
      <c r="BE126" s="4" t="str">
        <f>IF(LEN(INDEX('By serial number'!$A:$AV,MATCH(TEXT($C126,"000"),'By serial number'!$A:$A,0),MATCH(_7043_DJones_1_export_excel_2_9_[[#Headers],[NBAA email]],'By serial number'!$A$1:$AV$1,0)))=0,"",INDEX('By serial number'!$A:$AV,MATCH(TEXT($C126,"000"),'By serial number'!$A:$A,0),MATCH(_7043_DJones_1_export_excel_2_9_[[#Headers],[NBAA email]],'By serial number'!$A$1:$AV$1,0)))</f>
        <v/>
      </c>
      <c r="BF126" s="4" t="str">
        <f>IF(LEN(INDEX('By serial number'!$A:$AV,MATCH(TEXT($C126,"000"),'By serial number'!$A:$A,0),MATCH(_7043_DJones_1_export_excel_2_9_[[#Headers],[NBAA NBAA Link]],'By serial number'!$A$1:$AV$1,0)))=0,"",INDEX('By serial number'!$A:$AV,MATCH(TEXT($C126,"000"),'By serial number'!$A:$A,0),MATCH(_7043_DJones_1_export_excel_2_9_[[#Headers],[NBAA NBAA Link]],'By serial number'!$A$1:$AV$1,0)))</f>
        <v/>
      </c>
      <c r="BG126" s="4" t="str">
        <f>IF(LEN(INDEX('By serial number'!$A:$AV,MATCH(TEXT($C126,"000"),'By serial number'!$A:$A,0),MATCH(_7043_DJones_1_export_excel_2_9_[[#Headers],[Certificate Designator]],'By serial number'!$A$1:$AV$1,0)))=0,"",INDEX('By serial number'!$A:$AV,MATCH(TEXT($C126,"000"),'By serial number'!$A:$A,0),MATCH(_7043_DJones_1_export_excel_2_9_[[#Headers],[Certificate Designator]],'By serial number'!$A$1:$AV$1,0)))</f>
        <v>BZUA</v>
      </c>
      <c r="BH126" s="4" t="str">
        <f>IF(LEN(INDEX('By serial number'!$A:$AV,MATCH(TEXT($C126,"000"),'By serial number'!$A:$A,0),MATCH(_7043_DJones_1_export_excel_2_9_[[#Headers],[Company Name]],'By serial number'!$A$1:$AV$1,0)))=0,"",INDEX('By serial number'!$A:$AV,MATCH(TEXT($C126,"000"),'By serial number'!$A:$A,0),MATCH(_7043_DJones_1_export_excel_2_9_[[#Headers],[Company Name]],'By serial number'!$A$1:$AV$1,0)))</f>
        <v>TWC AVIATION INC</v>
      </c>
      <c r="BI126" s="4" t="str">
        <f>IF(LEN(INDEX('By serial number'!$A:$AV,MATCH(TEXT($C126,"000"),'By serial number'!$A:$A,0),MATCH(_7043_DJones_1_export_excel_2_9_[[#Headers],[CEO_Name]],'By serial number'!$A$1:$AV$1,0)))=0,"",INDEX('By serial number'!$A:$AV,MATCH(TEXT($C126,"000"),'By serial number'!$A:$A,0),MATCH(_7043_DJones_1_export_excel_2_9_[[#Headers],[CEO_Name]],'By serial number'!$A$1:$AV$1,0)))</f>
        <v>Thomas Connelly</v>
      </c>
      <c r="BJ126" s="4" t="str">
        <f>IF(LEN(INDEX('By serial number'!$A:$AV,MATCH(TEXT($C126,"000"),'By serial number'!$A:$A,0),MATCH(_7043_DJones_1_export_excel_2_9_[[#Headers],[CEO_Title]],'By serial number'!$A$1:$AV$1,0)))=0,"",INDEX('By serial number'!$A:$AV,MATCH(TEXT($C126,"000"),'By serial number'!$A:$A,0),MATCH(_7043_DJones_1_export_excel_2_9_[[#Headers],[CEO_Title]],'By serial number'!$A$1:$AV$1,0)))</f>
        <v>PRESIDENT</v>
      </c>
      <c r="BK126" s="4" t="str">
        <f>IF(LEN(INDEX('By serial number'!$A:$AV,MATCH(TEXT($C126,"000"),'By serial number'!$A:$A,0),MATCH(_7043_DJones_1_export_excel_2_9_[[#Headers],[CEO_Address1]],'By serial number'!$A$1:$AV$1,0)))=0,"",INDEX('By serial number'!$A:$AV,MATCH(TEXT($C126,"000"),'By serial number'!$A:$A,0),MATCH(_7043_DJones_1_export_excel_2_9_[[#Headers],[CEO_Address1]],'By serial number'!$A$1:$AV$1,0)))</f>
        <v>1162 Aviation Ave</v>
      </c>
      <c r="BL126" s="4" t="str">
        <f>IF(LEN(INDEX('By serial number'!$A:$AV,MATCH(TEXT($C126,"000"),'By serial number'!$A:$A,0),MATCH(_7043_DJones_1_export_excel_2_9_[[#Headers],[CEO_Address2]],'By serial number'!$A$1:$AV$1,0)))=0,"",INDEX('By serial number'!$A:$AV,MATCH(TEXT($C126,"000"),'By serial number'!$A:$A,0),MATCH(_7043_DJones_1_export_excel_2_9_[[#Headers],[CEO_Address2]],'By serial number'!$A$1:$AV$1,0)))</f>
        <v/>
      </c>
      <c r="BM126" s="4" t="str">
        <f>IF(LEN(INDEX('By serial number'!$A:$AV,MATCH(TEXT($C126,"000"),'By serial number'!$A:$A,0),MATCH(_7043_DJones_1_export_excel_2_9_[[#Headers],[CEO_Address3]],'By serial number'!$A$1:$AV$1,0)))=0,"",INDEX('By serial number'!$A:$AV,MATCH(TEXT($C126,"000"),'By serial number'!$A:$A,0),MATCH(_7043_DJones_1_export_excel_2_9_[[#Headers],[CEO_Address3]],'By serial number'!$A$1:$AV$1,0)))</f>
        <v/>
      </c>
      <c r="BN126" s="4" t="str">
        <f>IF(LEN(INDEX('By serial number'!$A:$AV,MATCH(TEXT($C126,"000"),'By serial number'!$A:$A,0),MATCH(_7043_DJones_1_export_excel_2_9_[[#Headers],[CEO_City]],'By serial number'!$A$1:$AV$1,0)))=0,"",INDEX('By serial number'!$A:$AV,MATCH(TEXT($C126,"000"),'By serial number'!$A:$A,0),MATCH(_7043_DJones_1_export_excel_2_9_[[#Headers],[CEO_City]],'By serial number'!$A$1:$AV$1,0)))</f>
        <v>SAN JOSE</v>
      </c>
      <c r="BO126" s="4" t="str">
        <f>IF(LEN(INDEX('By serial number'!$A:$AV,MATCH(TEXT($C126,"000"),'By serial number'!$A:$A,0),MATCH(_7043_DJones_1_export_excel_2_9_[[#Headers],[CEO_State]],'By serial number'!$A$1:$AV$1,0)))=0,"",INDEX('By serial number'!$A:$AV,MATCH(TEXT($C126,"000"),'By serial number'!$A:$A,0),MATCH(_7043_DJones_1_export_excel_2_9_[[#Headers],[CEO_State]],'By serial number'!$A$1:$AV$1,0)))</f>
        <v>CA</v>
      </c>
      <c r="BP126" s="4" t="str">
        <f>IF(LEN(INDEX('By serial number'!$A:$AV,MATCH(TEXT($C126,"000"),'By serial number'!$A:$A,0),MATCH(_7043_DJones_1_export_excel_2_9_[[#Headers],[CEO_Postal_Code]],'By serial number'!$A$1:$AV$1,0)))=0,"",INDEX('By serial number'!$A:$AV,MATCH(TEXT($C126,"000"),'By serial number'!$A:$A,0),MATCH(_7043_DJones_1_export_excel_2_9_[[#Headers],[CEO_Postal_Code]],'By serial number'!$A$1:$AV$1,0)))</f>
        <v>95110</v>
      </c>
      <c r="BQ126" s="4" t="str">
        <f>IF(LEN(INDEX('By serial number'!$A:$AV,MATCH(TEXT($C126,"000"),'By serial number'!$A:$A,0),MATCH(_7043_DJones_1_export_excel_2_9_[[#Headers],[CEO_Country]],'By serial number'!$A$1:$AV$1,0)))=0,"",INDEX('By serial number'!$A:$AV,MATCH(TEXT($C126,"000"),'By serial number'!$A:$A,0),MATCH(_7043_DJones_1_export_excel_2_9_[[#Headers],[CEO_Country]],'By serial number'!$A$1:$AV$1,0)))</f>
        <v>US</v>
      </c>
      <c r="BR126" s="4" t="str">
        <f>IF(LEN(INDEX('By serial number'!$A:$AV,MATCH(TEXT($C126,"000"),'By serial number'!$A:$A,0),MATCH(_7043_DJones_1_export_excel_2_9_[[#Headers],[CEO_Phone]],'By serial number'!$A$1:$AV$1,0)))=0,"",INDEX('By serial number'!$A:$AV,MATCH(TEXT($C126,"000"),'By serial number'!$A:$A,0),MATCH(_7043_DJones_1_export_excel_2_9_[[#Headers],[CEO_Phone]],'By serial number'!$A$1:$AV$1,0)))</f>
        <v>2033374600</v>
      </c>
      <c r="BS126" s="4" t="str">
        <f>IF(LEN(INDEX('By serial number'!$A:$AV,MATCH(TEXT($C126,"000"),'By serial number'!$A:$A,0),MATCH(_7043_DJones_1_export_excel_2_9_[[#Headers],[CEO_Phone_Extension]],'By serial number'!$A$1:$AV$1,0)))=0,"",INDEX('By serial number'!$A:$AV,MATCH(TEXT($C126,"000"),'By serial number'!$A:$A,0),MATCH(_7043_DJones_1_export_excel_2_9_[[#Headers],[CEO_Phone_Extension]],'By serial number'!$A$1:$AV$1,0)))</f>
        <v/>
      </c>
      <c r="BT126" s="4" t="str">
        <f>IF(LEN(INDEX('By serial number'!$A:$AV,MATCH(TEXT($C126,"000"),'By serial number'!$A:$A,0),MATCH(_7043_DJones_1_export_excel_2_9_[[#Headers],[CEO_Foreign_Phone]],'By serial number'!$A$1:$AV$1,0)))=0,"",INDEX('By serial number'!$A:$AV,MATCH(TEXT($C126,"000"),'By serial number'!$A:$A,0),MATCH(_7043_DJones_1_export_excel_2_9_[[#Headers],[CEO_Foreign_Phone]],'By serial number'!$A$1:$AV$1,0)))</f>
        <v/>
      </c>
      <c r="BU126" s="4" t="str">
        <f>IFERROR(INDEX(Zerobounce!$A:$B,MATCH(_7043_DJones_1_export_excel_2_9_[[#This Row],[COMPEMAILADDRESS]],Zerobounce!$A:$A,0),2),"")</f>
        <v/>
      </c>
      <c r="BV126" s="4" t="str">
        <f>IFERROR(INDEX(Zerobounce!$A:$B,MATCH(_7043_DJones_1_export_excel_2_9_[[#This Row],[CONTACTEMAIL]],Zerobounce!$A:$A,0),2),"")</f>
        <v>catch-all</v>
      </c>
      <c r="BW126" s="11"/>
    </row>
    <row r="127" spans="1:75" x14ac:dyDescent="0.25">
      <c r="A127" s="4" t="s">
        <v>999</v>
      </c>
      <c r="B127" s="4" t="s">
        <v>1000</v>
      </c>
      <c r="C127">
        <v>273</v>
      </c>
      <c r="D127" s="4" t="s">
        <v>1843</v>
      </c>
      <c r="E127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C-FDLY / C-GZCZ </v>
      </c>
      <c r="F127" s="4" t="s">
        <v>1844</v>
      </c>
      <c r="G127" s="4" t="s">
        <v>1845</v>
      </c>
      <c r="H127" s="4" t="s">
        <v>358</v>
      </c>
      <c r="I127" s="4" t="s">
        <v>1193</v>
      </c>
      <c r="J127" s="4" t="s">
        <v>1846</v>
      </c>
      <c r="K127" s="4" t="s">
        <v>1847</v>
      </c>
      <c r="L127" s="4"/>
      <c r="M127" s="4" t="s">
        <v>688</v>
      </c>
      <c r="N127" s="4" t="s">
        <v>1845</v>
      </c>
      <c r="O127" t="s">
        <v>1848</v>
      </c>
      <c r="P127" s="4" t="s">
        <v>358</v>
      </c>
      <c r="Q127" s="4" t="s">
        <v>1033</v>
      </c>
      <c r="R127" s="4" t="s">
        <v>1849</v>
      </c>
      <c r="S127" s="4" t="s">
        <v>1850</v>
      </c>
      <c r="T127" s="4" t="s">
        <v>1851</v>
      </c>
      <c r="U127" s="4"/>
      <c r="V127" s="4" t="s">
        <v>1852</v>
      </c>
      <c r="W127" s="4" t="s">
        <v>1853</v>
      </c>
      <c r="X127" s="4" t="s">
        <v>1321</v>
      </c>
      <c r="Y127" s="4" t="s">
        <v>1854</v>
      </c>
      <c r="Z127" s="4" t="s">
        <v>1855</v>
      </c>
      <c r="AA127" s="4" t="s">
        <v>1851</v>
      </c>
      <c r="AB127" s="4" t="s">
        <v>1855</v>
      </c>
      <c r="AC127" s="4" t="str">
        <f>IF(LEN(INDEX('By serial number'!$A:$AV,MATCH(TEXT($C127,"000"),'By serial number'!$A:$A,0),MATCH(_7043_DJones_1_export_excel_2_9_[[#Headers],["Operator"]],'By serial number'!$A$1:$AV$1,0)))=0,"",INDEX('By serial number'!$A:$AV,MATCH(TEXT($C127,"000"),'By serial number'!$A:$A,0),MATCH(_7043_DJones_1_export_excel_2_9_[[#Headers],["Operator"]],'By serial number'!$A$1:$AV$1,0)))</f>
        <v xml:space="preserve">Sunwest Home Aviation </v>
      </c>
      <c r="AD127" s="4" t="str">
        <f>IF(LEN(INDEX('By serial number'!$A:$AV,MATCH(TEXT($C127,"000"),'By serial number'!$A:$A,0),MATCH(_7043_DJones_1_export_excel_2_9_[[#Headers],[Data]],'By serial number'!$A$1:$AV$1,0)))=0,"",INDEX('By serial number'!$A:$AV,MATCH(TEXT($C127,"000"),'By serial number'!$A:$A,0),MATCH(_7043_DJones_1_export_excel_2_9_[[#Headers],[Data]],'By serial number'!$A$1:$AV$1,0)))</f>
        <v>rg 2/12/09 Sunwest Aviation Ltd. Calgary Alberta</v>
      </c>
      <c r="AE127" s="4" t="str">
        <f>IF(LEN(INDEX('By serial number'!$A:$AV,MATCH(TEXT($C127,"000"),'By serial number'!$A:$A,0),MATCH(_7043_DJones_1_export_excel_2_9_[[#Headers],[NAME]],'By serial number'!$A$1:$AV$1,0)))=0,"",INDEX('By serial number'!$A:$AV,MATCH(TEXT($C127,"000"),'By serial number'!$A:$A,0),MATCH(_7043_DJones_1_export_excel_2_9_[[#Headers],[NAME]],'By serial number'!$A$1:$AV$1,0)))</f>
        <v>Commonwealth Air Training Ltd.</v>
      </c>
      <c r="AF127" s="4" t="str">
        <f>IF(LEN(INDEX('By serial number'!$A:$AV,MATCH(TEXT($C127,"000"),'By serial number'!$A:$A,0),MATCH(_7043_DJones_1_export_excel_2_9_[[#Headers],[STREET]],'By serial number'!$A$1:$AV$1,0)))=0,"",INDEX('By serial number'!$A:$AV,MATCH(TEXT($C127,"000"),'By serial number'!$A:$A,0),MATCH(_7043_DJones_1_export_excel_2_9_[[#Headers],[STREET]],'By serial number'!$A$1:$AV$1,0)))</f>
        <v/>
      </c>
      <c r="AG127" s="4" t="str">
        <f>IF(LEN(INDEX('By serial number'!$A:$AV,MATCH(TEXT($C127,"000"),'By serial number'!$A:$A,0),MATCH(_7043_DJones_1_export_excel_2_9_[[#Headers],[CITY]],'By serial number'!$A$1:$AV$1,0)))=0,"",INDEX('By serial number'!$A:$AV,MATCH(TEXT($C127,"000"),'By serial number'!$A:$A,0),MATCH(_7043_DJones_1_export_excel_2_9_[[#Headers],[CITY]],'By serial number'!$A$1:$AV$1,0)))</f>
        <v>Ottawa</v>
      </c>
      <c r="AH127" s="4" t="str">
        <f>IF(LEN(INDEX('By serial number'!$A:$AV,MATCH(TEXT($C127,"000"),'By serial number'!$A:$A,0),MATCH(_7043_DJones_1_export_excel_2_9_[[#Headers],[STATE]],'By serial number'!$A$1:$AV$1,0)))=0,"",INDEX('By serial number'!$A:$AV,MATCH(TEXT($C127,"000"),'By serial number'!$A:$A,0),MATCH(_7043_DJones_1_export_excel_2_9_[[#Headers],[STATE]],'By serial number'!$A$1:$AV$1,0)))</f>
        <v>Ontario</v>
      </c>
      <c r="AI127" s="4" t="e">
        <f>IF(LEN(INDEX('By serial number'!$A:$AV,MATCH(TEXT($C127,"000"),'By serial number'!$A:$A,0),MATCH(_7043_DJones_1_export_excel_2_9_[[#Headers],[Column1]],'By serial number'!$A$1:$AV$1,0)))=0,"",INDEX('By serial number'!$A:$AV,MATCH(TEXT($C127,"000"),'By serial number'!$A:$A,0),MATCH(_7043_DJones_1_export_excel_2_9_[[#Headers],[Column1]],'By serial number'!$A$1:$AV$1,0)))</f>
        <v>#N/A</v>
      </c>
      <c r="AJ127" s="4" t="str">
        <f>IF(LEN(INDEX('By serial number'!$A:$AV,MATCH(TEXT($C127,"000"),'By serial number'!$A:$A,0),MATCH(_7043_DJones_1_export_excel_2_9_[[#Headers],[OTHER NAMES(1)]],'By serial number'!$A$1:$AV$1,0)))=0,"",INDEX('By serial number'!$A:$AV,MATCH(TEXT($C127,"000"),'By serial number'!$A:$A,0),MATCH(_7043_DJones_1_export_excel_2_9_[[#Headers],[OTHER NAMES(1)]],'By serial number'!$A$1:$AV$1,0)))</f>
        <v/>
      </c>
      <c r="AK127" s="4" t="str">
        <f>IF(LEN(INDEX('By serial number'!$A:$AV,MATCH(TEXT($C127,"000"),'By serial number'!$A:$A,0),MATCH(_7043_DJones_1_export_excel_2_9_[[#Headers],[OTHER NAMES(2)]],'By serial number'!$A$1:$AV$1,0)))=0,"",INDEX('By serial number'!$A:$AV,MATCH(TEXT($C127,"000"),'By serial number'!$A:$A,0),MATCH(_7043_DJones_1_export_excel_2_9_[[#Headers],[OTHER NAMES(2)]],'By serial number'!$A$1:$AV$1,0)))</f>
        <v/>
      </c>
      <c r="AL127" s="4" t="str">
        <f>IF(LEN(INDEX('By serial number'!$A:$AV,MATCH(TEXT($C127,"000"),'By serial number'!$A:$A,0),MATCH(_7043_DJones_1_export_excel_2_9_[[#Headers],[Part 135 Certificate Holder Name]],'By serial number'!$A$1:$AV$1,0)))=0,"",INDEX('By serial number'!$A:$AV,MATCH(TEXT($C127,"000"),'By serial number'!$A:$A,0),MATCH(_7043_DJones_1_export_excel_2_9_[[#Headers],[Part 135 Certificate Holder Name]],'By serial number'!$A$1:$AV$1,0)))</f>
        <v/>
      </c>
      <c r="AM127" s="4" t="str">
        <f>IF(LEN(INDEX('By serial number'!$A:$AV,MATCH(TEXT($C127,"000"),'By serial number'!$A:$A,0),MATCH(_7043_DJones_1_export_excel_2_9_[[#Headers],[Part 135 Dsgn]],'By serial number'!$A$1:$AV$1,0)))=0,"",INDEX('By serial number'!$A:$AV,MATCH(TEXT($C127,"000"),'By serial number'!$A:$A,0),MATCH(_7043_DJones_1_export_excel_2_9_[[#Headers],[Part 135 Dsgn]],'By serial number'!$A$1:$AV$1,0)))</f>
        <v/>
      </c>
      <c r="AN127" s="4" t="e">
        <f>IF(LEN(INDEX('By serial number'!$A:$AV,MATCH(TEXT($C127,"000"),'By serial number'!$A:$A,0),MATCH(_7043_DJones_1_export_excel_2_9_[[#Headers],[Column2]],'By serial number'!$A$1:$AV$1,0)))=0,"",INDEX('By serial number'!$A:$AV,MATCH(TEXT($C127,"000"),'By serial number'!$A:$A,0),MATCH(_7043_DJones_1_export_excel_2_9_[[#Headers],[Column2]],'By serial number'!$A$1:$AV$1,0)))</f>
        <v>#N/A</v>
      </c>
      <c r="AO127" s="4" t="str">
        <f>IF(LEN(INDEX('By serial number'!$A:$AV,MATCH(TEXT($C127,"000"),'By serial number'!$A:$A,0),MATCH(_7043_DJones_1_export_excel_2_9_[[#Headers],[DNB Key People]],'By serial number'!$A$1:$AV$1,0)))=0,"",INDEX('By serial number'!$A:$AV,MATCH(TEXT($C127,"000"),'By serial number'!$A:$A,0),MATCH(_7043_DJones_1_export_excel_2_9_[[#Headers],[DNB Key People]],'By serial number'!$A$1:$AV$1,0)))</f>
        <v/>
      </c>
      <c r="AP127" s="4" t="str">
        <f>IF(LEN(INDEX('By serial number'!$A:$AV,MATCH(TEXT($C127,"000"),'By serial number'!$A:$A,0),MATCH(_7043_DJones_1_export_excel_2_9_[[#Headers],[POC]],'By serial number'!$A$1:$AV$1,0)))=0,"",INDEX('By serial number'!$A:$AV,MATCH(TEXT($C127,"000"),'By serial number'!$A:$A,0),MATCH(_7043_DJones_1_export_excel_2_9_[[#Headers],[POC]],'By serial number'!$A$1:$AV$1,0)))</f>
        <v/>
      </c>
      <c r="AQ127" s="4" t="str">
        <f>IF(LEN(INDEX('By serial number'!$A:$AV,MATCH(TEXT($C127,"000"),'By serial number'!$A:$A,0),MATCH(_7043_DJones_1_export_excel_2_9_[[#Headers],[Title]],'By serial number'!$A$1:$AV$1,0)))=0,"",INDEX('By serial number'!$A:$AV,MATCH(TEXT($C127,"000"),'By serial number'!$A:$A,0),MATCH(_7043_DJones_1_export_excel_2_9_[[#Headers],[Title]],'By serial number'!$A$1:$AV$1,0)))</f>
        <v/>
      </c>
      <c r="AR127" s="4" t="str">
        <f>IF(LEN(INDEX('By serial number'!$A:$AV,MATCH(TEXT($C127,"000"),'By serial number'!$A:$A,0),MATCH(_7043_DJones_1_export_excel_2_9_[[#Headers],[Address]],'By serial number'!$A$1:$AV$1,0)))=0,"",INDEX('By serial number'!$A:$AV,MATCH(TEXT($C127,"000"),'By serial number'!$A:$A,0),MATCH(_7043_DJones_1_export_excel_2_9_[[#Headers],[Address]],'By serial number'!$A$1:$AV$1,0)))</f>
        <v/>
      </c>
      <c r="AS127" s="4" t="e">
        <f>IF(LEN(INDEX('By serial number'!$A:$AV,MATCH(TEXT($C127,"000"),'By serial number'!$A:$A,0),MATCH(_7043_DJones_1_export_excel_2_9_[[#Headers],[Column3]],'By serial number'!$A$1:$AV$1,0)))=0,"",INDEX('By serial number'!$A:$AV,MATCH(TEXT($C127,"000"),'By serial number'!$A:$A,0),MATCH(_7043_DJones_1_export_excel_2_9_[[#Headers],[Column3]],'By serial number'!$A$1:$AV$1,0)))</f>
        <v>#N/A</v>
      </c>
      <c r="AT127" s="4" t="str">
        <f>IF(LEN(INDEX('By serial number'!$A:$AV,MATCH(TEXT($C127,"000"),'By serial number'!$A:$A,0),MATCH(_7043_DJones_1_export_excel_2_9_[[#Headers],[Phone]],'By serial number'!$A$1:$AV$1,0)))=0,"",INDEX('By serial number'!$A:$AV,MATCH(TEXT($C127,"000"),'By serial number'!$A:$A,0),MATCH(_7043_DJones_1_export_excel_2_9_[[#Headers],[Phone]],'By serial number'!$A$1:$AV$1,0)))</f>
        <v/>
      </c>
      <c r="AU127" s="4" t="str">
        <f>IF(LEN(INDEX('By serial number'!$A:$AV,MATCH(TEXT($C127,"000"),'By serial number'!$A:$A,0),MATCH(_7043_DJones_1_export_excel_2_9_[[#Headers],[Email]],'By serial number'!$A$1:$AV$1,0)))=0,"",INDEX('By serial number'!$A:$AV,MATCH(TEXT($C127,"000"),'By serial number'!$A:$A,0),MATCH(_7043_DJones_1_export_excel_2_9_[[#Headers],[Email]],'By serial number'!$A$1:$AV$1,0)))</f>
        <v/>
      </c>
      <c r="AV127" s="4" t="e">
        <f>IF(LEN(INDEX('By serial number'!$A:$AV,MATCH(TEXT($C127,"000"),'By serial number'!$A:$A,0),MATCH(_7043_DJones_1_export_excel_2_9_[[#Headers],[Column4]],'By serial number'!$A$1:$AV$1,0)))=0,"",INDEX('By serial number'!$A:$AV,MATCH(TEXT($C127,"000"),'By serial number'!$A:$A,0),MATCH(_7043_DJones_1_export_excel_2_9_[[#Headers],[Column4]],'By serial number'!$A$1:$AV$1,0)))</f>
        <v>#N/A</v>
      </c>
      <c r="AW127" s="4" t="str">
        <f>IF(LEN(INDEX('By serial number'!$A:$AV,MATCH(TEXT($C127,"000"),'By serial number'!$A:$A,0),MATCH(_7043_DJones_1_export_excel_2_9_[[#Headers],[NBAA Name]],'By serial number'!$A$1:$AV$1,0)))=0,"",INDEX('By serial number'!$A:$AV,MATCH(TEXT($C127,"000"),'By serial number'!$A:$A,0),MATCH(_7043_DJones_1_export_excel_2_9_[[#Headers],[NBAA Name]],'By serial number'!$A$1:$AV$1,0)))</f>
        <v/>
      </c>
      <c r="AX127" s="4" t="str">
        <f>IF(LEN(INDEX('By serial number'!$A:$AV,MATCH(TEXT($C127,"000"),'By serial number'!$A:$A,0),MATCH(_7043_DJones_1_export_excel_2_9_[[#Headers],[NBAA Addr1]],'By serial number'!$A$1:$AV$1,0)))=0,"",INDEX('By serial number'!$A:$AV,MATCH(TEXT($C127,"000"),'By serial number'!$A:$A,0),MATCH(_7043_DJones_1_export_excel_2_9_[[#Headers],[NBAA Addr1]],'By serial number'!$A$1:$AV$1,0)))</f>
        <v/>
      </c>
      <c r="AY127" s="4" t="str">
        <f>IF(LEN(INDEX('By serial number'!$A:$AV,MATCH(TEXT($C127,"000"),'By serial number'!$A:$A,0),MATCH(_7043_DJones_1_export_excel_2_9_[[#Headers],[NBAA Addr2]],'By serial number'!$A$1:$AV$1,0)))=0,"",INDEX('By serial number'!$A:$AV,MATCH(TEXT($C127,"000"),'By serial number'!$A:$A,0),MATCH(_7043_DJones_1_export_excel_2_9_[[#Headers],[NBAA Addr2]],'By serial number'!$A$1:$AV$1,0)))</f>
        <v/>
      </c>
      <c r="AZ127" s="4" t="str">
        <f>IF(LEN(INDEX('By serial number'!$A:$AV,MATCH(TEXT($C127,"000"),'By serial number'!$A:$A,0),MATCH(_7043_DJones_1_export_excel_2_9_[[#Headers],[NBAA City]],'By serial number'!$A$1:$AV$1,0)))=0,"",INDEX('By serial number'!$A:$AV,MATCH(TEXT($C127,"000"),'By serial number'!$A:$A,0),MATCH(_7043_DJones_1_export_excel_2_9_[[#Headers],[NBAA City]],'By serial number'!$A$1:$AV$1,0)))</f>
        <v/>
      </c>
      <c r="BA127" s="4" t="str">
        <f>IF(LEN(INDEX('By serial number'!$A:$AV,MATCH(TEXT($C127,"000"),'By serial number'!$A:$A,0),MATCH(_7043_DJones_1_export_excel_2_9_[[#Headers],[NBAA State]],'By serial number'!$A$1:$AV$1,0)))=0,"",INDEX('By serial number'!$A:$AV,MATCH(TEXT($C127,"000"),'By serial number'!$A:$A,0),MATCH(_7043_DJones_1_export_excel_2_9_[[#Headers],[NBAA State]],'By serial number'!$A$1:$AV$1,0)))</f>
        <v/>
      </c>
      <c r="BB127" s="4" t="str">
        <f>IF(LEN(INDEX('By serial number'!$A:$AV,MATCH(TEXT($C127,"000"),'By serial number'!$A:$A,0),MATCH(_7043_DJones_1_export_excel_2_9_[[#Headers],[NBAA Zip]],'By serial number'!$A$1:$AV$1,0)))=0,"",INDEX('By serial number'!$A:$AV,MATCH(TEXT($C127,"000"),'By serial number'!$A:$A,0),MATCH(_7043_DJones_1_export_excel_2_9_[[#Headers],[NBAA Zip]],'By serial number'!$A$1:$AV$1,0)))</f>
        <v/>
      </c>
      <c r="BC127" s="4" t="str">
        <f>IF(LEN(INDEX('By serial number'!$A:$AV,MATCH(TEXT($C127,"000"),'By serial number'!$A:$A,0),MATCH(_7043_DJones_1_export_excel_2_9_[[#Headers],[NBAA Phone]],'By serial number'!$A$1:$AV$1,0)))=0,"",INDEX('By serial number'!$A:$AV,MATCH(TEXT($C127,"000"),'By serial number'!$A:$A,0),MATCH(_7043_DJones_1_export_excel_2_9_[[#Headers],[NBAA Phone]],'By serial number'!$A$1:$AV$1,0)))</f>
        <v/>
      </c>
      <c r="BD127" s="4" t="str">
        <f>IF(LEN(INDEX('By serial number'!$A:$AV,MATCH(TEXT($C127,"000"),'By serial number'!$A:$A,0),MATCH(_7043_DJones_1_export_excel_2_9_[[#Headers],[NBAA Web]],'By serial number'!$A$1:$AV$1,0)))=0,"",INDEX('By serial number'!$A:$AV,MATCH(TEXT($C127,"000"),'By serial number'!$A:$A,0),MATCH(_7043_DJones_1_export_excel_2_9_[[#Headers],[NBAA Web]],'By serial number'!$A$1:$AV$1,0)))</f>
        <v/>
      </c>
      <c r="BE127" s="4" t="str">
        <f>IF(LEN(INDEX('By serial number'!$A:$AV,MATCH(TEXT($C127,"000"),'By serial number'!$A:$A,0),MATCH(_7043_DJones_1_export_excel_2_9_[[#Headers],[NBAA email]],'By serial number'!$A$1:$AV$1,0)))=0,"",INDEX('By serial number'!$A:$AV,MATCH(TEXT($C127,"000"),'By serial number'!$A:$A,0),MATCH(_7043_DJones_1_export_excel_2_9_[[#Headers],[NBAA email]],'By serial number'!$A$1:$AV$1,0)))</f>
        <v/>
      </c>
      <c r="BF127" s="4" t="str">
        <f>IF(LEN(INDEX('By serial number'!$A:$AV,MATCH(TEXT($C127,"000"),'By serial number'!$A:$A,0),MATCH(_7043_DJones_1_export_excel_2_9_[[#Headers],[NBAA NBAA Link]],'By serial number'!$A$1:$AV$1,0)))=0,"",INDEX('By serial number'!$A:$AV,MATCH(TEXT($C127,"000"),'By serial number'!$A:$A,0),MATCH(_7043_DJones_1_export_excel_2_9_[[#Headers],[NBAA NBAA Link]],'By serial number'!$A$1:$AV$1,0)))</f>
        <v/>
      </c>
      <c r="BG127" s="4" t="str">
        <f>IF(LEN(INDEX('By serial number'!$A:$AV,MATCH(TEXT($C127,"000"),'By serial number'!$A:$A,0),MATCH(_7043_DJones_1_export_excel_2_9_[[#Headers],[Certificate Designator]],'By serial number'!$A$1:$AV$1,0)))=0,"",INDEX('By serial number'!$A:$AV,MATCH(TEXT($C127,"000"),'By serial number'!$A:$A,0),MATCH(_7043_DJones_1_export_excel_2_9_[[#Headers],[Certificate Designator]],'By serial number'!$A$1:$AV$1,0)))</f>
        <v/>
      </c>
      <c r="BH127" s="4" t="str">
        <f>IF(LEN(INDEX('By serial number'!$A:$AV,MATCH(TEXT($C127,"000"),'By serial number'!$A:$A,0),MATCH(_7043_DJones_1_export_excel_2_9_[[#Headers],[Company Name]],'By serial number'!$A$1:$AV$1,0)))=0,"",INDEX('By serial number'!$A:$AV,MATCH(TEXT($C127,"000"),'By serial number'!$A:$A,0),MATCH(_7043_DJones_1_export_excel_2_9_[[#Headers],[Company Name]],'By serial number'!$A$1:$AV$1,0)))</f>
        <v/>
      </c>
      <c r="BI127" s="4" t="str">
        <f>IF(LEN(INDEX('By serial number'!$A:$AV,MATCH(TEXT($C127,"000"),'By serial number'!$A:$A,0),MATCH(_7043_DJones_1_export_excel_2_9_[[#Headers],[CEO_Name]],'By serial number'!$A$1:$AV$1,0)))=0,"",INDEX('By serial number'!$A:$AV,MATCH(TEXT($C127,"000"),'By serial number'!$A:$A,0),MATCH(_7043_DJones_1_export_excel_2_9_[[#Headers],[CEO_Name]],'By serial number'!$A$1:$AV$1,0)))</f>
        <v/>
      </c>
      <c r="BJ127" s="4" t="str">
        <f>IF(LEN(INDEX('By serial number'!$A:$AV,MATCH(TEXT($C127,"000"),'By serial number'!$A:$A,0),MATCH(_7043_DJones_1_export_excel_2_9_[[#Headers],[CEO_Title]],'By serial number'!$A$1:$AV$1,0)))=0,"",INDEX('By serial number'!$A:$AV,MATCH(TEXT($C127,"000"),'By serial number'!$A:$A,0),MATCH(_7043_DJones_1_export_excel_2_9_[[#Headers],[CEO_Title]],'By serial number'!$A$1:$AV$1,0)))</f>
        <v/>
      </c>
      <c r="BK127" s="4" t="str">
        <f>IF(LEN(INDEX('By serial number'!$A:$AV,MATCH(TEXT($C127,"000"),'By serial number'!$A:$A,0),MATCH(_7043_DJones_1_export_excel_2_9_[[#Headers],[CEO_Address1]],'By serial number'!$A$1:$AV$1,0)))=0,"",INDEX('By serial number'!$A:$AV,MATCH(TEXT($C127,"000"),'By serial number'!$A:$A,0),MATCH(_7043_DJones_1_export_excel_2_9_[[#Headers],[CEO_Address1]],'By serial number'!$A$1:$AV$1,0)))</f>
        <v/>
      </c>
      <c r="BL127" s="4" t="str">
        <f>IF(LEN(INDEX('By serial number'!$A:$AV,MATCH(TEXT($C127,"000"),'By serial number'!$A:$A,0),MATCH(_7043_DJones_1_export_excel_2_9_[[#Headers],[CEO_Address2]],'By serial number'!$A$1:$AV$1,0)))=0,"",INDEX('By serial number'!$A:$AV,MATCH(TEXT($C127,"000"),'By serial number'!$A:$A,0),MATCH(_7043_DJones_1_export_excel_2_9_[[#Headers],[CEO_Address2]],'By serial number'!$A$1:$AV$1,0)))</f>
        <v/>
      </c>
      <c r="BM127" s="4" t="str">
        <f>IF(LEN(INDEX('By serial number'!$A:$AV,MATCH(TEXT($C127,"000"),'By serial number'!$A:$A,0),MATCH(_7043_DJones_1_export_excel_2_9_[[#Headers],[CEO_Address3]],'By serial number'!$A$1:$AV$1,0)))=0,"",INDEX('By serial number'!$A:$AV,MATCH(TEXT($C127,"000"),'By serial number'!$A:$A,0),MATCH(_7043_DJones_1_export_excel_2_9_[[#Headers],[CEO_Address3]],'By serial number'!$A$1:$AV$1,0)))</f>
        <v/>
      </c>
      <c r="BN127" s="4" t="str">
        <f>IF(LEN(INDEX('By serial number'!$A:$AV,MATCH(TEXT($C127,"000"),'By serial number'!$A:$A,0),MATCH(_7043_DJones_1_export_excel_2_9_[[#Headers],[CEO_City]],'By serial number'!$A$1:$AV$1,0)))=0,"",INDEX('By serial number'!$A:$AV,MATCH(TEXT($C127,"000"),'By serial number'!$A:$A,0),MATCH(_7043_DJones_1_export_excel_2_9_[[#Headers],[CEO_City]],'By serial number'!$A$1:$AV$1,0)))</f>
        <v/>
      </c>
      <c r="BO127" s="4" t="str">
        <f>IF(LEN(INDEX('By serial number'!$A:$AV,MATCH(TEXT($C127,"000"),'By serial number'!$A:$A,0),MATCH(_7043_DJones_1_export_excel_2_9_[[#Headers],[CEO_State]],'By serial number'!$A$1:$AV$1,0)))=0,"",INDEX('By serial number'!$A:$AV,MATCH(TEXT($C127,"000"),'By serial number'!$A:$A,0),MATCH(_7043_DJones_1_export_excel_2_9_[[#Headers],[CEO_State]],'By serial number'!$A$1:$AV$1,0)))</f>
        <v/>
      </c>
      <c r="BP127" s="4" t="str">
        <f>IF(LEN(INDEX('By serial number'!$A:$AV,MATCH(TEXT($C127,"000"),'By serial number'!$A:$A,0),MATCH(_7043_DJones_1_export_excel_2_9_[[#Headers],[CEO_Postal_Code]],'By serial number'!$A$1:$AV$1,0)))=0,"",INDEX('By serial number'!$A:$AV,MATCH(TEXT($C127,"000"),'By serial number'!$A:$A,0),MATCH(_7043_DJones_1_export_excel_2_9_[[#Headers],[CEO_Postal_Code]],'By serial number'!$A$1:$AV$1,0)))</f>
        <v/>
      </c>
      <c r="BQ127" s="4" t="str">
        <f>IF(LEN(INDEX('By serial number'!$A:$AV,MATCH(TEXT($C127,"000"),'By serial number'!$A:$A,0),MATCH(_7043_DJones_1_export_excel_2_9_[[#Headers],[CEO_Country]],'By serial number'!$A$1:$AV$1,0)))=0,"",INDEX('By serial number'!$A:$AV,MATCH(TEXT($C127,"000"),'By serial number'!$A:$A,0),MATCH(_7043_DJones_1_export_excel_2_9_[[#Headers],[CEO_Country]],'By serial number'!$A$1:$AV$1,0)))</f>
        <v/>
      </c>
      <c r="BR127" s="4" t="str">
        <f>IF(LEN(INDEX('By serial number'!$A:$AV,MATCH(TEXT($C127,"000"),'By serial number'!$A:$A,0),MATCH(_7043_DJones_1_export_excel_2_9_[[#Headers],[CEO_Phone]],'By serial number'!$A$1:$AV$1,0)))=0,"",INDEX('By serial number'!$A:$AV,MATCH(TEXT($C127,"000"),'By serial number'!$A:$A,0),MATCH(_7043_DJones_1_export_excel_2_9_[[#Headers],[CEO_Phone]],'By serial number'!$A$1:$AV$1,0)))</f>
        <v/>
      </c>
      <c r="BS127" s="4" t="str">
        <f>IF(LEN(INDEX('By serial number'!$A:$AV,MATCH(TEXT($C127,"000"),'By serial number'!$A:$A,0),MATCH(_7043_DJones_1_export_excel_2_9_[[#Headers],[CEO_Phone_Extension]],'By serial number'!$A$1:$AV$1,0)))=0,"",INDEX('By serial number'!$A:$AV,MATCH(TEXT($C127,"000"),'By serial number'!$A:$A,0),MATCH(_7043_DJones_1_export_excel_2_9_[[#Headers],[CEO_Phone_Extension]],'By serial number'!$A$1:$AV$1,0)))</f>
        <v/>
      </c>
      <c r="BT127" s="4" t="str">
        <f>IF(LEN(INDEX('By serial number'!$A:$AV,MATCH(TEXT($C127,"000"),'By serial number'!$A:$A,0),MATCH(_7043_DJones_1_export_excel_2_9_[[#Headers],[CEO_Foreign_Phone]],'By serial number'!$A$1:$AV$1,0)))=0,"",INDEX('By serial number'!$A:$AV,MATCH(TEXT($C127,"000"),'By serial number'!$A:$A,0),MATCH(_7043_DJones_1_export_excel_2_9_[[#Headers],[CEO_Foreign_Phone]],'By serial number'!$A$1:$AV$1,0)))</f>
        <v/>
      </c>
      <c r="BU127" s="4" t="str">
        <f>IFERROR(INDEX(Zerobounce!$A:$B,MATCH(_7043_DJones_1_export_excel_2_9_[[#This Row],[COMPEMAILADDRESS]],Zerobounce!$A:$A,0),2),"")</f>
        <v>do_not_mail</v>
      </c>
      <c r="BV127" s="4" t="str">
        <f>IFERROR(INDEX(Zerobounce!$A:$B,MATCH(_7043_DJones_1_export_excel_2_9_[[#This Row],[CONTACTEMAIL]],Zerobounce!$A:$A,0),2),"")</f>
        <v>valid</v>
      </c>
      <c r="BW127" s="11"/>
    </row>
    <row r="128" spans="1:75" x14ac:dyDescent="0.25">
      <c r="A128" s="4" t="s">
        <v>999</v>
      </c>
      <c r="B128" s="4" t="s">
        <v>1000</v>
      </c>
      <c r="C128">
        <v>273</v>
      </c>
      <c r="D128" s="4" t="s">
        <v>1843</v>
      </c>
      <c r="E128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C-FDLY / C-GZCZ </v>
      </c>
      <c r="F128" s="4" t="s">
        <v>1844</v>
      </c>
      <c r="G128" s="4" t="s">
        <v>1845</v>
      </c>
      <c r="H128" s="4" t="s">
        <v>358</v>
      </c>
      <c r="I128" s="4" t="s">
        <v>515</v>
      </c>
      <c r="J128" s="4" t="s">
        <v>1846</v>
      </c>
      <c r="K128" s="4" t="s">
        <v>1847</v>
      </c>
      <c r="L128" s="4"/>
      <c r="M128" s="4" t="s">
        <v>688</v>
      </c>
      <c r="N128" s="4" t="s">
        <v>1845</v>
      </c>
      <c r="O128" t="s">
        <v>1848</v>
      </c>
      <c r="P128" s="4" t="s">
        <v>358</v>
      </c>
      <c r="Q128" s="4" t="s">
        <v>1033</v>
      </c>
      <c r="R128" s="4" t="s">
        <v>1849</v>
      </c>
      <c r="S128" s="4" t="s">
        <v>1850</v>
      </c>
      <c r="T128" s="4" t="s">
        <v>1851</v>
      </c>
      <c r="U128" s="4"/>
      <c r="V128" s="4" t="s">
        <v>1852</v>
      </c>
      <c r="W128" s="4" t="s">
        <v>1853</v>
      </c>
      <c r="X128" s="4" t="s">
        <v>1321</v>
      </c>
      <c r="Y128" s="4" t="s">
        <v>1854</v>
      </c>
      <c r="Z128" s="4" t="s">
        <v>1855</v>
      </c>
      <c r="AA128" s="4" t="s">
        <v>1851</v>
      </c>
      <c r="AB128" s="4" t="s">
        <v>1855</v>
      </c>
      <c r="AC128" s="4" t="str">
        <f>IF(LEN(INDEX('By serial number'!$A:$AV,MATCH(TEXT($C128,"000"),'By serial number'!$A:$A,0),MATCH(_7043_DJones_1_export_excel_2_9_[[#Headers],["Operator"]],'By serial number'!$A$1:$AV$1,0)))=0,"",INDEX('By serial number'!$A:$AV,MATCH(TEXT($C128,"000"),'By serial number'!$A:$A,0),MATCH(_7043_DJones_1_export_excel_2_9_[[#Headers],["Operator"]],'By serial number'!$A$1:$AV$1,0)))</f>
        <v xml:space="preserve">Sunwest Home Aviation </v>
      </c>
      <c r="AD128" s="4" t="str">
        <f>IF(LEN(INDEX('By serial number'!$A:$AV,MATCH(TEXT($C128,"000"),'By serial number'!$A:$A,0),MATCH(_7043_DJones_1_export_excel_2_9_[[#Headers],[Data]],'By serial number'!$A$1:$AV$1,0)))=0,"",INDEX('By serial number'!$A:$AV,MATCH(TEXT($C128,"000"),'By serial number'!$A:$A,0),MATCH(_7043_DJones_1_export_excel_2_9_[[#Headers],[Data]],'By serial number'!$A$1:$AV$1,0)))</f>
        <v>rg 2/12/09 Sunwest Aviation Ltd. Calgary Alberta</v>
      </c>
      <c r="AE128" s="4" t="str">
        <f>IF(LEN(INDEX('By serial number'!$A:$AV,MATCH(TEXT($C128,"000"),'By serial number'!$A:$A,0),MATCH(_7043_DJones_1_export_excel_2_9_[[#Headers],[NAME]],'By serial number'!$A$1:$AV$1,0)))=0,"",INDEX('By serial number'!$A:$AV,MATCH(TEXT($C128,"000"),'By serial number'!$A:$A,0),MATCH(_7043_DJones_1_export_excel_2_9_[[#Headers],[NAME]],'By serial number'!$A$1:$AV$1,0)))</f>
        <v>Commonwealth Air Training Ltd.</v>
      </c>
      <c r="AF128" s="4" t="str">
        <f>IF(LEN(INDEX('By serial number'!$A:$AV,MATCH(TEXT($C128,"000"),'By serial number'!$A:$A,0),MATCH(_7043_DJones_1_export_excel_2_9_[[#Headers],[STREET]],'By serial number'!$A$1:$AV$1,0)))=0,"",INDEX('By serial number'!$A:$AV,MATCH(TEXT($C128,"000"),'By serial number'!$A:$A,0),MATCH(_7043_DJones_1_export_excel_2_9_[[#Headers],[STREET]],'By serial number'!$A$1:$AV$1,0)))</f>
        <v/>
      </c>
      <c r="AG128" s="4" t="str">
        <f>IF(LEN(INDEX('By serial number'!$A:$AV,MATCH(TEXT($C128,"000"),'By serial number'!$A:$A,0),MATCH(_7043_DJones_1_export_excel_2_9_[[#Headers],[CITY]],'By serial number'!$A$1:$AV$1,0)))=0,"",INDEX('By serial number'!$A:$AV,MATCH(TEXT($C128,"000"),'By serial number'!$A:$A,0),MATCH(_7043_DJones_1_export_excel_2_9_[[#Headers],[CITY]],'By serial number'!$A$1:$AV$1,0)))</f>
        <v>Ottawa</v>
      </c>
      <c r="AH128" s="4" t="str">
        <f>IF(LEN(INDEX('By serial number'!$A:$AV,MATCH(TEXT($C128,"000"),'By serial number'!$A:$A,0),MATCH(_7043_DJones_1_export_excel_2_9_[[#Headers],[STATE]],'By serial number'!$A$1:$AV$1,0)))=0,"",INDEX('By serial number'!$A:$AV,MATCH(TEXT($C128,"000"),'By serial number'!$A:$A,0),MATCH(_7043_DJones_1_export_excel_2_9_[[#Headers],[STATE]],'By serial number'!$A$1:$AV$1,0)))</f>
        <v>Ontario</v>
      </c>
      <c r="AI128" s="4" t="e">
        <f>IF(LEN(INDEX('By serial number'!$A:$AV,MATCH(TEXT($C128,"000"),'By serial number'!$A:$A,0),MATCH(_7043_DJones_1_export_excel_2_9_[[#Headers],[Column1]],'By serial number'!$A$1:$AV$1,0)))=0,"",INDEX('By serial number'!$A:$AV,MATCH(TEXT($C128,"000"),'By serial number'!$A:$A,0),MATCH(_7043_DJones_1_export_excel_2_9_[[#Headers],[Column1]],'By serial number'!$A$1:$AV$1,0)))</f>
        <v>#N/A</v>
      </c>
      <c r="AJ128" s="4" t="str">
        <f>IF(LEN(INDEX('By serial number'!$A:$AV,MATCH(TEXT($C128,"000"),'By serial number'!$A:$A,0),MATCH(_7043_DJones_1_export_excel_2_9_[[#Headers],[OTHER NAMES(1)]],'By serial number'!$A$1:$AV$1,0)))=0,"",INDEX('By serial number'!$A:$AV,MATCH(TEXT($C128,"000"),'By serial number'!$A:$A,0),MATCH(_7043_DJones_1_export_excel_2_9_[[#Headers],[OTHER NAMES(1)]],'By serial number'!$A$1:$AV$1,0)))</f>
        <v/>
      </c>
      <c r="AK128" s="4" t="str">
        <f>IF(LEN(INDEX('By serial number'!$A:$AV,MATCH(TEXT($C128,"000"),'By serial number'!$A:$A,0),MATCH(_7043_DJones_1_export_excel_2_9_[[#Headers],[OTHER NAMES(2)]],'By serial number'!$A$1:$AV$1,0)))=0,"",INDEX('By serial number'!$A:$AV,MATCH(TEXT($C128,"000"),'By serial number'!$A:$A,0),MATCH(_7043_DJones_1_export_excel_2_9_[[#Headers],[OTHER NAMES(2)]],'By serial number'!$A$1:$AV$1,0)))</f>
        <v/>
      </c>
      <c r="AL128" s="4" t="str">
        <f>IF(LEN(INDEX('By serial number'!$A:$AV,MATCH(TEXT($C128,"000"),'By serial number'!$A:$A,0),MATCH(_7043_DJones_1_export_excel_2_9_[[#Headers],[Part 135 Certificate Holder Name]],'By serial number'!$A$1:$AV$1,0)))=0,"",INDEX('By serial number'!$A:$AV,MATCH(TEXT($C128,"000"),'By serial number'!$A:$A,0),MATCH(_7043_DJones_1_export_excel_2_9_[[#Headers],[Part 135 Certificate Holder Name]],'By serial number'!$A$1:$AV$1,0)))</f>
        <v/>
      </c>
      <c r="AM128" s="4" t="str">
        <f>IF(LEN(INDEX('By serial number'!$A:$AV,MATCH(TEXT($C128,"000"),'By serial number'!$A:$A,0),MATCH(_7043_DJones_1_export_excel_2_9_[[#Headers],[Part 135 Dsgn]],'By serial number'!$A$1:$AV$1,0)))=0,"",INDEX('By serial number'!$A:$AV,MATCH(TEXT($C128,"000"),'By serial number'!$A:$A,0),MATCH(_7043_DJones_1_export_excel_2_9_[[#Headers],[Part 135 Dsgn]],'By serial number'!$A$1:$AV$1,0)))</f>
        <v/>
      </c>
      <c r="AN128" s="4" t="e">
        <f>IF(LEN(INDEX('By serial number'!$A:$AV,MATCH(TEXT($C128,"000"),'By serial number'!$A:$A,0),MATCH(_7043_DJones_1_export_excel_2_9_[[#Headers],[Column2]],'By serial number'!$A$1:$AV$1,0)))=0,"",INDEX('By serial number'!$A:$AV,MATCH(TEXT($C128,"000"),'By serial number'!$A:$A,0),MATCH(_7043_DJones_1_export_excel_2_9_[[#Headers],[Column2]],'By serial number'!$A$1:$AV$1,0)))</f>
        <v>#N/A</v>
      </c>
      <c r="AO128" s="4" t="str">
        <f>IF(LEN(INDEX('By serial number'!$A:$AV,MATCH(TEXT($C128,"000"),'By serial number'!$A:$A,0),MATCH(_7043_DJones_1_export_excel_2_9_[[#Headers],[DNB Key People]],'By serial number'!$A$1:$AV$1,0)))=0,"",INDEX('By serial number'!$A:$AV,MATCH(TEXT($C128,"000"),'By serial number'!$A:$A,0),MATCH(_7043_DJones_1_export_excel_2_9_[[#Headers],[DNB Key People]],'By serial number'!$A$1:$AV$1,0)))</f>
        <v/>
      </c>
      <c r="AP128" s="4" t="str">
        <f>IF(LEN(INDEX('By serial number'!$A:$AV,MATCH(TEXT($C128,"000"),'By serial number'!$A:$A,0),MATCH(_7043_DJones_1_export_excel_2_9_[[#Headers],[POC]],'By serial number'!$A$1:$AV$1,0)))=0,"",INDEX('By serial number'!$A:$AV,MATCH(TEXT($C128,"000"),'By serial number'!$A:$A,0),MATCH(_7043_DJones_1_export_excel_2_9_[[#Headers],[POC]],'By serial number'!$A$1:$AV$1,0)))</f>
        <v/>
      </c>
      <c r="AQ128" s="4" t="str">
        <f>IF(LEN(INDEX('By serial number'!$A:$AV,MATCH(TEXT($C128,"000"),'By serial number'!$A:$A,0),MATCH(_7043_DJones_1_export_excel_2_9_[[#Headers],[Title]],'By serial number'!$A$1:$AV$1,0)))=0,"",INDEX('By serial number'!$A:$AV,MATCH(TEXT($C128,"000"),'By serial number'!$A:$A,0),MATCH(_7043_DJones_1_export_excel_2_9_[[#Headers],[Title]],'By serial number'!$A$1:$AV$1,0)))</f>
        <v/>
      </c>
      <c r="AR128" s="4" t="str">
        <f>IF(LEN(INDEX('By serial number'!$A:$AV,MATCH(TEXT($C128,"000"),'By serial number'!$A:$A,0),MATCH(_7043_DJones_1_export_excel_2_9_[[#Headers],[Address]],'By serial number'!$A$1:$AV$1,0)))=0,"",INDEX('By serial number'!$A:$AV,MATCH(TEXT($C128,"000"),'By serial number'!$A:$A,0),MATCH(_7043_DJones_1_export_excel_2_9_[[#Headers],[Address]],'By serial number'!$A$1:$AV$1,0)))</f>
        <v/>
      </c>
      <c r="AS128" s="4" t="e">
        <f>IF(LEN(INDEX('By serial number'!$A:$AV,MATCH(TEXT($C128,"000"),'By serial number'!$A:$A,0),MATCH(_7043_DJones_1_export_excel_2_9_[[#Headers],[Column3]],'By serial number'!$A$1:$AV$1,0)))=0,"",INDEX('By serial number'!$A:$AV,MATCH(TEXT($C128,"000"),'By serial number'!$A:$A,0),MATCH(_7043_DJones_1_export_excel_2_9_[[#Headers],[Column3]],'By serial number'!$A$1:$AV$1,0)))</f>
        <v>#N/A</v>
      </c>
      <c r="AT128" s="4" t="str">
        <f>IF(LEN(INDEX('By serial number'!$A:$AV,MATCH(TEXT($C128,"000"),'By serial number'!$A:$A,0),MATCH(_7043_DJones_1_export_excel_2_9_[[#Headers],[Phone]],'By serial number'!$A$1:$AV$1,0)))=0,"",INDEX('By serial number'!$A:$AV,MATCH(TEXT($C128,"000"),'By serial number'!$A:$A,0),MATCH(_7043_DJones_1_export_excel_2_9_[[#Headers],[Phone]],'By serial number'!$A$1:$AV$1,0)))</f>
        <v/>
      </c>
      <c r="AU128" s="4" t="str">
        <f>IF(LEN(INDEX('By serial number'!$A:$AV,MATCH(TEXT($C128,"000"),'By serial number'!$A:$A,0),MATCH(_7043_DJones_1_export_excel_2_9_[[#Headers],[Email]],'By serial number'!$A$1:$AV$1,0)))=0,"",INDEX('By serial number'!$A:$AV,MATCH(TEXT($C128,"000"),'By serial number'!$A:$A,0),MATCH(_7043_DJones_1_export_excel_2_9_[[#Headers],[Email]],'By serial number'!$A$1:$AV$1,0)))</f>
        <v/>
      </c>
      <c r="AV128" s="4" t="e">
        <f>IF(LEN(INDEX('By serial number'!$A:$AV,MATCH(TEXT($C128,"000"),'By serial number'!$A:$A,0),MATCH(_7043_DJones_1_export_excel_2_9_[[#Headers],[Column4]],'By serial number'!$A$1:$AV$1,0)))=0,"",INDEX('By serial number'!$A:$AV,MATCH(TEXT($C128,"000"),'By serial number'!$A:$A,0),MATCH(_7043_DJones_1_export_excel_2_9_[[#Headers],[Column4]],'By serial number'!$A$1:$AV$1,0)))</f>
        <v>#N/A</v>
      </c>
      <c r="AW128" s="4" t="str">
        <f>IF(LEN(INDEX('By serial number'!$A:$AV,MATCH(TEXT($C128,"000"),'By serial number'!$A:$A,0),MATCH(_7043_DJones_1_export_excel_2_9_[[#Headers],[NBAA Name]],'By serial number'!$A$1:$AV$1,0)))=0,"",INDEX('By serial number'!$A:$AV,MATCH(TEXT($C128,"000"),'By serial number'!$A:$A,0),MATCH(_7043_DJones_1_export_excel_2_9_[[#Headers],[NBAA Name]],'By serial number'!$A$1:$AV$1,0)))</f>
        <v/>
      </c>
      <c r="AX128" s="4" t="str">
        <f>IF(LEN(INDEX('By serial number'!$A:$AV,MATCH(TEXT($C128,"000"),'By serial number'!$A:$A,0),MATCH(_7043_DJones_1_export_excel_2_9_[[#Headers],[NBAA Addr1]],'By serial number'!$A$1:$AV$1,0)))=0,"",INDEX('By serial number'!$A:$AV,MATCH(TEXT($C128,"000"),'By serial number'!$A:$A,0),MATCH(_7043_DJones_1_export_excel_2_9_[[#Headers],[NBAA Addr1]],'By serial number'!$A$1:$AV$1,0)))</f>
        <v/>
      </c>
      <c r="AY128" s="4" t="str">
        <f>IF(LEN(INDEX('By serial number'!$A:$AV,MATCH(TEXT($C128,"000"),'By serial number'!$A:$A,0),MATCH(_7043_DJones_1_export_excel_2_9_[[#Headers],[NBAA Addr2]],'By serial number'!$A$1:$AV$1,0)))=0,"",INDEX('By serial number'!$A:$AV,MATCH(TEXT($C128,"000"),'By serial number'!$A:$A,0),MATCH(_7043_DJones_1_export_excel_2_9_[[#Headers],[NBAA Addr2]],'By serial number'!$A$1:$AV$1,0)))</f>
        <v/>
      </c>
      <c r="AZ128" s="4" t="str">
        <f>IF(LEN(INDEX('By serial number'!$A:$AV,MATCH(TEXT($C128,"000"),'By serial number'!$A:$A,0),MATCH(_7043_DJones_1_export_excel_2_9_[[#Headers],[NBAA City]],'By serial number'!$A$1:$AV$1,0)))=0,"",INDEX('By serial number'!$A:$AV,MATCH(TEXT($C128,"000"),'By serial number'!$A:$A,0),MATCH(_7043_DJones_1_export_excel_2_9_[[#Headers],[NBAA City]],'By serial number'!$A$1:$AV$1,0)))</f>
        <v/>
      </c>
      <c r="BA128" s="4" t="str">
        <f>IF(LEN(INDEX('By serial number'!$A:$AV,MATCH(TEXT($C128,"000"),'By serial number'!$A:$A,0),MATCH(_7043_DJones_1_export_excel_2_9_[[#Headers],[NBAA State]],'By serial number'!$A$1:$AV$1,0)))=0,"",INDEX('By serial number'!$A:$AV,MATCH(TEXT($C128,"000"),'By serial number'!$A:$A,0),MATCH(_7043_DJones_1_export_excel_2_9_[[#Headers],[NBAA State]],'By serial number'!$A$1:$AV$1,0)))</f>
        <v/>
      </c>
      <c r="BB128" s="4" t="str">
        <f>IF(LEN(INDEX('By serial number'!$A:$AV,MATCH(TEXT($C128,"000"),'By serial number'!$A:$A,0),MATCH(_7043_DJones_1_export_excel_2_9_[[#Headers],[NBAA Zip]],'By serial number'!$A$1:$AV$1,0)))=0,"",INDEX('By serial number'!$A:$AV,MATCH(TEXT($C128,"000"),'By serial number'!$A:$A,0),MATCH(_7043_DJones_1_export_excel_2_9_[[#Headers],[NBAA Zip]],'By serial number'!$A$1:$AV$1,0)))</f>
        <v/>
      </c>
      <c r="BC128" s="4" t="str">
        <f>IF(LEN(INDEX('By serial number'!$A:$AV,MATCH(TEXT($C128,"000"),'By serial number'!$A:$A,0),MATCH(_7043_DJones_1_export_excel_2_9_[[#Headers],[NBAA Phone]],'By serial number'!$A$1:$AV$1,0)))=0,"",INDEX('By serial number'!$A:$AV,MATCH(TEXT($C128,"000"),'By serial number'!$A:$A,0),MATCH(_7043_DJones_1_export_excel_2_9_[[#Headers],[NBAA Phone]],'By serial number'!$A$1:$AV$1,0)))</f>
        <v/>
      </c>
      <c r="BD128" s="4" t="str">
        <f>IF(LEN(INDEX('By serial number'!$A:$AV,MATCH(TEXT($C128,"000"),'By serial number'!$A:$A,0),MATCH(_7043_DJones_1_export_excel_2_9_[[#Headers],[NBAA Web]],'By serial number'!$A$1:$AV$1,0)))=0,"",INDEX('By serial number'!$A:$AV,MATCH(TEXT($C128,"000"),'By serial number'!$A:$A,0),MATCH(_7043_DJones_1_export_excel_2_9_[[#Headers],[NBAA Web]],'By serial number'!$A$1:$AV$1,0)))</f>
        <v/>
      </c>
      <c r="BE128" s="4" t="str">
        <f>IF(LEN(INDEX('By serial number'!$A:$AV,MATCH(TEXT($C128,"000"),'By serial number'!$A:$A,0),MATCH(_7043_DJones_1_export_excel_2_9_[[#Headers],[NBAA email]],'By serial number'!$A$1:$AV$1,0)))=0,"",INDEX('By serial number'!$A:$AV,MATCH(TEXT($C128,"000"),'By serial number'!$A:$A,0),MATCH(_7043_DJones_1_export_excel_2_9_[[#Headers],[NBAA email]],'By serial number'!$A$1:$AV$1,0)))</f>
        <v/>
      </c>
      <c r="BF128" s="4" t="str">
        <f>IF(LEN(INDEX('By serial number'!$A:$AV,MATCH(TEXT($C128,"000"),'By serial number'!$A:$A,0),MATCH(_7043_DJones_1_export_excel_2_9_[[#Headers],[NBAA NBAA Link]],'By serial number'!$A$1:$AV$1,0)))=0,"",INDEX('By serial number'!$A:$AV,MATCH(TEXT($C128,"000"),'By serial number'!$A:$A,0),MATCH(_7043_DJones_1_export_excel_2_9_[[#Headers],[NBAA NBAA Link]],'By serial number'!$A$1:$AV$1,0)))</f>
        <v/>
      </c>
      <c r="BG128" s="4" t="str">
        <f>IF(LEN(INDEX('By serial number'!$A:$AV,MATCH(TEXT($C128,"000"),'By serial number'!$A:$A,0),MATCH(_7043_DJones_1_export_excel_2_9_[[#Headers],[Certificate Designator]],'By serial number'!$A$1:$AV$1,0)))=0,"",INDEX('By serial number'!$A:$AV,MATCH(TEXT($C128,"000"),'By serial number'!$A:$A,0),MATCH(_7043_DJones_1_export_excel_2_9_[[#Headers],[Certificate Designator]],'By serial number'!$A$1:$AV$1,0)))</f>
        <v/>
      </c>
      <c r="BH128" s="4" t="str">
        <f>IF(LEN(INDEX('By serial number'!$A:$AV,MATCH(TEXT($C128,"000"),'By serial number'!$A:$A,0),MATCH(_7043_DJones_1_export_excel_2_9_[[#Headers],[Company Name]],'By serial number'!$A$1:$AV$1,0)))=0,"",INDEX('By serial number'!$A:$AV,MATCH(TEXT($C128,"000"),'By serial number'!$A:$A,0),MATCH(_7043_DJones_1_export_excel_2_9_[[#Headers],[Company Name]],'By serial number'!$A$1:$AV$1,0)))</f>
        <v/>
      </c>
      <c r="BI128" s="4" t="str">
        <f>IF(LEN(INDEX('By serial number'!$A:$AV,MATCH(TEXT($C128,"000"),'By serial number'!$A:$A,0),MATCH(_7043_DJones_1_export_excel_2_9_[[#Headers],[CEO_Name]],'By serial number'!$A$1:$AV$1,0)))=0,"",INDEX('By serial number'!$A:$AV,MATCH(TEXT($C128,"000"),'By serial number'!$A:$A,0),MATCH(_7043_DJones_1_export_excel_2_9_[[#Headers],[CEO_Name]],'By serial number'!$A$1:$AV$1,0)))</f>
        <v/>
      </c>
      <c r="BJ128" s="4" t="str">
        <f>IF(LEN(INDEX('By serial number'!$A:$AV,MATCH(TEXT($C128,"000"),'By serial number'!$A:$A,0),MATCH(_7043_DJones_1_export_excel_2_9_[[#Headers],[CEO_Title]],'By serial number'!$A$1:$AV$1,0)))=0,"",INDEX('By serial number'!$A:$AV,MATCH(TEXT($C128,"000"),'By serial number'!$A:$A,0),MATCH(_7043_DJones_1_export_excel_2_9_[[#Headers],[CEO_Title]],'By serial number'!$A$1:$AV$1,0)))</f>
        <v/>
      </c>
      <c r="BK128" s="4" t="str">
        <f>IF(LEN(INDEX('By serial number'!$A:$AV,MATCH(TEXT($C128,"000"),'By serial number'!$A:$A,0),MATCH(_7043_DJones_1_export_excel_2_9_[[#Headers],[CEO_Address1]],'By serial number'!$A$1:$AV$1,0)))=0,"",INDEX('By serial number'!$A:$AV,MATCH(TEXT($C128,"000"),'By serial number'!$A:$A,0),MATCH(_7043_DJones_1_export_excel_2_9_[[#Headers],[CEO_Address1]],'By serial number'!$A$1:$AV$1,0)))</f>
        <v/>
      </c>
      <c r="BL128" s="4" t="str">
        <f>IF(LEN(INDEX('By serial number'!$A:$AV,MATCH(TEXT($C128,"000"),'By serial number'!$A:$A,0),MATCH(_7043_DJones_1_export_excel_2_9_[[#Headers],[CEO_Address2]],'By serial number'!$A$1:$AV$1,0)))=0,"",INDEX('By serial number'!$A:$AV,MATCH(TEXT($C128,"000"),'By serial number'!$A:$A,0),MATCH(_7043_DJones_1_export_excel_2_9_[[#Headers],[CEO_Address2]],'By serial number'!$A$1:$AV$1,0)))</f>
        <v/>
      </c>
      <c r="BM128" s="4" t="str">
        <f>IF(LEN(INDEX('By serial number'!$A:$AV,MATCH(TEXT($C128,"000"),'By serial number'!$A:$A,0),MATCH(_7043_DJones_1_export_excel_2_9_[[#Headers],[CEO_Address3]],'By serial number'!$A$1:$AV$1,0)))=0,"",INDEX('By serial number'!$A:$AV,MATCH(TEXT($C128,"000"),'By serial number'!$A:$A,0),MATCH(_7043_DJones_1_export_excel_2_9_[[#Headers],[CEO_Address3]],'By serial number'!$A$1:$AV$1,0)))</f>
        <v/>
      </c>
      <c r="BN128" s="4" t="str">
        <f>IF(LEN(INDEX('By serial number'!$A:$AV,MATCH(TEXT($C128,"000"),'By serial number'!$A:$A,0),MATCH(_7043_DJones_1_export_excel_2_9_[[#Headers],[CEO_City]],'By serial number'!$A$1:$AV$1,0)))=0,"",INDEX('By serial number'!$A:$AV,MATCH(TEXT($C128,"000"),'By serial number'!$A:$A,0),MATCH(_7043_DJones_1_export_excel_2_9_[[#Headers],[CEO_City]],'By serial number'!$A$1:$AV$1,0)))</f>
        <v/>
      </c>
      <c r="BO128" s="4" t="str">
        <f>IF(LEN(INDEX('By serial number'!$A:$AV,MATCH(TEXT($C128,"000"),'By serial number'!$A:$A,0),MATCH(_7043_DJones_1_export_excel_2_9_[[#Headers],[CEO_State]],'By serial number'!$A$1:$AV$1,0)))=0,"",INDEX('By serial number'!$A:$AV,MATCH(TEXT($C128,"000"),'By serial number'!$A:$A,0),MATCH(_7043_DJones_1_export_excel_2_9_[[#Headers],[CEO_State]],'By serial number'!$A$1:$AV$1,0)))</f>
        <v/>
      </c>
      <c r="BP128" s="4" t="str">
        <f>IF(LEN(INDEX('By serial number'!$A:$AV,MATCH(TEXT($C128,"000"),'By serial number'!$A:$A,0),MATCH(_7043_DJones_1_export_excel_2_9_[[#Headers],[CEO_Postal_Code]],'By serial number'!$A$1:$AV$1,0)))=0,"",INDEX('By serial number'!$A:$AV,MATCH(TEXT($C128,"000"),'By serial number'!$A:$A,0),MATCH(_7043_DJones_1_export_excel_2_9_[[#Headers],[CEO_Postal_Code]],'By serial number'!$A$1:$AV$1,0)))</f>
        <v/>
      </c>
      <c r="BQ128" s="4" t="str">
        <f>IF(LEN(INDEX('By serial number'!$A:$AV,MATCH(TEXT($C128,"000"),'By serial number'!$A:$A,0),MATCH(_7043_DJones_1_export_excel_2_9_[[#Headers],[CEO_Country]],'By serial number'!$A$1:$AV$1,0)))=0,"",INDEX('By serial number'!$A:$AV,MATCH(TEXT($C128,"000"),'By serial number'!$A:$A,0),MATCH(_7043_DJones_1_export_excel_2_9_[[#Headers],[CEO_Country]],'By serial number'!$A$1:$AV$1,0)))</f>
        <v/>
      </c>
      <c r="BR128" s="4" t="str">
        <f>IF(LEN(INDEX('By serial number'!$A:$AV,MATCH(TEXT($C128,"000"),'By serial number'!$A:$A,0),MATCH(_7043_DJones_1_export_excel_2_9_[[#Headers],[CEO_Phone]],'By serial number'!$A$1:$AV$1,0)))=0,"",INDEX('By serial number'!$A:$AV,MATCH(TEXT($C128,"000"),'By serial number'!$A:$A,0),MATCH(_7043_DJones_1_export_excel_2_9_[[#Headers],[CEO_Phone]],'By serial number'!$A$1:$AV$1,0)))</f>
        <v/>
      </c>
      <c r="BS128" s="4" t="str">
        <f>IF(LEN(INDEX('By serial number'!$A:$AV,MATCH(TEXT($C128,"000"),'By serial number'!$A:$A,0),MATCH(_7043_DJones_1_export_excel_2_9_[[#Headers],[CEO_Phone_Extension]],'By serial number'!$A$1:$AV$1,0)))=0,"",INDEX('By serial number'!$A:$AV,MATCH(TEXT($C128,"000"),'By serial number'!$A:$A,0),MATCH(_7043_DJones_1_export_excel_2_9_[[#Headers],[CEO_Phone_Extension]],'By serial number'!$A$1:$AV$1,0)))</f>
        <v/>
      </c>
      <c r="BT128" s="4" t="str">
        <f>IF(LEN(INDEX('By serial number'!$A:$AV,MATCH(TEXT($C128,"000"),'By serial number'!$A:$A,0),MATCH(_7043_DJones_1_export_excel_2_9_[[#Headers],[CEO_Foreign_Phone]],'By serial number'!$A$1:$AV$1,0)))=0,"",INDEX('By serial number'!$A:$AV,MATCH(TEXT($C128,"000"),'By serial number'!$A:$A,0),MATCH(_7043_DJones_1_export_excel_2_9_[[#Headers],[CEO_Foreign_Phone]],'By serial number'!$A$1:$AV$1,0)))</f>
        <v/>
      </c>
      <c r="BU128" s="4" t="str">
        <f>IFERROR(INDEX(Zerobounce!$A:$B,MATCH(_7043_DJones_1_export_excel_2_9_[[#This Row],[COMPEMAILADDRESS]],Zerobounce!$A:$A,0),2),"")</f>
        <v>do_not_mail</v>
      </c>
      <c r="BV128" s="4" t="str">
        <f>IFERROR(INDEX(Zerobounce!$A:$B,MATCH(_7043_DJones_1_export_excel_2_9_[[#This Row],[CONTACTEMAIL]],Zerobounce!$A:$A,0),2),"")</f>
        <v>valid</v>
      </c>
      <c r="BW128" s="11"/>
    </row>
    <row r="129" spans="1:75" x14ac:dyDescent="0.25">
      <c r="A129" s="4" t="s">
        <v>999</v>
      </c>
      <c r="B129" s="4" t="s">
        <v>1000</v>
      </c>
      <c r="C129">
        <v>274</v>
      </c>
      <c r="D129" s="4" t="s">
        <v>712</v>
      </c>
      <c r="E129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N3FS</v>
      </c>
      <c r="F129" s="4" t="s">
        <v>1856</v>
      </c>
      <c r="G129" s="4" t="s">
        <v>375</v>
      </c>
      <c r="H129" s="4" t="s">
        <v>1002</v>
      </c>
      <c r="I129" s="4" t="s">
        <v>515</v>
      </c>
      <c r="J129" s="4" t="s">
        <v>1857</v>
      </c>
      <c r="K129" s="4" t="s">
        <v>1858</v>
      </c>
      <c r="L129" s="4"/>
      <c r="M129" s="4" t="s">
        <v>1859</v>
      </c>
      <c r="N129" s="4" t="s">
        <v>375</v>
      </c>
      <c r="O129">
        <v>33716</v>
      </c>
      <c r="P129" s="4" t="s">
        <v>1002</v>
      </c>
      <c r="Q129" s="4" t="s">
        <v>1016</v>
      </c>
      <c r="R129" s="4"/>
      <c r="S129" s="4"/>
      <c r="T129" s="4"/>
      <c r="U129" s="4"/>
      <c r="V129" s="4" t="s">
        <v>1860</v>
      </c>
      <c r="W129" s="4" t="s">
        <v>1861</v>
      </c>
      <c r="X129" s="4" t="s">
        <v>1010</v>
      </c>
      <c r="Y129" s="4" t="s">
        <v>1862</v>
      </c>
      <c r="Z129" s="4" t="s">
        <v>1863</v>
      </c>
      <c r="AA129" s="4"/>
      <c r="AB129" s="4" t="s">
        <v>1863</v>
      </c>
      <c r="AC129" s="4" t="str">
        <f>IF(LEN(INDEX('By serial number'!$A:$AV,MATCH(TEXT($C129,"000"),'By serial number'!$A:$A,0),MATCH(_7043_DJones_1_export_excel_2_9_[[#Headers],["Operator"]],'By serial number'!$A$1:$AV$1,0)))=0,"",INDEX('By serial number'!$A:$AV,MATCH(TEXT($C129,"000"),'By serial number'!$A:$A,0),MATCH(_7043_DJones_1_export_excel_2_9_[[#Headers],["Operator"]],'By serial number'!$A$1:$AV$1,0)))</f>
        <v/>
      </c>
      <c r="AD129" s="4" t="str">
        <f>IF(LEN(INDEX('By serial number'!$A:$AV,MATCH(TEXT($C129,"000"),'By serial number'!$A:$A,0),MATCH(_7043_DJones_1_export_excel_2_9_[[#Headers],[Data]],'By serial number'!$A$1:$AV$1,0)))=0,"",INDEX('By serial number'!$A:$AV,MATCH(TEXT($C129,"000"),'By serial number'!$A:$A,0),MATCH(_7043_DJones_1_export_excel_2_9_[[#Headers],[Data]],'By serial number'!$A$1:$AV$1,0)))</f>
        <v>DDMR LLC, St Petersburg FL bought 12/22/16</v>
      </c>
      <c r="AE129" s="4" t="str">
        <f>IF(LEN(INDEX('By serial number'!$A:$AV,MATCH(TEXT($C129,"000"),'By serial number'!$A:$A,0),MATCH(_7043_DJones_1_export_excel_2_9_[[#Headers],[NAME]],'By serial number'!$A$1:$AV$1,0)))=0,"",INDEX('By serial number'!$A:$AV,MATCH(TEXT($C129,"000"),'By serial number'!$A:$A,0),MATCH(_7043_DJones_1_export_excel_2_9_[[#Headers],[NAME]],'By serial number'!$A$1:$AV$1,0)))</f>
        <v>DDMR LLC</v>
      </c>
      <c r="AF129" s="4" t="str">
        <f>IF(LEN(INDEX('By serial number'!$A:$AV,MATCH(TEXT($C129,"000"),'By serial number'!$A:$A,0),MATCH(_7043_DJones_1_export_excel_2_9_[[#Headers],[STREET]],'By serial number'!$A$1:$AV$1,0)))=0,"",INDEX('By serial number'!$A:$AV,MATCH(TEXT($C129,"000"),'By serial number'!$A:$A,0),MATCH(_7043_DJones_1_export_excel_2_9_[[#Headers],[STREET]],'By serial number'!$A$1:$AV$1,0)))</f>
        <v>11201 CORPORATE CIR N STE 120</v>
      </c>
      <c r="AG129" s="4" t="str">
        <f>IF(LEN(INDEX('By serial number'!$A:$AV,MATCH(TEXT($C129,"000"),'By serial number'!$A:$A,0),MATCH(_7043_DJones_1_export_excel_2_9_[[#Headers],[CITY]],'By serial number'!$A$1:$AV$1,0)))=0,"",INDEX('By serial number'!$A:$AV,MATCH(TEXT($C129,"000"),'By serial number'!$A:$A,0),MATCH(_7043_DJones_1_export_excel_2_9_[[#Headers],[CITY]],'By serial number'!$A$1:$AV$1,0)))</f>
        <v>SAINT PETERSBURG</v>
      </c>
      <c r="AH129" s="4" t="str">
        <f>IF(LEN(INDEX('By serial number'!$A:$AV,MATCH(TEXT($C129,"000"),'By serial number'!$A:$A,0),MATCH(_7043_DJones_1_export_excel_2_9_[[#Headers],[STATE]],'By serial number'!$A$1:$AV$1,0)))=0,"",INDEX('By serial number'!$A:$AV,MATCH(TEXT($C129,"000"),'By serial number'!$A:$A,0),MATCH(_7043_DJones_1_export_excel_2_9_[[#Headers],[STATE]],'By serial number'!$A$1:$AV$1,0)))</f>
        <v>FL</v>
      </c>
      <c r="AI129" s="4" t="e">
        <f>IF(LEN(INDEX('By serial number'!$A:$AV,MATCH(TEXT($C129,"000"),'By serial number'!$A:$A,0),MATCH(_7043_DJones_1_export_excel_2_9_[[#Headers],[Column1]],'By serial number'!$A$1:$AV$1,0)))=0,"",INDEX('By serial number'!$A:$AV,MATCH(TEXT($C129,"000"),'By serial number'!$A:$A,0),MATCH(_7043_DJones_1_export_excel_2_9_[[#Headers],[Column1]],'By serial number'!$A$1:$AV$1,0)))</f>
        <v>#N/A</v>
      </c>
      <c r="AJ129" s="4" t="str">
        <f>IF(LEN(INDEX('By serial number'!$A:$AV,MATCH(TEXT($C129,"000"),'By serial number'!$A:$A,0),MATCH(_7043_DJones_1_export_excel_2_9_[[#Headers],[OTHER NAMES(1)]],'By serial number'!$A$1:$AV$1,0)))=0,"",INDEX('By serial number'!$A:$AV,MATCH(TEXT($C129,"000"),'By serial number'!$A:$A,0),MATCH(_7043_DJones_1_export_excel_2_9_[[#Headers],[OTHER NAMES(1)]],'By serial number'!$A$1:$AV$1,0)))</f>
        <v/>
      </c>
      <c r="AK129" s="4" t="str">
        <f>IF(LEN(INDEX('By serial number'!$A:$AV,MATCH(TEXT($C129,"000"),'By serial number'!$A:$A,0),MATCH(_7043_DJones_1_export_excel_2_9_[[#Headers],[OTHER NAMES(2)]],'By serial number'!$A$1:$AV$1,0)))=0,"",INDEX('By serial number'!$A:$AV,MATCH(TEXT($C129,"000"),'By serial number'!$A:$A,0),MATCH(_7043_DJones_1_export_excel_2_9_[[#Headers],[OTHER NAMES(2)]],'By serial number'!$A$1:$AV$1,0)))</f>
        <v/>
      </c>
      <c r="AL129" s="4" t="str">
        <f>IF(LEN(INDEX('By serial number'!$A:$AV,MATCH(TEXT($C129,"000"),'By serial number'!$A:$A,0),MATCH(_7043_DJones_1_export_excel_2_9_[[#Headers],[Part 135 Certificate Holder Name]],'By serial number'!$A$1:$AV$1,0)))=0,"",INDEX('By serial number'!$A:$AV,MATCH(TEXT($C129,"000"),'By serial number'!$A:$A,0),MATCH(_7043_DJones_1_export_excel_2_9_[[#Headers],[Part 135 Certificate Holder Name]],'By serial number'!$A$1:$AV$1,0)))</f>
        <v/>
      </c>
      <c r="AM129" s="4" t="str">
        <f>IF(LEN(INDEX('By serial number'!$A:$AV,MATCH(TEXT($C129,"000"),'By serial number'!$A:$A,0),MATCH(_7043_DJones_1_export_excel_2_9_[[#Headers],[Part 135 Dsgn]],'By serial number'!$A$1:$AV$1,0)))=0,"",INDEX('By serial number'!$A:$AV,MATCH(TEXT($C129,"000"),'By serial number'!$A:$A,0),MATCH(_7043_DJones_1_export_excel_2_9_[[#Headers],[Part 135 Dsgn]],'By serial number'!$A$1:$AV$1,0)))</f>
        <v/>
      </c>
      <c r="AN129" s="4" t="e">
        <f>IF(LEN(INDEX('By serial number'!$A:$AV,MATCH(TEXT($C129,"000"),'By serial number'!$A:$A,0),MATCH(_7043_DJones_1_export_excel_2_9_[[#Headers],[Column2]],'By serial number'!$A$1:$AV$1,0)))=0,"",INDEX('By serial number'!$A:$AV,MATCH(TEXT($C129,"000"),'By serial number'!$A:$A,0),MATCH(_7043_DJones_1_export_excel_2_9_[[#Headers],[Column2]],'By serial number'!$A$1:$AV$1,0)))</f>
        <v>#N/A</v>
      </c>
      <c r="AO129" s="4" t="str">
        <f>IF(LEN(INDEX('By serial number'!$A:$AV,MATCH(TEXT($C129,"000"),'By serial number'!$A:$A,0),MATCH(_7043_DJones_1_export_excel_2_9_[[#Headers],[DNB Key People]],'By serial number'!$A$1:$AV$1,0)))=0,"",INDEX('By serial number'!$A:$AV,MATCH(TEXT($C129,"000"),'By serial number'!$A:$A,0),MATCH(_7043_DJones_1_export_excel_2_9_[[#Headers],[DNB Key People]],'By serial number'!$A$1:$AV$1,0)))</f>
        <v/>
      </c>
      <c r="AP129" s="4" t="str">
        <f>IF(LEN(INDEX('By serial number'!$A:$AV,MATCH(TEXT($C129,"000"),'By serial number'!$A:$A,0),MATCH(_7043_DJones_1_export_excel_2_9_[[#Headers],[POC]],'By serial number'!$A$1:$AV$1,0)))=0,"",INDEX('By serial number'!$A:$AV,MATCH(TEXT($C129,"000"),'By serial number'!$A:$A,0),MATCH(_7043_DJones_1_export_excel_2_9_[[#Headers],[POC]],'By serial number'!$A$1:$AV$1,0)))</f>
        <v/>
      </c>
      <c r="AQ129" s="4" t="str">
        <f>IF(LEN(INDEX('By serial number'!$A:$AV,MATCH(TEXT($C129,"000"),'By serial number'!$A:$A,0),MATCH(_7043_DJones_1_export_excel_2_9_[[#Headers],[Title]],'By serial number'!$A$1:$AV$1,0)))=0,"",INDEX('By serial number'!$A:$AV,MATCH(TEXT($C129,"000"),'By serial number'!$A:$A,0),MATCH(_7043_DJones_1_export_excel_2_9_[[#Headers],[Title]],'By serial number'!$A$1:$AV$1,0)))</f>
        <v/>
      </c>
      <c r="AR129" s="4" t="str">
        <f>IF(LEN(INDEX('By serial number'!$A:$AV,MATCH(TEXT($C129,"000"),'By serial number'!$A:$A,0),MATCH(_7043_DJones_1_export_excel_2_9_[[#Headers],[Address]],'By serial number'!$A$1:$AV$1,0)))=0,"",INDEX('By serial number'!$A:$AV,MATCH(TEXT($C129,"000"),'By serial number'!$A:$A,0),MATCH(_7043_DJones_1_export_excel_2_9_[[#Headers],[Address]],'By serial number'!$A$1:$AV$1,0)))</f>
        <v/>
      </c>
      <c r="AS129" s="4" t="e">
        <f>IF(LEN(INDEX('By serial number'!$A:$AV,MATCH(TEXT($C129,"000"),'By serial number'!$A:$A,0),MATCH(_7043_DJones_1_export_excel_2_9_[[#Headers],[Column3]],'By serial number'!$A$1:$AV$1,0)))=0,"",INDEX('By serial number'!$A:$AV,MATCH(TEXT($C129,"000"),'By serial number'!$A:$A,0),MATCH(_7043_DJones_1_export_excel_2_9_[[#Headers],[Column3]],'By serial number'!$A$1:$AV$1,0)))</f>
        <v>#N/A</v>
      </c>
      <c r="AT129" s="4" t="str">
        <f>IF(LEN(INDEX('By serial number'!$A:$AV,MATCH(TEXT($C129,"000"),'By serial number'!$A:$A,0),MATCH(_7043_DJones_1_export_excel_2_9_[[#Headers],[Phone]],'By serial number'!$A$1:$AV$1,0)))=0,"",INDEX('By serial number'!$A:$AV,MATCH(TEXT($C129,"000"),'By serial number'!$A:$A,0),MATCH(_7043_DJones_1_export_excel_2_9_[[#Headers],[Phone]],'By serial number'!$A$1:$AV$1,0)))</f>
        <v/>
      </c>
      <c r="AU129" s="4" t="str">
        <f>IF(LEN(INDEX('By serial number'!$A:$AV,MATCH(TEXT($C129,"000"),'By serial number'!$A:$A,0),MATCH(_7043_DJones_1_export_excel_2_9_[[#Headers],[Email]],'By serial number'!$A$1:$AV$1,0)))=0,"",INDEX('By serial number'!$A:$AV,MATCH(TEXT($C129,"000"),'By serial number'!$A:$A,0),MATCH(_7043_DJones_1_export_excel_2_9_[[#Headers],[Email]],'By serial number'!$A$1:$AV$1,0)))</f>
        <v/>
      </c>
      <c r="AV129" s="4" t="e">
        <f>IF(LEN(INDEX('By serial number'!$A:$AV,MATCH(TEXT($C129,"000"),'By serial number'!$A:$A,0),MATCH(_7043_DJones_1_export_excel_2_9_[[#Headers],[Column4]],'By serial number'!$A$1:$AV$1,0)))=0,"",INDEX('By serial number'!$A:$AV,MATCH(TEXT($C129,"000"),'By serial number'!$A:$A,0),MATCH(_7043_DJones_1_export_excel_2_9_[[#Headers],[Column4]],'By serial number'!$A$1:$AV$1,0)))</f>
        <v>#N/A</v>
      </c>
      <c r="AW129" s="4" t="str">
        <f>IF(LEN(INDEX('By serial number'!$A:$AV,MATCH(TEXT($C129,"000"),'By serial number'!$A:$A,0),MATCH(_7043_DJones_1_export_excel_2_9_[[#Headers],[NBAA Name]],'By serial number'!$A$1:$AV$1,0)))=0,"",INDEX('By serial number'!$A:$AV,MATCH(TEXT($C129,"000"),'By serial number'!$A:$A,0),MATCH(_7043_DJones_1_export_excel_2_9_[[#Headers],[NBAA Name]],'By serial number'!$A$1:$AV$1,0)))</f>
        <v/>
      </c>
      <c r="AX129" s="4" t="str">
        <f>IF(LEN(INDEX('By serial number'!$A:$AV,MATCH(TEXT($C129,"000"),'By serial number'!$A:$A,0),MATCH(_7043_DJones_1_export_excel_2_9_[[#Headers],[NBAA Addr1]],'By serial number'!$A$1:$AV$1,0)))=0,"",INDEX('By serial number'!$A:$AV,MATCH(TEXT($C129,"000"),'By serial number'!$A:$A,0),MATCH(_7043_DJones_1_export_excel_2_9_[[#Headers],[NBAA Addr1]],'By serial number'!$A$1:$AV$1,0)))</f>
        <v/>
      </c>
      <c r="AY129" s="4" t="str">
        <f>IF(LEN(INDEX('By serial number'!$A:$AV,MATCH(TEXT($C129,"000"),'By serial number'!$A:$A,0),MATCH(_7043_DJones_1_export_excel_2_9_[[#Headers],[NBAA Addr2]],'By serial number'!$A$1:$AV$1,0)))=0,"",INDEX('By serial number'!$A:$AV,MATCH(TEXT($C129,"000"),'By serial number'!$A:$A,0),MATCH(_7043_DJones_1_export_excel_2_9_[[#Headers],[NBAA Addr2]],'By serial number'!$A$1:$AV$1,0)))</f>
        <v/>
      </c>
      <c r="AZ129" s="4" t="str">
        <f>IF(LEN(INDEX('By serial number'!$A:$AV,MATCH(TEXT($C129,"000"),'By serial number'!$A:$A,0),MATCH(_7043_DJones_1_export_excel_2_9_[[#Headers],[NBAA City]],'By serial number'!$A$1:$AV$1,0)))=0,"",INDEX('By serial number'!$A:$AV,MATCH(TEXT($C129,"000"),'By serial number'!$A:$A,0),MATCH(_7043_DJones_1_export_excel_2_9_[[#Headers],[NBAA City]],'By serial number'!$A$1:$AV$1,0)))</f>
        <v/>
      </c>
      <c r="BA129" s="4" t="str">
        <f>IF(LEN(INDEX('By serial number'!$A:$AV,MATCH(TEXT($C129,"000"),'By serial number'!$A:$A,0),MATCH(_7043_DJones_1_export_excel_2_9_[[#Headers],[NBAA State]],'By serial number'!$A$1:$AV$1,0)))=0,"",INDEX('By serial number'!$A:$AV,MATCH(TEXT($C129,"000"),'By serial number'!$A:$A,0),MATCH(_7043_DJones_1_export_excel_2_9_[[#Headers],[NBAA State]],'By serial number'!$A$1:$AV$1,0)))</f>
        <v/>
      </c>
      <c r="BB129" s="4" t="str">
        <f>IF(LEN(INDEX('By serial number'!$A:$AV,MATCH(TEXT($C129,"000"),'By serial number'!$A:$A,0),MATCH(_7043_DJones_1_export_excel_2_9_[[#Headers],[NBAA Zip]],'By serial number'!$A$1:$AV$1,0)))=0,"",INDEX('By serial number'!$A:$AV,MATCH(TEXT($C129,"000"),'By serial number'!$A:$A,0),MATCH(_7043_DJones_1_export_excel_2_9_[[#Headers],[NBAA Zip]],'By serial number'!$A$1:$AV$1,0)))</f>
        <v/>
      </c>
      <c r="BC129" s="4" t="str">
        <f>IF(LEN(INDEX('By serial number'!$A:$AV,MATCH(TEXT($C129,"000"),'By serial number'!$A:$A,0),MATCH(_7043_DJones_1_export_excel_2_9_[[#Headers],[NBAA Phone]],'By serial number'!$A$1:$AV$1,0)))=0,"",INDEX('By serial number'!$A:$AV,MATCH(TEXT($C129,"000"),'By serial number'!$A:$A,0),MATCH(_7043_DJones_1_export_excel_2_9_[[#Headers],[NBAA Phone]],'By serial number'!$A$1:$AV$1,0)))</f>
        <v/>
      </c>
      <c r="BD129" s="4" t="str">
        <f>IF(LEN(INDEX('By serial number'!$A:$AV,MATCH(TEXT($C129,"000"),'By serial number'!$A:$A,0),MATCH(_7043_DJones_1_export_excel_2_9_[[#Headers],[NBAA Web]],'By serial number'!$A$1:$AV$1,0)))=0,"",INDEX('By serial number'!$A:$AV,MATCH(TEXT($C129,"000"),'By serial number'!$A:$A,0),MATCH(_7043_DJones_1_export_excel_2_9_[[#Headers],[NBAA Web]],'By serial number'!$A$1:$AV$1,0)))</f>
        <v/>
      </c>
      <c r="BE129" s="4" t="str">
        <f>IF(LEN(INDEX('By serial number'!$A:$AV,MATCH(TEXT($C129,"000"),'By serial number'!$A:$A,0),MATCH(_7043_DJones_1_export_excel_2_9_[[#Headers],[NBAA email]],'By serial number'!$A$1:$AV$1,0)))=0,"",INDEX('By serial number'!$A:$AV,MATCH(TEXT($C129,"000"),'By serial number'!$A:$A,0),MATCH(_7043_DJones_1_export_excel_2_9_[[#Headers],[NBAA email]],'By serial number'!$A$1:$AV$1,0)))</f>
        <v/>
      </c>
      <c r="BF129" s="4" t="str">
        <f>IF(LEN(INDEX('By serial number'!$A:$AV,MATCH(TEXT($C129,"000"),'By serial number'!$A:$A,0),MATCH(_7043_DJones_1_export_excel_2_9_[[#Headers],[NBAA NBAA Link]],'By serial number'!$A$1:$AV$1,0)))=0,"",INDEX('By serial number'!$A:$AV,MATCH(TEXT($C129,"000"),'By serial number'!$A:$A,0),MATCH(_7043_DJones_1_export_excel_2_9_[[#Headers],[NBAA NBAA Link]],'By serial number'!$A$1:$AV$1,0)))</f>
        <v/>
      </c>
      <c r="BG129" s="4" t="str">
        <f>IF(LEN(INDEX('By serial number'!$A:$AV,MATCH(TEXT($C129,"000"),'By serial number'!$A:$A,0),MATCH(_7043_DJones_1_export_excel_2_9_[[#Headers],[Certificate Designator]],'By serial number'!$A$1:$AV$1,0)))=0,"",INDEX('By serial number'!$A:$AV,MATCH(TEXT($C129,"000"),'By serial number'!$A:$A,0),MATCH(_7043_DJones_1_export_excel_2_9_[[#Headers],[Certificate Designator]],'By serial number'!$A$1:$AV$1,0)))</f>
        <v/>
      </c>
      <c r="BH129" s="4" t="str">
        <f>IF(LEN(INDEX('By serial number'!$A:$AV,MATCH(TEXT($C129,"000"),'By serial number'!$A:$A,0),MATCH(_7043_DJones_1_export_excel_2_9_[[#Headers],[Company Name]],'By serial number'!$A$1:$AV$1,0)))=0,"",INDEX('By serial number'!$A:$AV,MATCH(TEXT($C129,"000"),'By serial number'!$A:$A,0),MATCH(_7043_DJones_1_export_excel_2_9_[[#Headers],[Company Name]],'By serial number'!$A$1:$AV$1,0)))</f>
        <v/>
      </c>
      <c r="BI129" s="4" t="str">
        <f>IF(LEN(INDEX('By serial number'!$A:$AV,MATCH(TEXT($C129,"000"),'By serial number'!$A:$A,0),MATCH(_7043_DJones_1_export_excel_2_9_[[#Headers],[CEO_Name]],'By serial number'!$A$1:$AV$1,0)))=0,"",INDEX('By serial number'!$A:$AV,MATCH(TEXT($C129,"000"),'By serial number'!$A:$A,0),MATCH(_7043_DJones_1_export_excel_2_9_[[#Headers],[CEO_Name]],'By serial number'!$A$1:$AV$1,0)))</f>
        <v/>
      </c>
      <c r="BJ129" s="4" t="str">
        <f>IF(LEN(INDEX('By serial number'!$A:$AV,MATCH(TEXT($C129,"000"),'By serial number'!$A:$A,0),MATCH(_7043_DJones_1_export_excel_2_9_[[#Headers],[CEO_Title]],'By serial number'!$A$1:$AV$1,0)))=0,"",INDEX('By serial number'!$A:$AV,MATCH(TEXT($C129,"000"),'By serial number'!$A:$A,0),MATCH(_7043_DJones_1_export_excel_2_9_[[#Headers],[CEO_Title]],'By serial number'!$A$1:$AV$1,0)))</f>
        <v/>
      </c>
      <c r="BK129" s="4" t="str">
        <f>IF(LEN(INDEX('By serial number'!$A:$AV,MATCH(TEXT($C129,"000"),'By serial number'!$A:$A,0),MATCH(_7043_DJones_1_export_excel_2_9_[[#Headers],[CEO_Address1]],'By serial number'!$A$1:$AV$1,0)))=0,"",INDEX('By serial number'!$A:$AV,MATCH(TEXT($C129,"000"),'By serial number'!$A:$A,0),MATCH(_7043_DJones_1_export_excel_2_9_[[#Headers],[CEO_Address1]],'By serial number'!$A$1:$AV$1,0)))</f>
        <v/>
      </c>
      <c r="BL129" s="4" t="str">
        <f>IF(LEN(INDEX('By serial number'!$A:$AV,MATCH(TEXT($C129,"000"),'By serial number'!$A:$A,0),MATCH(_7043_DJones_1_export_excel_2_9_[[#Headers],[CEO_Address2]],'By serial number'!$A$1:$AV$1,0)))=0,"",INDEX('By serial number'!$A:$AV,MATCH(TEXT($C129,"000"),'By serial number'!$A:$A,0),MATCH(_7043_DJones_1_export_excel_2_9_[[#Headers],[CEO_Address2]],'By serial number'!$A$1:$AV$1,0)))</f>
        <v/>
      </c>
      <c r="BM129" s="4" t="str">
        <f>IF(LEN(INDEX('By serial number'!$A:$AV,MATCH(TEXT($C129,"000"),'By serial number'!$A:$A,0),MATCH(_7043_DJones_1_export_excel_2_9_[[#Headers],[CEO_Address3]],'By serial number'!$A$1:$AV$1,0)))=0,"",INDEX('By serial number'!$A:$AV,MATCH(TEXT($C129,"000"),'By serial number'!$A:$A,0),MATCH(_7043_DJones_1_export_excel_2_9_[[#Headers],[CEO_Address3]],'By serial number'!$A$1:$AV$1,0)))</f>
        <v/>
      </c>
      <c r="BN129" s="4" t="str">
        <f>IF(LEN(INDEX('By serial number'!$A:$AV,MATCH(TEXT($C129,"000"),'By serial number'!$A:$A,0),MATCH(_7043_DJones_1_export_excel_2_9_[[#Headers],[CEO_City]],'By serial number'!$A$1:$AV$1,0)))=0,"",INDEX('By serial number'!$A:$AV,MATCH(TEXT($C129,"000"),'By serial number'!$A:$A,0),MATCH(_7043_DJones_1_export_excel_2_9_[[#Headers],[CEO_City]],'By serial number'!$A$1:$AV$1,0)))</f>
        <v/>
      </c>
      <c r="BO129" s="4" t="str">
        <f>IF(LEN(INDEX('By serial number'!$A:$AV,MATCH(TEXT($C129,"000"),'By serial number'!$A:$A,0),MATCH(_7043_DJones_1_export_excel_2_9_[[#Headers],[CEO_State]],'By serial number'!$A$1:$AV$1,0)))=0,"",INDEX('By serial number'!$A:$AV,MATCH(TEXT($C129,"000"),'By serial number'!$A:$A,0),MATCH(_7043_DJones_1_export_excel_2_9_[[#Headers],[CEO_State]],'By serial number'!$A$1:$AV$1,0)))</f>
        <v/>
      </c>
      <c r="BP129" s="4" t="str">
        <f>IF(LEN(INDEX('By serial number'!$A:$AV,MATCH(TEXT($C129,"000"),'By serial number'!$A:$A,0),MATCH(_7043_DJones_1_export_excel_2_9_[[#Headers],[CEO_Postal_Code]],'By serial number'!$A$1:$AV$1,0)))=0,"",INDEX('By serial number'!$A:$AV,MATCH(TEXT($C129,"000"),'By serial number'!$A:$A,0),MATCH(_7043_DJones_1_export_excel_2_9_[[#Headers],[CEO_Postal_Code]],'By serial number'!$A$1:$AV$1,0)))</f>
        <v/>
      </c>
      <c r="BQ129" s="4" t="str">
        <f>IF(LEN(INDEX('By serial number'!$A:$AV,MATCH(TEXT($C129,"000"),'By serial number'!$A:$A,0),MATCH(_7043_DJones_1_export_excel_2_9_[[#Headers],[CEO_Country]],'By serial number'!$A$1:$AV$1,0)))=0,"",INDEX('By serial number'!$A:$AV,MATCH(TEXT($C129,"000"),'By serial number'!$A:$A,0),MATCH(_7043_DJones_1_export_excel_2_9_[[#Headers],[CEO_Country]],'By serial number'!$A$1:$AV$1,0)))</f>
        <v/>
      </c>
      <c r="BR129" s="4" t="str">
        <f>IF(LEN(INDEX('By serial number'!$A:$AV,MATCH(TEXT($C129,"000"),'By serial number'!$A:$A,0),MATCH(_7043_DJones_1_export_excel_2_9_[[#Headers],[CEO_Phone]],'By serial number'!$A$1:$AV$1,0)))=0,"",INDEX('By serial number'!$A:$AV,MATCH(TEXT($C129,"000"),'By serial number'!$A:$A,0),MATCH(_7043_DJones_1_export_excel_2_9_[[#Headers],[CEO_Phone]],'By serial number'!$A$1:$AV$1,0)))</f>
        <v/>
      </c>
      <c r="BS129" s="4" t="str">
        <f>IF(LEN(INDEX('By serial number'!$A:$AV,MATCH(TEXT($C129,"000"),'By serial number'!$A:$A,0),MATCH(_7043_DJones_1_export_excel_2_9_[[#Headers],[CEO_Phone_Extension]],'By serial number'!$A$1:$AV$1,0)))=0,"",INDEX('By serial number'!$A:$AV,MATCH(TEXT($C129,"000"),'By serial number'!$A:$A,0),MATCH(_7043_DJones_1_export_excel_2_9_[[#Headers],[CEO_Phone_Extension]],'By serial number'!$A$1:$AV$1,0)))</f>
        <v/>
      </c>
      <c r="BT129" s="4" t="str">
        <f>IF(LEN(INDEX('By serial number'!$A:$AV,MATCH(TEXT($C129,"000"),'By serial number'!$A:$A,0),MATCH(_7043_DJones_1_export_excel_2_9_[[#Headers],[CEO_Foreign_Phone]],'By serial number'!$A$1:$AV$1,0)))=0,"",INDEX('By serial number'!$A:$AV,MATCH(TEXT($C129,"000"),'By serial number'!$A:$A,0),MATCH(_7043_DJones_1_export_excel_2_9_[[#Headers],[CEO_Foreign_Phone]],'By serial number'!$A$1:$AV$1,0)))</f>
        <v/>
      </c>
      <c r="BU129" s="4" t="str">
        <f>IFERROR(INDEX(Zerobounce!$A:$B,MATCH(_7043_DJones_1_export_excel_2_9_[[#This Row],[COMPEMAILADDRESS]],Zerobounce!$A:$A,0),2),"")</f>
        <v/>
      </c>
      <c r="BV129" s="4" t="str">
        <f>IFERROR(INDEX(Zerobounce!$A:$B,MATCH(_7043_DJones_1_export_excel_2_9_[[#This Row],[CONTACTEMAIL]],Zerobounce!$A:$A,0),2),"")</f>
        <v>catch-all</v>
      </c>
      <c r="BW129" s="11"/>
    </row>
    <row r="130" spans="1:75" x14ac:dyDescent="0.25">
      <c r="A130" s="4" t="s">
        <v>999</v>
      </c>
      <c r="B130" s="4" t="s">
        <v>1000</v>
      </c>
      <c r="C130">
        <v>275</v>
      </c>
      <c r="D130" s="4" t="s">
        <v>717</v>
      </c>
      <c r="E130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N719KX</v>
      </c>
      <c r="F130" s="4" t="s">
        <v>1085</v>
      </c>
      <c r="G130" s="4" t="s">
        <v>335</v>
      </c>
      <c r="H130" s="4" t="s">
        <v>1002</v>
      </c>
      <c r="I130" s="4" t="s">
        <v>1110</v>
      </c>
      <c r="J130" s="4" t="s">
        <v>1864</v>
      </c>
      <c r="K130" s="4" t="s">
        <v>1865</v>
      </c>
      <c r="L130" s="4"/>
      <c r="M130" s="4" t="s">
        <v>339</v>
      </c>
      <c r="N130" s="4" t="s">
        <v>335</v>
      </c>
      <c r="O130">
        <v>85255</v>
      </c>
      <c r="P130" s="4" t="s">
        <v>1002</v>
      </c>
      <c r="Q130" s="4" t="s">
        <v>1016</v>
      </c>
      <c r="R130" s="4"/>
      <c r="S130" s="4"/>
      <c r="T130" s="4"/>
      <c r="U130" s="4" t="s">
        <v>1866</v>
      </c>
      <c r="V130" s="4" t="s">
        <v>1867</v>
      </c>
      <c r="W130" s="4" t="s">
        <v>1868</v>
      </c>
      <c r="X130" s="4" t="s">
        <v>1020</v>
      </c>
      <c r="Y130" s="4"/>
      <c r="Z130" s="4"/>
      <c r="AA130" s="4"/>
      <c r="AB130" s="4"/>
      <c r="AC130" s="4" t="str">
        <f>IF(LEN(INDEX('By serial number'!$A:$AV,MATCH(TEXT($C130,"000"),'By serial number'!$A:$A,0),MATCH(_7043_DJones_1_export_excel_2_9_[[#Headers],["Operator"]],'By serial number'!$A$1:$AV$1,0)))=0,"",INDEX('By serial number'!$A:$AV,MATCH(TEXT($C130,"000"),'By serial number'!$A:$A,0),MATCH(_7043_DJones_1_export_excel_2_9_[[#Headers],["Operator"]],'By serial number'!$A$1:$AV$1,0)))</f>
        <v/>
      </c>
      <c r="AD130" s="4" t="str">
        <f>IF(LEN(INDEX('By serial number'!$A:$AV,MATCH(TEXT($C130,"000"),'By serial number'!$A:$A,0),MATCH(_7043_DJones_1_export_excel_2_9_[[#Headers],[Data]],'By serial number'!$A$1:$AV$1,0)))=0,"",INDEX('By serial number'!$A:$AV,MATCH(TEXT($C130,"000"),'By serial number'!$A:$A,0),MATCH(_7043_DJones_1_export_excel_2_9_[[#Headers],[Data]],'By serial number'!$A$1:$AV$1,0)))</f>
        <v>Martis Holdings LLC Scottsdale AZ bought 12/9/16 for Knight-Swift Transportation Holdings</v>
      </c>
      <c r="AE130" s="4" t="str">
        <f>IF(LEN(INDEX('By serial number'!$A:$AV,MATCH(TEXT($C130,"000"),'By serial number'!$A:$A,0),MATCH(_7043_DJones_1_export_excel_2_9_[[#Headers],[NAME]],'By serial number'!$A$1:$AV$1,0)))=0,"",INDEX('By serial number'!$A:$AV,MATCH(TEXT($C130,"000"),'By serial number'!$A:$A,0),MATCH(_7043_DJones_1_export_excel_2_9_[[#Headers],[NAME]],'By serial number'!$A$1:$AV$1,0)))</f>
        <v>MARTIS HOLDINGS LLC</v>
      </c>
      <c r="AF130" s="4" t="str">
        <f>IF(LEN(INDEX('By serial number'!$A:$AV,MATCH(TEXT($C130,"000"),'By serial number'!$A:$A,0),MATCH(_7043_DJones_1_export_excel_2_9_[[#Headers],[STREET]],'By serial number'!$A$1:$AV$1,0)))=0,"",INDEX('By serial number'!$A:$AV,MATCH(TEXT($C130,"000"),'By serial number'!$A:$A,0),MATCH(_7043_DJones_1_export_excel_2_9_[[#Headers],[STREET]],'By serial number'!$A$1:$AV$1,0)))</f>
        <v>19054 N 97TH PL</v>
      </c>
      <c r="AG130" s="4" t="str">
        <f>IF(LEN(INDEX('By serial number'!$A:$AV,MATCH(TEXT($C130,"000"),'By serial number'!$A:$A,0),MATCH(_7043_DJones_1_export_excel_2_9_[[#Headers],[CITY]],'By serial number'!$A$1:$AV$1,0)))=0,"",INDEX('By serial number'!$A:$AV,MATCH(TEXT($C130,"000"),'By serial number'!$A:$A,0),MATCH(_7043_DJones_1_export_excel_2_9_[[#Headers],[CITY]],'By serial number'!$A$1:$AV$1,0)))</f>
        <v>SCOTTSDALE</v>
      </c>
      <c r="AH130" s="4" t="str">
        <f>IF(LEN(INDEX('By serial number'!$A:$AV,MATCH(TEXT($C130,"000"),'By serial number'!$A:$A,0),MATCH(_7043_DJones_1_export_excel_2_9_[[#Headers],[STATE]],'By serial number'!$A$1:$AV$1,0)))=0,"",INDEX('By serial number'!$A:$AV,MATCH(TEXT($C130,"000"),'By serial number'!$A:$A,0),MATCH(_7043_DJones_1_export_excel_2_9_[[#Headers],[STATE]],'By serial number'!$A$1:$AV$1,0)))</f>
        <v>AZ</v>
      </c>
      <c r="AI130" s="4" t="e">
        <f>IF(LEN(INDEX('By serial number'!$A:$AV,MATCH(TEXT($C130,"000"),'By serial number'!$A:$A,0),MATCH(_7043_DJones_1_export_excel_2_9_[[#Headers],[Column1]],'By serial number'!$A$1:$AV$1,0)))=0,"",INDEX('By serial number'!$A:$AV,MATCH(TEXT($C130,"000"),'By serial number'!$A:$A,0),MATCH(_7043_DJones_1_export_excel_2_9_[[#Headers],[Column1]],'By serial number'!$A$1:$AV$1,0)))</f>
        <v>#N/A</v>
      </c>
      <c r="AJ130" s="4" t="str">
        <f>IF(LEN(INDEX('By serial number'!$A:$AV,MATCH(TEXT($C130,"000"),'By serial number'!$A:$A,0),MATCH(_7043_DJones_1_export_excel_2_9_[[#Headers],[OTHER NAMES(1)]],'By serial number'!$A$1:$AV$1,0)))=0,"",INDEX('By serial number'!$A:$AV,MATCH(TEXT($C130,"000"),'By serial number'!$A:$A,0),MATCH(_7043_DJones_1_export_excel_2_9_[[#Headers],[OTHER NAMES(1)]],'By serial number'!$A$1:$AV$1,0)))</f>
        <v>GJK LLC</v>
      </c>
      <c r="AK130" s="4" t="str">
        <f>IF(LEN(INDEX('By serial number'!$A:$AV,MATCH(TEXT($C130,"000"),'By serial number'!$A:$A,0),MATCH(_7043_DJones_1_export_excel_2_9_[[#Headers],[OTHER NAMES(2)]],'By serial number'!$A$1:$AV$1,0)))=0,"",INDEX('By serial number'!$A:$AV,MATCH(TEXT($C130,"000"),'By serial number'!$A:$A,0),MATCH(_7043_DJones_1_export_excel_2_9_[[#Headers],[OTHER NAMES(2)]],'By serial number'!$A$1:$AV$1,0)))</f>
        <v/>
      </c>
      <c r="AL130" s="4" t="str">
        <f>IF(LEN(INDEX('By serial number'!$A:$AV,MATCH(TEXT($C130,"000"),'By serial number'!$A:$A,0),MATCH(_7043_DJones_1_export_excel_2_9_[[#Headers],[Part 135 Certificate Holder Name]],'By serial number'!$A$1:$AV$1,0)))=0,"",INDEX('By serial number'!$A:$AV,MATCH(TEXT($C130,"000"),'By serial number'!$A:$A,0),MATCH(_7043_DJones_1_export_excel_2_9_[[#Headers],[Part 135 Certificate Holder Name]],'By serial number'!$A$1:$AV$1,0)))</f>
        <v/>
      </c>
      <c r="AM130" s="4" t="str">
        <f>IF(LEN(INDEX('By serial number'!$A:$AV,MATCH(TEXT($C130,"000"),'By serial number'!$A:$A,0),MATCH(_7043_DJones_1_export_excel_2_9_[[#Headers],[Part 135 Dsgn]],'By serial number'!$A$1:$AV$1,0)))=0,"",INDEX('By serial number'!$A:$AV,MATCH(TEXT($C130,"000"),'By serial number'!$A:$A,0),MATCH(_7043_DJones_1_export_excel_2_9_[[#Headers],[Part 135 Dsgn]],'By serial number'!$A$1:$AV$1,0)))</f>
        <v/>
      </c>
      <c r="AN130" s="4" t="e">
        <f>IF(LEN(INDEX('By serial number'!$A:$AV,MATCH(TEXT($C130,"000"),'By serial number'!$A:$A,0),MATCH(_7043_DJones_1_export_excel_2_9_[[#Headers],[Column2]],'By serial number'!$A$1:$AV$1,0)))=0,"",INDEX('By serial number'!$A:$AV,MATCH(TEXT($C130,"000"),'By serial number'!$A:$A,0),MATCH(_7043_DJones_1_export_excel_2_9_[[#Headers],[Column2]],'By serial number'!$A$1:$AV$1,0)))</f>
        <v>#N/A</v>
      </c>
      <c r="AO130" s="4" t="str">
        <f>IF(LEN(INDEX('By serial number'!$A:$AV,MATCH(TEXT($C130,"000"),'By serial number'!$A:$A,0),MATCH(_7043_DJones_1_export_excel_2_9_[[#Headers],[DNB Key People]],'By serial number'!$A$1:$AV$1,0)))=0,"",INDEX('By serial number'!$A:$AV,MATCH(TEXT($C130,"000"),'By serial number'!$A:$A,0),MATCH(_7043_DJones_1_export_excel_2_9_[[#Headers],[DNB Key People]],'By serial number'!$A$1:$AV$1,0)))</f>
        <v/>
      </c>
      <c r="AP130" s="4" t="str">
        <f>IF(LEN(INDEX('By serial number'!$A:$AV,MATCH(TEXT($C130,"000"),'By serial number'!$A:$A,0),MATCH(_7043_DJones_1_export_excel_2_9_[[#Headers],[POC]],'By serial number'!$A$1:$AV$1,0)))=0,"",INDEX('By serial number'!$A:$AV,MATCH(TEXT($C130,"000"),'By serial number'!$A:$A,0),MATCH(_7043_DJones_1_export_excel_2_9_[[#Headers],[POC]],'By serial number'!$A$1:$AV$1,0)))</f>
        <v/>
      </c>
      <c r="AQ130" s="4" t="str">
        <f>IF(LEN(INDEX('By serial number'!$A:$AV,MATCH(TEXT($C130,"000"),'By serial number'!$A:$A,0),MATCH(_7043_DJones_1_export_excel_2_9_[[#Headers],[Title]],'By serial number'!$A$1:$AV$1,0)))=0,"",INDEX('By serial number'!$A:$AV,MATCH(TEXT($C130,"000"),'By serial number'!$A:$A,0),MATCH(_7043_DJones_1_export_excel_2_9_[[#Headers],[Title]],'By serial number'!$A$1:$AV$1,0)))</f>
        <v/>
      </c>
      <c r="AR130" s="4" t="str">
        <f>IF(LEN(INDEX('By serial number'!$A:$AV,MATCH(TEXT($C130,"000"),'By serial number'!$A:$A,0),MATCH(_7043_DJones_1_export_excel_2_9_[[#Headers],[Address]],'By serial number'!$A$1:$AV$1,0)))=0,"",INDEX('By serial number'!$A:$AV,MATCH(TEXT($C130,"000"),'By serial number'!$A:$A,0),MATCH(_7043_DJones_1_export_excel_2_9_[[#Headers],[Address]],'By serial number'!$A$1:$AV$1,0)))</f>
        <v/>
      </c>
      <c r="AS130" s="4" t="e">
        <f>IF(LEN(INDEX('By serial number'!$A:$AV,MATCH(TEXT($C130,"000"),'By serial number'!$A:$A,0),MATCH(_7043_DJones_1_export_excel_2_9_[[#Headers],[Column3]],'By serial number'!$A$1:$AV$1,0)))=0,"",INDEX('By serial number'!$A:$AV,MATCH(TEXT($C130,"000"),'By serial number'!$A:$A,0),MATCH(_7043_DJones_1_export_excel_2_9_[[#Headers],[Column3]],'By serial number'!$A$1:$AV$1,0)))</f>
        <v>#N/A</v>
      </c>
      <c r="AT130" s="4" t="str">
        <f>IF(LEN(INDEX('By serial number'!$A:$AV,MATCH(TEXT($C130,"000"),'By serial number'!$A:$A,0),MATCH(_7043_DJones_1_export_excel_2_9_[[#Headers],[Phone]],'By serial number'!$A$1:$AV$1,0)))=0,"",INDEX('By serial number'!$A:$AV,MATCH(TEXT($C130,"000"),'By serial number'!$A:$A,0),MATCH(_7043_DJones_1_export_excel_2_9_[[#Headers],[Phone]],'By serial number'!$A$1:$AV$1,0)))</f>
        <v/>
      </c>
      <c r="AU130" s="4" t="str">
        <f>IF(LEN(INDEX('By serial number'!$A:$AV,MATCH(TEXT($C130,"000"),'By serial number'!$A:$A,0),MATCH(_7043_DJones_1_export_excel_2_9_[[#Headers],[Email]],'By serial number'!$A$1:$AV$1,0)))=0,"",INDEX('By serial number'!$A:$AV,MATCH(TEXT($C130,"000"),'By serial number'!$A:$A,0),MATCH(_7043_DJones_1_export_excel_2_9_[[#Headers],[Email]],'By serial number'!$A$1:$AV$1,0)))</f>
        <v/>
      </c>
      <c r="AV130" s="4" t="e">
        <f>IF(LEN(INDEX('By serial number'!$A:$AV,MATCH(TEXT($C130,"000"),'By serial number'!$A:$A,0),MATCH(_7043_DJones_1_export_excel_2_9_[[#Headers],[Column4]],'By serial number'!$A$1:$AV$1,0)))=0,"",INDEX('By serial number'!$A:$AV,MATCH(TEXT($C130,"000"),'By serial number'!$A:$A,0),MATCH(_7043_DJones_1_export_excel_2_9_[[#Headers],[Column4]],'By serial number'!$A$1:$AV$1,0)))</f>
        <v>#N/A</v>
      </c>
      <c r="AW130" s="4" t="str">
        <f>IF(LEN(INDEX('By serial number'!$A:$AV,MATCH(TEXT($C130,"000"),'By serial number'!$A:$A,0),MATCH(_7043_DJones_1_export_excel_2_9_[[#Headers],[NBAA Name]],'By serial number'!$A$1:$AV$1,0)))=0,"",INDEX('By serial number'!$A:$AV,MATCH(TEXT($C130,"000"),'By serial number'!$A:$A,0),MATCH(_7043_DJones_1_export_excel_2_9_[[#Headers],[NBAA Name]],'By serial number'!$A$1:$AV$1,0)))</f>
        <v/>
      </c>
      <c r="AX130" s="4" t="str">
        <f>IF(LEN(INDEX('By serial number'!$A:$AV,MATCH(TEXT($C130,"000"),'By serial number'!$A:$A,0),MATCH(_7043_DJones_1_export_excel_2_9_[[#Headers],[NBAA Addr1]],'By serial number'!$A$1:$AV$1,0)))=0,"",INDEX('By serial number'!$A:$AV,MATCH(TEXT($C130,"000"),'By serial number'!$A:$A,0),MATCH(_7043_DJones_1_export_excel_2_9_[[#Headers],[NBAA Addr1]],'By serial number'!$A$1:$AV$1,0)))</f>
        <v/>
      </c>
      <c r="AY130" s="4" t="str">
        <f>IF(LEN(INDEX('By serial number'!$A:$AV,MATCH(TEXT($C130,"000"),'By serial number'!$A:$A,0),MATCH(_7043_DJones_1_export_excel_2_9_[[#Headers],[NBAA Addr2]],'By serial number'!$A$1:$AV$1,0)))=0,"",INDEX('By serial number'!$A:$AV,MATCH(TEXT($C130,"000"),'By serial number'!$A:$A,0),MATCH(_7043_DJones_1_export_excel_2_9_[[#Headers],[NBAA Addr2]],'By serial number'!$A$1:$AV$1,0)))</f>
        <v/>
      </c>
      <c r="AZ130" s="4" t="str">
        <f>IF(LEN(INDEX('By serial number'!$A:$AV,MATCH(TEXT($C130,"000"),'By serial number'!$A:$A,0),MATCH(_7043_DJones_1_export_excel_2_9_[[#Headers],[NBAA City]],'By serial number'!$A$1:$AV$1,0)))=0,"",INDEX('By serial number'!$A:$AV,MATCH(TEXT($C130,"000"),'By serial number'!$A:$A,0),MATCH(_7043_DJones_1_export_excel_2_9_[[#Headers],[NBAA City]],'By serial number'!$A$1:$AV$1,0)))</f>
        <v/>
      </c>
      <c r="BA130" s="4" t="str">
        <f>IF(LEN(INDEX('By serial number'!$A:$AV,MATCH(TEXT($C130,"000"),'By serial number'!$A:$A,0),MATCH(_7043_DJones_1_export_excel_2_9_[[#Headers],[NBAA State]],'By serial number'!$A$1:$AV$1,0)))=0,"",INDEX('By serial number'!$A:$AV,MATCH(TEXT($C130,"000"),'By serial number'!$A:$A,0),MATCH(_7043_DJones_1_export_excel_2_9_[[#Headers],[NBAA State]],'By serial number'!$A$1:$AV$1,0)))</f>
        <v/>
      </c>
      <c r="BB130" s="4" t="str">
        <f>IF(LEN(INDEX('By serial number'!$A:$AV,MATCH(TEXT($C130,"000"),'By serial number'!$A:$A,0),MATCH(_7043_DJones_1_export_excel_2_9_[[#Headers],[NBAA Zip]],'By serial number'!$A$1:$AV$1,0)))=0,"",INDEX('By serial number'!$A:$AV,MATCH(TEXT($C130,"000"),'By serial number'!$A:$A,0),MATCH(_7043_DJones_1_export_excel_2_9_[[#Headers],[NBAA Zip]],'By serial number'!$A$1:$AV$1,0)))</f>
        <v/>
      </c>
      <c r="BC130" s="4" t="str">
        <f>IF(LEN(INDEX('By serial number'!$A:$AV,MATCH(TEXT($C130,"000"),'By serial number'!$A:$A,0),MATCH(_7043_DJones_1_export_excel_2_9_[[#Headers],[NBAA Phone]],'By serial number'!$A$1:$AV$1,0)))=0,"",INDEX('By serial number'!$A:$AV,MATCH(TEXT($C130,"000"),'By serial number'!$A:$A,0),MATCH(_7043_DJones_1_export_excel_2_9_[[#Headers],[NBAA Phone]],'By serial number'!$A$1:$AV$1,0)))</f>
        <v/>
      </c>
      <c r="BD130" s="4" t="str">
        <f>IF(LEN(INDEX('By serial number'!$A:$AV,MATCH(TEXT($C130,"000"),'By serial number'!$A:$A,0),MATCH(_7043_DJones_1_export_excel_2_9_[[#Headers],[NBAA Web]],'By serial number'!$A$1:$AV$1,0)))=0,"",INDEX('By serial number'!$A:$AV,MATCH(TEXT($C130,"000"),'By serial number'!$A:$A,0),MATCH(_7043_DJones_1_export_excel_2_9_[[#Headers],[NBAA Web]],'By serial number'!$A$1:$AV$1,0)))</f>
        <v/>
      </c>
      <c r="BE130" s="4" t="str">
        <f>IF(LEN(INDEX('By serial number'!$A:$AV,MATCH(TEXT($C130,"000"),'By serial number'!$A:$A,0),MATCH(_7043_DJones_1_export_excel_2_9_[[#Headers],[NBAA email]],'By serial number'!$A$1:$AV$1,0)))=0,"",INDEX('By serial number'!$A:$AV,MATCH(TEXT($C130,"000"),'By serial number'!$A:$A,0),MATCH(_7043_DJones_1_export_excel_2_9_[[#Headers],[NBAA email]],'By serial number'!$A$1:$AV$1,0)))</f>
        <v/>
      </c>
      <c r="BF130" s="4" t="str">
        <f>IF(LEN(INDEX('By serial number'!$A:$AV,MATCH(TEXT($C130,"000"),'By serial number'!$A:$A,0),MATCH(_7043_DJones_1_export_excel_2_9_[[#Headers],[NBAA NBAA Link]],'By serial number'!$A$1:$AV$1,0)))=0,"",INDEX('By serial number'!$A:$AV,MATCH(TEXT($C130,"000"),'By serial number'!$A:$A,0),MATCH(_7043_DJones_1_export_excel_2_9_[[#Headers],[NBAA NBAA Link]],'By serial number'!$A$1:$AV$1,0)))</f>
        <v/>
      </c>
      <c r="BG130" s="4" t="str">
        <f>IF(LEN(INDEX('By serial number'!$A:$AV,MATCH(TEXT($C130,"000"),'By serial number'!$A:$A,0),MATCH(_7043_DJones_1_export_excel_2_9_[[#Headers],[Certificate Designator]],'By serial number'!$A$1:$AV$1,0)))=0,"",INDEX('By serial number'!$A:$AV,MATCH(TEXT($C130,"000"),'By serial number'!$A:$A,0),MATCH(_7043_DJones_1_export_excel_2_9_[[#Headers],[Certificate Designator]],'By serial number'!$A$1:$AV$1,0)))</f>
        <v/>
      </c>
      <c r="BH130" s="4" t="str">
        <f>IF(LEN(INDEX('By serial number'!$A:$AV,MATCH(TEXT($C130,"000"),'By serial number'!$A:$A,0),MATCH(_7043_DJones_1_export_excel_2_9_[[#Headers],[Company Name]],'By serial number'!$A$1:$AV$1,0)))=0,"",INDEX('By serial number'!$A:$AV,MATCH(TEXT($C130,"000"),'By serial number'!$A:$A,0),MATCH(_7043_DJones_1_export_excel_2_9_[[#Headers],[Company Name]],'By serial number'!$A$1:$AV$1,0)))</f>
        <v/>
      </c>
      <c r="BI130" s="4" t="str">
        <f>IF(LEN(INDEX('By serial number'!$A:$AV,MATCH(TEXT($C130,"000"),'By serial number'!$A:$A,0),MATCH(_7043_DJones_1_export_excel_2_9_[[#Headers],[CEO_Name]],'By serial number'!$A$1:$AV$1,0)))=0,"",INDEX('By serial number'!$A:$AV,MATCH(TEXT($C130,"000"),'By serial number'!$A:$A,0),MATCH(_7043_DJones_1_export_excel_2_9_[[#Headers],[CEO_Name]],'By serial number'!$A$1:$AV$1,0)))</f>
        <v/>
      </c>
      <c r="BJ130" s="4" t="str">
        <f>IF(LEN(INDEX('By serial number'!$A:$AV,MATCH(TEXT($C130,"000"),'By serial number'!$A:$A,0),MATCH(_7043_DJones_1_export_excel_2_9_[[#Headers],[CEO_Title]],'By serial number'!$A$1:$AV$1,0)))=0,"",INDEX('By serial number'!$A:$AV,MATCH(TEXT($C130,"000"),'By serial number'!$A:$A,0),MATCH(_7043_DJones_1_export_excel_2_9_[[#Headers],[CEO_Title]],'By serial number'!$A$1:$AV$1,0)))</f>
        <v/>
      </c>
      <c r="BK130" s="4" t="str">
        <f>IF(LEN(INDEX('By serial number'!$A:$AV,MATCH(TEXT($C130,"000"),'By serial number'!$A:$A,0),MATCH(_7043_DJones_1_export_excel_2_9_[[#Headers],[CEO_Address1]],'By serial number'!$A$1:$AV$1,0)))=0,"",INDEX('By serial number'!$A:$AV,MATCH(TEXT($C130,"000"),'By serial number'!$A:$A,0),MATCH(_7043_DJones_1_export_excel_2_9_[[#Headers],[CEO_Address1]],'By serial number'!$A$1:$AV$1,0)))</f>
        <v/>
      </c>
      <c r="BL130" s="4" t="str">
        <f>IF(LEN(INDEX('By serial number'!$A:$AV,MATCH(TEXT($C130,"000"),'By serial number'!$A:$A,0),MATCH(_7043_DJones_1_export_excel_2_9_[[#Headers],[CEO_Address2]],'By serial number'!$A$1:$AV$1,0)))=0,"",INDEX('By serial number'!$A:$AV,MATCH(TEXT($C130,"000"),'By serial number'!$A:$A,0),MATCH(_7043_DJones_1_export_excel_2_9_[[#Headers],[CEO_Address2]],'By serial number'!$A$1:$AV$1,0)))</f>
        <v/>
      </c>
      <c r="BM130" s="4" t="str">
        <f>IF(LEN(INDEX('By serial number'!$A:$AV,MATCH(TEXT($C130,"000"),'By serial number'!$A:$A,0),MATCH(_7043_DJones_1_export_excel_2_9_[[#Headers],[CEO_Address3]],'By serial number'!$A$1:$AV$1,0)))=0,"",INDEX('By serial number'!$A:$AV,MATCH(TEXT($C130,"000"),'By serial number'!$A:$A,0),MATCH(_7043_DJones_1_export_excel_2_9_[[#Headers],[CEO_Address3]],'By serial number'!$A$1:$AV$1,0)))</f>
        <v/>
      </c>
      <c r="BN130" s="4" t="str">
        <f>IF(LEN(INDEX('By serial number'!$A:$AV,MATCH(TEXT($C130,"000"),'By serial number'!$A:$A,0),MATCH(_7043_DJones_1_export_excel_2_9_[[#Headers],[CEO_City]],'By serial number'!$A$1:$AV$1,0)))=0,"",INDEX('By serial number'!$A:$AV,MATCH(TEXT($C130,"000"),'By serial number'!$A:$A,0),MATCH(_7043_DJones_1_export_excel_2_9_[[#Headers],[CEO_City]],'By serial number'!$A$1:$AV$1,0)))</f>
        <v/>
      </c>
      <c r="BO130" s="4" t="str">
        <f>IF(LEN(INDEX('By serial number'!$A:$AV,MATCH(TEXT($C130,"000"),'By serial number'!$A:$A,0),MATCH(_7043_DJones_1_export_excel_2_9_[[#Headers],[CEO_State]],'By serial number'!$A$1:$AV$1,0)))=0,"",INDEX('By serial number'!$A:$AV,MATCH(TEXT($C130,"000"),'By serial number'!$A:$A,0),MATCH(_7043_DJones_1_export_excel_2_9_[[#Headers],[CEO_State]],'By serial number'!$A$1:$AV$1,0)))</f>
        <v/>
      </c>
      <c r="BP130" s="4" t="str">
        <f>IF(LEN(INDEX('By serial number'!$A:$AV,MATCH(TEXT($C130,"000"),'By serial number'!$A:$A,0),MATCH(_7043_DJones_1_export_excel_2_9_[[#Headers],[CEO_Postal_Code]],'By serial number'!$A$1:$AV$1,0)))=0,"",INDEX('By serial number'!$A:$AV,MATCH(TEXT($C130,"000"),'By serial number'!$A:$A,0),MATCH(_7043_DJones_1_export_excel_2_9_[[#Headers],[CEO_Postal_Code]],'By serial number'!$A$1:$AV$1,0)))</f>
        <v/>
      </c>
      <c r="BQ130" s="4" t="str">
        <f>IF(LEN(INDEX('By serial number'!$A:$AV,MATCH(TEXT($C130,"000"),'By serial number'!$A:$A,0),MATCH(_7043_DJones_1_export_excel_2_9_[[#Headers],[CEO_Country]],'By serial number'!$A$1:$AV$1,0)))=0,"",INDEX('By serial number'!$A:$AV,MATCH(TEXT($C130,"000"),'By serial number'!$A:$A,0),MATCH(_7043_DJones_1_export_excel_2_9_[[#Headers],[CEO_Country]],'By serial number'!$A$1:$AV$1,0)))</f>
        <v/>
      </c>
      <c r="BR130" s="4" t="str">
        <f>IF(LEN(INDEX('By serial number'!$A:$AV,MATCH(TEXT($C130,"000"),'By serial number'!$A:$A,0),MATCH(_7043_DJones_1_export_excel_2_9_[[#Headers],[CEO_Phone]],'By serial number'!$A$1:$AV$1,0)))=0,"",INDEX('By serial number'!$A:$AV,MATCH(TEXT($C130,"000"),'By serial number'!$A:$A,0),MATCH(_7043_DJones_1_export_excel_2_9_[[#Headers],[CEO_Phone]],'By serial number'!$A$1:$AV$1,0)))</f>
        <v/>
      </c>
      <c r="BS130" s="4" t="str">
        <f>IF(LEN(INDEX('By serial number'!$A:$AV,MATCH(TEXT($C130,"000"),'By serial number'!$A:$A,0),MATCH(_7043_DJones_1_export_excel_2_9_[[#Headers],[CEO_Phone_Extension]],'By serial number'!$A$1:$AV$1,0)))=0,"",INDEX('By serial number'!$A:$AV,MATCH(TEXT($C130,"000"),'By serial number'!$A:$A,0),MATCH(_7043_DJones_1_export_excel_2_9_[[#Headers],[CEO_Phone_Extension]],'By serial number'!$A$1:$AV$1,0)))</f>
        <v/>
      </c>
      <c r="BT130" s="4" t="str">
        <f>IF(LEN(INDEX('By serial number'!$A:$AV,MATCH(TEXT($C130,"000"),'By serial number'!$A:$A,0),MATCH(_7043_DJones_1_export_excel_2_9_[[#Headers],[CEO_Foreign_Phone]],'By serial number'!$A$1:$AV$1,0)))=0,"",INDEX('By serial number'!$A:$AV,MATCH(TEXT($C130,"000"),'By serial number'!$A:$A,0),MATCH(_7043_DJones_1_export_excel_2_9_[[#Headers],[CEO_Foreign_Phone]],'By serial number'!$A$1:$AV$1,0)))</f>
        <v/>
      </c>
      <c r="BU130" s="4" t="str">
        <f>IFERROR(INDEX(Zerobounce!$A:$B,MATCH(_7043_DJones_1_export_excel_2_9_[[#This Row],[COMPEMAILADDRESS]],Zerobounce!$A:$A,0),2),"")</f>
        <v/>
      </c>
      <c r="BV130" s="4" t="str">
        <f>IFERROR(INDEX(Zerobounce!$A:$B,MATCH(_7043_DJones_1_export_excel_2_9_[[#This Row],[CONTACTEMAIL]],Zerobounce!$A:$A,0),2),"")</f>
        <v/>
      </c>
      <c r="BW130" s="11"/>
    </row>
    <row r="131" spans="1:75" x14ac:dyDescent="0.25">
      <c r="A131" s="4" t="s">
        <v>999</v>
      </c>
      <c r="B131" s="4" t="s">
        <v>1000</v>
      </c>
      <c r="C131">
        <v>275</v>
      </c>
      <c r="D131" s="4" t="s">
        <v>717</v>
      </c>
      <c r="E131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N719KX</v>
      </c>
      <c r="F131" s="4" t="s">
        <v>1085</v>
      </c>
      <c r="G131" s="4" t="s">
        <v>335</v>
      </c>
      <c r="H131" s="4" t="s">
        <v>1002</v>
      </c>
      <c r="I131" s="4" t="s">
        <v>1110</v>
      </c>
      <c r="J131" s="4" t="s">
        <v>1869</v>
      </c>
      <c r="K131" s="4" t="s">
        <v>1870</v>
      </c>
      <c r="L131" s="4"/>
      <c r="M131" s="4" t="s">
        <v>339</v>
      </c>
      <c r="N131" s="4" t="s">
        <v>335</v>
      </c>
      <c r="O131">
        <v>85255</v>
      </c>
      <c r="P131" s="4" t="s">
        <v>1002</v>
      </c>
      <c r="Q131" s="4" t="s">
        <v>1016</v>
      </c>
      <c r="R131" s="4"/>
      <c r="S131" s="4"/>
      <c r="T131" s="4"/>
      <c r="U131" s="4"/>
      <c r="V131" s="4" t="s">
        <v>1049</v>
      </c>
      <c r="W131" s="4" t="s">
        <v>1868</v>
      </c>
      <c r="X131" s="4" t="s">
        <v>1020</v>
      </c>
      <c r="Y131" s="4" t="s">
        <v>1871</v>
      </c>
      <c r="Z131" s="4"/>
      <c r="AA131" s="4"/>
      <c r="AB131" s="4"/>
      <c r="AC131" s="4" t="str">
        <f>IF(LEN(INDEX('By serial number'!$A:$AV,MATCH(TEXT($C131,"000"),'By serial number'!$A:$A,0),MATCH(_7043_DJones_1_export_excel_2_9_[[#Headers],["Operator"]],'By serial number'!$A$1:$AV$1,0)))=0,"",INDEX('By serial number'!$A:$AV,MATCH(TEXT($C131,"000"),'By serial number'!$A:$A,0),MATCH(_7043_DJones_1_export_excel_2_9_[[#Headers],["Operator"]],'By serial number'!$A$1:$AV$1,0)))</f>
        <v/>
      </c>
      <c r="AD131" s="4" t="str">
        <f>IF(LEN(INDEX('By serial number'!$A:$AV,MATCH(TEXT($C131,"000"),'By serial number'!$A:$A,0),MATCH(_7043_DJones_1_export_excel_2_9_[[#Headers],[Data]],'By serial number'!$A$1:$AV$1,0)))=0,"",INDEX('By serial number'!$A:$AV,MATCH(TEXT($C131,"000"),'By serial number'!$A:$A,0),MATCH(_7043_DJones_1_export_excel_2_9_[[#Headers],[Data]],'By serial number'!$A$1:$AV$1,0)))</f>
        <v>Martis Holdings LLC Scottsdale AZ bought 12/9/16 for Knight-Swift Transportation Holdings</v>
      </c>
      <c r="AE131" s="4" t="str">
        <f>IF(LEN(INDEX('By serial number'!$A:$AV,MATCH(TEXT($C131,"000"),'By serial number'!$A:$A,0),MATCH(_7043_DJones_1_export_excel_2_9_[[#Headers],[NAME]],'By serial number'!$A$1:$AV$1,0)))=0,"",INDEX('By serial number'!$A:$AV,MATCH(TEXT($C131,"000"),'By serial number'!$A:$A,0),MATCH(_7043_DJones_1_export_excel_2_9_[[#Headers],[NAME]],'By serial number'!$A$1:$AV$1,0)))</f>
        <v>MARTIS HOLDINGS LLC</v>
      </c>
      <c r="AF131" s="4" t="str">
        <f>IF(LEN(INDEX('By serial number'!$A:$AV,MATCH(TEXT($C131,"000"),'By serial number'!$A:$A,0),MATCH(_7043_DJones_1_export_excel_2_9_[[#Headers],[STREET]],'By serial number'!$A$1:$AV$1,0)))=0,"",INDEX('By serial number'!$A:$AV,MATCH(TEXT($C131,"000"),'By serial number'!$A:$A,0),MATCH(_7043_DJones_1_export_excel_2_9_[[#Headers],[STREET]],'By serial number'!$A$1:$AV$1,0)))</f>
        <v>19054 N 97TH PL</v>
      </c>
      <c r="AG131" s="4" t="str">
        <f>IF(LEN(INDEX('By serial number'!$A:$AV,MATCH(TEXT($C131,"000"),'By serial number'!$A:$A,0),MATCH(_7043_DJones_1_export_excel_2_9_[[#Headers],[CITY]],'By serial number'!$A$1:$AV$1,0)))=0,"",INDEX('By serial number'!$A:$AV,MATCH(TEXT($C131,"000"),'By serial number'!$A:$A,0),MATCH(_7043_DJones_1_export_excel_2_9_[[#Headers],[CITY]],'By serial number'!$A$1:$AV$1,0)))</f>
        <v>SCOTTSDALE</v>
      </c>
      <c r="AH131" s="4" t="str">
        <f>IF(LEN(INDEX('By serial number'!$A:$AV,MATCH(TEXT($C131,"000"),'By serial number'!$A:$A,0),MATCH(_7043_DJones_1_export_excel_2_9_[[#Headers],[STATE]],'By serial number'!$A$1:$AV$1,0)))=0,"",INDEX('By serial number'!$A:$AV,MATCH(TEXT($C131,"000"),'By serial number'!$A:$A,0),MATCH(_7043_DJones_1_export_excel_2_9_[[#Headers],[STATE]],'By serial number'!$A$1:$AV$1,0)))</f>
        <v>AZ</v>
      </c>
      <c r="AI131" s="4" t="e">
        <f>IF(LEN(INDEX('By serial number'!$A:$AV,MATCH(TEXT($C131,"000"),'By serial number'!$A:$A,0),MATCH(_7043_DJones_1_export_excel_2_9_[[#Headers],[Column1]],'By serial number'!$A$1:$AV$1,0)))=0,"",INDEX('By serial number'!$A:$AV,MATCH(TEXT($C131,"000"),'By serial number'!$A:$A,0),MATCH(_7043_DJones_1_export_excel_2_9_[[#Headers],[Column1]],'By serial number'!$A$1:$AV$1,0)))</f>
        <v>#N/A</v>
      </c>
      <c r="AJ131" s="4" t="str">
        <f>IF(LEN(INDEX('By serial number'!$A:$AV,MATCH(TEXT($C131,"000"),'By serial number'!$A:$A,0),MATCH(_7043_DJones_1_export_excel_2_9_[[#Headers],[OTHER NAMES(1)]],'By serial number'!$A$1:$AV$1,0)))=0,"",INDEX('By serial number'!$A:$AV,MATCH(TEXT($C131,"000"),'By serial number'!$A:$A,0),MATCH(_7043_DJones_1_export_excel_2_9_[[#Headers],[OTHER NAMES(1)]],'By serial number'!$A$1:$AV$1,0)))</f>
        <v>GJK LLC</v>
      </c>
      <c r="AK131" s="4" t="str">
        <f>IF(LEN(INDEX('By serial number'!$A:$AV,MATCH(TEXT($C131,"000"),'By serial number'!$A:$A,0),MATCH(_7043_DJones_1_export_excel_2_9_[[#Headers],[OTHER NAMES(2)]],'By serial number'!$A$1:$AV$1,0)))=0,"",INDEX('By serial number'!$A:$AV,MATCH(TEXT($C131,"000"),'By serial number'!$A:$A,0),MATCH(_7043_DJones_1_export_excel_2_9_[[#Headers],[OTHER NAMES(2)]],'By serial number'!$A$1:$AV$1,0)))</f>
        <v/>
      </c>
      <c r="AL131" s="4" t="str">
        <f>IF(LEN(INDEX('By serial number'!$A:$AV,MATCH(TEXT($C131,"000"),'By serial number'!$A:$A,0),MATCH(_7043_DJones_1_export_excel_2_9_[[#Headers],[Part 135 Certificate Holder Name]],'By serial number'!$A$1:$AV$1,0)))=0,"",INDEX('By serial number'!$A:$AV,MATCH(TEXT($C131,"000"),'By serial number'!$A:$A,0),MATCH(_7043_DJones_1_export_excel_2_9_[[#Headers],[Part 135 Certificate Holder Name]],'By serial number'!$A$1:$AV$1,0)))</f>
        <v/>
      </c>
      <c r="AM131" s="4" t="str">
        <f>IF(LEN(INDEX('By serial number'!$A:$AV,MATCH(TEXT($C131,"000"),'By serial number'!$A:$A,0),MATCH(_7043_DJones_1_export_excel_2_9_[[#Headers],[Part 135 Dsgn]],'By serial number'!$A$1:$AV$1,0)))=0,"",INDEX('By serial number'!$A:$AV,MATCH(TEXT($C131,"000"),'By serial number'!$A:$A,0),MATCH(_7043_DJones_1_export_excel_2_9_[[#Headers],[Part 135 Dsgn]],'By serial number'!$A$1:$AV$1,0)))</f>
        <v/>
      </c>
      <c r="AN131" s="4" t="e">
        <f>IF(LEN(INDEX('By serial number'!$A:$AV,MATCH(TEXT($C131,"000"),'By serial number'!$A:$A,0),MATCH(_7043_DJones_1_export_excel_2_9_[[#Headers],[Column2]],'By serial number'!$A$1:$AV$1,0)))=0,"",INDEX('By serial number'!$A:$AV,MATCH(TEXT($C131,"000"),'By serial number'!$A:$A,0),MATCH(_7043_DJones_1_export_excel_2_9_[[#Headers],[Column2]],'By serial number'!$A$1:$AV$1,0)))</f>
        <v>#N/A</v>
      </c>
      <c r="AO131" s="4" t="str">
        <f>IF(LEN(INDEX('By serial number'!$A:$AV,MATCH(TEXT($C131,"000"),'By serial number'!$A:$A,0),MATCH(_7043_DJones_1_export_excel_2_9_[[#Headers],[DNB Key People]],'By serial number'!$A$1:$AV$1,0)))=0,"",INDEX('By serial number'!$A:$AV,MATCH(TEXT($C131,"000"),'By serial number'!$A:$A,0),MATCH(_7043_DJones_1_export_excel_2_9_[[#Headers],[DNB Key People]],'By serial number'!$A$1:$AV$1,0)))</f>
        <v/>
      </c>
      <c r="AP131" s="4" t="str">
        <f>IF(LEN(INDEX('By serial number'!$A:$AV,MATCH(TEXT($C131,"000"),'By serial number'!$A:$A,0),MATCH(_7043_DJones_1_export_excel_2_9_[[#Headers],[POC]],'By serial number'!$A$1:$AV$1,0)))=0,"",INDEX('By serial number'!$A:$AV,MATCH(TEXT($C131,"000"),'By serial number'!$A:$A,0),MATCH(_7043_DJones_1_export_excel_2_9_[[#Headers],[POC]],'By serial number'!$A$1:$AV$1,0)))</f>
        <v/>
      </c>
      <c r="AQ131" s="4" t="str">
        <f>IF(LEN(INDEX('By serial number'!$A:$AV,MATCH(TEXT($C131,"000"),'By serial number'!$A:$A,0),MATCH(_7043_DJones_1_export_excel_2_9_[[#Headers],[Title]],'By serial number'!$A$1:$AV$1,0)))=0,"",INDEX('By serial number'!$A:$AV,MATCH(TEXT($C131,"000"),'By serial number'!$A:$A,0),MATCH(_7043_DJones_1_export_excel_2_9_[[#Headers],[Title]],'By serial number'!$A$1:$AV$1,0)))</f>
        <v/>
      </c>
      <c r="AR131" s="4" t="str">
        <f>IF(LEN(INDEX('By serial number'!$A:$AV,MATCH(TEXT($C131,"000"),'By serial number'!$A:$A,0),MATCH(_7043_DJones_1_export_excel_2_9_[[#Headers],[Address]],'By serial number'!$A$1:$AV$1,0)))=0,"",INDEX('By serial number'!$A:$AV,MATCH(TEXT($C131,"000"),'By serial number'!$A:$A,0),MATCH(_7043_DJones_1_export_excel_2_9_[[#Headers],[Address]],'By serial number'!$A$1:$AV$1,0)))</f>
        <v/>
      </c>
      <c r="AS131" s="4" t="e">
        <f>IF(LEN(INDEX('By serial number'!$A:$AV,MATCH(TEXT($C131,"000"),'By serial number'!$A:$A,0),MATCH(_7043_DJones_1_export_excel_2_9_[[#Headers],[Column3]],'By serial number'!$A$1:$AV$1,0)))=0,"",INDEX('By serial number'!$A:$AV,MATCH(TEXT($C131,"000"),'By serial number'!$A:$A,0),MATCH(_7043_DJones_1_export_excel_2_9_[[#Headers],[Column3]],'By serial number'!$A$1:$AV$1,0)))</f>
        <v>#N/A</v>
      </c>
      <c r="AT131" s="4" t="str">
        <f>IF(LEN(INDEX('By serial number'!$A:$AV,MATCH(TEXT($C131,"000"),'By serial number'!$A:$A,0),MATCH(_7043_DJones_1_export_excel_2_9_[[#Headers],[Phone]],'By serial number'!$A$1:$AV$1,0)))=0,"",INDEX('By serial number'!$A:$AV,MATCH(TEXT($C131,"000"),'By serial number'!$A:$A,0),MATCH(_7043_DJones_1_export_excel_2_9_[[#Headers],[Phone]],'By serial number'!$A$1:$AV$1,0)))</f>
        <v/>
      </c>
      <c r="AU131" s="4" t="str">
        <f>IF(LEN(INDEX('By serial number'!$A:$AV,MATCH(TEXT($C131,"000"),'By serial number'!$A:$A,0),MATCH(_7043_DJones_1_export_excel_2_9_[[#Headers],[Email]],'By serial number'!$A$1:$AV$1,0)))=0,"",INDEX('By serial number'!$A:$AV,MATCH(TEXT($C131,"000"),'By serial number'!$A:$A,0),MATCH(_7043_DJones_1_export_excel_2_9_[[#Headers],[Email]],'By serial number'!$A$1:$AV$1,0)))</f>
        <v/>
      </c>
      <c r="AV131" s="4" t="e">
        <f>IF(LEN(INDEX('By serial number'!$A:$AV,MATCH(TEXT($C131,"000"),'By serial number'!$A:$A,0),MATCH(_7043_DJones_1_export_excel_2_9_[[#Headers],[Column4]],'By serial number'!$A$1:$AV$1,0)))=0,"",INDEX('By serial number'!$A:$AV,MATCH(TEXT($C131,"000"),'By serial number'!$A:$A,0),MATCH(_7043_DJones_1_export_excel_2_9_[[#Headers],[Column4]],'By serial number'!$A$1:$AV$1,0)))</f>
        <v>#N/A</v>
      </c>
      <c r="AW131" s="4" t="str">
        <f>IF(LEN(INDEX('By serial number'!$A:$AV,MATCH(TEXT($C131,"000"),'By serial number'!$A:$A,0),MATCH(_7043_DJones_1_export_excel_2_9_[[#Headers],[NBAA Name]],'By serial number'!$A$1:$AV$1,0)))=0,"",INDEX('By serial number'!$A:$AV,MATCH(TEXT($C131,"000"),'By serial number'!$A:$A,0),MATCH(_7043_DJones_1_export_excel_2_9_[[#Headers],[NBAA Name]],'By serial number'!$A$1:$AV$1,0)))</f>
        <v/>
      </c>
      <c r="AX131" s="4" t="str">
        <f>IF(LEN(INDEX('By serial number'!$A:$AV,MATCH(TEXT($C131,"000"),'By serial number'!$A:$A,0),MATCH(_7043_DJones_1_export_excel_2_9_[[#Headers],[NBAA Addr1]],'By serial number'!$A$1:$AV$1,0)))=0,"",INDEX('By serial number'!$A:$AV,MATCH(TEXT($C131,"000"),'By serial number'!$A:$A,0),MATCH(_7043_DJones_1_export_excel_2_9_[[#Headers],[NBAA Addr1]],'By serial number'!$A$1:$AV$1,0)))</f>
        <v/>
      </c>
      <c r="AY131" s="4" t="str">
        <f>IF(LEN(INDEX('By serial number'!$A:$AV,MATCH(TEXT($C131,"000"),'By serial number'!$A:$A,0),MATCH(_7043_DJones_1_export_excel_2_9_[[#Headers],[NBAA Addr2]],'By serial number'!$A$1:$AV$1,0)))=0,"",INDEX('By serial number'!$A:$AV,MATCH(TEXT($C131,"000"),'By serial number'!$A:$A,0),MATCH(_7043_DJones_1_export_excel_2_9_[[#Headers],[NBAA Addr2]],'By serial number'!$A$1:$AV$1,0)))</f>
        <v/>
      </c>
      <c r="AZ131" s="4" t="str">
        <f>IF(LEN(INDEX('By serial number'!$A:$AV,MATCH(TEXT($C131,"000"),'By serial number'!$A:$A,0),MATCH(_7043_DJones_1_export_excel_2_9_[[#Headers],[NBAA City]],'By serial number'!$A$1:$AV$1,0)))=0,"",INDEX('By serial number'!$A:$AV,MATCH(TEXT($C131,"000"),'By serial number'!$A:$A,0),MATCH(_7043_DJones_1_export_excel_2_9_[[#Headers],[NBAA City]],'By serial number'!$A$1:$AV$1,0)))</f>
        <v/>
      </c>
      <c r="BA131" s="4" t="str">
        <f>IF(LEN(INDEX('By serial number'!$A:$AV,MATCH(TEXT($C131,"000"),'By serial number'!$A:$A,0),MATCH(_7043_DJones_1_export_excel_2_9_[[#Headers],[NBAA State]],'By serial number'!$A$1:$AV$1,0)))=0,"",INDEX('By serial number'!$A:$AV,MATCH(TEXT($C131,"000"),'By serial number'!$A:$A,0),MATCH(_7043_DJones_1_export_excel_2_9_[[#Headers],[NBAA State]],'By serial number'!$A$1:$AV$1,0)))</f>
        <v/>
      </c>
      <c r="BB131" s="4" t="str">
        <f>IF(LEN(INDEX('By serial number'!$A:$AV,MATCH(TEXT($C131,"000"),'By serial number'!$A:$A,0),MATCH(_7043_DJones_1_export_excel_2_9_[[#Headers],[NBAA Zip]],'By serial number'!$A$1:$AV$1,0)))=0,"",INDEX('By serial number'!$A:$AV,MATCH(TEXT($C131,"000"),'By serial number'!$A:$A,0),MATCH(_7043_DJones_1_export_excel_2_9_[[#Headers],[NBAA Zip]],'By serial number'!$A$1:$AV$1,0)))</f>
        <v/>
      </c>
      <c r="BC131" s="4" t="str">
        <f>IF(LEN(INDEX('By serial number'!$A:$AV,MATCH(TEXT($C131,"000"),'By serial number'!$A:$A,0),MATCH(_7043_DJones_1_export_excel_2_9_[[#Headers],[NBAA Phone]],'By serial number'!$A$1:$AV$1,0)))=0,"",INDEX('By serial number'!$A:$AV,MATCH(TEXT($C131,"000"),'By serial number'!$A:$A,0),MATCH(_7043_DJones_1_export_excel_2_9_[[#Headers],[NBAA Phone]],'By serial number'!$A$1:$AV$1,0)))</f>
        <v/>
      </c>
      <c r="BD131" s="4" t="str">
        <f>IF(LEN(INDEX('By serial number'!$A:$AV,MATCH(TEXT($C131,"000"),'By serial number'!$A:$A,0),MATCH(_7043_DJones_1_export_excel_2_9_[[#Headers],[NBAA Web]],'By serial number'!$A$1:$AV$1,0)))=0,"",INDEX('By serial number'!$A:$AV,MATCH(TEXT($C131,"000"),'By serial number'!$A:$A,0),MATCH(_7043_DJones_1_export_excel_2_9_[[#Headers],[NBAA Web]],'By serial number'!$A$1:$AV$1,0)))</f>
        <v/>
      </c>
      <c r="BE131" s="4" t="str">
        <f>IF(LEN(INDEX('By serial number'!$A:$AV,MATCH(TEXT($C131,"000"),'By serial number'!$A:$A,0),MATCH(_7043_DJones_1_export_excel_2_9_[[#Headers],[NBAA email]],'By serial number'!$A$1:$AV$1,0)))=0,"",INDEX('By serial number'!$A:$AV,MATCH(TEXT($C131,"000"),'By serial number'!$A:$A,0),MATCH(_7043_DJones_1_export_excel_2_9_[[#Headers],[NBAA email]],'By serial number'!$A$1:$AV$1,0)))</f>
        <v/>
      </c>
      <c r="BF131" s="4" t="str">
        <f>IF(LEN(INDEX('By serial number'!$A:$AV,MATCH(TEXT($C131,"000"),'By serial number'!$A:$A,0),MATCH(_7043_DJones_1_export_excel_2_9_[[#Headers],[NBAA NBAA Link]],'By serial number'!$A$1:$AV$1,0)))=0,"",INDEX('By serial number'!$A:$AV,MATCH(TEXT($C131,"000"),'By serial number'!$A:$A,0),MATCH(_7043_DJones_1_export_excel_2_9_[[#Headers],[NBAA NBAA Link]],'By serial number'!$A$1:$AV$1,0)))</f>
        <v/>
      </c>
      <c r="BG131" s="4" t="str">
        <f>IF(LEN(INDEX('By serial number'!$A:$AV,MATCH(TEXT($C131,"000"),'By serial number'!$A:$A,0),MATCH(_7043_DJones_1_export_excel_2_9_[[#Headers],[Certificate Designator]],'By serial number'!$A$1:$AV$1,0)))=0,"",INDEX('By serial number'!$A:$AV,MATCH(TEXT($C131,"000"),'By serial number'!$A:$A,0),MATCH(_7043_DJones_1_export_excel_2_9_[[#Headers],[Certificate Designator]],'By serial number'!$A$1:$AV$1,0)))</f>
        <v/>
      </c>
      <c r="BH131" s="4" t="str">
        <f>IF(LEN(INDEX('By serial number'!$A:$AV,MATCH(TEXT($C131,"000"),'By serial number'!$A:$A,0),MATCH(_7043_DJones_1_export_excel_2_9_[[#Headers],[Company Name]],'By serial number'!$A$1:$AV$1,0)))=0,"",INDEX('By serial number'!$A:$AV,MATCH(TEXT($C131,"000"),'By serial number'!$A:$A,0),MATCH(_7043_DJones_1_export_excel_2_9_[[#Headers],[Company Name]],'By serial number'!$A$1:$AV$1,0)))</f>
        <v/>
      </c>
      <c r="BI131" s="4" t="str">
        <f>IF(LEN(INDEX('By serial number'!$A:$AV,MATCH(TEXT($C131,"000"),'By serial number'!$A:$A,0),MATCH(_7043_DJones_1_export_excel_2_9_[[#Headers],[CEO_Name]],'By serial number'!$A$1:$AV$1,0)))=0,"",INDEX('By serial number'!$A:$AV,MATCH(TEXT($C131,"000"),'By serial number'!$A:$A,0),MATCH(_7043_DJones_1_export_excel_2_9_[[#Headers],[CEO_Name]],'By serial number'!$A$1:$AV$1,0)))</f>
        <v/>
      </c>
      <c r="BJ131" s="4" t="str">
        <f>IF(LEN(INDEX('By serial number'!$A:$AV,MATCH(TEXT($C131,"000"),'By serial number'!$A:$A,0),MATCH(_7043_DJones_1_export_excel_2_9_[[#Headers],[CEO_Title]],'By serial number'!$A$1:$AV$1,0)))=0,"",INDEX('By serial number'!$A:$AV,MATCH(TEXT($C131,"000"),'By serial number'!$A:$A,0),MATCH(_7043_DJones_1_export_excel_2_9_[[#Headers],[CEO_Title]],'By serial number'!$A$1:$AV$1,0)))</f>
        <v/>
      </c>
      <c r="BK131" s="4" t="str">
        <f>IF(LEN(INDEX('By serial number'!$A:$AV,MATCH(TEXT($C131,"000"),'By serial number'!$A:$A,0),MATCH(_7043_DJones_1_export_excel_2_9_[[#Headers],[CEO_Address1]],'By serial number'!$A$1:$AV$1,0)))=0,"",INDEX('By serial number'!$A:$AV,MATCH(TEXT($C131,"000"),'By serial number'!$A:$A,0),MATCH(_7043_DJones_1_export_excel_2_9_[[#Headers],[CEO_Address1]],'By serial number'!$A$1:$AV$1,0)))</f>
        <v/>
      </c>
      <c r="BL131" s="4" t="str">
        <f>IF(LEN(INDEX('By serial number'!$A:$AV,MATCH(TEXT($C131,"000"),'By serial number'!$A:$A,0),MATCH(_7043_DJones_1_export_excel_2_9_[[#Headers],[CEO_Address2]],'By serial number'!$A$1:$AV$1,0)))=0,"",INDEX('By serial number'!$A:$AV,MATCH(TEXT($C131,"000"),'By serial number'!$A:$A,0),MATCH(_7043_DJones_1_export_excel_2_9_[[#Headers],[CEO_Address2]],'By serial number'!$A$1:$AV$1,0)))</f>
        <v/>
      </c>
      <c r="BM131" s="4" t="str">
        <f>IF(LEN(INDEX('By serial number'!$A:$AV,MATCH(TEXT($C131,"000"),'By serial number'!$A:$A,0),MATCH(_7043_DJones_1_export_excel_2_9_[[#Headers],[CEO_Address3]],'By serial number'!$A$1:$AV$1,0)))=0,"",INDEX('By serial number'!$A:$AV,MATCH(TEXT($C131,"000"),'By serial number'!$A:$A,0),MATCH(_7043_DJones_1_export_excel_2_9_[[#Headers],[CEO_Address3]],'By serial number'!$A$1:$AV$1,0)))</f>
        <v/>
      </c>
      <c r="BN131" s="4" t="str">
        <f>IF(LEN(INDEX('By serial number'!$A:$AV,MATCH(TEXT($C131,"000"),'By serial number'!$A:$A,0),MATCH(_7043_DJones_1_export_excel_2_9_[[#Headers],[CEO_City]],'By serial number'!$A$1:$AV$1,0)))=0,"",INDEX('By serial number'!$A:$AV,MATCH(TEXT($C131,"000"),'By serial number'!$A:$A,0),MATCH(_7043_DJones_1_export_excel_2_9_[[#Headers],[CEO_City]],'By serial number'!$A$1:$AV$1,0)))</f>
        <v/>
      </c>
      <c r="BO131" s="4" t="str">
        <f>IF(LEN(INDEX('By serial number'!$A:$AV,MATCH(TEXT($C131,"000"),'By serial number'!$A:$A,0),MATCH(_7043_DJones_1_export_excel_2_9_[[#Headers],[CEO_State]],'By serial number'!$A$1:$AV$1,0)))=0,"",INDEX('By serial number'!$A:$AV,MATCH(TEXT($C131,"000"),'By serial number'!$A:$A,0),MATCH(_7043_DJones_1_export_excel_2_9_[[#Headers],[CEO_State]],'By serial number'!$A$1:$AV$1,0)))</f>
        <v/>
      </c>
      <c r="BP131" s="4" t="str">
        <f>IF(LEN(INDEX('By serial number'!$A:$AV,MATCH(TEXT($C131,"000"),'By serial number'!$A:$A,0),MATCH(_7043_DJones_1_export_excel_2_9_[[#Headers],[CEO_Postal_Code]],'By serial number'!$A$1:$AV$1,0)))=0,"",INDEX('By serial number'!$A:$AV,MATCH(TEXT($C131,"000"),'By serial number'!$A:$A,0),MATCH(_7043_DJones_1_export_excel_2_9_[[#Headers],[CEO_Postal_Code]],'By serial number'!$A$1:$AV$1,0)))</f>
        <v/>
      </c>
      <c r="BQ131" s="4" t="str">
        <f>IF(LEN(INDEX('By serial number'!$A:$AV,MATCH(TEXT($C131,"000"),'By serial number'!$A:$A,0),MATCH(_7043_DJones_1_export_excel_2_9_[[#Headers],[CEO_Country]],'By serial number'!$A$1:$AV$1,0)))=0,"",INDEX('By serial number'!$A:$AV,MATCH(TEXT($C131,"000"),'By serial number'!$A:$A,0),MATCH(_7043_DJones_1_export_excel_2_9_[[#Headers],[CEO_Country]],'By serial number'!$A$1:$AV$1,0)))</f>
        <v/>
      </c>
      <c r="BR131" s="4" t="str">
        <f>IF(LEN(INDEX('By serial number'!$A:$AV,MATCH(TEXT($C131,"000"),'By serial number'!$A:$A,0),MATCH(_7043_DJones_1_export_excel_2_9_[[#Headers],[CEO_Phone]],'By serial number'!$A$1:$AV$1,0)))=0,"",INDEX('By serial number'!$A:$AV,MATCH(TEXT($C131,"000"),'By serial number'!$A:$A,0),MATCH(_7043_DJones_1_export_excel_2_9_[[#Headers],[CEO_Phone]],'By serial number'!$A$1:$AV$1,0)))</f>
        <v/>
      </c>
      <c r="BS131" s="4" t="str">
        <f>IF(LEN(INDEX('By serial number'!$A:$AV,MATCH(TEXT($C131,"000"),'By serial number'!$A:$A,0),MATCH(_7043_DJones_1_export_excel_2_9_[[#Headers],[CEO_Phone_Extension]],'By serial number'!$A$1:$AV$1,0)))=0,"",INDEX('By serial number'!$A:$AV,MATCH(TEXT($C131,"000"),'By serial number'!$A:$A,0),MATCH(_7043_DJones_1_export_excel_2_9_[[#Headers],[CEO_Phone_Extension]],'By serial number'!$A$1:$AV$1,0)))</f>
        <v/>
      </c>
      <c r="BT131" s="4" t="str">
        <f>IF(LEN(INDEX('By serial number'!$A:$AV,MATCH(TEXT($C131,"000"),'By serial number'!$A:$A,0),MATCH(_7043_DJones_1_export_excel_2_9_[[#Headers],[CEO_Foreign_Phone]],'By serial number'!$A$1:$AV$1,0)))=0,"",INDEX('By serial number'!$A:$AV,MATCH(TEXT($C131,"000"),'By serial number'!$A:$A,0),MATCH(_7043_DJones_1_export_excel_2_9_[[#Headers],[CEO_Foreign_Phone]],'By serial number'!$A$1:$AV$1,0)))</f>
        <v/>
      </c>
      <c r="BU131" s="4" t="str">
        <f>IFERROR(INDEX(Zerobounce!$A:$B,MATCH(_7043_DJones_1_export_excel_2_9_[[#This Row],[COMPEMAILADDRESS]],Zerobounce!$A:$A,0),2),"")</f>
        <v/>
      </c>
      <c r="BV131" s="4" t="str">
        <f>IFERROR(INDEX(Zerobounce!$A:$B,MATCH(_7043_DJones_1_export_excel_2_9_[[#This Row],[CONTACTEMAIL]],Zerobounce!$A:$A,0),2),"")</f>
        <v>catch-all</v>
      </c>
      <c r="BW131" s="11"/>
    </row>
    <row r="132" spans="1:75" x14ac:dyDescent="0.25">
      <c r="A132" s="4" t="s">
        <v>999</v>
      </c>
      <c r="B132" s="4" t="s">
        <v>1000</v>
      </c>
      <c r="C132">
        <v>276</v>
      </c>
      <c r="D132" s="4" t="s">
        <v>722</v>
      </c>
      <c r="E132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N15PV</v>
      </c>
      <c r="F132" s="4" t="s">
        <v>1872</v>
      </c>
      <c r="G132" s="4" t="s">
        <v>625</v>
      </c>
      <c r="H132" s="4" t="s">
        <v>1002</v>
      </c>
      <c r="I132" s="4" t="s">
        <v>515</v>
      </c>
      <c r="J132" s="4" t="s">
        <v>1873</v>
      </c>
      <c r="K132" s="4" t="s">
        <v>1874</v>
      </c>
      <c r="L132" s="4"/>
      <c r="M132" s="4" t="s">
        <v>1875</v>
      </c>
      <c r="N132" s="4" t="s">
        <v>625</v>
      </c>
      <c r="O132" t="s">
        <v>1876</v>
      </c>
      <c r="P132" s="4" t="s">
        <v>1002</v>
      </c>
      <c r="Q132" s="4" t="s">
        <v>1016</v>
      </c>
      <c r="R132" s="4"/>
      <c r="S132" s="4" t="s">
        <v>1877</v>
      </c>
      <c r="T132" s="4" t="s">
        <v>1878</v>
      </c>
      <c r="U132" s="4"/>
      <c r="V132" s="4" t="s">
        <v>1409</v>
      </c>
      <c r="W132" s="4" t="s">
        <v>1879</v>
      </c>
      <c r="X132" s="4" t="s">
        <v>1039</v>
      </c>
      <c r="Y132" s="4"/>
      <c r="Z132" s="4" t="s">
        <v>1878</v>
      </c>
      <c r="AA132" s="4"/>
      <c r="AB132" s="4"/>
      <c r="AC132" s="4" t="str">
        <f>IF(LEN(INDEX('By serial number'!$A:$AV,MATCH(TEXT($C132,"000"),'By serial number'!$A:$A,0),MATCH(_7043_DJones_1_export_excel_2_9_[[#Headers],["Operator"]],'By serial number'!$A$1:$AV$1,0)))=0,"",INDEX('By serial number'!$A:$AV,MATCH(TEXT($C132,"000"),'By serial number'!$A:$A,0),MATCH(_7043_DJones_1_export_excel_2_9_[[#Headers],["Operator"]],'By serial number'!$A$1:$AV$1,0)))</f>
        <v/>
      </c>
      <c r="AD132" s="4" t="str">
        <f>IF(LEN(INDEX('By serial number'!$A:$AV,MATCH(TEXT($C132,"000"),'By serial number'!$A:$A,0),MATCH(_7043_DJones_1_export_excel_2_9_[[#Headers],[Data]],'By serial number'!$A$1:$AV$1,0)))=0,"",INDEX('By serial number'!$A:$AV,MATCH(TEXT($C132,"000"),'By serial number'!$A:$A,0),MATCH(_7043_DJones_1_export_excel_2_9_[[#Headers],[Data]],'By serial number'!$A$1:$AV$1,0)))</f>
        <v>Golden Sky Aviation Ltd bought 7/14/16</v>
      </c>
      <c r="AE132" s="4" t="str">
        <f>IF(LEN(INDEX('By serial number'!$A:$AV,MATCH(TEXT($C132,"000"),'By serial number'!$A:$A,0),MATCH(_7043_DJones_1_export_excel_2_9_[[#Headers],[NAME]],'By serial number'!$A$1:$AV$1,0)))=0,"",INDEX('By serial number'!$A:$AV,MATCH(TEXT($C132,"000"),'By serial number'!$A:$A,0),MATCH(_7043_DJones_1_export_excel_2_9_[[#Headers],[NAME]],'By serial number'!$A$1:$AV$1,0)))</f>
        <v>GOLDEN SKY AVIATION LTD</v>
      </c>
      <c r="AF132" s="4" t="str">
        <f>IF(LEN(INDEX('By serial number'!$A:$AV,MATCH(TEXT($C132,"000"),'By serial number'!$A:$A,0),MATCH(_7043_DJones_1_export_excel_2_9_[[#Headers],[STREET]],'By serial number'!$A$1:$AV$1,0)))=0,"",INDEX('By serial number'!$A:$AV,MATCH(TEXT($C132,"000"),'By serial number'!$A:$A,0),MATCH(_7043_DJones_1_export_excel_2_9_[[#Headers],[STREET]],'By serial number'!$A$1:$AV$1,0)))</f>
        <v>28 OLD RUDNICK LN</v>
      </c>
      <c r="AG132" s="4" t="str">
        <f>IF(LEN(INDEX('By serial number'!$A:$AV,MATCH(TEXT($C132,"000"),'By serial number'!$A:$A,0),MATCH(_7043_DJones_1_export_excel_2_9_[[#Headers],[CITY]],'By serial number'!$A$1:$AV$1,0)))=0,"",INDEX('By serial number'!$A:$AV,MATCH(TEXT($C132,"000"),'By serial number'!$A:$A,0),MATCH(_7043_DJones_1_export_excel_2_9_[[#Headers],[CITY]],'By serial number'!$A$1:$AV$1,0)))</f>
        <v>DOVER</v>
      </c>
      <c r="AH132" s="4" t="str">
        <f>IF(LEN(INDEX('By serial number'!$A:$AV,MATCH(TEXT($C132,"000"),'By serial number'!$A:$A,0),MATCH(_7043_DJones_1_export_excel_2_9_[[#Headers],[STATE]],'By serial number'!$A$1:$AV$1,0)))=0,"",INDEX('By serial number'!$A:$AV,MATCH(TEXT($C132,"000"),'By serial number'!$A:$A,0),MATCH(_7043_DJones_1_export_excel_2_9_[[#Headers],[STATE]],'By serial number'!$A$1:$AV$1,0)))</f>
        <v>DE</v>
      </c>
      <c r="AI132" s="4" t="e">
        <f>IF(LEN(INDEX('By serial number'!$A:$AV,MATCH(TEXT($C132,"000"),'By serial number'!$A:$A,0),MATCH(_7043_DJones_1_export_excel_2_9_[[#Headers],[Column1]],'By serial number'!$A$1:$AV$1,0)))=0,"",INDEX('By serial number'!$A:$AV,MATCH(TEXT($C132,"000"),'By serial number'!$A:$A,0),MATCH(_7043_DJones_1_export_excel_2_9_[[#Headers],[Column1]],'By serial number'!$A$1:$AV$1,0)))</f>
        <v>#N/A</v>
      </c>
      <c r="AJ132" s="4" t="str">
        <f>IF(LEN(INDEX('By serial number'!$A:$AV,MATCH(TEXT($C132,"000"),'By serial number'!$A:$A,0),MATCH(_7043_DJones_1_export_excel_2_9_[[#Headers],[OTHER NAMES(1)]],'By serial number'!$A$1:$AV$1,0)))=0,"",INDEX('By serial number'!$A:$AV,MATCH(TEXT($C132,"000"),'By serial number'!$A:$A,0),MATCH(_7043_DJones_1_export_excel_2_9_[[#Headers],[OTHER NAMES(1)]],'By serial number'!$A$1:$AV$1,0)))</f>
        <v/>
      </c>
      <c r="AK132" s="4" t="str">
        <f>IF(LEN(INDEX('By serial number'!$A:$AV,MATCH(TEXT($C132,"000"),'By serial number'!$A:$A,0),MATCH(_7043_DJones_1_export_excel_2_9_[[#Headers],[OTHER NAMES(2)]],'By serial number'!$A$1:$AV$1,0)))=0,"",INDEX('By serial number'!$A:$AV,MATCH(TEXT($C132,"000"),'By serial number'!$A:$A,0),MATCH(_7043_DJones_1_export_excel_2_9_[[#Headers],[OTHER NAMES(2)]],'By serial number'!$A$1:$AV$1,0)))</f>
        <v/>
      </c>
      <c r="AL132" s="4" t="str">
        <f>IF(LEN(INDEX('By serial number'!$A:$AV,MATCH(TEXT($C132,"000"),'By serial number'!$A:$A,0),MATCH(_7043_DJones_1_export_excel_2_9_[[#Headers],[Part 135 Certificate Holder Name]],'By serial number'!$A$1:$AV$1,0)))=0,"",INDEX('By serial number'!$A:$AV,MATCH(TEXT($C132,"000"),'By serial number'!$A:$A,0),MATCH(_7043_DJones_1_export_excel_2_9_[[#Headers],[Part 135 Certificate Holder Name]],'By serial number'!$A$1:$AV$1,0)))</f>
        <v/>
      </c>
      <c r="AM132" s="4" t="str">
        <f>IF(LEN(INDEX('By serial number'!$A:$AV,MATCH(TEXT($C132,"000"),'By serial number'!$A:$A,0),MATCH(_7043_DJones_1_export_excel_2_9_[[#Headers],[Part 135 Dsgn]],'By serial number'!$A$1:$AV$1,0)))=0,"",INDEX('By serial number'!$A:$AV,MATCH(TEXT($C132,"000"),'By serial number'!$A:$A,0),MATCH(_7043_DJones_1_export_excel_2_9_[[#Headers],[Part 135 Dsgn]],'By serial number'!$A$1:$AV$1,0)))</f>
        <v/>
      </c>
      <c r="AN132" s="4" t="e">
        <f>IF(LEN(INDEX('By serial number'!$A:$AV,MATCH(TEXT($C132,"000"),'By serial number'!$A:$A,0),MATCH(_7043_DJones_1_export_excel_2_9_[[#Headers],[Column2]],'By serial number'!$A$1:$AV$1,0)))=0,"",INDEX('By serial number'!$A:$AV,MATCH(TEXT($C132,"000"),'By serial number'!$A:$A,0),MATCH(_7043_DJones_1_export_excel_2_9_[[#Headers],[Column2]],'By serial number'!$A$1:$AV$1,0)))</f>
        <v>#N/A</v>
      </c>
      <c r="AO132" s="4" t="str">
        <f>IF(LEN(INDEX('By serial number'!$A:$AV,MATCH(TEXT($C132,"000"),'By serial number'!$A:$A,0),MATCH(_7043_DJones_1_export_excel_2_9_[[#Headers],[DNB Key People]],'By serial number'!$A$1:$AV$1,0)))=0,"",INDEX('By serial number'!$A:$AV,MATCH(TEXT($C132,"000"),'By serial number'!$A:$A,0),MATCH(_7043_DJones_1_export_excel_2_9_[[#Headers],[DNB Key People]],'By serial number'!$A$1:$AV$1,0)))</f>
        <v/>
      </c>
      <c r="AP132" s="4" t="str">
        <f>IF(LEN(INDEX('By serial number'!$A:$AV,MATCH(TEXT($C132,"000"),'By serial number'!$A:$A,0),MATCH(_7043_DJones_1_export_excel_2_9_[[#Headers],[POC]],'By serial number'!$A$1:$AV$1,0)))=0,"",INDEX('By serial number'!$A:$AV,MATCH(TEXT($C132,"000"),'By serial number'!$A:$A,0),MATCH(_7043_DJones_1_export_excel_2_9_[[#Headers],[POC]],'By serial number'!$A$1:$AV$1,0)))</f>
        <v/>
      </c>
      <c r="AQ132" s="4" t="str">
        <f>IF(LEN(INDEX('By serial number'!$A:$AV,MATCH(TEXT($C132,"000"),'By serial number'!$A:$A,0),MATCH(_7043_DJones_1_export_excel_2_9_[[#Headers],[Title]],'By serial number'!$A$1:$AV$1,0)))=0,"",INDEX('By serial number'!$A:$AV,MATCH(TEXT($C132,"000"),'By serial number'!$A:$A,0),MATCH(_7043_DJones_1_export_excel_2_9_[[#Headers],[Title]],'By serial number'!$A$1:$AV$1,0)))</f>
        <v/>
      </c>
      <c r="AR132" s="4" t="str">
        <f>IF(LEN(INDEX('By serial number'!$A:$AV,MATCH(TEXT($C132,"000"),'By serial number'!$A:$A,0),MATCH(_7043_DJones_1_export_excel_2_9_[[#Headers],[Address]],'By serial number'!$A$1:$AV$1,0)))=0,"",INDEX('By serial number'!$A:$AV,MATCH(TEXT($C132,"000"),'By serial number'!$A:$A,0),MATCH(_7043_DJones_1_export_excel_2_9_[[#Headers],[Address]],'By serial number'!$A$1:$AV$1,0)))</f>
        <v/>
      </c>
      <c r="AS132" s="4" t="e">
        <f>IF(LEN(INDEX('By serial number'!$A:$AV,MATCH(TEXT($C132,"000"),'By serial number'!$A:$A,0),MATCH(_7043_DJones_1_export_excel_2_9_[[#Headers],[Column3]],'By serial number'!$A$1:$AV$1,0)))=0,"",INDEX('By serial number'!$A:$AV,MATCH(TEXT($C132,"000"),'By serial number'!$A:$A,0),MATCH(_7043_DJones_1_export_excel_2_9_[[#Headers],[Column3]],'By serial number'!$A$1:$AV$1,0)))</f>
        <v>#N/A</v>
      </c>
      <c r="AT132" s="4" t="str">
        <f>IF(LEN(INDEX('By serial number'!$A:$AV,MATCH(TEXT($C132,"000"),'By serial number'!$A:$A,0),MATCH(_7043_DJones_1_export_excel_2_9_[[#Headers],[Phone]],'By serial number'!$A$1:$AV$1,0)))=0,"",INDEX('By serial number'!$A:$AV,MATCH(TEXT($C132,"000"),'By serial number'!$A:$A,0),MATCH(_7043_DJones_1_export_excel_2_9_[[#Headers],[Phone]],'By serial number'!$A$1:$AV$1,0)))</f>
        <v/>
      </c>
      <c r="AU132" s="4" t="str">
        <f>IF(LEN(INDEX('By serial number'!$A:$AV,MATCH(TEXT($C132,"000"),'By serial number'!$A:$A,0),MATCH(_7043_DJones_1_export_excel_2_9_[[#Headers],[Email]],'By serial number'!$A$1:$AV$1,0)))=0,"",INDEX('By serial number'!$A:$AV,MATCH(TEXT($C132,"000"),'By serial number'!$A:$A,0),MATCH(_7043_DJones_1_export_excel_2_9_[[#Headers],[Email]],'By serial number'!$A$1:$AV$1,0)))</f>
        <v/>
      </c>
      <c r="AV132" s="4" t="e">
        <f>IF(LEN(INDEX('By serial number'!$A:$AV,MATCH(TEXT($C132,"000"),'By serial number'!$A:$A,0),MATCH(_7043_DJones_1_export_excel_2_9_[[#Headers],[Column4]],'By serial number'!$A$1:$AV$1,0)))=0,"",INDEX('By serial number'!$A:$AV,MATCH(TEXT($C132,"000"),'By serial number'!$A:$A,0),MATCH(_7043_DJones_1_export_excel_2_9_[[#Headers],[Column4]],'By serial number'!$A$1:$AV$1,0)))</f>
        <v>#N/A</v>
      </c>
      <c r="AW132" s="4" t="str">
        <f>IF(LEN(INDEX('By serial number'!$A:$AV,MATCH(TEXT($C132,"000"),'By serial number'!$A:$A,0),MATCH(_7043_DJones_1_export_excel_2_9_[[#Headers],[NBAA Name]],'By serial number'!$A$1:$AV$1,0)))=0,"",INDEX('By serial number'!$A:$AV,MATCH(TEXT($C132,"000"),'By serial number'!$A:$A,0),MATCH(_7043_DJones_1_export_excel_2_9_[[#Headers],[NBAA Name]],'By serial number'!$A$1:$AV$1,0)))</f>
        <v/>
      </c>
      <c r="AX132" s="4" t="str">
        <f>IF(LEN(INDEX('By serial number'!$A:$AV,MATCH(TEXT($C132,"000"),'By serial number'!$A:$A,0),MATCH(_7043_DJones_1_export_excel_2_9_[[#Headers],[NBAA Addr1]],'By serial number'!$A$1:$AV$1,0)))=0,"",INDEX('By serial number'!$A:$AV,MATCH(TEXT($C132,"000"),'By serial number'!$A:$A,0),MATCH(_7043_DJones_1_export_excel_2_9_[[#Headers],[NBAA Addr1]],'By serial number'!$A$1:$AV$1,0)))</f>
        <v/>
      </c>
      <c r="AY132" s="4" t="str">
        <f>IF(LEN(INDEX('By serial number'!$A:$AV,MATCH(TEXT($C132,"000"),'By serial number'!$A:$A,0),MATCH(_7043_DJones_1_export_excel_2_9_[[#Headers],[NBAA Addr2]],'By serial number'!$A$1:$AV$1,0)))=0,"",INDEX('By serial number'!$A:$AV,MATCH(TEXT($C132,"000"),'By serial number'!$A:$A,0),MATCH(_7043_DJones_1_export_excel_2_9_[[#Headers],[NBAA Addr2]],'By serial number'!$A$1:$AV$1,0)))</f>
        <v/>
      </c>
      <c r="AZ132" s="4" t="str">
        <f>IF(LEN(INDEX('By serial number'!$A:$AV,MATCH(TEXT($C132,"000"),'By serial number'!$A:$A,0),MATCH(_7043_DJones_1_export_excel_2_9_[[#Headers],[NBAA City]],'By serial number'!$A$1:$AV$1,0)))=0,"",INDEX('By serial number'!$A:$AV,MATCH(TEXT($C132,"000"),'By serial number'!$A:$A,0),MATCH(_7043_DJones_1_export_excel_2_9_[[#Headers],[NBAA City]],'By serial number'!$A$1:$AV$1,0)))</f>
        <v/>
      </c>
      <c r="BA132" s="4" t="str">
        <f>IF(LEN(INDEX('By serial number'!$A:$AV,MATCH(TEXT($C132,"000"),'By serial number'!$A:$A,0),MATCH(_7043_DJones_1_export_excel_2_9_[[#Headers],[NBAA State]],'By serial number'!$A$1:$AV$1,0)))=0,"",INDEX('By serial number'!$A:$AV,MATCH(TEXT($C132,"000"),'By serial number'!$A:$A,0),MATCH(_7043_DJones_1_export_excel_2_9_[[#Headers],[NBAA State]],'By serial number'!$A$1:$AV$1,0)))</f>
        <v/>
      </c>
      <c r="BB132" s="4" t="str">
        <f>IF(LEN(INDEX('By serial number'!$A:$AV,MATCH(TEXT($C132,"000"),'By serial number'!$A:$A,0),MATCH(_7043_DJones_1_export_excel_2_9_[[#Headers],[NBAA Zip]],'By serial number'!$A$1:$AV$1,0)))=0,"",INDEX('By serial number'!$A:$AV,MATCH(TEXT($C132,"000"),'By serial number'!$A:$A,0),MATCH(_7043_DJones_1_export_excel_2_9_[[#Headers],[NBAA Zip]],'By serial number'!$A$1:$AV$1,0)))</f>
        <v/>
      </c>
      <c r="BC132" s="4" t="str">
        <f>IF(LEN(INDEX('By serial number'!$A:$AV,MATCH(TEXT($C132,"000"),'By serial number'!$A:$A,0),MATCH(_7043_DJones_1_export_excel_2_9_[[#Headers],[NBAA Phone]],'By serial number'!$A$1:$AV$1,0)))=0,"",INDEX('By serial number'!$A:$AV,MATCH(TEXT($C132,"000"),'By serial number'!$A:$A,0),MATCH(_7043_DJones_1_export_excel_2_9_[[#Headers],[NBAA Phone]],'By serial number'!$A$1:$AV$1,0)))</f>
        <v/>
      </c>
      <c r="BD132" s="4" t="str">
        <f>IF(LEN(INDEX('By serial number'!$A:$AV,MATCH(TEXT($C132,"000"),'By serial number'!$A:$A,0),MATCH(_7043_DJones_1_export_excel_2_9_[[#Headers],[NBAA Web]],'By serial number'!$A$1:$AV$1,0)))=0,"",INDEX('By serial number'!$A:$AV,MATCH(TEXT($C132,"000"),'By serial number'!$A:$A,0),MATCH(_7043_DJones_1_export_excel_2_9_[[#Headers],[NBAA Web]],'By serial number'!$A$1:$AV$1,0)))</f>
        <v/>
      </c>
      <c r="BE132" s="4" t="str">
        <f>IF(LEN(INDEX('By serial number'!$A:$AV,MATCH(TEXT($C132,"000"),'By serial number'!$A:$A,0),MATCH(_7043_DJones_1_export_excel_2_9_[[#Headers],[NBAA email]],'By serial number'!$A$1:$AV$1,0)))=0,"",INDEX('By serial number'!$A:$AV,MATCH(TEXT($C132,"000"),'By serial number'!$A:$A,0),MATCH(_7043_DJones_1_export_excel_2_9_[[#Headers],[NBAA email]],'By serial number'!$A$1:$AV$1,0)))</f>
        <v/>
      </c>
      <c r="BF132" s="4" t="str">
        <f>IF(LEN(INDEX('By serial number'!$A:$AV,MATCH(TEXT($C132,"000"),'By serial number'!$A:$A,0),MATCH(_7043_DJones_1_export_excel_2_9_[[#Headers],[NBAA NBAA Link]],'By serial number'!$A$1:$AV$1,0)))=0,"",INDEX('By serial number'!$A:$AV,MATCH(TEXT($C132,"000"),'By serial number'!$A:$A,0),MATCH(_7043_DJones_1_export_excel_2_9_[[#Headers],[NBAA NBAA Link]],'By serial number'!$A$1:$AV$1,0)))</f>
        <v/>
      </c>
      <c r="BG132" s="4" t="str">
        <f>IF(LEN(INDEX('By serial number'!$A:$AV,MATCH(TEXT($C132,"000"),'By serial number'!$A:$A,0),MATCH(_7043_DJones_1_export_excel_2_9_[[#Headers],[Certificate Designator]],'By serial number'!$A$1:$AV$1,0)))=0,"",INDEX('By serial number'!$A:$AV,MATCH(TEXT($C132,"000"),'By serial number'!$A:$A,0),MATCH(_7043_DJones_1_export_excel_2_9_[[#Headers],[Certificate Designator]],'By serial number'!$A$1:$AV$1,0)))</f>
        <v/>
      </c>
      <c r="BH132" s="4" t="str">
        <f>IF(LEN(INDEX('By serial number'!$A:$AV,MATCH(TEXT($C132,"000"),'By serial number'!$A:$A,0),MATCH(_7043_DJones_1_export_excel_2_9_[[#Headers],[Company Name]],'By serial number'!$A$1:$AV$1,0)))=0,"",INDEX('By serial number'!$A:$AV,MATCH(TEXT($C132,"000"),'By serial number'!$A:$A,0),MATCH(_7043_DJones_1_export_excel_2_9_[[#Headers],[Company Name]],'By serial number'!$A$1:$AV$1,0)))</f>
        <v/>
      </c>
      <c r="BI132" s="4" t="str">
        <f>IF(LEN(INDEX('By serial number'!$A:$AV,MATCH(TEXT($C132,"000"),'By serial number'!$A:$A,0),MATCH(_7043_DJones_1_export_excel_2_9_[[#Headers],[CEO_Name]],'By serial number'!$A$1:$AV$1,0)))=0,"",INDEX('By serial number'!$A:$AV,MATCH(TEXT($C132,"000"),'By serial number'!$A:$A,0),MATCH(_7043_DJones_1_export_excel_2_9_[[#Headers],[CEO_Name]],'By serial number'!$A$1:$AV$1,0)))</f>
        <v/>
      </c>
      <c r="BJ132" s="4" t="str">
        <f>IF(LEN(INDEX('By serial number'!$A:$AV,MATCH(TEXT($C132,"000"),'By serial number'!$A:$A,0),MATCH(_7043_DJones_1_export_excel_2_9_[[#Headers],[CEO_Title]],'By serial number'!$A$1:$AV$1,0)))=0,"",INDEX('By serial number'!$A:$AV,MATCH(TEXT($C132,"000"),'By serial number'!$A:$A,0),MATCH(_7043_DJones_1_export_excel_2_9_[[#Headers],[CEO_Title]],'By serial number'!$A$1:$AV$1,0)))</f>
        <v/>
      </c>
      <c r="BK132" s="4" t="str">
        <f>IF(LEN(INDEX('By serial number'!$A:$AV,MATCH(TEXT($C132,"000"),'By serial number'!$A:$A,0),MATCH(_7043_DJones_1_export_excel_2_9_[[#Headers],[CEO_Address1]],'By serial number'!$A$1:$AV$1,0)))=0,"",INDEX('By serial number'!$A:$AV,MATCH(TEXT($C132,"000"),'By serial number'!$A:$A,0),MATCH(_7043_DJones_1_export_excel_2_9_[[#Headers],[CEO_Address1]],'By serial number'!$A$1:$AV$1,0)))</f>
        <v/>
      </c>
      <c r="BL132" s="4" t="str">
        <f>IF(LEN(INDEX('By serial number'!$A:$AV,MATCH(TEXT($C132,"000"),'By serial number'!$A:$A,0),MATCH(_7043_DJones_1_export_excel_2_9_[[#Headers],[CEO_Address2]],'By serial number'!$A$1:$AV$1,0)))=0,"",INDEX('By serial number'!$A:$AV,MATCH(TEXT($C132,"000"),'By serial number'!$A:$A,0),MATCH(_7043_DJones_1_export_excel_2_9_[[#Headers],[CEO_Address2]],'By serial number'!$A$1:$AV$1,0)))</f>
        <v/>
      </c>
      <c r="BM132" s="4" t="str">
        <f>IF(LEN(INDEX('By serial number'!$A:$AV,MATCH(TEXT($C132,"000"),'By serial number'!$A:$A,0),MATCH(_7043_DJones_1_export_excel_2_9_[[#Headers],[CEO_Address3]],'By serial number'!$A$1:$AV$1,0)))=0,"",INDEX('By serial number'!$A:$AV,MATCH(TEXT($C132,"000"),'By serial number'!$A:$A,0),MATCH(_7043_DJones_1_export_excel_2_9_[[#Headers],[CEO_Address3]],'By serial number'!$A$1:$AV$1,0)))</f>
        <v/>
      </c>
      <c r="BN132" s="4" t="str">
        <f>IF(LEN(INDEX('By serial number'!$A:$AV,MATCH(TEXT($C132,"000"),'By serial number'!$A:$A,0),MATCH(_7043_DJones_1_export_excel_2_9_[[#Headers],[CEO_City]],'By serial number'!$A$1:$AV$1,0)))=0,"",INDEX('By serial number'!$A:$AV,MATCH(TEXT($C132,"000"),'By serial number'!$A:$A,0),MATCH(_7043_DJones_1_export_excel_2_9_[[#Headers],[CEO_City]],'By serial number'!$A$1:$AV$1,0)))</f>
        <v/>
      </c>
      <c r="BO132" s="4" t="str">
        <f>IF(LEN(INDEX('By serial number'!$A:$AV,MATCH(TEXT($C132,"000"),'By serial number'!$A:$A,0),MATCH(_7043_DJones_1_export_excel_2_9_[[#Headers],[CEO_State]],'By serial number'!$A$1:$AV$1,0)))=0,"",INDEX('By serial number'!$A:$AV,MATCH(TEXT($C132,"000"),'By serial number'!$A:$A,0),MATCH(_7043_DJones_1_export_excel_2_9_[[#Headers],[CEO_State]],'By serial number'!$A$1:$AV$1,0)))</f>
        <v/>
      </c>
      <c r="BP132" s="4" t="str">
        <f>IF(LEN(INDEX('By serial number'!$A:$AV,MATCH(TEXT($C132,"000"),'By serial number'!$A:$A,0),MATCH(_7043_DJones_1_export_excel_2_9_[[#Headers],[CEO_Postal_Code]],'By serial number'!$A$1:$AV$1,0)))=0,"",INDEX('By serial number'!$A:$AV,MATCH(TEXT($C132,"000"),'By serial number'!$A:$A,0),MATCH(_7043_DJones_1_export_excel_2_9_[[#Headers],[CEO_Postal_Code]],'By serial number'!$A$1:$AV$1,0)))</f>
        <v/>
      </c>
      <c r="BQ132" s="4" t="str">
        <f>IF(LEN(INDEX('By serial number'!$A:$AV,MATCH(TEXT($C132,"000"),'By serial number'!$A:$A,0),MATCH(_7043_DJones_1_export_excel_2_9_[[#Headers],[CEO_Country]],'By serial number'!$A$1:$AV$1,0)))=0,"",INDEX('By serial number'!$A:$AV,MATCH(TEXT($C132,"000"),'By serial number'!$A:$A,0),MATCH(_7043_DJones_1_export_excel_2_9_[[#Headers],[CEO_Country]],'By serial number'!$A$1:$AV$1,0)))</f>
        <v/>
      </c>
      <c r="BR132" s="4" t="str">
        <f>IF(LEN(INDEX('By serial number'!$A:$AV,MATCH(TEXT($C132,"000"),'By serial number'!$A:$A,0),MATCH(_7043_DJones_1_export_excel_2_9_[[#Headers],[CEO_Phone]],'By serial number'!$A$1:$AV$1,0)))=0,"",INDEX('By serial number'!$A:$AV,MATCH(TEXT($C132,"000"),'By serial number'!$A:$A,0),MATCH(_7043_DJones_1_export_excel_2_9_[[#Headers],[CEO_Phone]],'By serial number'!$A$1:$AV$1,0)))</f>
        <v/>
      </c>
      <c r="BS132" s="4" t="str">
        <f>IF(LEN(INDEX('By serial number'!$A:$AV,MATCH(TEXT($C132,"000"),'By serial number'!$A:$A,0),MATCH(_7043_DJones_1_export_excel_2_9_[[#Headers],[CEO_Phone_Extension]],'By serial number'!$A$1:$AV$1,0)))=0,"",INDEX('By serial number'!$A:$AV,MATCH(TEXT($C132,"000"),'By serial number'!$A:$A,0),MATCH(_7043_DJones_1_export_excel_2_9_[[#Headers],[CEO_Phone_Extension]],'By serial number'!$A$1:$AV$1,0)))</f>
        <v/>
      </c>
      <c r="BT132" s="4" t="str">
        <f>IF(LEN(INDEX('By serial number'!$A:$AV,MATCH(TEXT($C132,"000"),'By serial number'!$A:$A,0),MATCH(_7043_DJones_1_export_excel_2_9_[[#Headers],[CEO_Foreign_Phone]],'By serial number'!$A$1:$AV$1,0)))=0,"",INDEX('By serial number'!$A:$AV,MATCH(TEXT($C132,"000"),'By serial number'!$A:$A,0),MATCH(_7043_DJones_1_export_excel_2_9_[[#Headers],[CEO_Foreign_Phone]],'By serial number'!$A$1:$AV$1,0)))</f>
        <v/>
      </c>
      <c r="BU132" s="4" t="str">
        <f>IFERROR(INDEX(Zerobounce!$A:$B,MATCH(_7043_DJones_1_export_excel_2_9_[[#This Row],[COMPEMAILADDRESS]],Zerobounce!$A:$A,0),2),"")</f>
        <v/>
      </c>
      <c r="BV132" s="4" t="str">
        <f>IFERROR(INDEX(Zerobounce!$A:$B,MATCH(_7043_DJones_1_export_excel_2_9_[[#This Row],[CONTACTEMAIL]],Zerobounce!$A:$A,0),2),"")</f>
        <v/>
      </c>
      <c r="BW132" s="11"/>
    </row>
    <row r="133" spans="1:75" x14ac:dyDescent="0.25">
      <c r="A133" s="4" t="s">
        <v>999</v>
      </c>
      <c r="B133" s="4" t="s">
        <v>1000</v>
      </c>
      <c r="C133">
        <v>277</v>
      </c>
      <c r="D133" s="4" t="s">
        <v>728</v>
      </c>
      <c r="E133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N636SF</v>
      </c>
      <c r="F133" s="4" t="s">
        <v>1593</v>
      </c>
      <c r="G133" s="4" t="s">
        <v>541</v>
      </c>
      <c r="H133" s="4" t="s">
        <v>1002</v>
      </c>
      <c r="I133" s="4" t="s">
        <v>1043</v>
      </c>
      <c r="J133" s="4" t="s">
        <v>1594</v>
      </c>
      <c r="K133" s="4" t="s">
        <v>1595</v>
      </c>
      <c r="L133" s="4" t="s">
        <v>1596</v>
      </c>
      <c r="M133" s="4" t="s">
        <v>544</v>
      </c>
      <c r="N133" s="4" t="s">
        <v>541</v>
      </c>
      <c r="O133">
        <v>39441</v>
      </c>
      <c r="P133" s="4" t="s">
        <v>1002</v>
      </c>
      <c r="Q133" s="4" t="s">
        <v>1016</v>
      </c>
      <c r="R133" s="4" t="s">
        <v>1597</v>
      </c>
      <c r="S133" s="4" t="s">
        <v>548</v>
      </c>
      <c r="T133" s="4" t="s">
        <v>1598</v>
      </c>
      <c r="U133" s="4"/>
      <c r="V133" s="4" t="s">
        <v>1599</v>
      </c>
      <c r="W133" s="4" t="s">
        <v>1600</v>
      </c>
      <c r="X133" s="4" t="s">
        <v>1601</v>
      </c>
      <c r="Y133" s="4" t="s">
        <v>1602</v>
      </c>
      <c r="Z133" s="4" t="s">
        <v>1598</v>
      </c>
      <c r="AA133" s="4" t="s">
        <v>1598</v>
      </c>
      <c r="AB133" s="4"/>
      <c r="AC133" s="4" t="str">
        <f>IF(LEN(INDEX('By serial number'!$A:$AV,MATCH(TEXT($C133,"000"),'By serial number'!$A:$A,0),MATCH(_7043_DJones_1_export_excel_2_9_[[#Headers],["Operator"]],'By serial number'!$A$1:$AV$1,0)))=0,"",INDEX('By serial number'!$A:$AV,MATCH(TEXT($C133,"000"),'By serial number'!$A:$A,0),MATCH(_7043_DJones_1_export_excel_2_9_[[#Headers],["Operator"]],'By serial number'!$A$1:$AV$1,0)))</f>
        <v/>
      </c>
      <c r="AD133" s="4" t="str">
        <f>IF(LEN(INDEX('By serial number'!$A:$AV,MATCH(TEXT($C133,"000"),'By serial number'!$A:$A,0),MATCH(_7043_DJones_1_export_excel_2_9_[[#Headers],[Data]],'By serial number'!$A$1:$AV$1,0)))=0,"",INDEX('By serial number'!$A:$AV,MATCH(TEXT($C133,"000"),'By serial number'!$A:$A,0),MATCH(_7043_DJones_1_export_excel_2_9_[[#Headers],[Data]],'By serial number'!$A$1:$AV$1,0)))</f>
        <v>Sanderson Farms Inc. Laurel MS bought 12/12/13, rrg 4/24/14</v>
      </c>
      <c r="AE133" s="4" t="str">
        <f>IF(LEN(INDEX('By serial number'!$A:$AV,MATCH(TEXT($C133,"000"),'By serial number'!$A:$A,0),MATCH(_7043_DJones_1_export_excel_2_9_[[#Headers],[NAME]],'By serial number'!$A$1:$AV$1,0)))=0,"",INDEX('By serial number'!$A:$AV,MATCH(TEXT($C133,"000"),'By serial number'!$A:$A,0),MATCH(_7043_DJones_1_export_excel_2_9_[[#Headers],[NAME]],'By serial number'!$A$1:$AV$1,0)))</f>
        <v>SANDERSON FARMS INC</v>
      </c>
      <c r="AF133" s="4" t="str">
        <f>IF(LEN(INDEX('By serial number'!$A:$AV,MATCH(TEXT($C133,"000"),'By serial number'!$A:$A,0),MATCH(_7043_DJones_1_export_excel_2_9_[[#Headers],[STREET]],'By serial number'!$A$1:$AV$1,0)))=0,"",INDEX('By serial number'!$A:$AV,MATCH(TEXT($C133,"000"),'By serial number'!$A:$A,0),MATCH(_7043_DJones_1_export_excel_2_9_[[#Headers],[STREET]],'By serial number'!$A$1:$AV$1,0)))</f>
        <v>127 FLYNT RD</v>
      </c>
      <c r="AG133" s="4" t="str">
        <f>IF(LEN(INDEX('By serial number'!$A:$AV,MATCH(TEXT($C133,"000"),'By serial number'!$A:$A,0),MATCH(_7043_DJones_1_export_excel_2_9_[[#Headers],[CITY]],'By serial number'!$A$1:$AV$1,0)))=0,"",INDEX('By serial number'!$A:$AV,MATCH(TEXT($C133,"000"),'By serial number'!$A:$A,0),MATCH(_7043_DJones_1_export_excel_2_9_[[#Headers],[CITY]],'By serial number'!$A$1:$AV$1,0)))</f>
        <v>LAUREL</v>
      </c>
      <c r="AH133" s="4" t="str">
        <f>IF(LEN(INDEX('By serial number'!$A:$AV,MATCH(TEXT($C133,"000"),'By serial number'!$A:$A,0),MATCH(_7043_DJones_1_export_excel_2_9_[[#Headers],[STATE]],'By serial number'!$A$1:$AV$1,0)))=0,"",INDEX('By serial number'!$A:$AV,MATCH(TEXT($C133,"000"),'By serial number'!$A:$A,0),MATCH(_7043_DJones_1_export_excel_2_9_[[#Headers],[STATE]],'By serial number'!$A$1:$AV$1,0)))</f>
        <v>MS</v>
      </c>
      <c r="AI133" s="4" t="e">
        <f>IF(LEN(INDEX('By serial number'!$A:$AV,MATCH(TEXT($C133,"000"),'By serial number'!$A:$A,0),MATCH(_7043_DJones_1_export_excel_2_9_[[#Headers],[Column1]],'By serial number'!$A$1:$AV$1,0)))=0,"",INDEX('By serial number'!$A:$AV,MATCH(TEXT($C133,"000"),'By serial number'!$A:$A,0),MATCH(_7043_DJones_1_export_excel_2_9_[[#Headers],[Column1]],'By serial number'!$A$1:$AV$1,0)))</f>
        <v>#N/A</v>
      </c>
      <c r="AJ133" s="4" t="str">
        <f>IF(LEN(INDEX('By serial number'!$A:$AV,MATCH(TEXT($C133,"000"),'By serial number'!$A:$A,0),MATCH(_7043_DJones_1_export_excel_2_9_[[#Headers],[OTHER NAMES(1)]],'By serial number'!$A$1:$AV$1,0)))=0,"",INDEX('By serial number'!$A:$AV,MATCH(TEXT($C133,"000"),'By serial number'!$A:$A,0),MATCH(_7043_DJones_1_export_excel_2_9_[[#Headers],[OTHER NAMES(1)]],'By serial number'!$A$1:$AV$1,0)))</f>
        <v/>
      </c>
      <c r="AK133" s="4" t="str">
        <f>IF(LEN(INDEX('By serial number'!$A:$AV,MATCH(TEXT($C133,"000"),'By serial number'!$A:$A,0),MATCH(_7043_DJones_1_export_excel_2_9_[[#Headers],[OTHER NAMES(2)]],'By serial number'!$A$1:$AV$1,0)))=0,"",INDEX('By serial number'!$A:$AV,MATCH(TEXT($C133,"000"),'By serial number'!$A:$A,0),MATCH(_7043_DJones_1_export_excel_2_9_[[#Headers],[OTHER NAMES(2)]],'By serial number'!$A$1:$AV$1,0)))</f>
        <v/>
      </c>
      <c r="AL133" s="4" t="str">
        <f>IF(LEN(INDEX('By serial number'!$A:$AV,MATCH(TEXT($C133,"000"),'By serial number'!$A:$A,0),MATCH(_7043_DJones_1_export_excel_2_9_[[#Headers],[Part 135 Certificate Holder Name]],'By serial number'!$A$1:$AV$1,0)))=0,"",INDEX('By serial number'!$A:$AV,MATCH(TEXT($C133,"000"),'By serial number'!$A:$A,0),MATCH(_7043_DJones_1_export_excel_2_9_[[#Headers],[Part 135 Certificate Holder Name]],'By serial number'!$A$1:$AV$1,0)))</f>
        <v/>
      </c>
      <c r="AM133" s="4" t="str">
        <f>IF(LEN(INDEX('By serial number'!$A:$AV,MATCH(TEXT($C133,"000"),'By serial number'!$A:$A,0),MATCH(_7043_DJones_1_export_excel_2_9_[[#Headers],[Part 135 Dsgn]],'By serial number'!$A$1:$AV$1,0)))=0,"",INDEX('By serial number'!$A:$AV,MATCH(TEXT($C133,"000"),'By serial number'!$A:$A,0),MATCH(_7043_DJones_1_export_excel_2_9_[[#Headers],[Part 135 Dsgn]],'By serial number'!$A$1:$AV$1,0)))</f>
        <v/>
      </c>
      <c r="AN133" s="4" t="e">
        <f>IF(LEN(INDEX('By serial number'!$A:$AV,MATCH(TEXT($C133,"000"),'By serial number'!$A:$A,0),MATCH(_7043_DJones_1_export_excel_2_9_[[#Headers],[Column2]],'By serial number'!$A$1:$AV$1,0)))=0,"",INDEX('By serial number'!$A:$AV,MATCH(TEXT($C133,"000"),'By serial number'!$A:$A,0),MATCH(_7043_DJones_1_export_excel_2_9_[[#Headers],[Column2]],'By serial number'!$A$1:$AV$1,0)))</f>
        <v>#N/A</v>
      </c>
      <c r="AO133" s="4" t="str">
        <f>IF(LEN(INDEX('By serial number'!$A:$AV,MATCH(TEXT($C133,"000"),'By serial number'!$A:$A,0),MATCH(_7043_DJones_1_export_excel_2_9_[[#Headers],[DNB Key People]],'By serial number'!$A$1:$AV$1,0)))=0,"",INDEX('By serial number'!$A:$AV,MATCH(TEXT($C133,"000"),'By serial number'!$A:$A,0),MATCH(_7043_DJones_1_export_excel_2_9_[[#Headers],[DNB Key People]],'By serial number'!$A$1:$AV$1,0)))</f>
        <v/>
      </c>
      <c r="AP133" s="4" t="str">
        <f>IF(LEN(INDEX('By serial number'!$A:$AV,MATCH(TEXT($C133,"000"),'By serial number'!$A:$A,0),MATCH(_7043_DJones_1_export_excel_2_9_[[#Headers],[POC]],'By serial number'!$A$1:$AV$1,0)))=0,"",INDEX('By serial number'!$A:$AV,MATCH(TEXT($C133,"000"),'By serial number'!$A:$A,0),MATCH(_7043_DJones_1_export_excel_2_9_[[#Headers],[POC]],'By serial number'!$A$1:$AV$1,0)))</f>
        <v/>
      </c>
      <c r="AQ133" s="4" t="str">
        <f>IF(LEN(INDEX('By serial number'!$A:$AV,MATCH(TEXT($C133,"000"),'By serial number'!$A:$A,0),MATCH(_7043_DJones_1_export_excel_2_9_[[#Headers],[Title]],'By serial number'!$A$1:$AV$1,0)))=0,"",INDEX('By serial number'!$A:$AV,MATCH(TEXT($C133,"000"),'By serial number'!$A:$A,0),MATCH(_7043_DJones_1_export_excel_2_9_[[#Headers],[Title]],'By serial number'!$A$1:$AV$1,0)))</f>
        <v/>
      </c>
      <c r="AR133" s="4" t="str">
        <f>IF(LEN(INDEX('By serial number'!$A:$AV,MATCH(TEXT($C133,"000"),'By serial number'!$A:$A,0),MATCH(_7043_DJones_1_export_excel_2_9_[[#Headers],[Address]],'By serial number'!$A$1:$AV$1,0)))=0,"",INDEX('By serial number'!$A:$AV,MATCH(TEXT($C133,"000"),'By serial number'!$A:$A,0),MATCH(_7043_DJones_1_export_excel_2_9_[[#Headers],[Address]],'By serial number'!$A$1:$AV$1,0)))</f>
        <v/>
      </c>
      <c r="AS133" s="4" t="e">
        <f>IF(LEN(INDEX('By serial number'!$A:$AV,MATCH(TEXT($C133,"000"),'By serial number'!$A:$A,0),MATCH(_7043_DJones_1_export_excel_2_9_[[#Headers],[Column3]],'By serial number'!$A$1:$AV$1,0)))=0,"",INDEX('By serial number'!$A:$AV,MATCH(TEXT($C133,"000"),'By serial number'!$A:$A,0),MATCH(_7043_DJones_1_export_excel_2_9_[[#Headers],[Column3]],'By serial number'!$A$1:$AV$1,0)))</f>
        <v>#N/A</v>
      </c>
      <c r="AT133" s="4" t="str">
        <f>IF(LEN(INDEX('By serial number'!$A:$AV,MATCH(TEXT($C133,"000"),'By serial number'!$A:$A,0),MATCH(_7043_DJones_1_export_excel_2_9_[[#Headers],[Phone]],'By serial number'!$A$1:$AV$1,0)))=0,"",INDEX('By serial number'!$A:$AV,MATCH(TEXT($C133,"000"),'By serial number'!$A:$A,0),MATCH(_7043_DJones_1_export_excel_2_9_[[#Headers],[Phone]],'By serial number'!$A$1:$AV$1,0)))</f>
        <v/>
      </c>
      <c r="AU133" s="4" t="str">
        <f>IF(LEN(INDEX('By serial number'!$A:$AV,MATCH(TEXT($C133,"000"),'By serial number'!$A:$A,0),MATCH(_7043_DJones_1_export_excel_2_9_[[#Headers],[Email]],'By serial number'!$A$1:$AV$1,0)))=0,"",INDEX('By serial number'!$A:$AV,MATCH(TEXT($C133,"000"),'By serial number'!$A:$A,0),MATCH(_7043_DJones_1_export_excel_2_9_[[#Headers],[Email]],'By serial number'!$A$1:$AV$1,0)))</f>
        <v/>
      </c>
      <c r="AV133" s="4" t="e">
        <f>IF(LEN(INDEX('By serial number'!$A:$AV,MATCH(TEXT($C133,"000"),'By serial number'!$A:$A,0),MATCH(_7043_DJones_1_export_excel_2_9_[[#Headers],[Column4]],'By serial number'!$A$1:$AV$1,0)))=0,"",INDEX('By serial number'!$A:$AV,MATCH(TEXT($C133,"000"),'By serial number'!$A:$A,0),MATCH(_7043_DJones_1_export_excel_2_9_[[#Headers],[Column4]],'By serial number'!$A$1:$AV$1,0)))</f>
        <v>#N/A</v>
      </c>
      <c r="AW133" s="4" t="str">
        <f>IF(LEN(INDEX('By serial number'!$A:$AV,MATCH(TEXT($C133,"000"),'By serial number'!$A:$A,0),MATCH(_7043_DJones_1_export_excel_2_9_[[#Headers],[NBAA Name]],'By serial number'!$A$1:$AV$1,0)))=0,"",INDEX('By serial number'!$A:$AV,MATCH(TEXT($C133,"000"),'By serial number'!$A:$A,0),MATCH(_7043_DJones_1_export_excel_2_9_[[#Headers],[NBAA Name]],'By serial number'!$A$1:$AV$1,0)))</f>
        <v xml:space="preserve">Sanderson Farms, Inc. </v>
      </c>
      <c r="AX133" s="4" t="str">
        <f>IF(LEN(INDEX('By serial number'!$A:$AV,MATCH(TEXT($C133,"000"),'By serial number'!$A:$A,0),MATCH(_7043_DJones_1_export_excel_2_9_[[#Headers],[NBAA Addr1]],'By serial number'!$A$1:$AV$1,0)))=0,"",INDEX('By serial number'!$A:$AV,MATCH(TEXT($C133,"000"),'By serial number'!$A:$A,0),MATCH(_7043_DJones_1_export_excel_2_9_[[#Headers],[NBAA Addr1]],'By serial number'!$A$1:$AV$1,0)))</f>
        <v>PO Box 988 127 Flynt Road</v>
      </c>
      <c r="AY133" s="4" t="str">
        <f>IF(LEN(INDEX('By serial number'!$A:$AV,MATCH(TEXT($C133,"000"),'By serial number'!$A:$A,0),MATCH(_7043_DJones_1_export_excel_2_9_[[#Headers],[NBAA Addr2]],'By serial number'!$A$1:$AV$1,0)))=0,"",INDEX('By serial number'!$A:$AV,MATCH(TEXT($C133,"000"),'By serial number'!$A:$A,0),MATCH(_7043_DJones_1_export_excel_2_9_[[#Headers],[NBAA Addr2]],'By serial number'!$A$1:$AV$1,0)))</f>
        <v/>
      </c>
      <c r="AZ133" s="4" t="str">
        <f>IF(LEN(INDEX('By serial number'!$A:$AV,MATCH(TEXT($C133,"000"),'By serial number'!$A:$A,0),MATCH(_7043_DJones_1_export_excel_2_9_[[#Headers],[NBAA City]],'By serial number'!$A$1:$AV$1,0)))=0,"",INDEX('By serial number'!$A:$AV,MATCH(TEXT($C133,"000"),'By serial number'!$A:$A,0),MATCH(_7043_DJones_1_export_excel_2_9_[[#Headers],[NBAA City]],'By serial number'!$A$1:$AV$1,0)))</f>
        <v>Laurel</v>
      </c>
      <c r="BA133" s="4" t="str">
        <f>IF(LEN(INDEX('By serial number'!$A:$AV,MATCH(TEXT($C133,"000"),'By serial number'!$A:$A,0),MATCH(_7043_DJones_1_export_excel_2_9_[[#Headers],[NBAA State]],'By serial number'!$A$1:$AV$1,0)))=0,"",INDEX('By serial number'!$A:$AV,MATCH(TEXT($C133,"000"),'By serial number'!$A:$A,0),MATCH(_7043_DJones_1_export_excel_2_9_[[#Headers],[NBAA State]],'By serial number'!$A$1:$AV$1,0)))</f>
        <v>Mississippi</v>
      </c>
      <c r="BB133" s="4" t="str">
        <f>IF(LEN(INDEX('By serial number'!$A:$AV,MATCH(TEXT($C133,"000"),'By serial number'!$A:$A,0),MATCH(_7043_DJones_1_export_excel_2_9_[[#Headers],[NBAA Zip]],'By serial number'!$A$1:$AV$1,0)))=0,"",INDEX('By serial number'!$A:$AV,MATCH(TEXT($C133,"000"),'By serial number'!$A:$A,0),MATCH(_7043_DJones_1_export_excel_2_9_[[#Headers],[NBAA Zip]],'By serial number'!$A$1:$AV$1,0)))</f>
        <v>39441-0988</v>
      </c>
      <c r="BC133" s="4" t="str">
        <f>IF(LEN(INDEX('By serial number'!$A:$AV,MATCH(TEXT($C133,"000"),'By serial number'!$A:$A,0),MATCH(_7043_DJones_1_export_excel_2_9_[[#Headers],[NBAA Phone]],'By serial number'!$A$1:$AV$1,0)))=0,"",INDEX('By serial number'!$A:$AV,MATCH(TEXT($C133,"000"),'By serial number'!$A:$A,0),MATCH(_7043_DJones_1_export_excel_2_9_[[#Headers],[NBAA Phone]],'By serial number'!$A$1:$AV$1,0)))</f>
        <v>+1 601.649.4030</v>
      </c>
      <c r="BD133" s="4" t="str">
        <f>IF(LEN(INDEX('By serial number'!$A:$AV,MATCH(TEXT($C133,"000"),'By serial number'!$A:$A,0),MATCH(_7043_DJones_1_export_excel_2_9_[[#Headers],[NBAA Web]],'By serial number'!$A$1:$AV$1,0)))=0,"",INDEX('By serial number'!$A:$AV,MATCH(TEXT($C133,"000"),'By serial number'!$A:$A,0),MATCH(_7043_DJones_1_export_excel_2_9_[[#Headers],[NBAA Web]],'By serial number'!$A$1:$AV$1,0)))</f>
        <v>www.sandersonfarms.com</v>
      </c>
      <c r="BE133" s="4" t="str">
        <f>IF(LEN(INDEX('By serial number'!$A:$AV,MATCH(TEXT($C133,"000"),'By serial number'!$A:$A,0),MATCH(_7043_DJones_1_export_excel_2_9_[[#Headers],[NBAA email]],'By serial number'!$A$1:$AV$1,0)))=0,"",INDEX('By serial number'!$A:$AV,MATCH(TEXT($C133,"000"),'By serial number'!$A:$A,0),MATCH(_7043_DJones_1_export_excel_2_9_[[#Headers],[NBAA email]],'By serial number'!$A$1:$AV$1,0)))</f>
        <v>dgilley@sandersonfarms.com</v>
      </c>
      <c r="BF133" s="4" t="str">
        <f>IF(LEN(INDEX('By serial number'!$A:$AV,MATCH(TEXT($C133,"000"),'By serial number'!$A:$A,0),MATCH(_7043_DJones_1_export_excel_2_9_[[#Headers],[NBAA NBAA Link]],'By serial number'!$A$1:$AV$1,0)))=0,"",INDEX('By serial number'!$A:$AV,MATCH(TEXT($C133,"000"),'By serial number'!$A:$A,0),MATCH(_7043_DJones_1_export_excel_2_9_[[#Headers],[NBAA NBAA Link]],'By serial number'!$A$1:$AV$1,0)))</f>
        <v/>
      </c>
      <c r="BG133" s="4" t="str">
        <f>IF(LEN(INDEX('By serial number'!$A:$AV,MATCH(TEXT($C133,"000"),'By serial number'!$A:$A,0),MATCH(_7043_DJones_1_export_excel_2_9_[[#Headers],[Certificate Designator]],'By serial number'!$A$1:$AV$1,0)))=0,"",INDEX('By serial number'!$A:$AV,MATCH(TEXT($C133,"000"),'By serial number'!$A:$A,0),MATCH(_7043_DJones_1_export_excel_2_9_[[#Headers],[Certificate Designator]],'By serial number'!$A$1:$AV$1,0)))</f>
        <v/>
      </c>
      <c r="BH133" s="4" t="str">
        <f>IF(LEN(INDEX('By serial number'!$A:$AV,MATCH(TEXT($C133,"000"),'By serial number'!$A:$A,0),MATCH(_7043_DJones_1_export_excel_2_9_[[#Headers],[Company Name]],'By serial number'!$A$1:$AV$1,0)))=0,"",INDEX('By serial number'!$A:$AV,MATCH(TEXT($C133,"000"),'By serial number'!$A:$A,0),MATCH(_7043_DJones_1_export_excel_2_9_[[#Headers],[Company Name]],'By serial number'!$A$1:$AV$1,0)))</f>
        <v/>
      </c>
      <c r="BI133" s="4" t="str">
        <f>IF(LEN(INDEX('By serial number'!$A:$AV,MATCH(TEXT($C133,"000"),'By serial number'!$A:$A,0),MATCH(_7043_DJones_1_export_excel_2_9_[[#Headers],[CEO_Name]],'By serial number'!$A$1:$AV$1,0)))=0,"",INDEX('By serial number'!$A:$AV,MATCH(TEXT($C133,"000"),'By serial number'!$A:$A,0),MATCH(_7043_DJones_1_export_excel_2_9_[[#Headers],[CEO_Name]],'By serial number'!$A$1:$AV$1,0)))</f>
        <v/>
      </c>
      <c r="BJ133" s="4" t="str">
        <f>IF(LEN(INDEX('By serial number'!$A:$AV,MATCH(TEXT($C133,"000"),'By serial number'!$A:$A,0),MATCH(_7043_DJones_1_export_excel_2_9_[[#Headers],[CEO_Title]],'By serial number'!$A$1:$AV$1,0)))=0,"",INDEX('By serial number'!$A:$AV,MATCH(TEXT($C133,"000"),'By serial number'!$A:$A,0),MATCH(_7043_DJones_1_export_excel_2_9_[[#Headers],[CEO_Title]],'By serial number'!$A$1:$AV$1,0)))</f>
        <v/>
      </c>
      <c r="BK133" s="4" t="str">
        <f>IF(LEN(INDEX('By serial number'!$A:$AV,MATCH(TEXT($C133,"000"),'By serial number'!$A:$A,0),MATCH(_7043_DJones_1_export_excel_2_9_[[#Headers],[CEO_Address1]],'By serial number'!$A$1:$AV$1,0)))=0,"",INDEX('By serial number'!$A:$AV,MATCH(TEXT($C133,"000"),'By serial number'!$A:$A,0),MATCH(_7043_DJones_1_export_excel_2_9_[[#Headers],[CEO_Address1]],'By serial number'!$A$1:$AV$1,0)))</f>
        <v/>
      </c>
      <c r="BL133" s="4" t="str">
        <f>IF(LEN(INDEX('By serial number'!$A:$AV,MATCH(TEXT($C133,"000"),'By serial number'!$A:$A,0),MATCH(_7043_DJones_1_export_excel_2_9_[[#Headers],[CEO_Address2]],'By serial number'!$A$1:$AV$1,0)))=0,"",INDEX('By serial number'!$A:$AV,MATCH(TEXT($C133,"000"),'By serial number'!$A:$A,0),MATCH(_7043_DJones_1_export_excel_2_9_[[#Headers],[CEO_Address2]],'By serial number'!$A$1:$AV$1,0)))</f>
        <v/>
      </c>
      <c r="BM133" s="4" t="str">
        <f>IF(LEN(INDEX('By serial number'!$A:$AV,MATCH(TEXT($C133,"000"),'By serial number'!$A:$A,0),MATCH(_7043_DJones_1_export_excel_2_9_[[#Headers],[CEO_Address3]],'By serial number'!$A$1:$AV$1,0)))=0,"",INDEX('By serial number'!$A:$AV,MATCH(TEXT($C133,"000"),'By serial number'!$A:$A,0),MATCH(_7043_DJones_1_export_excel_2_9_[[#Headers],[CEO_Address3]],'By serial number'!$A$1:$AV$1,0)))</f>
        <v/>
      </c>
      <c r="BN133" s="4" t="str">
        <f>IF(LEN(INDEX('By serial number'!$A:$AV,MATCH(TEXT($C133,"000"),'By serial number'!$A:$A,0),MATCH(_7043_DJones_1_export_excel_2_9_[[#Headers],[CEO_City]],'By serial number'!$A$1:$AV$1,0)))=0,"",INDEX('By serial number'!$A:$AV,MATCH(TEXT($C133,"000"),'By serial number'!$A:$A,0),MATCH(_7043_DJones_1_export_excel_2_9_[[#Headers],[CEO_City]],'By serial number'!$A$1:$AV$1,0)))</f>
        <v/>
      </c>
      <c r="BO133" s="4" t="str">
        <f>IF(LEN(INDEX('By serial number'!$A:$AV,MATCH(TEXT($C133,"000"),'By serial number'!$A:$A,0),MATCH(_7043_DJones_1_export_excel_2_9_[[#Headers],[CEO_State]],'By serial number'!$A$1:$AV$1,0)))=0,"",INDEX('By serial number'!$A:$AV,MATCH(TEXT($C133,"000"),'By serial number'!$A:$A,0),MATCH(_7043_DJones_1_export_excel_2_9_[[#Headers],[CEO_State]],'By serial number'!$A$1:$AV$1,0)))</f>
        <v/>
      </c>
      <c r="BP133" s="4" t="str">
        <f>IF(LEN(INDEX('By serial number'!$A:$AV,MATCH(TEXT($C133,"000"),'By serial number'!$A:$A,0),MATCH(_7043_DJones_1_export_excel_2_9_[[#Headers],[CEO_Postal_Code]],'By serial number'!$A$1:$AV$1,0)))=0,"",INDEX('By serial number'!$A:$AV,MATCH(TEXT($C133,"000"),'By serial number'!$A:$A,0),MATCH(_7043_DJones_1_export_excel_2_9_[[#Headers],[CEO_Postal_Code]],'By serial number'!$A$1:$AV$1,0)))</f>
        <v/>
      </c>
      <c r="BQ133" s="4" t="str">
        <f>IF(LEN(INDEX('By serial number'!$A:$AV,MATCH(TEXT($C133,"000"),'By serial number'!$A:$A,0),MATCH(_7043_DJones_1_export_excel_2_9_[[#Headers],[CEO_Country]],'By serial number'!$A$1:$AV$1,0)))=0,"",INDEX('By serial number'!$A:$AV,MATCH(TEXT($C133,"000"),'By serial number'!$A:$A,0),MATCH(_7043_DJones_1_export_excel_2_9_[[#Headers],[CEO_Country]],'By serial number'!$A$1:$AV$1,0)))</f>
        <v/>
      </c>
      <c r="BR133" s="4" t="str">
        <f>IF(LEN(INDEX('By serial number'!$A:$AV,MATCH(TEXT($C133,"000"),'By serial number'!$A:$A,0),MATCH(_7043_DJones_1_export_excel_2_9_[[#Headers],[CEO_Phone]],'By serial number'!$A$1:$AV$1,0)))=0,"",INDEX('By serial number'!$A:$AV,MATCH(TEXT($C133,"000"),'By serial number'!$A:$A,0),MATCH(_7043_DJones_1_export_excel_2_9_[[#Headers],[CEO_Phone]],'By serial number'!$A$1:$AV$1,0)))</f>
        <v/>
      </c>
      <c r="BS133" s="4" t="str">
        <f>IF(LEN(INDEX('By serial number'!$A:$AV,MATCH(TEXT($C133,"000"),'By serial number'!$A:$A,0),MATCH(_7043_DJones_1_export_excel_2_9_[[#Headers],[CEO_Phone_Extension]],'By serial number'!$A$1:$AV$1,0)))=0,"",INDEX('By serial number'!$A:$AV,MATCH(TEXT($C133,"000"),'By serial number'!$A:$A,0),MATCH(_7043_DJones_1_export_excel_2_9_[[#Headers],[CEO_Phone_Extension]],'By serial number'!$A$1:$AV$1,0)))</f>
        <v/>
      </c>
      <c r="BT133" s="4" t="str">
        <f>IF(LEN(INDEX('By serial number'!$A:$AV,MATCH(TEXT($C133,"000"),'By serial number'!$A:$A,0),MATCH(_7043_DJones_1_export_excel_2_9_[[#Headers],[CEO_Foreign_Phone]],'By serial number'!$A$1:$AV$1,0)))=0,"",INDEX('By serial number'!$A:$AV,MATCH(TEXT($C133,"000"),'By serial number'!$A:$A,0),MATCH(_7043_DJones_1_export_excel_2_9_[[#Headers],[CEO_Foreign_Phone]],'By serial number'!$A$1:$AV$1,0)))</f>
        <v/>
      </c>
      <c r="BU133" s="4" t="str">
        <f>IFERROR(INDEX(Zerobounce!$A:$B,MATCH(_7043_DJones_1_export_excel_2_9_[[#This Row],[COMPEMAILADDRESS]],Zerobounce!$A:$A,0),2),"")</f>
        <v>catch-all</v>
      </c>
      <c r="BV133" s="4" t="str">
        <f>IFERROR(INDEX(Zerobounce!$A:$B,MATCH(_7043_DJones_1_export_excel_2_9_[[#This Row],[CONTACTEMAIL]],Zerobounce!$A:$A,0),2),"")</f>
        <v>catch-all</v>
      </c>
      <c r="BW133" s="11"/>
    </row>
    <row r="134" spans="1:75" x14ac:dyDescent="0.25">
      <c r="A134" s="4" t="s">
        <v>999</v>
      </c>
      <c r="B134" s="4" t="s">
        <v>1000</v>
      </c>
      <c r="C134">
        <v>277</v>
      </c>
      <c r="D134" s="4" t="s">
        <v>728</v>
      </c>
      <c r="E134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N636SF</v>
      </c>
      <c r="F134" s="4" t="s">
        <v>1593</v>
      </c>
      <c r="G134" s="4" t="s">
        <v>541</v>
      </c>
      <c r="H134" s="4" t="s">
        <v>1002</v>
      </c>
      <c r="I134" s="4" t="s">
        <v>515</v>
      </c>
      <c r="J134" s="4" t="s">
        <v>1594</v>
      </c>
      <c r="K134" s="4" t="s">
        <v>1595</v>
      </c>
      <c r="L134" s="4" t="s">
        <v>1596</v>
      </c>
      <c r="M134" s="4" t="s">
        <v>544</v>
      </c>
      <c r="N134" s="4" t="s">
        <v>541</v>
      </c>
      <c r="O134">
        <v>39441</v>
      </c>
      <c r="P134" s="4" t="s">
        <v>1002</v>
      </c>
      <c r="Q134" s="4" t="s">
        <v>1016</v>
      </c>
      <c r="R134" s="4" t="s">
        <v>1597</v>
      </c>
      <c r="S134" s="4" t="s">
        <v>548</v>
      </c>
      <c r="T134" s="4" t="s">
        <v>1598</v>
      </c>
      <c r="U134" s="4"/>
      <c r="V134" s="4"/>
      <c r="W134" s="4"/>
      <c r="X134" s="4"/>
      <c r="Y134" s="4"/>
      <c r="Z134" s="4" t="s">
        <v>1598</v>
      </c>
      <c r="AA134" s="4"/>
      <c r="AB134" s="4"/>
      <c r="AC134" s="4" t="str">
        <f>IF(LEN(INDEX('By serial number'!$A:$AV,MATCH(TEXT($C134,"000"),'By serial number'!$A:$A,0),MATCH(_7043_DJones_1_export_excel_2_9_[[#Headers],["Operator"]],'By serial number'!$A$1:$AV$1,0)))=0,"",INDEX('By serial number'!$A:$AV,MATCH(TEXT($C134,"000"),'By serial number'!$A:$A,0),MATCH(_7043_DJones_1_export_excel_2_9_[[#Headers],["Operator"]],'By serial number'!$A$1:$AV$1,0)))</f>
        <v/>
      </c>
      <c r="AD134" s="4" t="str">
        <f>IF(LEN(INDEX('By serial number'!$A:$AV,MATCH(TEXT($C134,"000"),'By serial number'!$A:$A,0),MATCH(_7043_DJones_1_export_excel_2_9_[[#Headers],[Data]],'By serial number'!$A$1:$AV$1,0)))=0,"",INDEX('By serial number'!$A:$AV,MATCH(TEXT($C134,"000"),'By serial number'!$A:$A,0),MATCH(_7043_DJones_1_export_excel_2_9_[[#Headers],[Data]],'By serial number'!$A$1:$AV$1,0)))</f>
        <v>Sanderson Farms Inc. Laurel MS bought 12/12/13, rrg 4/24/14</v>
      </c>
      <c r="AE134" s="4" t="str">
        <f>IF(LEN(INDEX('By serial number'!$A:$AV,MATCH(TEXT($C134,"000"),'By serial number'!$A:$A,0),MATCH(_7043_DJones_1_export_excel_2_9_[[#Headers],[NAME]],'By serial number'!$A$1:$AV$1,0)))=0,"",INDEX('By serial number'!$A:$AV,MATCH(TEXT($C134,"000"),'By serial number'!$A:$A,0),MATCH(_7043_DJones_1_export_excel_2_9_[[#Headers],[NAME]],'By serial number'!$A$1:$AV$1,0)))</f>
        <v>SANDERSON FARMS INC</v>
      </c>
      <c r="AF134" s="4" t="str">
        <f>IF(LEN(INDEX('By serial number'!$A:$AV,MATCH(TEXT($C134,"000"),'By serial number'!$A:$A,0),MATCH(_7043_DJones_1_export_excel_2_9_[[#Headers],[STREET]],'By serial number'!$A$1:$AV$1,0)))=0,"",INDEX('By serial number'!$A:$AV,MATCH(TEXT($C134,"000"),'By serial number'!$A:$A,0),MATCH(_7043_DJones_1_export_excel_2_9_[[#Headers],[STREET]],'By serial number'!$A$1:$AV$1,0)))</f>
        <v>127 FLYNT RD</v>
      </c>
      <c r="AG134" s="4" t="str">
        <f>IF(LEN(INDEX('By serial number'!$A:$AV,MATCH(TEXT($C134,"000"),'By serial number'!$A:$A,0),MATCH(_7043_DJones_1_export_excel_2_9_[[#Headers],[CITY]],'By serial number'!$A$1:$AV$1,0)))=0,"",INDEX('By serial number'!$A:$AV,MATCH(TEXT($C134,"000"),'By serial number'!$A:$A,0),MATCH(_7043_DJones_1_export_excel_2_9_[[#Headers],[CITY]],'By serial number'!$A$1:$AV$1,0)))</f>
        <v>LAUREL</v>
      </c>
      <c r="AH134" s="4" t="str">
        <f>IF(LEN(INDEX('By serial number'!$A:$AV,MATCH(TEXT($C134,"000"),'By serial number'!$A:$A,0),MATCH(_7043_DJones_1_export_excel_2_9_[[#Headers],[STATE]],'By serial number'!$A$1:$AV$1,0)))=0,"",INDEX('By serial number'!$A:$AV,MATCH(TEXT($C134,"000"),'By serial number'!$A:$A,0),MATCH(_7043_DJones_1_export_excel_2_9_[[#Headers],[STATE]],'By serial number'!$A$1:$AV$1,0)))</f>
        <v>MS</v>
      </c>
      <c r="AI134" s="4" t="e">
        <f>IF(LEN(INDEX('By serial number'!$A:$AV,MATCH(TEXT($C134,"000"),'By serial number'!$A:$A,0),MATCH(_7043_DJones_1_export_excel_2_9_[[#Headers],[Column1]],'By serial number'!$A$1:$AV$1,0)))=0,"",INDEX('By serial number'!$A:$AV,MATCH(TEXT($C134,"000"),'By serial number'!$A:$A,0),MATCH(_7043_DJones_1_export_excel_2_9_[[#Headers],[Column1]],'By serial number'!$A$1:$AV$1,0)))</f>
        <v>#N/A</v>
      </c>
      <c r="AJ134" s="4" t="str">
        <f>IF(LEN(INDEX('By serial number'!$A:$AV,MATCH(TEXT($C134,"000"),'By serial number'!$A:$A,0),MATCH(_7043_DJones_1_export_excel_2_9_[[#Headers],[OTHER NAMES(1)]],'By serial number'!$A$1:$AV$1,0)))=0,"",INDEX('By serial number'!$A:$AV,MATCH(TEXT($C134,"000"),'By serial number'!$A:$A,0),MATCH(_7043_DJones_1_export_excel_2_9_[[#Headers],[OTHER NAMES(1)]],'By serial number'!$A$1:$AV$1,0)))</f>
        <v/>
      </c>
      <c r="AK134" s="4" t="str">
        <f>IF(LEN(INDEX('By serial number'!$A:$AV,MATCH(TEXT($C134,"000"),'By serial number'!$A:$A,0),MATCH(_7043_DJones_1_export_excel_2_9_[[#Headers],[OTHER NAMES(2)]],'By serial number'!$A$1:$AV$1,0)))=0,"",INDEX('By serial number'!$A:$AV,MATCH(TEXT($C134,"000"),'By serial number'!$A:$A,0),MATCH(_7043_DJones_1_export_excel_2_9_[[#Headers],[OTHER NAMES(2)]],'By serial number'!$A$1:$AV$1,0)))</f>
        <v/>
      </c>
      <c r="AL134" s="4" t="str">
        <f>IF(LEN(INDEX('By serial number'!$A:$AV,MATCH(TEXT($C134,"000"),'By serial number'!$A:$A,0),MATCH(_7043_DJones_1_export_excel_2_9_[[#Headers],[Part 135 Certificate Holder Name]],'By serial number'!$A$1:$AV$1,0)))=0,"",INDEX('By serial number'!$A:$AV,MATCH(TEXT($C134,"000"),'By serial number'!$A:$A,0),MATCH(_7043_DJones_1_export_excel_2_9_[[#Headers],[Part 135 Certificate Holder Name]],'By serial number'!$A$1:$AV$1,0)))</f>
        <v/>
      </c>
      <c r="AM134" s="4" t="str">
        <f>IF(LEN(INDEX('By serial number'!$A:$AV,MATCH(TEXT($C134,"000"),'By serial number'!$A:$A,0),MATCH(_7043_DJones_1_export_excel_2_9_[[#Headers],[Part 135 Dsgn]],'By serial number'!$A$1:$AV$1,0)))=0,"",INDEX('By serial number'!$A:$AV,MATCH(TEXT($C134,"000"),'By serial number'!$A:$A,0),MATCH(_7043_DJones_1_export_excel_2_9_[[#Headers],[Part 135 Dsgn]],'By serial number'!$A$1:$AV$1,0)))</f>
        <v/>
      </c>
      <c r="AN134" s="4" t="e">
        <f>IF(LEN(INDEX('By serial number'!$A:$AV,MATCH(TEXT($C134,"000"),'By serial number'!$A:$A,0),MATCH(_7043_DJones_1_export_excel_2_9_[[#Headers],[Column2]],'By serial number'!$A$1:$AV$1,0)))=0,"",INDEX('By serial number'!$A:$AV,MATCH(TEXT($C134,"000"),'By serial number'!$A:$A,0),MATCH(_7043_DJones_1_export_excel_2_9_[[#Headers],[Column2]],'By serial number'!$A$1:$AV$1,0)))</f>
        <v>#N/A</v>
      </c>
      <c r="AO134" s="4" t="str">
        <f>IF(LEN(INDEX('By serial number'!$A:$AV,MATCH(TEXT($C134,"000"),'By serial number'!$A:$A,0),MATCH(_7043_DJones_1_export_excel_2_9_[[#Headers],[DNB Key People]],'By serial number'!$A$1:$AV$1,0)))=0,"",INDEX('By serial number'!$A:$AV,MATCH(TEXT($C134,"000"),'By serial number'!$A:$A,0),MATCH(_7043_DJones_1_export_excel_2_9_[[#Headers],[DNB Key People]],'By serial number'!$A$1:$AV$1,0)))</f>
        <v/>
      </c>
      <c r="AP134" s="4" t="str">
        <f>IF(LEN(INDEX('By serial number'!$A:$AV,MATCH(TEXT($C134,"000"),'By serial number'!$A:$A,0),MATCH(_7043_DJones_1_export_excel_2_9_[[#Headers],[POC]],'By serial number'!$A$1:$AV$1,0)))=0,"",INDEX('By serial number'!$A:$AV,MATCH(TEXT($C134,"000"),'By serial number'!$A:$A,0),MATCH(_7043_DJones_1_export_excel_2_9_[[#Headers],[POC]],'By serial number'!$A$1:$AV$1,0)))</f>
        <v/>
      </c>
      <c r="AQ134" s="4" t="str">
        <f>IF(LEN(INDEX('By serial number'!$A:$AV,MATCH(TEXT($C134,"000"),'By serial number'!$A:$A,0),MATCH(_7043_DJones_1_export_excel_2_9_[[#Headers],[Title]],'By serial number'!$A$1:$AV$1,0)))=0,"",INDEX('By serial number'!$A:$AV,MATCH(TEXT($C134,"000"),'By serial number'!$A:$A,0),MATCH(_7043_DJones_1_export_excel_2_9_[[#Headers],[Title]],'By serial number'!$A$1:$AV$1,0)))</f>
        <v/>
      </c>
      <c r="AR134" s="4" t="str">
        <f>IF(LEN(INDEX('By serial number'!$A:$AV,MATCH(TEXT($C134,"000"),'By serial number'!$A:$A,0),MATCH(_7043_DJones_1_export_excel_2_9_[[#Headers],[Address]],'By serial number'!$A$1:$AV$1,0)))=0,"",INDEX('By serial number'!$A:$AV,MATCH(TEXT($C134,"000"),'By serial number'!$A:$A,0),MATCH(_7043_DJones_1_export_excel_2_9_[[#Headers],[Address]],'By serial number'!$A$1:$AV$1,0)))</f>
        <v/>
      </c>
      <c r="AS134" s="4" t="e">
        <f>IF(LEN(INDEX('By serial number'!$A:$AV,MATCH(TEXT($C134,"000"),'By serial number'!$A:$A,0),MATCH(_7043_DJones_1_export_excel_2_9_[[#Headers],[Column3]],'By serial number'!$A$1:$AV$1,0)))=0,"",INDEX('By serial number'!$A:$AV,MATCH(TEXT($C134,"000"),'By serial number'!$A:$A,0),MATCH(_7043_DJones_1_export_excel_2_9_[[#Headers],[Column3]],'By serial number'!$A$1:$AV$1,0)))</f>
        <v>#N/A</v>
      </c>
      <c r="AT134" s="4" t="str">
        <f>IF(LEN(INDEX('By serial number'!$A:$AV,MATCH(TEXT($C134,"000"),'By serial number'!$A:$A,0),MATCH(_7043_DJones_1_export_excel_2_9_[[#Headers],[Phone]],'By serial number'!$A$1:$AV$1,0)))=0,"",INDEX('By serial number'!$A:$AV,MATCH(TEXT($C134,"000"),'By serial number'!$A:$A,0),MATCH(_7043_DJones_1_export_excel_2_9_[[#Headers],[Phone]],'By serial number'!$A$1:$AV$1,0)))</f>
        <v/>
      </c>
      <c r="AU134" s="4" t="str">
        <f>IF(LEN(INDEX('By serial number'!$A:$AV,MATCH(TEXT($C134,"000"),'By serial number'!$A:$A,0),MATCH(_7043_DJones_1_export_excel_2_9_[[#Headers],[Email]],'By serial number'!$A$1:$AV$1,0)))=0,"",INDEX('By serial number'!$A:$AV,MATCH(TEXT($C134,"000"),'By serial number'!$A:$A,0),MATCH(_7043_DJones_1_export_excel_2_9_[[#Headers],[Email]],'By serial number'!$A$1:$AV$1,0)))</f>
        <v/>
      </c>
      <c r="AV134" s="4" t="e">
        <f>IF(LEN(INDEX('By serial number'!$A:$AV,MATCH(TEXT($C134,"000"),'By serial number'!$A:$A,0),MATCH(_7043_DJones_1_export_excel_2_9_[[#Headers],[Column4]],'By serial number'!$A$1:$AV$1,0)))=0,"",INDEX('By serial number'!$A:$AV,MATCH(TEXT($C134,"000"),'By serial number'!$A:$A,0),MATCH(_7043_DJones_1_export_excel_2_9_[[#Headers],[Column4]],'By serial number'!$A$1:$AV$1,0)))</f>
        <v>#N/A</v>
      </c>
      <c r="AW134" s="4" t="str">
        <f>IF(LEN(INDEX('By serial number'!$A:$AV,MATCH(TEXT($C134,"000"),'By serial number'!$A:$A,0),MATCH(_7043_DJones_1_export_excel_2_9_[[#Headers],[NBAA Name]],'By serial number'!$A$1:$AV$1,0)))=0,"",INDEX('By serial number'!$A:$AV,MATCH(TEXT($C134,"000"),'By serial number'!$A:$A,0),MATCH(_7043_DJones_1_export_excel_2_9_[[#Headers],[NBAA Name]],'By serial number'!$A$1:$AV$1,0)))</f>
        <v xml:space="preserve">Sanderson Farms, Inc. </v>
      </c>
      <c r="AX134" s="4" t="str">
        <f>IF(LEN(INDEX('By serial number'!$A:$AV,MATCH(TEXT($C134,"000"),'By serial number'!$A:$A,0),MATCH(_7043_DJones_1_export_excel_2_9_[[#Headers],[NBAA Addr1]],'By serial number'!$A$1:$AV$1,0)))=0,"",INDEX('By serial number'!$A:$AV,MATCH(TEXT($C134,"000"),'By serial number'!$A:$A,0),MATCH(_7043_DJones_1_export_excel_2_9_[[#Headers],[NBAA Addr1]],'By serial number'!$A$1:$AV$1,0)))</f>
        <v>PO Box 988 127 Flynt Road</v>
      </c>
      <c r="AY134" s="4" t="str">
        <f>IF(LEN(INDEX('By serial number'!$A:$AV,MATCH(TEXT($C134,"000"),'By serial number'!$A:$A,0),MATCH(_7043_DJones_1_export_excel_2_9_[[#Headers],[NBAA Addr2]],'By serial number'!$A$1:$AV$1,0)))=0,"",INDEX('By serial number'!$A:$AV,MATCH(TEXT($C134,"000"),'By serial number'!$A:$A,0),MATCH(_7043_DJones_1_export_excel_2_9_[[#Headers],[NBAA Addr2]],'By serial number'!$A$1:$AV$1,0)))</f>
        <v/>
      </c>
      <c r="AZ134" s="4" t="str">
        <f>IF(LEN(INDEX('By serial number'!$A:$AV,MATCH(TEXT($C134,"000"),'By serial number'!$A:$A,0),MATCH(_7043_DJones_1_export_excel_2_9_[[#Headers],[NBAA City]],'By serial number'!$A$1:$AV$1,0)))=0,"",INDEX('By serial number'!$A:$AV,MATCH(TEXT($C134,"000"),'By serial number'!$A:$A,0),MATCH(_7043_DJones_1_export_excel_2_9_[[#Headers],[NBAA City]],'By serial number'!$A$1:$AV$1,0)))</f>
        <v>Laurel</v>
      </c>
      <c r="BA134" s="4" t="str">
        <f>IF(LEN(INDEX('By serial number'!$A:$AV,MATCH(TEXT($C134,"000"),'By serial number'!$A:$A,0),MATCH(_7043_DJones_1_export_excel_2_9_[[#Headers],[NBAA State]],'By serial number'!$A$1:$AV$1,0)))=0,"",INDEX('By serial number'!$A:$AV,MATCH(TEXT($C134,"000"),'By serial number'!$A:$A,0),MATCH(_7043_DJones_1_export_excel_2_9_[[#Headers],[NBAA State]],'By serial number'!$A$1:$AV$1,0)))</f>
        <v>Mississippi</v>
      </c>
      <c r="BB134" s="4" t="str">
        <f>IF(LEN(INDEX('By serial number'!$A:$AV,MATCH(TEXT($C134,"000"),'By serial number'!$A:$A,0),MATCH(_7043_DJones_1_export_excel_2_9_[[#Headers],[NBAA Zip]],'By serial number'!$A$1:$AV$1,0)))=0,"",INDEX('By serial number'!$A:$AV,MATCH(TEXT($C134,"000"),'By serial number'!$A:$A,0),MATCH(_7043_DJones_1_export_excel_2_9_[[#Headers],[NBAA Zip]],'By serial number'!$A$1:$AV$1,0)))</f>
        <v>39441-0988</v>
      </c>
      <c r="BC134" s="4" t="str">
        <f>IF(LEN(INDEX('By serial number'!$A:$AV,MATCH(TEXT($C134,"000"),'By serial number'!$A:$A,0),MATCH(_7043_DJones_1_export_excel_2_9_[[#Headers],[NBAA Phone]],'By serial number'!$A$1:$AV$1,0)))=0,"",INDEX('By serial number'!$A:$AV,MATCH(TEXT($C134,"000"),'By serial number'!$A:$A,0),MATCH(_7043_DJones_1_export_excel_2_9_[[#Headers],[NBAA Phone]],'By serial number'!$A$1:$AV$1,0)))</f>
        <v>+1 601.649.4030</v>
      </c>
      <c r="BD134" s="4" t="str">
        <f>IF(LEN(INDEX('By serial number'!$A:$AV,MATCH(TEXT($C134,"000"),'By serial number'!$A:$A,0),MATCH(_7043_DJones_1_export_excel_2_9_[[#Headers],[NBAA Web]],'By serial number'!$A$1:$AV$1,0)))=0,"",INDEX('By serial number'!$A:$AV,MATCH(TEXT($C134,"000"),'By serial number'!$A:$A,0),MATCH(_7043_DJones_1_export_excel_2_9_[[#Headers],[NBAA Web]],'By serial number'!$A$1:$AV$1,0)))</f>
        <v>www.sandersonfarms.com</v>
      </c>
      <c r="BE134" s="4" t="str">
        <f>IF(LEN(INDEX('By serial number'!$A:$AV,MATCH(TEXT($C134,"000"),'By serial number'!$A:$A,0),MATCH(_7043_DJones_1_export_excel_2_9_[[#Headers],[NBAA email]],'By serial number'!$A$1:$AV$1,0)))=0,"",INDEX('By serial number'!$A:$AV,MATCH(TEXT($C134,"000"),'By serial number'!$A:$A,0),MATCH(_7043_DJones_1_export_excel_2_9_[[#Headers],[NBAA email]],'By serial number'!$A$1:$AV$1,0)))</f>
        <v>dgilley@sandersonfarms.com</v>
      </c>
      <c r="BF134" s="4" t="str">
        <f>IF(LEN(INDEX('By serial number'!$A:$AV,MATCH(TEXT($C134,"000"),'By serial number'!$A:$A,0),MATCH(_7043_DJones_1_export_excel_2_9_[[#Headers],[NBAA NBAA Link]],'By serial number'!$A$1:$AV$1,0)))=0,"",INDEX('By serial number'!$A:$AV,MATCH(TEXT($C134,"000"),'By serial number'!$A:$A,0),MATCH(_7043_DJones_1_export_excel_2_9_[[#Headers],[NBAA NBAA Link]],'By serial number'!$A$1:$AV$1,0)))</f>
        <v/>
      </c>
      <c r="BG134" s="4" t="str">
        <f>IF(LEN(INDEX('By serial number'!$A:$AV,MATCH(TEXT($C134,"000"),'By serial number'!$A:$A,0),MATCH(_7043_DJones_1_export_excel_2_9_[[#Headers],[Certificate Designator]],'By serial number'!$A$1:$AV$1,0)))=0,"",INDEX('By serial number'!$A:$AV,MATCH(TEXT($C134,"000"),'By serial number'!$A:$A,0),MATCH(_7043_DJones_1_export_excel_2_9_[[#Headers],[Certificate Designator]],'By serial number'!$A$1:$AV$1,0)))</f>
        <v/>
      </c>
      <c r="BH134" s="4" t="str">
        <f>IF(LEN(INDEX('By serial number'!$A:$AV,MATCH(TEXT($C134,"000"),'By serial number'!$A:$A,0),MATCH(_7043_DJones_1_export_excel_2_9_[[#Headers],[Company Name]],'By serial number'!$A$1:$AV$1,0)))=0,"",INDEX('By serial number'!$A:$AV,MATCH(TEXT($C134,"000"),'By serial number'!$A:$A,0),MATCH(_7043_DJones_1_export_excel_2_9_[[#Headers],[Company Name]],'By serial number'!$A$1:$AV$1,0)))</f>
        <v/>
      </c>
      <c r="BI134" s="4" t="str">
        <f>IF(LEN(INDEX('By serial number'!$A:$AV,MATCH(TEXT($C134,"000"),'By serial number'!$A:$A,0),MATCH(_7043_DJones_1_export_excel_2_9_[[#Headers],[CEO_Name]],'By serial number'!$A$1:$AV$1,0)))=0,"",INDEX('By serial number'!$A:$AV,MATCH(TEXT($C134,"000"),'By serial number'!$A:$A,0),MATCH(_7043_DJones_1_export_excel_2_9_[[#Headers],[CEO_Name]],'By serial number'!$A$1:$AV$1,0)))</f>
        <v/>
      </c>
      <c r="BJ134" s="4" t="str">
        <f>IF(LEN(INDEX('By serial number'!$A:$AV,MATCH(TEXT($C134,"000"),'By serial number'!$A:$A,0),MATCH(_7043_DJones_1_export_excel_2_9_[[#Headers],[CEO_Title]],'By serial number'!$A$1:$AV$1,0)))=0,"",INDEX('By serial number'!$A:$AV,MATCH(TEXT($C134,"000"),'By serial number'!$A:$A,0),MATCH(_7043_DJones_1_export_excel_2_9_[[#Headers],[CEO_Title]],'By serial number'!$A$1:$AV$1,0)))</f>
        <v/>
      </c>
      <c r="BK134" s="4" t="str">
        <f>IF(LEN(INDEX('By serial number'!$A:$AV,MATCH(TEXT($C134,"000"),'By serial number'!$A:$A,0),MATCH(_7043_DJones_1_export_excel_2_9_[[#Headers],[CEO_Address1]],'By serial number'!$A$1:$AV$1,0)))=0,"",INDEX('By serial number'!$A:$AV,MATCH(TEXT($C134,"000"),'By serial number'!$A:$A,0),MATCH(_7043_DJones_1_export_excel_2_9_[[#Headers],[CEO_Address1]],'By serial number'!$A$1:$AV$1,0)))</f>
        <v/>
      </c>
      <c r="BL134" s="4" t="str">
        <f>IF(LEN(INDEX('By serial number'!$A:$AV,MATCH(TEXT($C134,"000"),'By serial number'!$A:$A,0),MATCH(_7043_DJones_1_export_excel_2_9_[[#Headers],[CEO_Address2]],'By serial number'!$A$1:$AV$1,0)))=0,"",INDEX('By serial number'!$A:$AV,MATCH(TEXT($C134,"000"),'By serial number'!$A:$A,0),MATCH(_7043_DJones_1_export_excel_2_9_[[#Headers],[CEO_Address2]],'By serial number'!$A$1:$AV$1,0)))</f>
        <v/>
      </c>
      <c r="BM134" s="4" t="str">
        <f>IF(LEN(INDEX('By serial number'!$A:$AV,MATCH(TEXT($C134,"000"),'By serial number'!$A:$A,0),MATCH(_7043_DJones_1_export_excel_2_9_[[#Headers],[CEO_Address3]],'By serial number'!$A$1:$AV$1,0)))=0,"",INDEX('By serial number'!$A:$AV,MATCH(TEXT($C134,"000"),'By serial number'!$A:$A,0),MATCH(_7043_DJones_1_export_excel_2_9_[[#Headers],[CEO_Address3]],'By serial number'!$A$1:$AV$1,0)))</f>
        <v/>
      </c>
      <c r="BN134" s="4" t="str">
        <f>IF(LEN(INDEX('By serial number'!$A:$AV,MATCH(TEXT($C134,"000"),'By serial number'!$A:$A,0),MATCH(_7043_DJones_1_export_excel_2_9_[[#Headers],[CEO_City]],'By serial number'!$A$1:$AV$1,0)))=0,"",INDEX('By serial number'!$A:$AV,MATCH(TEXT($C134,"000"),'By serial number'!$A:$A,0),MATCH(_7043_DJones_1_export_excel_2_9_[[#Headers],[CEO_City]],'By serial number'!$A$1:$AV$1,0)))</f>
        <v/>
      </c>
      <c r="BO134" s="4" t="str">
        <f>IF(LEN(INDEX('By serial number'!$A:$AV,MATCH(TEXT($C134,"000"),'By serial number'!$A:$A,0),MATCH(_7043_DJones_1_export_excel_2_9_[[#Headers],[CEO_State]],'By serial number'!$A$1:$AV$1,0)))=0,"",INDEX('By serial number'!$A:$AV,MATCH(TEXT($C134,"000"),'By serial number'!$A:$A,0),MATCH(_7043_DJones_1_export_excel_2_9_[[#Headers],[CEO_State]],'By serial number'!$A$1:$AV$1,0)))</f>
        <v/>
      </c>
      <c r="BP134" s="4" t="str">
        <f>IF(LEN(INDEX('By serial number'!$A:$AV,MATCH(TEXT($C134,"000"),'By serial number'!$A:$A,0),MATCH(_7043_DJones_1_export_excel_2_9_[[#Headers],[CEO_Postal_Code]],'By serial number'!$A$1:$AV$1,0)))=0,"",INDEX('By serial number'!$A:$AV,MATCH(TEXT($C134,"000"),'By serial number'!$A:$A,0),MATCH(_7043_DJones_1_export_excel_2_9_[[#Headers],[CEO_Postal_Code]],'By serial number'!$A$1:$AV$1,0)))</f>
        <v/>
      </c>
      <c r="BQ134" s="4" t="str">
        <f>IF(LEN(INDEX('By serial number'!$A:$AV,MATCH(TEXT($C134,"000"),'By serial number'!$A:$A,0),MATCH(_7043_DJones_1_export_excel_2_9_[[#Headers],[CEO_Country]],'By serial number'!$A$1:$AV$1,0)))=0,"",INDEX('By serial number'!$A:$AV,MATCH(TEXT($C134,"000"),'By serial number'!$A:$A,0),MATCH(_7043_DJones_1_export_excel_2_9_[[#Headers],[CEO_Country]],'By serial number'!$A$1:$AV$1,0)))</f>
        <v/>
      </c>
      <c r="BR134" s="4" t="str">
        <f>IF(LEN(INDEX('By serial number'!$A:$AV,MATCH(TEXT($C134,"000"),'By serial number'!$A:$A,0),MATCH(_7043_DJones_1_export_excel_2_9_[[#Headers],[CEO_Phone]],'By serial number'!$A$1:$AV$1,0)))=0,"",INDEX('By serial number'!$A:$AV,MATCH(TEXT($C134,"000"),'By serial number'!$A:$A,0),MATCH(_7043_DJones_1_export_excel_2_9_[[#Headers],[CEO_Phone]],'By serial number'!$A$1:$AV$1,0)))</f>
        <v/>
      </c>
      <c r="BS134" s="4" t="str">
        <f>IF(LEN(INDEX('By serial number'!$A:$AV,MATCH(TEXT($C134,"000"),'By serial number'!$A:$A,0),MATCH(_7043_DJones_1_export_excel_2_9_[[#Headers],[CEO_Phone_Extension]],'By serial number'!$A$1:$AV$1,0)))=0,"",INDEX('By serial number'!$A:$AV,MATCH(TEXT($C134,"000"),'By serial number'!$A:$A,0),MATCH(_7043_DJones_1_export_excel_2_9_[[#Headers],[CEO_Phone_Extension]],'By serial number'!$A$1:$AV$1,0)))</f>
        <v/>
      </c>
      <c r="BT134" s="4" t="str">
        <f>IF(LEN(INDEX('By serial number'!$A:$AV,MATCH(TEXT($C134,"000"),'By serial number'!$A:$A,0),MATCH(_7043_DJones_1_export_excel_2_9_[[#Headers],[CEO_Foreign_Phone]],'By serial number'!$A$1:$AV$1,0)))=0,"",INDEX('By serial number'!$A:$AV,MATCH(TEXT($C134,"000"),'By serial number'!$A:$A,0),MATCH(_7043_DJones_1_export_excel_2_9_[[#Headers],[CEO_Foreign_Phone]],'By serial number'!$A$1:$AV$1,0)))</f>
        <v/>
      </c>
      <c r="BU134" s="4" t="str">
        <f>IFERROR(INDEX(Zerobounce!$A:$B,MATCH(_7043_DJones_1_export_excel_2_9_[[#This Row],[COMPEMAILADDRESS]],Zerobounce!$A:$A,0),2),"")</f>
        <v>catch-all</v>
      </c>
      <c r="BV134" s="4" t="str">
        <f>IFERROR(INDEX(Zerobounce!$A:$B,MATCH(_7043_DJones_1_export_excel_2_9_[[#This Row],[CONTACTEMAIL]],Zerobounce!$A:$A,0),2),"")</f>
        <v/>
      </c>
      <c r="BW134" s="11"/>
    </row>
    <row r="135" spans="1:75" x14ac:dyDescent="0.25">
      <c r="A135" s="4" t="s">
        <v>999</v>
      </c>
      <c r="B135" s="4" t="s">
        <v>1000</v>
      </c>
      <c r="C135">
        <v>278</v>
      </c>
      <c r="D135" s="4" t="s">
        <v>730</v>
      </c>
      <c r="E135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N700FA</v>
      </c>
      <c r="F135" s="4" t="s">
        <v>1880</v>
      </c>
      <c r="G135" s="4" t="s">
        <v>583</v>
      </c>
      <c r="H135" s="4" t="s">
        <v>1002</v>
      </c>
      <c r="I135" s="4" t="s">
        <v>1302</v>
      </c>
      <c r="J135" s="4" t="s">
        <v>1881</v>
      </c>
      <c r="K135" s="4" t="s">
        <v>1882</v>
      </c>
      <c r="L135" s="4"/>
      <c r="M135" s="4" t="s">
        <v>1883</v>
      </c>
      <c r="N135" s="4" t="s">
        <v>583</v>
      </c>
      <c r="O135">
        <v>71109</v>
      </c>
      <c r="P135" s="4" t="s">
        <v>1002</v>
      </c>
      <c r="Q135" s="4" t="s">
        <v>1016</v>
      </c>
      <c r="R135" s="4"/>
      <c r="S135" s="4"/>
      <c r="T135" s="4"/>
      <c r="U135" s="4"/>
      <c r="V135" s="4" t="s">
        <v>1049</v>
      </c>
      <c r="W135" s="4" t="s">
        <v>1884</v>
      </c>
      <c r="X135" s="4" t="s">
        <v>1176</v>
      </c>
      <c r="Y135" s="4"/>
      <c r="Z135" s="4"/>
      <c r="AA135" s="4"/>
      <c r="AB135" s="4"/>
      <c r="AC135" s="4" t="str">
        <f>IF(LEN(INDEX('By serial number'!$A:$AV,MATCH(TEXT($C135,"000"),'By serial number'!$A:$A,0),MATCH(_7043_DJones_1_export_excel_2_9_[[#Headers],["Operator"]],'By serial number'!$A$1:$AV$1,0)))=0,"",INDEX('By serial number'!$A:$AV,MATCH(TEXT($C135,"000"),'By serial number'!$A:$A,0),MATCH(_7043_DJones_1_export_excel_2_9_[[#Headers],["Operator"]],'By serial number'!$A$1:$AV$1,0)))</f>
        <v/>
      </c>
      <c r="AD135" s="4" t="str">
        <f>IF(LEN(INDEX('By serial number'!$A:$AV,MATCH(TEXT($C135,"000"),'By serial number'!$A:$A,0),MATCH(_7043_DJones_1_export_excel_2_9_[[#Headers],[Data]],'By serial number'!$A$1:$AV$1,0)))=0,"",INDEX('By serial number'!$A:$AV,MATCH(TEXT($C135,"000"),'By serial number'!$A:$A,0),MATCH(_7043_DJones_1_export_excel_2_9_[[#Headers],[Data]],'By serial number'!$A$1:$AV$1,0)))</f>
        <v>Jet Flight LLC, Shreveport LA delivered 3/20/09</v>
      </c>
      <c r="AE135" s="4" t="str">
        <f>IF(LEN(INDEX('By serial number'!$A:$AV,MATCH(TEXT($C135,"000"),'By serial number'!$A:$A,0),MATCH(_7043_DJones_1_export_excel_2_9_[[#Headers],[NAME]],'By serial number'!$A$1:$AV$1,0)))=0,"",INDEX('By serial number'!$A:$AV,MATCH(TEXT($C135,"000"),'By serial number'!$A:$A,0),MATCH(_7043_DJones_1_export_excel_2_9_[[#Headers],[NAME]],'By serial number'!$A$1:$AV$1,0)))</f>
        <v>JET FLIGHT LLC</v>
      </c>
      <c r="AF135" s="4" t="str">
        <f>IF(LEN(INDEX('By serial number'!$A:$AV,MATCH(TEXT($C135,"000"),'By serial number'!$A:$A,0),MATCH(_7043_DJones_1_export_excel_2_9_[[#Headers],[STREET]],'By serial number'!$A$1:$AV$1,0)))=0,"",INDEX('By serial number'!$A:$AV,MATCH(TEXT($C135,"000"),'By serial number'!$A:$A,0),MATCH(_7043_DJones_1_export_excel_2_9_[[#Headers],[STREET]],'By serial number'!$A$1:$AV$1,0)))</f>
        <v>1312 N HEARNE AVE</v>
      </c>
      <c r="AG135" s="4" t="str">
        <f>IF(LEN(INDEX('By serial number'!$A:$AV,MATCH(TEXT($C135,"000"),'By serial number'!$A:$A,0),MATCH(_7043_DJones_1_export_excel_2_9_[[#Headers],[CITY]],'By serial number'!$A$1:$AV$1,0)))=0,"",INDEX('By serial number'!$A:$AV,MATCH(TEXT($C135,"000"),'By serial number'!$A:$A,0),MATCH(_7043_DJones_1_export_excel_2_9_[[#Headers],[CITY]],'By serial number'!$A$1:$AV$1,0)))</f>
        <v>SHREVEPORT</v>
      </c>
      <c r="AH135" s="4" t="str">
        <f>IF(LEN(INDEX('By serial number'!$A:$AV,MATCH(TEXT($C135,"000"),'By serial number'!$A:$A,0),MATCH(_7043_DJones_1_export_excel_2_9_[[#Headers],[STATE]],'By serial number'!$A$1:$AV$1,0)))=0,"",INDEX('By serial number'!$A:$AV,MATCH(TEXT($C135,"000"),'By serial number'!$A:$A,0),MATCH(_7043_DJones_1_export_excel_2_9_[[#Headers],[STATE]],'By serial number'!$A$1:$AV$1,0)))</f>
        <v>LA</v>
      </c>
      <c r="AI135" s="4" t="e">
        <f>IF(LEN(INDEX('By serial number'!$A:$AV,MATCH(TEXT($C135,"000"),'By serial number'!$A:$A,0),MATCH(_7043_DJones_1_export_excel_2_9_[[#Headers],[Column1]],'By serial number'!$A$1:$AV$1,0)))=0,"",INDEX('By serial number'!$A:$AV,MATCH(TEXT($C135,"000"),'By serial number'!$A:$A,0),MATCH(_7043_DJones_1_export_excel_2_9_[[#Headers],[Column1]],'By serial number'!$A$1:$AV$1,0)))</f>
        <v>#N/A</v>
      </c>
      <c r="AJ135" s="4" t="str">
        <f>IF(LEN(INDEX('By serial number'!$A:$AV,MATCH(TEXT($C135,"000"),'By serial number'!$A:$A,0),MATCH(_7043_DJones_1_export_excel_2_9_[[#Headers],[OTHER NAMES(1)]],'By serial number'!$A$1:$AV$1,0)))=0,"",INDEX('By serial number'!$A:$AV,MATCH(TEXT($C135,"000"),'By serial number'!$A:$A,0),MATCH(_7043_DJones_1_export_excel_2_9_[[#Headers],[OTHER NAMES(1)]],'By serial number'!$A$1:$AV$1,0)))</f>
        <v/>
      </c>
      <c r="AK135" s="4" t="str">
        <f>IF(LEN(INDEX('By serial number'!$A:$AV,MATCH(TEXT($C135,"000"),'By serial number'!$A:$A,0),MATCH(_7043_DJones_1_export_excel_2_9_[[#Headers],[OTHER NAMES(2)]],'By serial number'!$A$1:$AV$1,0)))=0,"",INDEX('By serial number'!$A:$AV,MATCH(TEXT($C135,"000"),'By serial number'!$A:$A,0),MATCH(_7043_DJones_1_export_excel_2_9_[[#Headers],[OTHER NAMES(2)]],'By serial number'!$A$1:$AV$1,0)))</f>
        <v/>
      </c>
      <c r="AL135" s="4" t="str">
        <f>IF(LEN(INDEX('By serial number'!$A:$AV,MATCH(TEXT($C135,"000"),'By serial number'!$A:$A,0),MATCH(_7043_DJones_1_export_excel_2_9_[[#Headers],[Part 135 Certificate Holder Name]],'By serial number'!$A$1:$AV$1,0)))=0,"",INDEX('By serial number'!$A:$AV,MATCH(TEXT($C135,"000"),'By serial number'!$A:$A,0),MATCH(_7043_DJones_1_export_excel_2_9_[[#Headers],[Part 135 Certificate Holder Name]],'By serial number'!$A$1:$AV$1,0)))</f>
        <v/>
      </c>
      <c r="AM135" s="4" t="str">
        <f>IF(LEN(INDEX('By serial number'!$A:$AV,MATCH(TEXT($C135,"000"),'By serial number'!$A:$A,0),MATCH(_7043_DJones_1_export_excel_2_9_[[#Headers],[Part 135 Dsgn]],'By serial number'!$A$1:$AV$1,0)))=0,"",INDEX('By serial number'!$A:$AV,MATCH(TEXT($C135,"000"),'By serial number'!$A:$A,0),MATCH(_7043_DJones_1_export_excel_2_9_[[#Headers],[Part 135 Dsgn]],'By serial number'!$A$1:$AV$1,0)))</f>
        <v/>
      </c>
      <c r="AN135" s="4" t="e">
        <f>IF(LEN(INDEX('By serial number'!$A:$AV,MATCH(TEXT($C135,"000"),'By serial number'!$A:$A,0),MATCH(_7043_DJones_1_export_excel_2_9_[[#Headers],[Column2]],'By serial number'!$A$1:$AV$1,0)))=0,"",INDEX('By serial number'!$A:$AV,MATCH(TEXT($C135,"000"),'By serial number'!$A:$A,0),MATCH(_7043_DJones_1_export_excel_2_9_[[#Headers],[Column2]],'By serial number'!$A$1:$AV$1,0)))</f>
        <v>#N/A</v>
      </c>
      <c r="AO135" s="4" t="str">
        <f>IF(LEN(INDEX('By serial number'!$A:$AV,MATCH(TEXT($C135,"000"),'By serial number'!$A:$A,0),MATCH(_7043_DJones_1_export_excel_2_9_[[#Headers],[DNB Key People]],'By serial number'!$A$1:$AV$1,0)))=0,"",INDEX('By serial number'!$A:$AV,MATCH(TEXT($C135,"000"),'By serial number'!$A:$A,0),MATCH(_7043_DJones_1_export_excel_2_9_[[#Headers],[DNB Key People]],'By serial number'!$A$1:$AV$1,0)))</f>
        <v/>
      </c>
      <c r="AP135" s="4" t="str">
        <f>IF(LEN(INDEX('By serial number'!$A:$AV,MATCH(TEXT($C135,"000"),'By serial number'!$A:$A,0),MATCH(_7043_DJones_1_export_excel_2_9_[[#Headers],[POC]],'By serial number'!$A$1:$AV$1,0)))=0,"",INDEX('By serial number'!$A:$AV,MATCH(TEXT($C135,"000"),'By serial number'!$A:$A,0),MATCH(_7043_DJones_1_export_excel_2_9_[[#Headers],[POC]],'By serial number'!$A$1:$AV$1,0)))</f>
        <v/>
      </c>
      <c r="AQ135" s="4" t="str">
        <f>IF(LEN(INDEX('By serial number'!$A:$AV,MATCH(TEXT($C135,"000"),'By serial number'!$A:$A,0),MATCH(_7043_DJones_1_export_excel_2_9_[[#Headers],[Title]],'By serial number'!$A$1:$AV$1,0)))=0,"",INDEX('By serial number'!$A:$AV,MATCH(TEXT($C135,"000"),'By serial number'!$A:$A,0),MATCH(_7043_DJones_1_export_excel_2_9_[[#Headers],[Title]],'By serial number'!$A$1:$AV$1,0)))</f>
        <v/>
      </c>
      <c r="AR135" s="4" t="str">
        <f>IF(LEN(INDEX('By serial number'!$A:$AV,MATCH(TEXT($C135,"000"),'By serial number'!$A:$A,0),MATCH(_7043_DJones_1_export_excel_2_9_[[#Headers],[Address]],'By serial number'!$A$1:$AV$1,0)))=0,"",INDEX('By serial number'!$A:$AV,MATCH(TEXT($C135,"000"),'By serial number'!$A:$A,0),MATCH(_7043_DJones_1_export_excel_2_9_[[#Headers],[Address]],'By serial number'!$A$1:$AV$1,0)))</f>
        <v/>
      </c>
      <c r="AS135" s="4" t="e">
        <f>IF(LEN(INDEX('By serial number'!$A:$AV,MATCH(TEXT($C135,"000"),'By serial number'!$A:$A,0),MATCH(_7043_DJones_1_export_excel_2_9_[[#Headers],[Column3]],'By serial number'!$A$1:$AV$1,0)))=0,"",INDEX('By serial number'!$A:$AV,MATCH(TEXT($C135,"000"),'By serial number'!$A:$A,0),MATCH(_7043_DJones_1_export_excel_2_9_[[#Headers],[Column3]],'By serial number'!$A$1:$AV$1,0)))</f>
        <v>#N/A</v>
      </c>
      <c r="AT135" s="4" t="str">
        <f>IF(LEN(INDEX('By serial number'!$A:$AV,MATCH(TEXT($C135,"000"),'By serial number'!$A:$A,0),MATCH(_7043_DJones_1_export_excel_2_9_[[#Headers],[Phone]],'By serial number'!$A$1:$AV$1,0)))=0,"",INDEX('By serial number'!$A:$AV,MATCH(TEXT($C135,"000"),'By serial number'!$A:$A,0),MATCH(_7043_DJones_1_export_excel_2_9_[[#Headers],[Phone]],'By serial number'!$A$1:$AV$1,0)))</f>
        <v/>
      </c>
      <c r="AU135" s="4" t="str">
        <f>IF(LEN(INDEX('By serial number'!$A:$AV,MATCH(TEXT($C135,"000"),'By serial number'!$A:$A,0),MATCH(_7043_DJones_1_export_excel_2_9_[[#Headers],[Email]],'By serial number'!$A$1:$AV$1,0)))=0,"",INDEX('By serial number'!$A:$AV,MATCH(TEXT($C135,"000"),'By serial number'!$A:$A,0),MATCH(_7043_DJones_1_export_excel_2_9_[[#Headers],[Email]],'By serial number'!$A$1:$AV$1,0)))</f>
        <v/>
      </c>
      <c r="AV135" s="4" t="e">
        <f>IF(LEN(INDEX('By serial number'!$A:$AV,MATCH(TEXT($C135,"000"),'By serial number'!$A:$A,0),MATCH(_7043_DJones_1_export_excel_2_9_[[#Headers],[Column4]],'By serial number'!$A$1:$AV$1,0)))=0,"",INDEX('By serial number'!$A:$AV,MATCH(TEXT($C135,"000"),'By serial number'!$A:$A,0),MATCH(_7043_DJones_1_export_excel_2_9_[[#Headers],[Column4]],'By serial number'!$A$1:$AV$1,0)))</f>
        <v>#N/A</v>
      </c>
      <c r="AW135" s="4" t="str">
        <f>IF(LEN(INDEX('By serial number'!$A:$AV,MATCH(TEXT($C135,"000"),'By serial number'!$A:$A,0),MATCH(_7043_DJones_1_export_excel_2_9_[[#Headers],[NBAA Name]],'By serial number'!$A$1:$AV$1,0)))=0,"",INDEX('By serial number'!$A:$AV,MATCH(TEXT($C135,"000"),'By serial number'!$A:$A,0),MATCH(_7043_DJones_1_export_excel_2_9_[[#Headers],[NBAA Name]],'By serial number'!$A$1:$AV$1,0)))</f>
        <v/>
      </c>
      <c r="AX135" s="4" t="str">
        <f>IF(LEN(INDEX('By serial number'!$A:$AV,MATCH(TEXT($C135,"000"),'By serial number'!$A:$A,0),MATCH(_7043_DJones_1_export_excel_2_9_[[#Headers],[NBAA Addr1]],'By serial number'!$A$1:$AV$1,0)))=0,"",INDEX('By serial number'!$A:$AV,MATCH(TEXT($C135,"000"),'By serial number'!$A:$A,0),MATCH(_7043_DJones_1_export_excel_2_9_[[#Headers],[NBAA Addr1]],'By serial number'!$A$1:$AV$1,0)))</f>
        <v/>
      </c>
      <c r="AY135" s="4" t="str">
        <f>IF(LEN(INDEX('By serial number'!$A:$AV,MATCH(TEXT($C135,"000"),'By serial number'!$A:$A,0),MATCH(_7043_DJones_1_export_excel_2_9_[[#Headers],[NBAA Addr2]],'By serial number'!$A$1:$AV$1,0)))=0,"",INDEX('By serial number'!$A:$AV,MATCH(TEXT($C135,"000"),'By serial number'!$A:$A,0),MATCH(_7043_DJones_1_export_excel_2_9_[[#Headers],[NBAA Addr2]],'By serial number'!$A$1:$AV$1,0)))</f>
        <v/>
      </c>
      <c r="AZ135" s="4" t="str">
        <f>IF(LEN(INDEX('By serial number'!$A:$AV,MATCH(TEXT($C135,"000"),'By serial number'!$A:$A,0),MATCH(_7043_DJones_1_export_excel_2_9_[[#Headers],[NBAA City]],'By serial number'!$A$1:$AV$1,0)))=0,"",INDEX('By serial number'!$A:$AV,MATCH(TEXT($C135,"000"),'By serial number'!$A:$A,0),MATCH(_7043_DJones_1_export_excel_2_9_[[#Headers],[NBAA City]],'By serial number'!$A$1:$AV$1,0)))</f>
        <v/>
      </c>
      <c r="BA135" s="4" t="str">
        <f>IF(LEN(INDEX('By serial number'!$A:$AV,MATCH(TEXT($C135,"000"),'By serial number'!$A:$A,0),MATCH(_7043_DJones_1_export_excel_2_9_[[#Headers],[NBAA State]],'By serial number'!$A$1:$AV$1,0)))=0,"",INDEX('By serial number'!$A:$AV,MATCH(TEXT($C135,"000"),'By serial number'!$A:$A,0),MATCH(_7043_DJones_1_export_excel_2_9_[[#Headers],[NBAA State]],'By serial number'!$A$1:$AV$1,0)))</f>
        <v/>
      </c>
      <c r="BB135" s="4" t="str">
        <f>IF(LEN(INDEX('By serial number'!$A:$AV,MATCH(TEXT($C135,"000"),'By serial number'!$A:$A,0),MATCH(_7043_DJones_1_export_excel_2_9_[[#Headers],[NBAA Zip]],'By serial number'!$A$1:$AV$1,0)))=0,"",INDEX('By serial number'!$A:$AV,MATCH(TEXT($C135,"000"),'By serial number'!$A:$A,0),MATCH(_7043_DJones_1_export_excel_2_9_[[#Headers],[NBAA Zip]],'By serial number'!$A$1:$AV$1,0)))</f>
        <v/>
      </c>
      <c r="BC135" s="4" t="str">
        <f>IF(LEN(INDEX('By serial number'!$A:$AV,MATCH(TEXT($C135,"000"),'By serial number'!$A:$A,0),MATCH(_7043_DJones_1_export_excel_2_9_[[#Headers],[NBAA Phone]],'By serial number'!$A$1:$AV$1,0)))=0,"",INDEX('By serial number'!$A:$AV,MATCH(TEXT($C135,"000"),'By serial number'!$A:$A,0),MATCH(_7043_DJones_1_export_excel_2_9_[[#Headers],[NBAA Phone]],'By serial number'!$A$1:$AV$1,0)))</f>
        <v/>
      </c>
      <c r="BD135" s="4" t="str">
        <f>IF(LEN(INDEX('By serial number'!$A:$AV,MATCH(TEXT($C135,"000"),'By serial number'!$A:$A,0),MATCH(_7043_DJones_1_export_excel_2_9_[[#Headers],[NBAA Web]],'By serial number'!$A$1:$AV$1,0)))=0,"",INDEX('By serial number'!$A:$AV,MATCH(TEXT($C135,"000"),'By serial number'!$A:$A,0),MATCH(_7043_DJones_1_export_excel_2_9_[[#Headers],[NBAA Web]],'By serial number'!$A$1:$AV$1,0)))</f>
        <v/>
      </c>
      <c r="BE135" s="4" t="str">
        <f>IF(LEN(INDEX('By serial number'!$A:$AV,MATCH(TEXT($C135,"000"),'By serial number'!$A:$A,0),MATCH(_7043_DJones_1_export_excel_2_9_[[#Headers],[NBAA email]],'By serial number'!$A$1:$AV$1,0)))=0,"",INDEX('By serial number'!$A:$AV,MATCH(TEXT($C135,"000"),'By serial number'!$A:$A,0),MATCH(_7043_DJones_1_export_excel_2_9_[[#Headers],[NBAA email]],'By serial number'!$A$1:$AV$1,0)))</f>
        <v/>
      </c>
      <c r="BF135" s="4" t="str">
        <f>IF(LEN(INDEX('By serial number'!$A:$AV,MATCH(TEXT($C135,"000"),'By serial number'!$A:$A,0),MATCH(_7043_DJones_1_export_excel_2_9_[[#Headers],[NBAA NBAA Link]],'By serial number'!$A$1:$AV$1,0)))=0,"",INDEX('By serial number'!$A:$AV,MATCH(TEXT($C135,"000"),'By serial number'!$A:$A,0),MATCH(_7043_DJones_1_export_excel_2_9_[[#Headers],[NBAA NBAA Link]],'By serial number'!$A$1:$AV$1,0)))</f>
        <v/>
      </c>
      <c r="BG135" s="4" t="str">
        <f>IF(LEN(INDEX('By serial number'!$A:$AV,MATCH(TEXT($C135,"000"),'By serial number'!$A:$A,0),MATCH(_7043_DJones_1_export_excel_2_9_[[#Headers],[Certificate Designator]],'By serial number'!$A$1:$AV$1,0)))=0,"",INDEX('By serial number'!$A:$AV,MATCH(TEXT($C135,"000"),'By serial number'!$A:$A,0),MATCH(_7043_DJones_1_export_excel_2_9_[[#Headers],[Certificate Designator]],'By serial number'!$A$1:$AV$1,0)))</f>
        <v/>
      </c>
      <c r="BH135" s="4" t="str">
        <f>IF(LEN(INDEX('By serial number'!$A:$AV,MATCH(TEXT($C135,"000"),'By serial number'!$A:$A,0),MATCH(_7043_DJones_1_export_excel_2_9_[[#Headers],[Company Name]],'By serial number'!$A$1:$AV$1,0)))=0,"",INDEX('By serial number'!$A:$AV,MATCH(TEXT($C135,"000"),'By serial number'!$A:$A,0),MATCH(_7043_DJones_1_export_excel_2_9_[[#Headers],[Company Name]],'By serial number'!$A$1:$AV$1,0)))</f>
        <v/>
      </c>
      <c r="BI135" s="4" t="str">
        <f>IF(LEN(INDEX('By serial number'!$A:$AV,MATCH(TEXT($C135,"000"),'By serial number'!$A:$A,0),MATCH(_7043_DJones_1_export_excel_2_9_[[#Headers],[CEO_Name]],'By serial number'!$A$1:$AV$1,0)))=0,"",INDEX('By serial number'!$A:$AV,MATCH(TEXT($C135,"000"),'By serial number'!$A:$A,0),MATCH(_7043_DJones_1_export_excel_2_9_[[#Headers],[CEO_Name]],'By serial number'!$A$1:$AV$1,0)))</f>
        <v/>
      </c>
      <c r="BJ135" s="4" t="str">
        <f>IF(LEN(INDEX('By serial number'!$A:$AV,MATCH(TEXT($C135,"000"),'By serial number'!$A:$A,0),MATCH(_7043_DJones_1_export_excel_2_9_[[#Headers],[CEO_Title]],'By serial number'!$A$1:$AV$1,0)))=0,"",INDEX('By serial number'!$A:$AV,MATCH(TEXT($C135,"000"),'By serial number'!$A:$A,0),MATCH(_7043_DJones_1_export_excel_2_9_[[#Headers],[CEO_Title]],'By serial number'!$A$1:$AV$1,0)))</f>
        <v/>
      </c>
      <c r="BK135" s="4" t="str">
        <f>IF(LEN(INDEX('By serial number'!$A:$AV,MATCH(TEXT($C135,"000"),'By serial number'!$A:$A,0),MATCH(_7043_DJones_1_export_excel_2_9_[[#Headers],[CEO_Address1]],'By serial number'!$A$1:$AV$1,0)))=0,"",INDEX('By serial number'!$A:$AV,MATCH(TEXT($C135,"000"),'By serial number'!$A:$A,0),MATCH(_7043_DJones_1_export_excel_2_9_[[#Headers],[CEO_Address1]],'By serial number'!$A$1:$AV$1,0)))</f>
        <v/>
      </c>
      <c r="BL135" s="4" t="str">
        <f>IF(LEN(INDEX('By serial number'!$A:$AV,MATCH(TEXT($C135,"000"),'By serial number'!$A:$A,0),MATCH(_7043_DJones_1_export_excel_2_9_[[#Headers],[CEO_Address2]],'By serial number'!$A$1:$AV$1,0)))=0,"",INDEX('By serial number'!$A:$AV,MATCH(TEXT($C135,"000"),'By serial number'!$A:$A,0),MATCH(_7043_DJones_1_export_excel_2_9_[[#Headers],[CEO_Address2]],'By serial number'!$A$1:$AV$1,0)))</f>
        <v/>
      </c>
      <c r="BM135" s="4" t="str">
        <f>IF(LEN(INDEX('By serial number'!$A:$AV,MATCH(TEXT($C135,"000"),'By serial number'!$A:$A,0),MATCH(_7043_DJones_1_export_excel_2_9_[[#Headers],[CEO_Address3]],'By serial number'!$A$1:$AV$1,0)))=0,"",INDEX('By serial number'!$A:$AV,MATCH(TEXT($C135,"000"),'By serial number'!$A:$A,0),MATCH(_7043_DJones_1_export_excel_2_9_[[#Headers],[CEO_Address3]],'By serial number'!$A$1:$AV$1,0)))</f>
        <v/>
      </c>
      <c r="BN135" s="4" t="str">
        <f>IF(LEN(INDEX('By serial number'!$A:$AV,MATCH(TEXT($C135,"000"),'By serial number'!$A:$A,0),MATCH(_7043_DJones_1_export_excel_2_9_[[#Headers],[CEO_City]],'By serial number'!$A$1:$AV$1,0)))=0,"",INDEX('By serial number'!$A:$AV,MATCH(TEXT($C135,"000"),'By serial number'!$A:$A,0),MATCH(_7043_DJones_1_export_excel_2_9_[[#Headers],[CEO_City]],'By serial number'!$A$1:$AV$1,0)))</f>
        <v/>
      </c>
      <c r="BO135" s="4" t="str">
        <f>IF(LEN(INDEX('By serial number'!$A:$AV,MATCH(TEXT($C135,"000"),'By serial number'!$A:$A,0),MATCH(_7043_DJones_1_export_excel_2_9_[[#Headers],[CEO_State]],'By serial number'!$A$1:$AV$1,0)))=0,"",INDEX('By serial number'!$A:$AV,MATCH(TEXT($C135,"000"),'By serial number'!$A:$A,0),MATCH(_7043_DJones_1_export_excel_2_9_[[#Headers],[CEO_State]],'By serial number'!$A$1:$AV$1,0)))</f>
        <v/>
      </c>
      <c r="BP135" s="4" t="str">
        <f>IF(LEN(INDEX('By serial number'!$A:$AV,MATCH(TEXT($C135,"000"),'By serial number'!$A:$A,0),MATCH(_7043_DJones_1_export_excel_2_9_[[#Headers],[CEO_Postal_Code]],'By serial number'!$A$1:$AV$1,0)))=0,"",INDEX('By serial number'!$A:$AV,MATCH(TEXT($C135,"000"),'By serial number'!$A:$A,0),MATCH(_7043_DJones_1_export_excel_2_9_[[#Headers],[CEO_Postal_Code]],'By serial number'!$A$1:$AV$1,0)))</f>
        <v/>
      </c>
      <c r="BQ135" s="4" t="str">
        <f>IF(LEN(INDEX('By serial number'!$A:$AV,MATCH(TEXT($C135,"000"),'By serial number'!$A:$A,0),MATCH(_7043_DJones_1_export_excel_2_9_[[#Headers],[CEO_Country]],'By serial number'!$A$1:$AV$1,0)))=0,"",INDEX('By serial number'!$A:$AV,MATCH(TEXT($C135,"000"),'By serial number'!$A:$A,0),MATCH(_7043_DJones_1_export_excel_2_9_[[#Headers],[CEO_Country]],'By serial number'!$A$1:$AV$1,0)))</f>
        <v/>
      </c>
      <c r="BR135" s="4" t="str">
        <f>IF(LEN(INDEX('By serial number'!$A:$AV,MATCH(TEXT($C135,"000"),'By serial number'!$A:$A,0),MATCH(_7043_DJones_1_export_excel_2_9_[[#Headers],[CEO_Phone]],'By serial number'!$A$1:$AV$1,0)))=0,"",INDEX('By serial number'!$A:$AV,MATCH(TEXT($C135,"000"),'By serial number'!$A:$A,0),MATCH(_7043_DJones_1_export_excel_2_9_[[#Headers],[CEO_Phone]],'By serial number'!$A$1:$AV$1,0)))</f>
        <v/>
      </c>
      <c r="BS135" s="4" t="str">
        <f>IF(LEN(INDEX('By serial number'!$A:$AV,MATCH(TEXT($C135,"000"),'By serial number'!$A:$A,0),MATCH(_7043_DJones_1_export_excel_2_9_[[#Headers],[CEO_Phone_Extension]],'By serial number'!$A$1:$AV$1,0)))=0,"",INDEX('By serial number'!$A:$AV,MATCH(TEXT($C135,"000"),'By serial number'!$A:$A,0),MATCH(_7043_DJones_1_export_excel_2_9_[[#Headers],[CEO_Phone_Extension]],'By serial number'!$A$1:$AV$1,0)))</f>
        <v/>
      </c>
      <c r="BT135" s="4" t="str">
        <f>IF(LEN(INDEX('By serial number'!$A:$AV,MATCH(TEXT($C135,"000"),'By serial number'!$A:$A,0),MATCH(_7043_DJones_1_export_excel_2_9_[[#Headers],[CEO_Foreign_Phone]],'By serial number'!$A$1:$AV$1,0)))=0,"",INDEX('By serial number'!$A:$AV,MATCH(TEXT($C135,"000"),'By serial number'!$A:$A,0),MATCH(_7043_DJones_1_export_excel_2_9_[[#Headers],[CEO_Foreign_Phone]],'By serial number'!$A$1:$AV$1,0)))</f>
        <v/>
      </c>
      <c r="BU135" s="4" t="str">
        <f>IFERROR(INDEX(Zerobounce!$A:$B,MATCH(_7043_DJones_1_export_excel_2_9_[[#This Row],[COMPEMAILADDRESS]],Zerobounce!$A:$A,0),2),"")</f>
        <v/>
      </c>
      <c r="BV135" s="4" t="str">
        <f>IFERROR(INDEX(Zerobounce!$A:$B,MATCH(_7043_DJones_1_export_excel_2_9_[[#This Row],[CONTACTEMAIL]],Zerobounce!$A:$A,0),2),"")</f>
        <v/>
      </c>
      <c r="BW135" s="11"/>
    </row>
    <row r="136" spans="1:75" x14ac:dyDescent="0.25">
      <c r="A136" s="4" t="s">
        <v>999</v>
      </c>
      <c r="B136" s="4" t="s">
        <v>1000</v>
      </c>
      <c r="C136">
        <v>278</v>
      </c>
      <c r="D136" s="4" t="s">
        <v>730</v>
      </c>
      <c r="E136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N700FA</v>
      </c>
      <c r="F136" s="4" t="s">
        <v>1880</v>
      </c>
      <c r="G136" s="4" t="s">
        <v>583</v>
      </c>
      <c r="H136" s="4" t="s">
        <v>1002</v>
      </c>
      <c r="I136" s="4" t="s">
        <v>515</v>
      </c>
      <c r="J136" s="4" t="s">
        <v>1885</v>
      </c>
      <c r="K136" s="4" t="s">
        <v>1886</v>
      </c>
      <c r="L136" s="4" t="s">
        <v>1887</v>
      </c>
      <c r="M136" s="4" t="s">
        <v>1883</v>
      </c>
      <c r="N136" s="4" t="s">
        <v>583</v>
      </c>
      <c r="O136" t="s">
        <v>1888</v>
      </c>
      <c r="P136" s="4" t="s">
        <v>1002</v>
      </c>
      <c r="Q136" s="4" t="s">
        <v>1016</v>
      </c>
      <c r="R136" s="4"/>
      <c r="S136" s="4"/>
      <c r="T136" s="4" t="s">
        <v>1889</v>
      </c>
      <c r="U136" s="4"/>
      <c r="V136" s="4" t="s">
        <v>1890</v>
      </c>
      <c r="W136" s="4" t="s">
        <v>1891</v>
      </c>
      <c r="X136" s="4"/>
      <c r="Y136" s="4"/>
      <c r="Z136" s="4" t="s">
        <v>1889</v>
      </c>
      <c r="AA136" s="4"/>
      <c r="AB136" s="4"/>
      <c r="AC136" s="4" t="str">
        <f>IF(LEN(INDEX('By serial number'!$A:$AV,MATCH(TEXT($C136,"000"),'By serial number'!$A:$A,0),MATCH(_7043_DJones_1_export_excel_2_9_[[#Headers],["Operator"]],'By serial number'!$A$1:$AV$1,0)))=0,"",INDEX('By serial number'!$A:$AV,MATCH(TEXT($C136,"000"),'By serial number'!$A:$A,0),MATCH(_7043_DJones_1_export_excel_2_9_[[#Headers],["Operator"]],'By serial number'!$A$1:$AV$1,0)))</f>
        <v/>
      </c>
      <c r="AD136" s="4" t="str">
        <f>IF(LEN(INDEX('By serial number'!$A:$AV,MATCH(TEXT($C136,"000"),'By serial number'!$A:$A,0),MATCH(_7043_DJones_1_export_excel_2_9_[[#Headers],[Data]],'By serial number'!$A$1:$AV$1,0)))=0,"",INDEX('By serial number'!$A:$AV,MATCH(TEXT($C136,"000"),'By serial number'!$A:$A,0),MATCH(_7043_DJones_1_export_excel_2_9_[[#Headers],[Data]],'By serial number'!$A$1:$AV$1,0)))</f>
        <v>Jet Flight LLC, Shreveport LA delivered 3/20/09</v>
      </c>
      <c r="AE136" s="4" t="str">
        <f>IF(LEN(INDEX('By serial number'!$A:$AV,MATCH(TEXT($C136,"000"),'By serial number'!$A:$A,0),MATCH(_7043_DJones_1_export_excel_2_9_[[#Headers],[NAME]],'By serial number'!$A$1:$AV$1,0)))=0,"",INDEX('By serial number'!$A:$AV,MATCH(TEXT($C136,"000"),'By serial number'!$A:$A,0),MATCH(_7043_DJones_1_export_excel_2_9_[[#Headers],[NAME]],'By serial number'!$A$1:$AV$1,0)))</f>
        <v>JET FLIGHT LLC</v>
      </c>
      <c r="AF136" s="4" t="str">
        <f>IF(LEN(INDEX('By serial number'!$A:$AV,MATCH(TEXT($C136,"000"),'By serial number'!$A:$A,0),MATCH(_7043_DJones_1_export_excel_2_9_[[#Headers],[STREET]],'By serial number'!$A$1:$AV$1,0)))=0,"",INDEX('By serial number'!$A:$AV,MATCH(TEXT($C136,"000"),'By serial number'!$A:$A,0),MATCH(_7043_DJones_1_export_excel_2_9_[[#Headers],[STREET]],'By serial number'!$A$1:$AV$1,0)))</f>
        <v>1312 N HEARNE AVE</v>
      </c>
      <c r="AG136" s="4" t="str">
        <f>IF(LEN(INDEX('By serial number'!$A:$AV,MATCH(TEXT($C136,"000"),'By serial number'!$A:$A,0),MATCH(_7043_DJones_1_export_excel_2_9_[[#Headers],[CITY]],'By serial number'!$A$1:$AV$1,0)))=0,"",INDEX('By serial number'!$A:$AV,MATCH(TEXT($C136,"000"),'By serial number'!$A:$A,0),MATCH(_7043_DJones_1_export_excel_2_9_[[#Headers],[CITY]],'By serial number'!$A$1:$AV$1,0)))</f>
        <v>SHREVEPORT</v>
      </c>
      <c r="AH136" s="4" t="str">
        <f>IF(LEN(INDEX('By serial number'!$A:$AV,MATCH(TEXT($C136,"000"),'By serial number'!$A:$A,0),MATCH(_7043_DJones_1_export_excel_2_9_[[#Headers],[STATE]],'By serial number'!$A$1:$AV$1,0)))=0,"",INDEX('By serial number'!$A:$AV,MATCH(TEXT($C136,"000"),'By serial number'!$A:$A,0),MATCH(_7043_DJones_1_export_excel_2_9_[[#Headers],[STATE]],'By serial number'!$A$1:$AV$1,0)))</f>
        <v>LA</v>
      </c>
      <c r="AI136" s="4" t="e">
        <f>IF(LEN(INDEX('By serial number'!$A:$AV,MATCH(TEXT($C136,"000"),'By serial number'!$A:$A,0),MATCH(_7043_DJones_1_export_excel_2_9_[[#Headers],[Column1]],'By serial number'!$A$1:$AV$1,0)))=0,"",INDEX('By serial number'!$A:$AV,MATCH(TEXT($C136,"000"),'By serial number'!$A:$A,0),MATCH(_7043_DJones_1_export_excel_2_9_[[#Headers],[Column1]],'By serial number'!$A$1:$AV$1,0)))</f>
        <v>#N/A</v>
      </c>
      <c r="AJ136" s="4" t="str">
        <f>IF(LEN(INDEX('By serial number'!$A:$AV,MATCH(TEXT($C136,"000"),'By serial number'!$A:$A,0),MATCH(_7043_DJones_1_export_excel_2_9_[[#Headers],[OTHER NAMES(1)]],'By serial number'!$A$1:$AV$1,0)))=0,"",INDEX('By serial number'!$A:$AV,MATCH(TEXT($C136,"000"),'By serial number'!$A:$A,0),MATCH(_7043_DJones_1_export_excel_2_9_[[#Headers],[OTHER NAMES(1)]],'By serial number'!$A$1:$AV$1,0)))</f>
        <v/>
      </c>
      <c r="AK136" s="4" t="str">
        <f>IF(LEN(INDEX('By serial number'!$A:$AV,MATCH(TEXT($C136,"000"),'By serial number'!$A:$A,0),MATCH(_7043_DJones_1_export_excel_2_9_[[#Headers],[OTHER NAMES(2)]],'By serial number'!$A$1:$AV$1,0)))=0,"",INDEX('By serial number'!$A:$AV,MATCH(TEXT($C136,"000"),'By serial number'!$A:$A,0),MATCH(_7043_DJones_1_export_excel_2_9_[[#Headers],[OTHER NAMES(2)]],'By serial number'!$A$1:$AV$1,0)))</f>
        <v/>
      </c>
      <c r="AL136" s="4" t="str">
        <f>IF(LEN(INDEX('By serial number'!$A:$AV,MATCH(TEXT($C136,"000"),'By serial number'!$A:$A,0),MATCH(_7043_DJones_1_export_excel_2_9_[[#Headers],[Part 135 Certificate Holder Name]],'By serial number'!$A$1:$AV$1,0)))=0,"",INDEX('By serial number'!$A:$AV,MATCH(TEXT($C136,"000"),'By serial number'!$A:$A,0),MATCH(_7043_DJones_1_export_excel_2_9_[[#Headers],[Part 135 Certificate Holder Name]],'By serial number'!$A$1:$AV$1,0)))</f>
        <v/>
      </c>
      <c r="AM136" s="4" t="str">
        <f>IF(LEN(INDEX('By serial number'!$A:$AV,MATCH(TEXT($C136,"000"),'By serial number'!$A:$A,0),MATCH(_7043_DJones_1_export_excel_2_9_[[#Headers],[Part 135 Dsgn]],'By serial number'!$A$1:$AV$1,0)))=0,"",INDEX('By serial number'!$A:$AV,MATCH(TEXT($C136,"000"),'By serial number'!$A:$A,0),MATCH(_7043_DJones_1_export_excel_2_9_[[#Headers],[Part 135 Dsgn]],'By serial number'!$A$1:$AV$1,0)))</f>
        <v/>
      </c>
      <c r="AN136" s="4" t="e">
        <f>IF(LEN(INDEX('By serial number'!$A:$AV,MATCH(TEXT($C136,"000"),'By serial number'!$A:$A,0),MATCH(_7043_DJones_1_export_excel_2_9_[[#Headers],[Column2]],'By serial number'!$A$1:$AV$1,0)))=0,"",INDEX('By serial number'!$A:$AV,MATCH(TEXT($C136,"000"),'By serial number'!$A:$A,0),MATCH(_7043_DJones_1_export_excel_2_9_[[#Headers],[Column2]],'By serial number'!$A$1:$AV$1,0)))</f>
        <v>#N/A</v>
      </c>
      <c r="AO136" s="4" t="str">
        <f>IF(LEN(INDEX('By serial number'!$A:$AV,MATCH(TEXT($C136,"000"),'By serial number'!$A:$A,0),MATCH(_7043_DJones_1_export_excel_2_9_[[#Headers],[DNB Key People]],'By serial number'!$A$1:$AV$1,0)))=0,"",INDEX('By serial number'!$A:$AV,MATCH(TEXT($C136,"000"),'By serial number'!$A:$A,0),MATCH(_7043_DJones_1_export_excel_2_9_[[#Headers],[DNB Key People]],'By serial number'!$A$1:$AV$1,0)))</f>
        <v/>
      </c>
      <c r="AP136" s="4" t="str">
        <f>IF(LEN(INDEX('By serial number'!$A:$AV,MATCH(TEXT($C136,"000"),'By serial number'!$A:$A,0),MATCH(_7043_DJones_1_export_excel_2_9_[[#Headers],[POC]],'By serial number'!$A$1:$AV$1,0)))=0,"",INDEX('By serial number'!$A:$AV,MATCH(TEXT($C136,"000"),'By serial number'!$A:$A,0),MATCH(_7043_DJones_1_export_excel_2_9_[[#Headers],[POC]],'By serial number'!$A$1:$AV$1,0)))</f>
        <v/>
      </c>
      <c r="AQ136" s="4" t="str">
        <f>IF(LEN(INDEX('By serial number'!$A:$AV,MATCH(TEXT($C136,"000"),'By serial number'!$A:$A,0),MATCH(_7043_DJones_1_export_excel_2_9_[[#Headers],[Title]],'By serial number'!$A$1:$AV$1,0)))=0,"",INDEX('By serial number'!$A:$AV,MATCH(TEXT($C136,"000"),'By serial number'!$A:$A,0),MATCH(_7043_DJones_1_export_excel_2_9_[[#Headers],[Title]],'By serial number'!$A$1:$AV$1,0)))</f>
        <v/>
      </c>
      <c r="AR136" s="4" t="str">
        <f>IF(LEN(INDEX('By serial number'!$A:$AV,MATCH(TEXT($C136,"000"),'By serial number'!$A:$A,0),MATCH(_7043_DJones_1_export_excel_2_9_[[#Headers],[Address]],'By serial number'!$A$1:$AV$1,0)))=0,"",INDEX('By serial number'!$A:$AV,MATCH(TEXT($C136,"000"),'By serial number'!$A:$A,0),MATCH(_7043_DJones_1_export_excel_2_9_[[#Headers],[Address]],'By serial number'!$A$1:$AV$1,0)))</f>
        <v/>
      </c>
      <c r="AS136" s="4" t="e">
        <f>IF(LEN(INDEX('By serial number'!$A:$AV,MATCH(TEXT($C136,"000"),'By serial number'!$A:$A,0),MATCH(_7043_DJones_1_export_excel_2_9_[[#Headers],[Column3]],'By serial number'!$A$1:$AV$1,0)))=0,"",INDEX('By serial number'!$A:$AV,MATCH(TEXT($C136,"000"),'By serial number'!$A:$A,0),MATCH(_7043_DJones_1_export_excel_2_9_[[#Headers],[Column3]],'By serial number'!$A$1:$AV$1,0)))</f>
        <v>#N/A</v>
      </c>
      <c r="AT136" s="4" t="str">
        <f>IF(LEN(INDEX('By serial number'!$A:$AV,MATCH(TEXT($C136,"000"),'By serial number'!$A:$A,0),MATCH(_7043_DJones_1_export_excel_2_9_[[#Headers],[Phone]],'By serial number'!$A$1:$AV$1,0)))=0,"",INDEX('By serial number'!$A:$AV,MATCH(TEXT($C136,"000"),'By serial number'!$A:$A,0),MATCH(_7043_DJones_1_export_excel_2_9_[[#Headers],[Phone]],'By serial number'!$A$1:$AV$1,0)))</f>
        <v/>
      </c>
      <c r="AU136" s="4" t="str">
        <f>IF(LEN(INDEX('By serial number'!$A:$AV,MATCH(TEXT($C136,"000"),'By serial number'!$A:$A,0),MATCH(_7043_DJones_1_export_excel_2_9_[[#Headers],[Email]],'By serial number'!$A$1:$AV$1,0)))=0,"",INDEX('By serial number'!$A:$AV,MATCH(TEXT($C136,"000"),'By serial number'!$A:$A,0),MATCH(_7043_DJones_1_export_excel_2_9_[[#Headers],[Email]],'By serial number'!$A$1:$AV$1,0)))</f>
        <v/>
      </c>
      <c r="AV136" s="4" t="e">
        <f>IF(LEN(INDEX('By serial number'!$A:$AV,MATCH(TEXT($C136,"000"),'By serial number'!$A:$A,0),MATCH(_7043_DJones_1_export_excel_2_9_[[#Headers],[Column4]],'By serial number'!$A$1:$AV$1,0)))=0,"",INDEX('By serial number'!$A:$AV,MATCH(TEXT($C136,"000"),'By serial number'!$A:$A,0),MATCH(_7043_DJones_1_export_excel_2_9_[[#Headers],[Column4]],'By serial number'!$A$1:$AV$1,0)))</f>
        <v>#N/A</v>
      </c>
      <c r="AW136" s="4" t="str">
        <f>IF(LEN(INDEX('By serial number'!$A:$AV,MATCH(TEXT($C136,"000"),'By serial number'!$A:$A,0),MATCH(_7043_DJones_1_export_excel_2_9_[[#Headers],[NBAA Name]],'By serial number'!$A$1:$AV$1,0)))=0,"",INDEX('By serial number'!$A:$AV,MATCH(TEXT($C136,"000"),'By serial number'!$A:$A,0),MATCH(_7043_DJones_1_export_excel_2_9_[[#Headers],[NBAA Name]],'By serial number'!$A$1:$AV$1,0)))</f>
        <v/>
      </c>
      <c r="AX136" s="4" t="str">
        <f>IF(LEN(INDEX('By serial number'!$A:$AV,MATCH(TEXT($C136,"000"),'By serial number'!$A:$A,0),MATCH(_7043_DJones_1_export_excel_2_9_[[#Headers],[NBAA Addr1]],'By serial number'!$A$1:$AV$1,0)))=0,"",INDEX('By serial number'!$A:$AV,MATCH(TEXT($C136,"000"),'By serial number'!$A:$A,0),MATCH(_7043_DJones_1_export_excel_2_9_[[#Headers],[NBAA Addr1]],'By serial number'!$A$1:$AV$1,0)))</f>
        <v/>
      </c>
      <c r="AY136" s="4" t="str">
        <f>IF(LEN(INDEX('By serial number'!$A:$AV,MATCH(TEXT($C136,"000"),'By serial number'!$A:$A,0),MATCH(_7043_DJones_1_export_excel_2_9_[[#Headers],[NBAA Addr2]],'By serial number'!$A$1:$AV$1,0)))=0,"",INDEX('By serial number'!$A:$AV,MATCH(TEXT($C136,"000"),'By serial number'!$A:$A,0),MATCH(_7043_DJones_1_export_excel_2_9_[[#Headers],[NBAA Addr2]],'By serial number'!$A$1:$AV$1,0)))</f>
        <v/>
      </c>
      <c r="AZ136" s="4" t="str">
        <f>IF(LEN(INDEX('By serial number'!$A:$AV,MATCH(TEXT($C136,"000"),'By serial number'!$A:$A,0),MATCH(_7043_DJones_1_export_excel_2_9_[[#Headers],[NBAA City]],'By serial number'!$A$1:$AV$1,0)))=0,"",INDEX('By serial number'!$A:$AV,MATCH(TEXT($C136,"000"),'By serial number'!$A:$A,0),MATCH(_7043_DJones_1_export_excel_2_9_[[#Headers],[NBAA City]],'By serial number'!$A$1:$AV$1,0)))</f>
        <v/>
      </c>
      <c r="BA136" s="4" t="str">
        <f>IF(LEN(INDEX('By serial number'!$A:$AV,MATCH(TEXT($C136,"000"),'By serial number'!$A:$A,0),MATCH(_7043_DJones_1_export_excel_2_9_[[#Headers],[NBAA State]],'By serial number'!$A$1:$AV$1,0)))=0,"",INDEX('By serial number'!$A:$AV,MATCH(TEXT($C136,"000"),'By serial number'!$A:$A,0),MATCH(_7043_DJones_1_export_excel_2_9_[[#Headers],[NBAA State]],'By serial number'!$A$1:$AV$1,0)))</f>
        <v/>
      </c>
      <c r="BB136" s="4" t="str">
        <f>IF(LEN(INDEX('By serial number'!$A:$AV,MATCH(TEXT($C136,"000"),'By serial number'!$A:$A,0),MATCH(_7043_DJones_1_export_excel_2_9_[[#Headers],[NBAA Zip]],'By serial number'!$A$1:$AV$1,0)))=0,"",INDEX('By serial number'!$A:$AV,MATCH(TEXT($C136,"000"),'By serial number'!$A:$A,0),MATCH(_7043_DJones_1_export_excel_2_9_[[#Headers],[NBAA Zip]],'By serial number'!$A$1:$AV$1,0)))</f>
        <v/>
      </c>
      <c r="BC136" s="4" t="str">
        <f>IF(LEN(INDEX('By serial number'!$A:$AV,MATCH(TEXT($C136,"000"),'By serial number'!$A:$A,0),MATCH(_7043_DJones_1_export_excel_2_9_[[#Headers],[NBAA Phone]],'By serial number'!$A$1:$AV$1,0)))=0,"",INDEX('By serial number'!$A:$AV,MATCH(TEXT($C136,"000"),'By serial number'!$A:$A,0),MATCH(_7043_DJones_1_export_excel_2_9_[[#Headers],[NBAA Phone]],'By serial number'!$A$1:$AV$1,0)))</f>
        <v/>
      </c>
      <c r="BD136" s="4" t="str">
        <f>IF(LEN(INDEX('By serial number'!$A:$AV,MATCH(TEXT($C136,"000"),'By serial number'!$A:$A,0),MATCH(_7043_DJones_1_export_excel_2_9_[[#Headers],[NBAA Web]],'By serial number'!$A$1:$AV$1,0)))=0,"",INDEX('By serial number'!$A:$AV,MATCH(TEXT($C136,"000"),'By serial number'!$A:$A,0),MATCH(_7043_DJones_1_export_excel_2_9_[[#Headers],[NBAA Web]],'By serial number'!$A$1:$AV$1,0)))</f>
        <v/>
      </c>
      <c r="BE136" s="4" t="str">
        <f>IF(LEN(INDEX('By serial number'!$A:$AV,MATCH(TEXT($C136,"000"),'By serial number'!$A:$A,0),MATCH(_7043_DJones_1_export_excel_2_9_[[#Headers],[NBAA email]],'By serial number'!$A$1:$AV$1,0)))=0,"",INDEX('By serial number'!$A:$AV,MATCH(TEXT($C136,"000"),'By serial number'!$A:$A,0),MATCH(_7043_DJones_1_export_excel_2_9_[[#Headers],[NBAA email]],'By serial number'!$A$1:$AV$1,0)))</f>
        <v/>
      </c>
      <c r="BF136" s="4" t="str">
        <f>IF(LEN(INDEX('By serial number'!$A:$AV,MATCH(TEXT($C136,"000"),'By serial number'!$A:$A,0),MATCH(_7043_DJones_1_export_excel_2_9_[[#Headers],[NBAA NBAA Link]],'By serial number'!$A$1:$AV$1,0)))=0,"",INDEX('By serial number'!$A:$AV,MATCH(TEXT($C136,"000"),'By serial number'!$A:$A,0),MATCH(_7043_DJones_1_export_excel_2_9_[[#Headers],[NBAA NBAA Link]],'By serial number'!$A$1:$AV$1,0)))</f>
        <v/>
      </c>
      <c r="BG136" s="4" t="str">
        <f>IF(LEN(INDEX('By serial number'!$A:$AV,MATCH(TEXT($C136,"000"),'By serial number'!$A:$A,0),MATCH(_7043_DJones_1_export_excel_2_9_[[#Headers],[Certificate Designator]],'By serial number'!$A$1:$AV$1,0)))=0,"",INDEX('By serial number'!$A:$AV,MATCH(TEXT($C136,"000"),'By serial number'!$A:$A,0),MATCH(_7043_DJones_1_export_excel_2_9_[[#Headers],[Certificate Designator]],'By serial number'!$A$1:$AV$1,0)))</f>
        <v/>
      </c>
      <c r="BH136" s="4" t="str">
        <f>IF(LEN(INDEX('By serial number'!$A:$AV,MATCH(TEXT($C136,"000"),'By serial number'!$A:$A,0),MATCH(_7043_DJones_1_export_excel_2_9_[[#Headers],[Company Name]],'By serial number'!$A$1:$AV$1,0)))=0,"",INDEX('By serial number'!$A:$AV,MATCH(TEXT($C136,"000"),'By serial number'!$A:$A,0),MATCH(_7043_DJones_1_export_excel_2_9_[[#Headers],[Company Name]],'By serial number'!$A$1:$AV$1,0)))</f>
        <v/>
      </c>
      <c r="BI136" s="4" t="str">
        <f>IF(LEN(INDEX('By serial number'!$A:$AV,MATCH(TEXT($C136,"000"),'By serial number'!$A:$A,0),MATCH(_7043_DJones_1_export_excel_2_9_[[#Headers],[CEO_Name]],'By serial number'!$A$1:$AV$1,0)))=0,"",INDEX('By serial number'!$A:$AV,MATCH(TEXT($C136,"000"),'By serial number'!$A:$A,0),MATCH(_7043_DJones_1_export_excel_2_9_[[#Headers],[CEO_Name]],'By serial number'!$A$1:$AV$1,0)))</f>
        <v/>
      </c>
      <c r="BJ136" s="4" t="str">
        <f>IF(LEN(INDEX('By serial number'!$A:$AV,MATCH(TEXT($C136,"000"),'By serial number'!$A:$A,0),MATCH(_7043_DJones_1_export_excel_2_9_[[#Headers],[CEO_Title]],'By serial number'!$A$1:$AV$1,0)))=0,"",INDEX('By serial number'!$A:$AV,MATCH(TEXT($C136,"000"),'By serial number'!$A:$A,0),MATCH(_7043_DJones_1_export_excel_2_9_[[#Headers],[CEO_Title]],'By serial number'!$A$1:$AV$1,0)))</f>
        <v/>
      </c>
      <c r="BK136" s="4" t="str">
        <f>IF(LEN(INDEX('By serial number'!$A:$AV,MATCH(TEXT($C136,"000"),'By serial number'!$A:$A,0),MATCH(_7043_DJones_1_export_excel_2_9_[[#Headers],[CEO_Address1]],'By serial number'!$A$1:$AV$1,0)))=0,"",INDEX('By serial number'!$A:$AV,MATCH(TEXT($C136,"000"),'By serial number'!$A:$A,0),MATCH(_7043_DJones_1_export_excel_2_9_[[#Headers],[CEO_Address1]],'By serial number'!$A$1:$AV$1,0)))</f>
        <v/>
      </c>
      <c r="BL136" s="4" t="str">
        <f>IF(LEN(INDEX('By serial number'!$A:$AV,MATCH(TEXT($C136,"000"),'By serial number'!$A:$A,0),MATCH(_7043_DJones_1_export_excel_2_9_[[#Headers],[CEO_Address2]],'By serial number'!$A$1:$AV$1,0)))=0,"",INDEX('By serial number'!$A:$AV,MATCH(TEXT($C136,"000"),'By serial number'!$A:$A,0),MATCH(_7043_DJones_1_export_excel_2_9_[[#Headers],[CEO_Address2]],'By serial number'!$A$1:$AV$1,0)))</f>
        <v/>
      </c>
      <c r="BM136" s="4" t="str">
        <f>IF(LEN(INDEX('By serial number'!$A:$AV,MATCH(TEXT($C136,"000"),'By serial number'!$A:$A,0),MATCH(_7043_DJones_1_export_excel_2_9_[[#Headers],[CEO_Address3]],'By serial number'!$A$1:$AV$1,0)))=0,"",INDEX('By serial number'!$A:$AV,MATCH(TEXT($C136,"000"),'By serial number'!$A:$A,0),MATCH(_7043_DJones_1_export_excel_2_9_[[#Headers],[CEO_Address3]],'By serial number'!$A$1:$AV$1,0)))</f>
        <v/>
      </c>
      <c r="BN136" s="4" t="str">
        <f>IF(LEN(INDEX('By serial number'!$A:$AV,MATCH(TEXT($C136,"000"),'By serial number'!$A:$A,0),MATCH(_7043_DJones_1_export_excel_2_9_[[#Headers],[CEO_City]],'By serial number'!$A$1:$AV$1,0)))=0,"",INDEX('By serial number'!$A:$AV,MATCH(TEXT($C136,"000"),'By serial number'!$A:$A,0),MATCH(_7043_DJones_1_export_excel_2_9_[[#Headers],[CEO_City]],'By serial number'!$A$1:$AV$1,0)))</f>
        <v/>
      </c>
      <c r="BO136" s="4" t="str">
        <f>IF(LEN(INDEX('By serial number'!$A:$AV,MATCH(TEXT($C136,"000"),'By serial number'!$A:$A,0),MATCH(_7043_DJones_1_export_excel_2_9_[[#Headers],[CEO_State]],'By serial number'!$A$1:$AV$1,0)))=0,"",INDEX('By serial number'!$A:$AV,MATCH(TEXT($C136,"000"),'By serial number'!$A:$A,0),MATCH(_7043_DJones_1_export_excel_2_9_[[#Headers],[CEO_State]],'By serial number'!$A$1:$AV$1,0)))</f>
        <v/>
      </c>
      <c r="BP136" s="4" t="str">
        <f>IF(LEN(INDEX('By serial number'!$A:$AV,MATCH(TEXT($C136,"000"),'By serial number'!$A:$A,0),MATCH(_7043_DJones_1_export_excel_2_9_[[#Headers],[CEO_Postal_Code]],'By serial number'!$A$1:$AV$1,0)))=0,"",INDEX('By serial number'!$A:$AV,MATCH(TEXT($C136,"000"),'By serial number'!$A:$A,0),MATCH(_7043_DJones_1_export_excel_2_9_[[#Headers],[CEO_Postal_Code]],'By serial number'!$A$1:$AV$1,0)))</f>
        <v/>
      </c>
      <c r="BQ136" s="4" t="str">
        <f>IF(LEN(INDEX('By serial number'!$A:$AV,MATCH(TEXT($C136,"000"),'By serial number'!$A:$A,0),MATCH(_7043_DJones_1_export_excel_2_9_[[#Headers],[CEO_Country]],'By serial number'!$A$1:$AV$1,0)))=0,"",INDEX('By serial number'!$A:$AV,MATCH(TEXT($C136,"000"),'By serial number'!$A:$A,0),MATCH(_7043_DJones_1_export_excel_2_9_[[#Headers],[CEO_Country]],'By serial number'!$A$1:$AV$1,0)))</f>
        <v/>
      </c>
      <c r="BR136" s="4" t="str">
        <f>IF(LEN(INDEX('By serial number'!$A:$AV,MATCH(TEXT($C136,"000"),'By serial number'!$A:$A,0),MATCH(_7043_DJones_1_export_excel_2_9_[[#Headers],[CEO_Phone]],'By serial number'!$A$1:$AV$1,0)))=0,"",INDEX('By serial number'!$A:$AV,MATCH(TEXT($C136,"000"),'By serial number'!$A:$A,0),MATCH(_7043_DJones_1_export_excel_2_9_[[#Headers],[CEO_Phone]],'By serial number'!$A$1:$AV$1,0)))</f>
        <v/>
      </c>
      <c r="BS136" s="4" t="str">
        <f>IF(LEN(INDEX('By serial number'!$A:$AV,MATCH(TEXT($C136,"000"),'By serial number'!$A:$A,0),MATCH(_7043_DJones_1_export_excel_2_9_[[#Headers],[CEO_Phone_Extension]],'By serial number'!$A$1:$AV$1,0)))=0,"",INDEX('By serial number'!$A:$AV,MATCH(TEXT($C136,"000"),'By serial number'!$A:$A,0),MATCH(_7043_DJones_1_export_excel_2_9_[[#Headers],[CEO_Phone_Extension]],'By serial number'!$A$1:$AV$1,0)))</f>
        <v/>
      </c>
      <c r="BT136" s="4" t="str">
        <f>IF(LEN(INDEX('By serial number'!$A:$AV,MATCH(TEXT($C136,"000"),'By serial number'!$A:$A,0),MATCH(_7043_DJones_1_export_excel_2_9_[[#Headers],[CEO_Foreign_Phone]],'By serial number'!$A$1:$AV$1,0)))=0,"",INDEX('By serial number'!$A:$AV,MATCH(TEXT($C136,"000"),'By serial number'!$A:$A,0),MATCH(_7043_DJones_1_export_excel_2_9_[[#Headers],[CEO_Foreign_Phone]],'By serial number'!$A$1:$AV$1,0)))</f>
        <v/>
      </c>
      <c r="BU136" s="4" t="str">
        <f>IFERROR(INDEX(Zerobounce!$A:$B,MATCH(_7043_DJones_1_export_excel_2_9_[[#This Row],[COMPEMAILADDRESS]],Zerobounce!$A:$A,0),2),"")</f>
        <v/>
      </c>
      <c r="BV136" s="4" t="str">
        <f>IFERROR(INDEX(Zerobounce!$A:$B,MATCH(_7043_DJones_1_export_excel_2_9_[[#This Row],[CONTACTEMAIL]],Zerobounce!$A:$A,0),2),"")</f>
        <v/>
      </c>
      <c r="BW136" s="11"/>
    </row>
    <row r="137" spans="1:75" x14ac:dyDescent="0.25">
      <c r="A137" s="4" t="s">
        <v>999</v>
      </c>
      <c r="B137" s="4" t="s">
        <v>1000</v>
      </c>
      <c r="C137">
        <v>279</v>
      </c>
      <c r="D137" s="4" t="s">
        <v>735</v>
      </c>
      <c r="E137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N80WB</v>
      </c>
      <c r="F137" s="4" t="s">
        <v>1892</v>
      </c>
      <c r="G137" s="4" t="s">
        <v>299</v>
      </c>
      <c r="H137" s="4" t="s">
        <v>1002</v>
      </c>
      <c r="I137" s="4" t="s">
        <v>515</v>
      </c>
      <c r="J137" s="4" t="s">
        <v>737</v>
      </c>
      <c r="K137" s="4" t="s">
        <v>1893</v>
      </c>
      <c r="L137" s="4"/>
      <c r="M137" s="4" t="s">
        <v>1894</v>
      </c>
      <c r="N137" s="4" t="s">
        <v>299</v>
      </c>
      <c r="O137">
        <v>97201</v>
      </c>
      <c r="P137" s="4" t="s">
        <v>1002</v>
      </c>
      <c r="Q137" s="4" t="s">
        <v>1016</v>
      </c>
      <c r="R137" s="4"/>
      <c r="S137" s="4"/>
      <c r="T137" s="4"/>
      <c r="U137" s="4"/>
      <c r="V137" s="4" t="s">
        <v>1676</v>
      </c>
      <c r="W137" s="4" t="s">
        <v>1895</v>
      </c>
      <c r="X137" s="4" t="s">
        <v>1020</v>
      </c>
      <c r="Y137" s="4"/>
      <c r="Z137" s="4"/>
      <c r="AA137" s="4"/>
      <c r="AB137" s="4"/>
      <c r="AC137" s="4" t="str">
        <f>IF(LEN(INDEX('By serial number'!$A:$AV,MATCH(TEXT($C137,"000"),'By serial number'!$A:$A,0),MATCH(_7043_DJones_1_export_excel_2_9_[[#Headers],["Operator"]],'By serial number'!$A$1:$AV$1,0)))=0,"",INDEX('By serial number'!$A:$AV,MATCH(TEXT($C137,"000"),'By serial number'!$A:$A,0),MATCH(_7043_DJones_1_export_excel_2_9_[[#Headers],["Operator"]],'By serial number'!$A$1:$AV$1,0)))</f>
        <v/>
      </c>
      <c r="AD137" s="4" t="str">
        <f>IF(LEN(INDEX('By serial number'!$A:$AV,MATCH(TEXT($C137,"000"),'By serial number'!$A:$A,0),MATCH(_7043_DJones_1_export_excel_2_9_[[#Headers],[Data]],'By serial number'!$A$1:$AV$1,0)))=0,"",INDEX('By serial number'!$A:$AV,MATCH(TEXT($C137,"000"),'By serial number'!$A:$A,0),MATCH(_7043_DJones_1_export_excel_2_9_[[#Headers],[Data]],'By serial number'!$A$1:$AV$1,0)))</f>
        <v>WB ATS LLC Portland OR bought 9/27/18</v>
      </c>
      <c r="AE137" s="4" t="str">
        <f>IF(LEN(INDEX('By serial number'!$A:$AV,MATCH(TEXT($C137,"000"),'By serial number'!$A:$A,0),MATCH(_7043_DJones_1_export_excel_2_9_[[#Headers],[NAME]],'By serial number'!$A$1:$AV$1,0)))=0,"",INDEX('By serial number'!$A:$AV,MATCH(TEXT($C137,"000"),'By serial number'!$A:$A,0),MATCH(_7043_DJones_1_export_excel_2_9_[[#Headers],[NAME]],'By serial number'!$A$1:$AV$1,0)))</f>
        <v>WB ATS LLC</v>
      </c>
      <c r="AF137" s="4" t="str">
        <f>IF(LEN(INDEX('By serial number'!$A:$AV,MATCH(TEXT($C137,"000"),'By serial number'!$A:$A,0),MATCH(_7043_DJones_1_export_excel_2_9_[[#Headers],[STREET]],'By serial number'!$A$1:$AV$1,0)))=0,"",INDEX('By serial number'!$A:$AV,MATCH(TEXT($C137,"000"),'By serial number'!$A:$A,0),MATCH(_7043_DJones_1_export_excel_2_9_[[#Headers],[STREET]],'By serial number'!$A$1:$AV$1,0)))</f>
        <v>1455 SW BROADWAY STE 1700</v>
      </c>
      <c r="AG137" s="4" t="str">
        <f>IF(LEN(INDEX('By serial number'!$A:$AV,MATCH(TEXT($C137,"000"),'By serial number'!$A:$A,0),MATCH(_7043_DJones_1_export_excel_2_9_[[#Headers],[CITY]],'By serial number'!$A$1:$AV$1,0)))=0,"",INDEX('By serial number'!$A:$AV,MATCH(TEXT($C137,"000"),'By serial number'!$A:$A,0),MATCH(_7043_DJones_1_export_excel_2_9_[[#Headers],[CITY]],'By serial number'!$A$1:$AV$1,0)))</f>
        <v>PORTLAND</v>
      </c>
      <c r="AH137" s="4" t="str">
        <f>IF(LEN(INDEX('By serial number'!$A:$AV,MATCH(TEXT($C137,"000"),'By serial number'!$A:$A,0),MATCH(_7043_DJones_1_export_excel_2_9_[[#Headers],[STATE]],'By serial number'!$A$1:$AV$1,0)))=0,"",INDEX('By serial number'!$A:$AV,MATCH(TEXT($C137,"000"),'By serial number'!$A:$A,0),MATCH(_7043_DJones_1_export_excel_2_9_[[#Headers],[STATE]],'By serial number'!$A$1:$AV$1,0)))</f>
        <v>OR</v>
      </c>
      <c r="AI137" s="4" t="e">
        <f>IF(LEN(INDEX('By serial number'!$A:$AV,MATCH(TEXT($C137,"000"),'By serial number'!$A:$A,0),MATCH(_7043_DJones_1_export_excel_2_9_[[#Headers],[Column1]],'By serial number'!$A$1:$AV$1,0)))=0,"",INDEX('By serial number'!$A:$AV,MATCH(TEXT($C137,"000"),'By serial number'!$A:$A,0),MATCH(_7043_DJones_1_export_excel_2_9_[[#Headers],[Column1]],'By serial number'!$A$1:$AV$1,0)))</f>
        <v>#N/A</v>
      </c>
      <c r="AJ137" s="4" t="str">
        <f>IF(LEN(INDEX('By serial number'!$A:$AV,MATCH(TEXT($C137,"000"),'By serial number'!$A:$A,0),MATCH(_7043_DJones_1_export_excel_2_9_[[#Headers],[OTHER NAMES(1)]],'By serial number'!$A$1:$AV$1,0)))=0,"",INDEX('By serial number'!$A:$AV,MATCH(TEXT($C137,"000"),'By serial number'!$A:$A,0),MATCH(_7043_DJones_1_export_excel_2_9_[[#Headers],[OTHER NAMES(1)]],'By serial number'!$A$1:$AV$1,0)))</f>
        <v/>
      </c>
      <c r="AK137" s="4" t="str">
        <f>IF(LEN(INDEX('By serial number'!$A:$AV,MATCH(TEXT($C137,"000"),'By serial number'!$A:$A,0),MATCH(_7043_DJones_1_export_excel_2_9_[[#Headers],[OTHER NAMES(2)]],'By serial number'!$A$1:$AV$1,0)))=0,"",INDEX('By serial number'!$A:$AV,MATCH(TEXT($C137,"000"),'By serial number'!$A:$A,0),MATCH(_7043_DJones_1_export_excel_2_9_[[#Headers],[OTHER NAMES(2)]],'By serial number'!$A$1:$AV$1,0)))</f>
        <v/>
      </c>
      <c r="AL137" s="4" t="str">
        <f>IF(LEN(INDEX('By serial number'!$A:$AV,MATCH(TEXT($C137,"000"),'By serial number'!$A:$A,0),MATCH(_7043_DJones_1_export_excel_2_9_[[#Headers],[Part 135 Certificate Holder Name]],'By serial number'!$A$1:$AV$1,0)))=0,"",INDEX('By serial number'!$A:$AV,MATCH(TEXT($C137,"000"),'By serial number'!$A:$A,0),MATCH(_7043_DJones_1_export_excel_2_9_[[#Headers],[Part 135 Certificate Holder Name]],'By serial number'!$A$1:$AV$1,0)))</f>
        <v/>
      </c>
      <c r="AM137" s="4" t="str">
        <f>IF(LEN(INDEX('By serial number'!$A:$AV,MATCH(TEXT($C137,"000"),'By serial number'!$A:$A,0),MATCH(_7043_DJones_1_export_excel_2_9_[[#Headers],[Part 135 Dsgn]],'By serial number'!$A$1:$AV$1,0)))=0,"",INDEX('By serial number'!$A:$AV,MATCH(TEXT($C137,"000"),'By serial number'!$A:$A,0),MATCH(_7043_DJones_1_export_excel_2_9_[[#Headers],[Part 135 Dsgn]],'By serial number'!$A$1:$AV$1,0)))</f>
        <v/>
      </c>
      <c r="AN137" s="4" t="e">
        <f>IF(LEN(INDEX('By serial number'!$A:$AV,MATCH(TEXT($C137,"000"),'By serial number'!$A:$A,0),MATCH(_7043_DJones_1_export_excel_2_9_[[#Headers],[Column2]],'By serial number'!$A$1:$AV$1,0)))=0,"",INDEX('By serial number'!$A:$AV,MATCH(TEXT($C137,"000"),'By serial number'!$A:$A,0),MATCH(_7043_DJones_1_export_excel_2_9_[[#Headers],[Column2]],'By serial number'!$A$1:$AV$1,0)))</f>
        <v>#N/A</v>
      </c>
      <c r="AO137" s="4" t="str">
        <f>IF(LEN(INDEX('By serial number'!$A:$AV,MATCH(TEXT($C137,"000"),'By serial number'!$A:$A,0),MATCH(_7043_DJones_1_export_excel_2_9_[[#Headers],[DNB Key People]],'By serial number'!$A$1:$AV$1,0)))=0,"",INDEX('By serial number'!$A:$AV,MATCH(TEXT($C137,"000"),'By serial number'!$A:$A,0),MATCH(_7043_DJones_1_export_excel_2_9_[[#Headers],[DNB Key People]],'By serial number'!$A$1:$AV$1,0)))</f>
        <v/>
      </c>
      <c r="AP137" s="4" t="str">
        <f>IF(LEN(INDEX('By serial number'!$A:$AV,MATCH(TEXT($C137,"000"),'By serial number'!$A:$A,0),MATCH(_7043_DJones_1_export_excel_2_9_[[#Headers],[POC]],'By serial number'!$A$1:$AV$1,0)))=0,"",INDEX('By serial number'!$A:$AV,MATCH(TEXT($C137,"000"),'By serial number'!$A:$A,0),MATCH(_7043_DJones_1_export_excel_2_9_[[#Headers],[POC]],'By serial number'!$A$1:$AV$1,0)))</f>
        <v/>
      </c>
      <c r="AQ137" s="4" t="str">
        <f>IF(LEN(INDEX('By serial number'!$A:$AV,MATCH(TEXT($C137,"000"),'By serial number'!$A:$A,0),MATCH(_7043_DJones_1_export_excel_2_9_[[#Headers],[Title]],'By serial number'!$A$1:$AV$1,0)))=0,"",INDEX('By serial number'!$A:$AV,MATCH(TEXT($C137,"000"),'By serial number'!$A:$A,0),MATCH(_7043_DJones_1_export_excel_2_9_[[#Headers],[Title]],'By serial number'!$A$1:$AV$1,0)))</f>
        <v/>
      </c>
      <c r="AR137" s="4" t="str">
        <f>IF(LEN(INDEX('By serial number'!$A:$AV,MATCH(TEXT($C137,"000"),'By serial number'!$A:$A,0),MATCH(_7043_DJones_1_export_excel_2_9_[[#Headers],[Address]],'By serial number'!$A$1:$AV$1,0)))=0,"",INDEX('By serial number'!$A:$AV,MATCH(TEXT($C137,"000"),'By serial number'!$A:$A,0),MATCH(_7043_DJones_1_export_excel_2_9_[[#Headers],[Address]],'By serial number'!$A$1:$AV$1,0)))</f>
        <v/>
      </c>
      <c r="AS137" s="4" t="e">
        <f>IF(LEN(INDEX('By serial number'!$A:$AV,MATCH(TEXT($C137,"000"),'By serial number'!$A:$A,0),MATCH(_7043_DJones_1_export_excel_2_9_[[#Headers],[Column3]],'By serial number'!$A$1:$AV$1,0)))=0,"",INDEX('By serial number'!$A:$AV,MATCH(TEXT($C137,"000"),'By serial number'!$A:$A,0),MATCH(_7043_DJones_1_export_excel_2_9_[[#Headers],[Column3]],'By serial number'!$A$1:$AV$1,0)))</f>
        <v>#N/A</v>
      </c>
      <c r="AT137" s="4" t="str">
        <f>IF(LEN(INDEX('By serial number'!$A:$AV,MATCH(TEXT($C137,"000"),'By serial number'!$A:$A,0),MATCH(_7043_DJones_1_export_excel_2_9_[[#Headers],[Phone]],'By serial number'!$A$1:$AV$1,0)))=0,"",INDEX('By serial number'!$A:$AV,MATCH(TEXT($C137,"000"),'By serial number'!$A:$A,0),MATCH(_7043_DJones_1_export_excel_2_9_[[#Headers],[Phone]],'By serial number'!$A$1:$AV$1,0)))</f>
        <v/>
      </c>
      <c r="AU137" s="4" t="str">
        <f>IF(LEN(INDEX('By serial number'!$A:$AV,MATCH(TEXT($C137,"000"),'By serial number'!$A:$A,0),MATCH(_7043_DJones_1_export_excel_2_9_[[#Headers],[Email]],'By serial number'!$A$1:$AV$1,0)))=0,"",INDEX('By serial number'!$A:$AV,MATCH(TEXT($C137,"000"),'By serial number'!$A:$A,0),MATCH(_7043_DJones_1_export_excel_2_9_[[#Headers],[Email]],'By serial number'!$A$1:$AV$1,0)))</f>
        <v/>
      </c>
      <c r="AV137" s="4" t="e">
        <f>IF(LEN(INDEX('By serial number'!$A:$AV,MATCH(TEXT($C137,"000"),'By serial number'!$A:$A,0),MATCH(_7043_DJones_1_export_excel_2_9_[[#Headers],[Column4]],'By serial number'!$A$1:$AV$1,0)))=0,"",INDEX('By serial number'!$A:$AV,MATCH(TEXT($C137,"000"),'By serial number'!$A:$A,0),MATCH(_7043_DJones_1_export_excel_2_9_[[#Headers],[Column4]],'By serial number'!$A$1:$AV$1,0)))</f>
        <v>#N/A</v>
      </c>
      <c r="AW137" s="4" t="str">
        <f>IF(LEN(INDEX('By serial number'!$A:$AV,MATCH(TEXT($C137,"000"),'By serial number'!$A:$A,0),MATCH(_7043_DJones_1_export_excel_2_9_[[#Headers],[NBAA Name]],'By serial number'!$A$1:$AV$1,0)))=0,"",INDEX('By serial number'!$A:$AV,MATCH(TEXT($C137,"000"),'By serial number'!$A:$A,0),MATCH(_7043_DJones_1_export_excel_2_9_[[#Headers],[NBAA Name]],'By serial number'!$A$1:$AV$1,0)))</f>
        <v/>
      </c>
      <c r="AX137" s="4" t="str">
        <f>IF(LEN(INDEX('By serial number'!$A:$AV,MATCH(TEXT($C137,"000"),'By serial number'!$A:$A,0),MATCH(_7043_DJones_1_export_excel_2_9_[[#Headers],[NBAA Addr1]],'By serial number'!$A$1:$AV$1,0)))=0,"",INDEX('By serial number'!$A:$AV,MATCH(TEXT($C137,"000"),'By serial number'!$A:$A,0),MATCH(_7043_DJones_1_export_excel_2_9_[[#Headers],[NBAA Addr1]],'By serial number'!$A$1:$AV$1,0)))</f>
        <v/>
      </c>
      <c r="AY137" s="4" t="str">
        <f>IF(LEN(INDEX('By serial number'!$A:$AV,MATCH(TEXT($C137,"000"),'By serial number'!$A:$A,0),MATCH(_7043_DJones_1_export_excel_2_9_[[#Headers],[NBAA Addr2]],'By serial number'!$A$1:$AV$1,0)))=0,"",INDEX('By serial number'!$A:$AV,MATCH(TEXT($C137,"000"),'By serial number'!$A:$A,0),MATCH(_7043_DJones_1_export_excel_2_9_[[#Headers],[NBAA Addr2]],'By serial number'!$A$1:$AV$1,0)))</f>
        <v/>
      </c>
      <c r="AZ137" s="4" t="str">
        <f>IF(LEN(INDEX('By serial number'!$A:$AV,MATCH(TEXT($C137,"000"),'By serial number'!$A:$A,0),MATCH(_7043_DJones_1_export_excel_2_9_[[#Headers],[NBAA City]],'By serial number'!$A$1:$AV$1,0)))=0,"",INDEX('By serial number'!$A:$AV,MATCH(TEXT($C137,"000"),'By serial number'!$A:$A,0),MATCH(_7043_DJones_1_export_excel_2_9_[[#Headers],[NBAA City]],'By serial number'!$A$1:$AV$1,0)))</f>
        <v/>
      </c>
      <c r="BA137" s="4" t="str">
        <f>IF(LEN(INDEX('By serial number'!$A:$AV,MATCH(TEXT($C137,"000"),'By serial number'!$A:$A,0),MATCH(_7043_DJones_1_export_excel_2_9_[[#Headers],[NBAA State]],'By serial number'!$A$1:$AV$1,0)))=0,"",INDEX('By serial number'!$A:$AV,MATCH(TEXT($C137,"000"),'By serial number'!$A:$A,0),MATCH(_7043_DJones_1_export_excel_2_9_[[#Headers],[NBAA State]],'By serial number'!$A$1:$AV$1,0)))</f>
        <v/>
      </c>
      <c r="BB137" s="4" t="str">
        <f>IF(LEN(INDEX('By serial number'!$A:$AV,MATCH(TEXT($C137,"000"),'By serial number'!$A:$A,0),MATCH(_7043_DJones_1_export_excel_2_9_[[#Headers],[NBAA Zip]],'By serial number'!$A$1:$AV$1,0)))=0,"",INDEX('By serial number'!$A:$AV,MATCH(TEXT($C137,"000"),'By serial number'!$A:$A,0),MATCH(_7043_DJones_1_export_excel_2_9_[[#Headers],[NBAA Zip]],'By serial number'!$A$1:$AV$1,0)))</f>
        <v/>
      </c>
      <c r="BC137" s="4" t="str">
        <f>IF(LEN(INDEX('By serial number'!$A:$AV,MATCH(TEXT($C137,"000"),'By serial number'!$A:$A,0),MATCH(_7043_DJones_1_export_excel_2_9_[[#Headers],[NBAA Phone]],'By serial number'!$A$1:$AV$1,0)))=0,"",INDEX('By serial number'!$A:$AV,MATCH(TEXT($C137,"000"),'By serial number'!$A:$A,0),MATCH(_7043_DJones_1_export_excel_2_9_[[#Headers],[NBAA Phone]],'By serial number'!$A$1:$AV$1,0)))</f>
        <v/>
      </c>
      <c r="BD137" s="4" t="str">
        <f>IF(LEN(INDEX('By serial number'!$A:$AV,MATCH(TEXT($C137,"000"),'By serial number'!$A:$A,0),MATCH(_7043_DJones_1_export_excel_2_9_[[#Headers],[NBAA Web]],'By serial number'!$A$1:$AV$1,0)))=0,"",INDEX('By serial number'!$A:$AV,MATCH(TEXT($C137,"000"),'By serial number'!$A:$A,0),MATCH(_7043_DJones_1_export_excel_2_9_[[#Headers],[NBAA Web]],'By serial number'!$A$1:$AV$1,0)))</f>
        <v/>
      </c>
      <c r="BE137" s="4" t="str">
        <f>IF(LEN(INDEX('By serial number'!$A:$AV,MATCH(TEXT($C137,"000"),'By serial number'!$A:$A,0),MATCH(_7043_DJones_1_export_excel_2_9_[[#Headers],[NBAA email]],'By serial number'!$A$1:$AV$1,0)))=0,"",INDEX('By serial number'!$A:$AV,MATCH(TEXT($C137,"000"),'By serial number'!$A:$A,0),MATCH(_7043_DJones_1_export_excel_2_9_[[#Headers],[NBAA email]],'By serial number'!$A$1:$AV$1,0)))</f>
        <v/>
      </c>
      <c r="BF137" s="4" t="str">
        <f>IF(LEN(INDEX('By serial number'!$A:$AV,MATCH(TEXT($C137,"000"),'By serial number'!$A:$A,0),MATCH(_7043_DJones_1_export_excel_2_9_[[#Headers],[NBAA NBAA Link]],'By serial number'!$A$1:$AV$1,0)))=0,"",INDEX('By serial number'!$A:$AV,MATCH(TEXT($C137,"000"),'By serial number'!$A:$A,0),MATCH(_7043_DJones_1_export_excel_2_9_[[#Headers],[NBAA NBAA Link]],'By serial number'!$A$1:$AV$1,0)))</f>
        <v/>
      </c>
      <c r="BG137" s="4" t="str">
        <f>IF(LEN(INDEX('By serial number'!$A:$AV,MATCH(TEXT($C137,"000"),'By serial number'!$A:$A,0),MATCH(_7043_DJones_1_export_excel_2_9_[[#Headers],[Certificate Designator]],'By serial number'!$A$1:$AV$1,0)))=0,"",INDEX('By serial number'!$A:$AV,MATCH(TEXT($C137,"000"),'By serial number'!$A:$A,0),MATCH(_7043_DJones_1_export_excel_2_9_[[#Headers],[Certificate Designator]],'By serial number'!$A$1:$AV$1,0)))</f>
        <v/>
      </c>
      <c r="BH137" s="4" t="str">
        <f>IF(LEN(INDEX('By serial number'!$A:$AV,MATCH(TEXT($C137,"000"),'By serial number'!$A:$A,0),MATCH(_7043_DJones_1_export_excel_2_9_[[#Headers],[Company Name]],'By serial number'!$A$1:$AV$1,0)))=0,"",INDEX('By serial number'!$A:$AV,MATCH(TEXT($C137,"000"),'By serial number'!$A:$A,0),MATCH(_7043_DJones_1_export_excel_2_9_[[#Headers],[Company Name]],'By serial number'!$A$1:$AV$1,0)))</f>
        <v/>
      </c>
      <c r="BI137" s="4" t="str">
        <f>IF(LEN(INDEX('By serial number'!$A:$AV,MATCH(TEXT($C137,"000"),'By serial number'!$A:$A,0),MATCH(_7043_DJones_1_export_excel_2_9_[[#Headers],[CEO_Name]],'By serial number'!$A$1:$AV$1,0)))=0,"",INDEX('By serial number'!$A:$AV,MATCH(TEXT($C137,"000"),'By serial number'!$A:$A,0),MATCH(_7043_DJones_1_export_excel_2_9_[[#Headers],[CEO_Name]],'By serial number'!$A$1:$AV$1,0)))</f>
        <v/>
      </c>
      <c r="BJ137" s="4" t="str">
        <f>IF(LEN(INDEX('By serial number'!$A:$AV,MATCH(TEXT($C137,"000"),'By serial number'!$A:$A,0),MATCH(_7043_DJones_1_export_excel_2_9_[[#Headers],[CEO_Title]],'By serial number'!$A$1:$AV$1,0)))=0,"",INDEX('By serial number'!$A:$AV,MATCH(TEXT($C137,"000"),'By serial number'!$A:$A,0),MATCH(_7043_DJones_1_export_excel_2_9_[[#Headers],[CEO_Title]],'By serial number'!$A$1:$AV$1,0)))</f>
        <v/>
      </c>
      <c r="BK137" s="4" t="str">
        <f>IF(LEN(INDEX('By serial number'!$A:$AV,MATCH(TEXT($C137,"000"),'By serial number'!$A:$A,0),MATCH(_7043_DJones_1_export_excel_2_9_[[#Headers],[CEO_Address1]],'By serial number'!$A$1:$AV$1,0)))=0,"",INDEX('By serial number'!$A:$AV,MATCH(TEXT($C137,"000"),'By serial number'!$A:$A,0),MATCH(_7043_DJones_1_export_excel_2_9_[[#Headers],[CEO_Address1]],'By serial number'!$A$1:$AV$1,0)))</f>
        <v/>
      </c>
      <c r="BL137" s="4" t="str">
        <f>IF(LEN(INDEX('By serial number'!$A:$AV,MATCH(TEXT($C137,"000"),'By serial number'!$A:$A,0),MATCH(_7043_DJones_1_export_excel_2_9_[[#Headers],[CEO_Address2]],'By serial number'!$A$1:$AV$1,0)))=0,"",INDEX('By serial number'!$A:$AV,MATCH(TEXT($C137,"000"),'By serial number'!$A:$A,0),MATCH(_7043_DJones_1_export_excel_2_9_[[#Headers],[CEO_Address2]],'By serial number'!$A$1:$AV$1,0)))</f>
        <v/>
      </c>
      <c r="BM137" s="4" t="str">
        <f>IF(LEN(INDEX('By serial number'!$A:$AV,MATCH(TEXT($C137,"000"),'By serial number'!$A:$A,0),MATCH(_7043_DJones_1_export_excel_2_9_[[#Headers],[CEO_Address3]],'By serial number'!$A$1:$AV$1,0)))=0,"",INDEX('By serial number'!$A:$AV,MATCH(TEXT($C137,"000"),'By serial number'!$A:$A,0),MATCH(_7043_DJones_1_export_excel_2_9_[[#Headers],[CEO_Address3]],'By serial number'!$A$1:$AV$1,0)))</f>
        <v/>
      </c>
      <c r="BN137" s="4" t="str">
        <f>IF(LEN(INDEX('By serial number'!$A:$AV,MATCH(TEXT($C137,"000"),'By serial number'!$A:$A,0),MATCH(_7043_DJones_1_export_excel_2_9_[[#Headers],[CEO_City]],'By serial number'!$A$1:$AV$1,0)))=0,"",INDEX('By serial number'!$A:$AV,MATCH(TEXT($C137,"000"),'By serial number'!$A:$A,0),MATCH(_7043_DJones_1_export_excel_2_9_[[#Headers],[CEO_City]],'By serial number'!$A$1:$AV$1,0)))</f>
        <v/>
      </c>
      <c r="BO137" s="4" t="str">
        <f>IF(LEN(INDEX('By serial number'!$A:$AV,MATCH(TEXT($C137,"000"),'By serial number'!$A:$A,0),MATCH(_7043_DJones_1_export_excel_2_9_[[#Headers],[CEO_State]],'By serial number'!$A$1:$AV$1,0)))=0,"",INDEX('By serial number'!$A:$AV,MATCH(TEXT($C137,"000"),'By serial number'!$A:$A,0),MATCH(_7043_DJones_1_export_excel_2_9_[[#Headers],[CEO_State]],'By serial number'!$A$1:$AV$1,0)))</f>
        <v/>
      </c>
      <c r="BP137" s="4" t="str">
        <f>IF(LEN(INDEX('By serial number'!$A:$AV,MATCH(TEXT($C137,"000"),'By serial number'!$A:$A,0),MATCH(_7043_DJones_1_export_excel_2_9_[[#Headers],[CEO_Postal_Code]],'By serial number'!$A$1:$AV$1,0)))=0,"",INDEX('By serial number'!$A:$AV,MATCH(TEXT($C137,"000"),'By serial number'!$A:$A,0),MATCH(_7043_DJones_1_export_excel_2_9_[[#Headers],[CEO_Postal_Code]],'By serial number'!$A$1:$AV$1,0)))</f>
        <v/>
      </c>
      <c r="BQ137" s="4" t="str">
        <f>IF(LEN(INDEX('By serial number'!$A:$AV,MATCH(TEXT($C137,"000"),'By serial number'!$A:$A,0),MATCH(_7043_DJones_1_export_excel_2_9_[[#Headers],[CEO_Country]],'By serial number'!$A$1:$AV$1,0)))=0,"",INDEX('By serial number'!$A:$AV,MATCH(TEXT($C137,"000"),'By serial number'!$A:$A,0),MATCH(_7043_DJones_1_export_excel_2_9_[[#Headers],[CEO_Country]],'By serial number'!$A$1:$AV$1,0)))</f>
        <v/>
      </c>
      <c r="BR137" s="4" t="str">
        <f>IF(LEN(INDEX('By serial number'!$A:$AV,MATCH(TEXT($C137,"000"),'By serial number'!$A:$A,0),MATCH(_7043_DJones_1_export_excel_2_9_[[#Headers],[CEO_Phone]],'By serial number'!$A$1:$AV$1,0)))=0,"",INDEX('By serial number'!$A:$AV,MATCH(TEXT($C137,"000"),'By serial number'!$A:$A,0),MATCH(_7043_DJones_1_export_excel_2_9_[[#Headers],[CEO_Phone]],'By serial number'!$A$1:$AV$1,0)))</f>
        <v/>
      </c>
      <c r="BS137" s="4" t="str">
        <f>IF(LEN(INDEX('By serial number'!$A:$AV,MATCH(TEXT($C137,"000"),'By serial number'!$A:$A,0),MATCH(_7043_DJones_1_export_excel_2_9_[[#Headers],[CEO_Phone_Extension]],'By serial number'!$A$1:$AV$1,0)))=0,"",INDEX('By serial number'!$A:$AV,MATCH(TEXT($C137,"000"),'By serial number'!$A:$A,0),MATCH(_7043_DJones_1_export_excel_2_9_[[#Headers],[CEO_Phone_Extension]],'By serial number'!$A$1:$AV$1,0)))</f>
        <v/>
      </c>
      <c r="BT137" s="4" t="str">
        <f>IF(LEN(INDEX('By serial number'!$A:$AV,MATCH(TEXT($C137,"000"),'By serial number'!$A:$A,0),MATCH(_7043_DJones_1_export_excel_2_9_[[#Headers],[CEO_Foreign_Phone]],'By serial number'!$A$1:$AV$1,0)))=0,"",INDEX('By serial number'!$A:$AV,MATCH(TEXT($C137,"000"),'By serial number'!$A:$A,0),MATCH(_7043_DJones_1_export_excel_2_9_[[#Headers],[CEO_Foreign_Phone]],'By serial number'!$A$1:$AV$1,0)))</f>
        <v/>
      </c>
      <c r="BU137" s="4" t="str">
        <f>IFERROR(INDEX(Zerobounce!$A:$B,MATCH(_7043_DJones_1_export_excel_2_9_[[#This Row],[COMPEMAILADDRESS]],Zerobounce!$A:$A,0),2),"")</f>
        <v/>
      </c>
      <c r="BV137" s="4" t="str">
        <f>IFERROR(INDEX(Zerobounce!$A:$B,MATCH(_7043_DJones_1_export_excel_2_9_[[#This Row],[CONTACTEMAIL]],Zerobounce!$A:$A,0),2),"")</f>
        <v/>
      </c>
      <c r="BW137" s="11"/>
    </row>
    <row r="138" spans="1:75" x14ac:dyDescent="0.25">
      <c r="A138" s="4" t="s">
        <v>999</v>
      </c>
      <c r="B138" s="4" t="s">
        <v>1000</v>
      </c>
      <c r="C138">
        <v>280</v>
      </c>
      <c r="D138" s="4" t="s">
        <v>1896</v>
      </c>
      <c r="E138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VP-CEP </v>
      </c>
      <c r="F138" s="4" t="s">
        <v>1897</v>
      </c>
      <c r="G138" s="4"/>
      <c r="H138" s="4" t="s">
        <v>944</v>
      </c>
      <c r="I138" s="4" t="s">
        <v>1193</v>
      </c>
      <c r="J138" s="4" t="s">
        <v>1898</v>
      </c>
      <c r="K138" s="4" t="s">
        <v>1899</v>
      </c>
      <c r="L138" s="4" t="s">
        <v>1900</v>
      </c>
      <c r="M138" s="4" t="s">
        <v>1901</v>
      </c>
      <c r="N138" s="4"/>
      <c r="O138">
        <v>682020</v>
      </c>
      <c r="P138" s="4" t="s">
        <v>944</v>
      </c>
      <c r="Q138" s="4" t="s">
        <v>1033</v>
      </c>
      <c r="R138" s="4" t="s">
        <v>1902</v>
      </c>
      <c r="S138" s="4" t="s">
        <v>1903</v>
      </c>
      <c r="T138" s="4" t="s">
        <v>1904</v>
      </c>
      <c r="U138" s="4"/>
      <c r="V138" s="4" t="s">
        <v>1905</v>
      </c>
      <c r="W138" s="4" t="s">
        <v>1906</v>
      </c>
      <c r="X138" s="4" t="s">
        <v>1127</v>
      </c>
      <c r="Y138" s="4" t="s">
        <v>1907</v>
      </c>
      <c r="Z138" s="4" t="s">
        <v>1908</v>
      </c>
      <c r="AA138" s="4" t="s">
        <v>1904</v>
      </c>
      <c r="AB138" s="4" t="s">
        <v>1908</v>
      </c>
      <c r="AC138" s="4" t="str">
        <f>IF(LEN(INDEX('By serial number'!$A:$AV,MATCH(TEXT($C138,"000"),'By serial number'!$A:$A,0),MATCH(_7043_DJones_1_export_excel_2_9_[[#Headers],["Operator"]],'By serial number'!$A$1:$AV$1,0)))=0,"",INDEX('By serial number'!$A:$AV,MATCH(TEXT($C138,"000"),'By serial number'!$A:$A,0),MATCH(_7043_DJones_1_export_excel_2_9_[[#Headers],["Operator"]],'By serial number'!$A$1:$AV$1,0)))</f>
        <v/>
      </c>
      <c r="AD138" s="4" t="str">
        <f>IF(LEN(INDEX('By serial number'!$A:$AV,MATCH(TEXT($C138,"000"),'By serial number'!$A:$A,0),MATCH(_7043_DJones_1_export_excel_2_9_[[#Headers],[Data]],'By serial number'!$A$1:$AV$1,0)))=0,"",INDEX('By serial number'!$A:$AV,MATCH(TEXT($C138,"000"),'By serial number'!$A:$A,0),MATCH(_7043_DJones_1_export_excel_2_9_[[#Headers],[Data]],'By serial number'!$A$1:$AV$1,0)))</f>
        <v>B2 Management Ltd delivered 5/15/09</v>
      </c>
      <c r="AE138" s="4" t="str">
        <f>IF(LEN(INDEX('By serial number'!$A:$AV,MATCH(TEXT($C138,"000"),'By serial number'!$A:$A,0),MATCH(_7043_DJones_1_export_excel_2_9_[[#Headers],[NAME]],'By serial number'!$A$1:$AV$1,0)))=0,"",INDEX('By serial number'!$A:$AV,MATCH(TEXT($C138,"000"),'By serial number'!$A:$A,0),MATCH(_7043_DJones_1_export_excel_2_9_[[#Headers],[NAME]],'By serial number'!$A$1:$AV$1,0)))</f>
        <v/>
      </c>
      <c r="AF138" s="4" t="str">
        <f>IF(LEN(INDEX('By serial number'!$A:$AV,MATCH(TEXT($C138,"000"),'By serial number'!$A:$A,0),MATCH(_7043_DJones_1_export_excel_2_9_[[#Headers],[STREET]],'By serial number'!$A$1:$AV$1,0)))=0,"",INDEX('By serial number'!$A:$AV,MATCH(TEXT($C138,"000"),'By serial number'!$A:$A,0),MATCH(_7043_DJones_1_export_excel_2_9_[[#Headers],[STREET]],'By serial number'!$A$1:$AV$1,0)))</f>
        <v/>
      </c>
      <c r="AG138" s="4" t="str">
        <f>IF(LEN(INDEX('By serial number'!$A:$AV,MATCH(TEXT($C138,"000"),'By serial number'!$A:$A,0),MATCH(_7043_DJones_1_export_excel_2_9_[[#Headers],[CITY]],'By serial number'!$A$1:$AV$1,0)))=0,"",INDEX('By serial number'!$A:$AV,MATCH(TEXT($C138,"000"),'By serial number'!$A:$A,0),MATCH(_7043_DJones_1_export_excel_2_9_[[#Headers],[CITY]],'By serial number'!$A$1:$AV$1,0)))</f>
        <v/>
      </c>
      <c r="AH138" s="4" t="str">
        <f>IF(LEN(INDEX('By serial number'!$A:$AV,MATCH(TEXT($C138,"000"),'By serial number'!$A:$A,0),MATCH(_7043_DJones_1_export_excel_2_9_[[#Headers],[STATE]],'By serial number'!$A$1:$AV$1,0)))=0,"",INDEX('By serial number'!$A:$AV,MATCH(TEXT($C138,"000"),'By serial number'!$A:$A,0),MATCH(_7043_DJones_1_export_excel_2_9_[[#Headers],[STATE]],'By serial number'!$A$1:$AV$1,0)))</f>
        <v/>
      </c>
      <c r="AI138" s="4" t="e">
        <f>IF(LEN(INDEX('By serial number'!$A:$AV,MATCH(TEXT($C138,"000"),'By serial number'!$A:$A,0),MATCH(_7043_DJones_1_export_excel_2_9_[[#Headers],[Column1]],'By serial number'!$A$1:$AV$1,0)))=0,"",INDEX('By serial number'!$A:$AV,MATCH(TEXT($C138,"000"),'By serial number'!$A:$A,0),MATCH(_7043_DJones_1_export_excel_2_9_[[#Headers],[Column1]],'By serial number'!$A$1:$AV$1,0)))</f>
        <v>#N/A</v>
      </c>
      <c r="AJ138" s="4" t="str">
        <f>IF(LEN(INDEX('By serial number'!$A:$AV,MATCH(TEXT($C138,"000"),'By serial number'!$A:$A,0),MATCH(_7043_DJones_1_export_excel_2_9_[[#Headers],[OTHER NAMES(1)]],'By serial number'!$A$1:$AV$1,0)))=0,"",INDEX('By serial number'!$A:$AV,MATCH(TEXT($C138,"000"),'By serial number'!$A:$A,0),MATCH(_7043_DJones_1_export_excel_2_9_[[#Headers],[OTHER NAMES(1)]],'By serial number'!$A$1:$AV$1,0)))</f>
        <v/>
      </c>
      <c r="AK138" s="4" t="str">
        <f>IF(LEN(INDEX('By serial number'!$A:$AV,MATCH(TEXT($C138,"000"),'By serial number'!$A:$A,0),MATCH(_7043_DJones_1_export_excel_2_9_[[#Headers],[OTHER NAMES(2)]],'By serial number'!$A$1:$AV$1,0)))=0,"",INDEX('By serial number'!$A:$AV,MATCH(TEXT($C138,"000"),'By serial number'!$A:$A,0),MATCH(_7043_DJones_1_export_excel_2_9_[[#Headers],[OTHER NAMES(2)]],'By serial number'!$A$1:$AV$1,0)))</f>
        <v/>
      </c>
      <c r="AL138" s="4" t="str">
        <f>IF(LEN(INDEX('By serial number'!$A:$AV,MATCH(TEXT($C138,"000"),'By serial number'!$A:$A,0),MATCH(_7043_DJones_1_export_excel_2_9_[[#Headers],[Part 135 Certificate Holder Name]],'By serial number'!$A$1:$AV$1,0)))=0,"",INDEX('By serial number'!$A:$AV,MATCH(TEXT($C138,"000"),'By serial number'!$A:$A,0),MATCH(_7043_DJones_1_export_excel_2_9_[[#Headers],[Part 135 Certificate Holder Name]],'By serial number'!$A$1:$AV$1,0)))</f>
        <v/>
      </c>
      <c r="AM138" s="4" t="str">
        <f>IF(LEN(INDEX('By serial number'!$A:$AV,MATCH(TEXT($C138,"000"),'By serial number'!$A:$A,0),MATCH(_7043_DJones_1_export_excel_2_9_[[#Headers],[Part 135 Dsgn]],'By serial number'!$A$1:$AV$1,0)))=0,"",INDEX('By serial number'!$A:$AV,MATCH(TEXT($C138,"000"),'By serial number'!$A:$A,0),MATCH(_7043_DJones_1_export_excel_2_9_[[#Headers],[Part 135 Dsgn]],'By serial number'!$A$1:$AV$1,0)))</f>
        <v/>
      </c>
      <c r="AN138" s="4" t="e">
        <f>IF(LEN(INDEX('By serial number'!$A:$AV,MATCH(TEXT($C138,"000"),'By serial number'!$A:$A,0),MATCH(_7043_DJones_1_export_excel_2_9_[[#Headers],[Column2]],'By serial number'!$A$1:$AV$1,0)))=0,"",INDEX('By serial number'!$A:$AV,MATCH(TEXT($C138,"000"),'By serial number'!$A:$A,0),MATCH(_7043_DJones_1_export_excel_2_9_[[#Headers],[Column2]],'By serial number'!$A$1:$AV$1,0)))</f>
        <v>#N/A</v>
      </c>
      <c r="AO138" s="4" t="str">
        <f>IF(LEN(INDEX('By serial number'!$A:$AV,MATCH(TEXT($C138,"000"),'By serial number'!$A:$A,0),MATCH(_7043_DJones_1_export_excel_2_9_[[#Headers],[DNB Key People]],'By serial number'!$A$1:$AV$1,0)))=0,"",INDEX('By serial number'!$A:$AV,MATCH(TEXT($C138,"000"),'By serial number'!$A:$A,0),MATCH(_7043_DJones_1_export_excel_2_9_[[#Headers],[DNB Key People]],'By serial number'!$A$1:$AV$1,0)))</f>
        <v/>
      </c>
      <c r="AP138" s="4" t="str">
        <f>IF(LEN(INDEX('By serial number'!$A:$AV,MATCH(TEXT($C138,"000"),'By serial number'!$A:$A,0),MATCH(_7043_DJones_1_export_excel_2_9_[[#Headers],[POC]],'By serial number'!$A$1:$AV$1,0)))=0,"",INDEX('By serial number'!$A:$AV,MATCH(TEXT($C138,"000"),'By serial number'!$A:$A,0),MATCH(_7043_DJones_1_export_excel_2_9_[[#Headers],[POC]],'By serial number'!$A$1:$AV$1,0)))</f>
        <v/>
      </c>
      <c r="AQ138" s="4" t="str">
        <f>IF(LEN(INDEX('By serial number'!$A:$AV,MATCH(TEXT($C138,"000"),'By serial number'!$A:$A,0),MATCH(_7043_DJones_1_export_excel_2_9_[[#Headers],[Title]],'By serial number'!$A$1:$AV$1,0)))=0,"",INDEX('By serial number'!$A:$AV,MATCH(TEXT($C138,"000"),'By serial number'!$A:$A,0),MATCH(_7043_DJones_1_export_excel_2_9_[[#Headers],[Title]],'By serial number'!$A$1:$AV$1,0)))</f>
        <v/>
      </c>
      <c r="AR138" s="4" t="str">
        <f>IF(LEN(INDEX('By serial number'!$A:$AV,MATCH(TEXT($C138,"000"),'By serial number'!$A:$A,0),MATCH(_7043_DJones_1_export_excel_2_9_[[#Headers],[Address]],'By serial number'!$A$1:$AV$1,0)))=0,"",INDEX('By serial number'!$A:$AV,MATCH(TEXT($C138,"000"),'By serial number'!$A:$A,0),MATCH(_7043_DJones_1_export_excel_2_9_[[#Headers],[Address]],'By serial number'!$A$1:$AV$1,0)))</f>
        <v/>
      </c>
      <c r="AS138" s="4" t="e">
        <f>IF(LEN(INDEX('By serial number'!$A:$AV,MATCH(TEXT($C138,"000"),'By serial number'!$A:$A,0),MATCH(_7043_DJones_1_export_excel_2_9_[[#Headers],[Column3]],'By serial number'!$A$1:$AV$1,0)))=0,"",INDEX('By serial number'!$A:$AV,MATCH(TEXT($C138,"000"),'By serial number'!$A:$A,0),MATCH(_7043_DJones_1_export_excel_2_9_[[#Headers],[Column3]],'By serial number'!$A$1:$AV$1,0)))</f>
        <v>#N/A</v>
      </c>
      <c r="AT138" s="4" t="str">
        <f>IF(LEN(INDEX('By serial number'!$A:$AV,MATCH(TEXT($C138,"000"),'By serial number'!$A:$A,0),MATCH(_7043_DJones_1_export_excel_2_9_[[#Headers],[Phone]],'By serial number'!$A$1:$AV$1,0)))=0,"",INDEX('By serial number'!$A:$AV,MATCH(TEXT($C138,"000"),'By serial number'!$A:$A,0),MATCH(_7043_DJones_1_export_excel_2_9_[[#Headers],[Phone]],'By serial number'!$A$1:$AV$1,0)))</f>
        <v/>
      </c>
      <c r="AU138" s="4" t="str">
        <f>IF(LEN(INDEX('By serial number'!$A:$AV,MATCH(TEXT($C138,"000"),'By serial number'!$A:$A,0),MATCH(_7043_DJones_1_export_excel_2_9_[[#Headers],[Email]],'By serial number'!$A$1:$AV$1,0)))=0,"",INDEX('By serial number'!$A:$AV,MATCH(TEXT($C138,"000"),'By serial number'!$A:$A,0),MATCH(_7043_DJones_1_export_excel_2_9_[[#Headers],[Email]],'By serial number'!$A$1:$AV$1,0)))</f>
        <v/>
      </c>
      <c r="AV138" s="4" t="e">
        <f>IF(LEN(INDEX('By serial number'!$A:$AV,MATCH(TEXT($C138,"000"),'By serial number'!$A:$A,0),MATCH(_7043_DJones_1_export_excel_2_9_[[#Headers],[Column4]],'By serial number'!$A$1:$AV$1,0)))=0,"",INDEX('By serial number'!$A:$AV,MATCH(TEXT($C138,"000"),'By serial number'!$A:$A,0),MATCH(_7043_DJones_1_export_excel_2_9_[[#Headers],[Column4]],'By serial number'!$A$1:$AV$1,0)))</f>
        <v>#N/A</v>
      </c>
      <c r="AW138" s="4" t="str">
        <f>IF(LEN(INDEX('By serial number'!$A:$AV,MATCH(TEXT($C138,"000"),'By serial number'!$A:$A,0),MATCH(_7043_DJones_1_export_excel_2_9_[[#Headers],[NBAA Name]],'By serial number'!$A$1:$AV$1,0)))=0,"",INDEX('By serial number'!$A:$AV,MATCH(TEXT($C138,"000"),'By serial number'!$A:$A,0),MATCH(_7043_DJones_1_export_excel_2_9_[[#Headers],[NBAA Name]],'By serial number'!$A$1:$AV$1,0)))</f>
        <v/>
      </c>
      <c r="AX138" s="4" t="str">
        <f>IF(LEN(INDEX('By serial number'!$A:$AV,MATCH(TEXT($C138,"000"),'By serial number'!$A:$A,0),MATCH(_7043_DJones_1_export_excel_2_9_[[#Headers],[NBAA Addr1]],'By serial number'!$A$1:$AV$1,0)))=0,"",INDEX('By serial number'!$A:$AV,MATCH(TEXT($C138,"000"),'By serial number'!$A:$A,0),MATCH(_7043_DJones_1_export_excel_2_9_[[#Headers],[NBAA Addr1]],'By serial number'!$A$1:$AV$1,0)))</f>
        <v/>
      </c>
      <c r="AY138" s="4" t="str">
        <f>IF(LEN(INDEX('By serial number'!$A:$AV,MATCH(TEXT($C138,"000"),'By serial number'!$A:$A,0),MATCH(_7043_DJones_1_export_excel_2_9_[[#Headers],[NBAA Addr2]],'By serial number'!$A$1:$AV$1,0)))=0,"",INDEX('By serial number'!$A:$AV,MATCH(TEXT($C138,"000"),'By serial number'!$A:$A,0),MATCH(_7043_DJones_1_export_excel_2_9_[[#Headers],[NBAA Addr2]],'By serial number'!$A$1:$AV$1,0)))</f>
        <v/>
      </c>
      <c r="AZ138" s="4" t="str">
        <f>IF(LEN(INDEX('By serial number'!$A:$AV,MATCH(TEXT($C138,"000"),'By serial number'!$A:$A,0),MATCH(_7043_DJones_1_export_excel_2_9_[[#Headers],[NBAA City]],'By serial number'!$A$1:$AV$1,0)))=0,"",INDEX('By serial number'!$A:$AV,MATCH(TEXT($C138,"000"),'By serial number'!$A:$A,0),MATCH(_7043_DJones_1_export_excel_2_9_[[#Headers],[NBAA City]],'By serial number'!$A$1:$AV$1,0)))</f>
        <v/>
      </c>
      <c r="BA138" s="4" t="str">
        <f>IF(LEN(INDEX('By serial number'!$A:$AV,MATCH(TEXT($C138,"000"),'By serial number'!$A:$A,0),MATCH(_7043_DJones_1_export_excel_2_9_[[#Headers],[NBAA State]],'By serial number'!$A$1:$AV$1,0)))=0,"",INDEX('By serial number'!$A:$AV,MATCH(TEXT($C138,"000"),'By serial number'!$A:$A,0),MATCH(_7043_DJones_1_export_excel_2_9_[[#Headers],[NBAA State]],'By serial number'!$A$1:$AV$1,0)))</f>
        <v/>
      </c>
      <c r="BB138" s="4" t="str">
        <f>IF(LEN(INDEX('By serial number'!$A:$AV,MATCH(TEXT($C138,"000"),'By serial number'!$A:$A,0),MATCH(_7043_DJones_1_export_excel_2_9_[[#Headers],[NBAA Zip]],'By serial number'!$A$1:$AV$1,0)))=0,"",INDEX('By serial number'!$A:$AV,MATCH(TEXT($C138,"000"),'By serial number'!$A:$A,0),MATCH(_7043_DJones_1_export_excel_2_9_[[#Headers],[NBAA Zip]],'By serial number'!$A$1:$AV$1,0)))</f>
        <v/>
      </c>
      <c r="BC138" s="4" t="str">
        <f>IF(LEN(INDEX('By serial number'!$A:$AV,MATCH(TEXT($C138,"000"),'By serial number'!$A:$A,0),MATCH(_7043_DJones_1_export_excel_2_9_[[#Headers],[NBAA Phone]],'By serial number'!$A$1:$AV$1,0)))=0,"",INDEX('By serial number'!$A:$AV,MATCH(TEXT($C138,"000"),'By serial number'!$A:$A,0),MATCH(_7043_DJones_1_export_excel_2_9_[[#Headers],[NBAA Phone]],'By serial number'!$A$1:$AV$1,0)))</f>
        <v/>
      </c>
      <c r="BD138" s="4" t="str">
        <f>IF(LEN(INDEX('By serial number'!$A:$AV,MATCH(TEXT($C138,"000"),'By serial number'!$A:$A,0),MATCH(_7043_DJones_1_export_excel_2_9_[[#Headers],[NBAA Web]],'By serial number'!$A$1:$AV$1,0)))=0,"",INDEX('By serial number'!$A:$AV,MATCH(TEXT($C138,"000"),'By serial number'!$A:$A,0),MATCH(_7043_DJones_1_export_excel_2_9_[[#Headers],[NBAA Web]],'By serial number'!$A$1:$AV$1,0)))</f>
        <v/>
      </c>
      <c r="BE138" s="4" t="str">
        <f>IF(LEN(INDEX('By serial number'!$A:$AV,MATCH(TEXT($C138,"000"),'By serial number'!$A:$A,0),MATCH(_7043_DJones_1_export_excel_2_9_[[#Headers],[NBAA email]],'By serial number'!$A$1:$AV$1,0)))=0,"",INDEX('By serial number'!$A:$AV,MATCH(TEXT($C138,"000"),'By serial number'!$A:$A,0),MATCH(_7043_DJones_1_export_excel_2_9_[[#Headers],[NBAA email]],'By serial number'!$A$1:$AV$1,0)))</f>
        <v/>
      </c>
      <c r="BF138" s="4" t="str">
        <f>IF(LEN(INDEX('By serial number'!$A:$AV,MATCH(TEXT($C138,"000"),'By serial number'!$A:$A,0),MATCH(_7043_DJones_1_export_excel_2_9_[[#Headers],[NBAA NBAA Link]],'By serial number'!$A$1:$AV$1,0)))=0,"",INDEX('By serial number'!$A:$AV,MATCH(TEXT($C138,"000"),'By serial number'!$A:$A,0),MATCH(_7043_DJones_1_export_excel_2_9_[[#Headers],[NBAA NBAA Link]],'By serial number'!$A$1:$AV$1,0)))</f>
        <v/>
      </c>
      <c r="BG138" s="4" t="str">
        <f>IF(LEN(INDEX('By serial number'!$A:$AV,MATCH(TEXT($C138,"000"),'By serial number'!$A:$A,0),MATCH(_7043_DJones_1_export_excel_2_9_[[#Headers],[Certificate Designator]],'By serial number'!$A$1:$AV$1,0)))=0,"",INDEX('By serial number'!$A:$AV,MATCH(TEXT($C138,"000"),'By serial number'!$A:$A,0),MATCH(_7043_DJones_1_export_excel_2_9_[[#Headers],[Certificate Designator]],'By serial number'!$A$1:$AV$1,0)))</f>
        <v/>
      </c>
      <c r="BH138" s="4" t="str">
        <f>IF(LEN(INDEX('By serial number'!$A:$AV,MATCH(TEXT($C138,"000"),'By serial number'!$A:$A,0),MATCH(_7043_DJones_1_export_excel_2_9_[[#Headers],[Company Name]],'By serial number'!$A$1:$AV$1,0)))=0,"",INDEX('By serial number'!$A:$AV,MATCH(TEXT($C138,"000"),'By serial number'!$A:$A,0),MATCH(_7043_DJones_1_export_excel_2_9_[[#Headers],[Company Name]],'By serial number'!$A$1:$AV$1,0)))</f>
        <v/>
      </c>
      <c r="BI138" s="4" t="str">
        <f>IF(LEN(INDEX('By serial number'!$A:$AV,MATCH(TEXT($C138,"000"),'By serial number'!$A:$A,0),MATCH(_7043_DJones_1_export_excel_2_9_[[#Headers],[CEO_Name]],'By serial number'!$A$1:$AV$1,0)))=0,"",INDEX('By serial number'!$A:$AV,MATCH(TEXT($C138,"000"),'By serial number'!$A:$A,0),MATCH(_7043_DJones_1_export_excel_2_9_[[#Headers],[CEO_Name]],'By serial number'!$A$1:$AV$1,0)))</f>
        <v/>
      </c>
      <c r="BJ138" s="4" t="str">
        <f>IF(LEN(INDEX('By serial number'!$A:$AV,MATCH(TEXT($C138,"000"),'By serial number'!$A:$A,0),MATCH(_7043_DJones_1_export_excel_2_9_[[#Headers],[CEO_Title]],'By serial number'!$A$1:$AV$1,0)))=0,"",INDEX('By serial number'!$A:$AV,MATCH(TEXT($C138,"000"),'By serial number'!$A:$A,0),MATCH(_7043_DJones_1_export_excel_2_9_[[#Headers],[CEO_Title]],'By serial number'!$A$1:$AV$1,0)))</f>
        <v/>
      </c>
      <c r="BK138" s="4" t="str">
        <f>IF(LEN(INDEX('By serial number'!$A:$AV,MATCH(TEXT($C138,"000"),'By serial number'!$A:$A,0),MATCH(_7043_DJones_1_export_excel_2_9_[[#Headers],[CEO_Address1]],'By serial number'!$A$1:$AV$1,0)))=0,"",INDEX('By serial number'!$A:$AV,MATCH(TEXT($C138,"000"),'By serial number'!$A:$A,0),MATCH(_7043_DJones_1_export_excel_2_9_[[#Headers],[CEO_Address1]],'By serial number'!$A$1:$AV$1,0)))</f>
        <v/>
      </c>
      <c r="BL138" s="4" t="str">
        <f>IF(LEN(INDEX('By serial number'!$A:$AV,MATCH(TEXT($C138,"000"),'By serial number'!$A:$A,0),MATCH(_7043_DJones_1_export_excel_2_9_[[#Headers],[CEO_Address2]],'By serial number'!$A$1:$AV$1,0)))=0,"",INDEX('By serial number'!$A:$AV,MATCH(TEXT($C138,"000"),'By serial number'!$A:$A,0),MATCH(_7043_DJones_1_export_excel_2_9_[[#Headers],[CEO_Address2]],'By serial number'!$A$1:$AV$1,0)))</f>
        <v/>
      </c>
      <c r="BM138" s="4" t="str">
        <f>IF(LEN(INDEX('By serial number'!$A:$AV,MATCH(TEXT($C138,"000"),'By serial number'!$A:$A,0),MATCH(_7043_DJones_1_export_excel_2_9_[[#Headers],[CEO_Address3]],'By serial number'!$A$1:$AV$1,0)))=0,"",INDEX('By serial number'!$A:$AV,MATCH(TEXT($C138,"000"),'By serial number'!$A:$A,0),MATCH(_7043_DJones_1_export_excel_2_9_[[#Headers],[CEO_Address3]],'By serial number'!$A$1:$AV$1,0)))</f>
        <v/>
      </c>
      <c r="BN138" s="4" t="str">
        <f>IF(LEN(INDEX('By serial number'!$A:$AV,MATCH(TEXT($C138,"000"),'By serial number'!$A:$A,0),MATCH(_7043_DJones_1_export_excel_2_9_[[#Headers],[CEO_City]],'By serial number'!$A$1:$AV$1,0)))=0,"",INDEX('By serial number'!$A:$AV,MATCH(TEXT($C138,"000"),'By serial number'!$A:$A,0),MATCH(_7043_DJones_1_export_excel_2_9_[[#Headers],[CEO_City]],'By serial number'!$A$1:$AV$1,0)))</f>
        <v/>
      </c>
      <c r="BO138" s="4" t="str">
        <f>IF(LEN(INDEX('By serial number'!$A:$AV,MATCH(TEXT($C138,"000"),'By serial number'!$A:$A,0),MATCH(_7043_DJones_1_export_excel_2_9_[[#Headers],[CEO_State]],'By serial number'!$A$1:$AV$1,0)))=0,"",INDEX('By serial number'!$A:$AV,MATCH(TEXT($C138,"000"),'By serial number'!$A:$A,0),MATCH(_7043_DJones_1_export_excel_2_9_[[#Headers],[CEO_State]],'By serial number'!$A$1:$AV$1,0)))</f>
        <v/>
      </c>
      <c r="BP138" s="4" t="str">
        <f>IF(LEN(INDEX('By serial number'!$A:$AV,MATCH(TEXT($C138,"000"),'By serial number'!$A:$A,0),MATCH(_7043_DJones_1_export_excel_2_9_[[#Headers],[CEO_Postal_Code]],'By serial number'!$A$1:$AV$1,0)))=0,"",INDEX('By serial number'!$A:$AV,MATCH(TEXT($C138,"000"),'By serial number'!$A:$A,0),MATCH(_7043_DJones_1_export_excel_2_9_[[#Headers],[CEO_Postal_Code]],'By serial number'!$A$1:$AV$1,0)))</f>
        <v/>
      </c>
      <c r="BQ138" s="4" t="str">
        <f>IF(LEN(INDEX('By serial number'!$A:$AV,MATCH(TEXT($C138,"000"),'By serial number'!$A:$A,0),MATCH(_7043_DJones_1_export_excel_2_9_[[#Headers],[CEO_Country]],'By serial number'!$A$1:$AV$1,0)))=0,"",INDEX('By serial number'!$A:$AV,MATCH(TEXT($C138,"000"),'By serial number'!$A:$A,0),MATCH(_7043_DJones_1_export_excel_2_9_[[#Headers],[CEO_Country]],'By serial number'!$A$1:$AV$1,0)))</f>
        <v/>
      </c>
      <c r="BR138" s="4" t="str">
        <f>IF(LEN(INDEX('By serial number'!$A:$AV,MATCH(TEXT($C138,"000"),'By serial number'!$A:$A,0),MATCH(_7043_DJones_1_export_excel_2_9_[[#Headers],[CEO_Phone]],'By serial number'!$A$1:$AV$1,0)))=0,"",INDEX('By serial number'!$A:$AV,MATCH(TEXT($C138,"000"),'By serial number'!$A:$A,0),MATCH(_7043_DJones_1_export_excel_2_9_[[#Headers],[CEO_Phone]],'By serial number'!$A$1:$AV$1,0)))</f>
        <v/>
      </c>
      <c r="BS138" s="4" t="str">
        <f>IF(LEN(INDEX('By serial number'!$A:$AV,MATCH(TEXT($C138,"000"),'By serial number'!$A:$A,0),MATCH(_7043_DJones_1_export_excel_2_9_[[#Headers],[CEO_Phone_Extension]],'By serial number'!$A$1:$AV$1,0)))=0,"",INDEX('By serial number'!$A:$AV,MATCH(TEXT($C138,"000"),'By serial number'!$A:$A,0),MATCH(_7043_DJones_1_export_excel_2_9_[[#Headers],[CEO_Phone_Extension]],'By serial number'!$A$1:$AV$1,0)))</f>
        <v/>
      </c>
      <c r="BT138" s="4" t="str">
        <f>IF(LEN(INDEX('By serial number'!$A:$AV,MATCH(TEXT($C138,"000"),'By serial number'!$A:$A,0),MATCH(_7043_DJones_1_export_excel_2_9_[[#Headers],[CEO_Foreign_Phone]],'By serial number'!$A$1:$AV$1,0)))=0,"",INDEX('By serial number'!$A:$AV,MATCH(TEXT($C138,"000"),'By serial number'!$A:$A,0),MATCH(_7043_DJones_1_export_excel_2_9_[[#Headers],[CEO_Foreign_Phone]],'By serial number'!$A$1:$AV$1,0)))</f>
        <v/>
      </c>
      <c r="BU138" s="4" t="str">
        <f>IFERROR(INDEX(Zerobounce!$A:$B,MATCH(_7043_DJones_1_export_excel_2_9_[[#This Row],[COMPEMAILADDRESS]],Zerobounce!$A:$A,0),2),"")</f>
        <v>do_not_mail</v>
      </c>
      <c r="BV138" s="4" t="str">
        <f>IFERROR(INDEX(Zerobounce!$A:$B,MATCH(_7043_DJones_1_export_excel_2_9_[[#This Row],[CONTACTEMAIL]],Zerobounce!$A:$A,0),2),"")</f>
        <v>do_not_mail</v>
      </c>
      <c r="BW138" s="11"/>
    </row>
    <row r="139" spans="1:75" x14ac:dyDescent="0.25">
      <c r="A139" s="4" t="s">
        <v>999</v>
      </c>
      <c r="B139" s="4" t="s">
        <v>1000</v>
      </c>
      <c r="C139">
        <v>280</v>
      </c>
      <c r="D139" s="4" t="s">
        <v>1896</v>
      </c>
      <c r="E139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VP-CEP </v>
      </c>
      <c r="F139" s="4" t="s">
        <v>1897</v>
      </c>
      <c r="G139" s="4"/>
      <c r="H139" s="4" t="s">
        <v>944</v>
      </c>
      <c r="I139" s="4" t="s">
        <v>515</v>
      </c>
      <c r="J139" s="4" t="s">
        <v>1704</v>
      </c>
      <c r="K139" s="4"/>
      <c r="L139" s="4"/>
      <c r="M139" s="4"/>
      <c r="N139" s="4"/>
      <c r="P139" s="4"/>
      <c r="Q139" s="4" t="s">
        <v>1705</v>
      </c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 t="str">
        <f>IF(LEN(INDEX('By serial number'!$A:$AV,MATCH(TEXT($C139,"000"),'By serial number'!$A:$A,0),MATCH(_7043_DJones_1_export_excel_2_9_[[#Headers],["Operator"]],'By serial number'!$A$1:$AV$1,0)))=0,"",INDEX('By serial number'!$A:$AV,MATCH(TEXT($C139,"000"),'By serial number'!$A:$A,0),MATCH(_7043_DJones_1_export_excel_2_9_[[#Headers],["Operator"]],'By serial number'!$A$1:$AV$1,0)))</f>
        <v/>
      </c>
      <c r="AD139" s="4" t="str">
        <f>IF(LEN(INDEX('By serial number'!$A:$AV,MATCH(TEXT($C139,"000"),'By serial number'!$A:$A,0),MATCH(_7043_DJones_1_export_excel_2_9_[[#Headers],[Data]],'By serial number'!$A$1:$AV$1,0)))=0,"",INDEX('By serial number'!$A:$AV,MATCH(TEXT($C139,"000"),'By serial number'!$A:$A,0),MATCH(_7043_DJones_1_export_excel_2_9_[[#Headers],[Data]],'By serial number'!$A$1:$AV$1,0)))</f>
        <v>B2 Management Ltd delivered 5/15/09</v>
      </c>
      <c r="AE139" s="4" t="str">
        <f>IF(LEN(INDEX('By serial number'!$A:$AV,MATCH(TEXT($C139,"000"),'By serial number'!$A:$A,0),MATCH(_7043_DJones_1_export_excel_2_9_[[#Headers],[NAME]],'By serial number'!$A$1:$AV$1,0)))=0,"",INDEX('By serial number'!$A:$AV,MATCH(TEXT($C139,"000"),'By serial number'!$A:$A,0),MATCH(_7043_DJones_1_export_excel_2_9_[[#Headers],[NAME]],'By serial number'!$A$1:$AV$1,0)))</f>
        <v/>
      </c>
      <c r="AF139" s="4" t="str">
        <f>IF(LEN(INDEX('By serial number'!$A:$AV,MATCH(TEXT($C139,"000"),'By serial number'!$A:$A,0),MATCH(_7043_DJones_1_export_excel_2_9_[[#Headers],[STREET]],'By serial number'!$A$1:$AV$1,0)))=0,"",INDEX('By serial number'!$A:$AV,MATCH(TEXT($C139,"000"),'By serial number'!$A:$A,0),MATCH(_7043_DJones_1_export_excel_2_9_[[#Headers],[STREET]],'By serial number'!$A$1:$AV$1,0)))</f>
        <v/>
      </c>
      <c r="AG139" s="4" t="str">
        <f>IF(LEN(INDEX('By serial number'!$A:$AV,MATCH(TEXT($C139,"000"),'By serial number'!$A:$A,0),MATCH(_7043_DJones_1_export_excel_2_9_[[#Headers],[CITY]],'By serial number'!$A$1:$AV$1,0)))=0,"",INDEX('By serial number'!$A:$AV,MATCH(TEXT($C139,"000"),'By serial number'!$A:$A,0),MATCH(_7043_DJones_1_export_excel_2_9_[[#Headers],[CITY]],'By serial number'!$A$1:$AV$1,0)))</f>
        <v/>
      </c>
      <c r="AH139" s="4" t="str">
        <f>IF(LEN(INDEX('By serial number'!$A:$AV,MATCH(TEXT($C139,"000"),'By serial number'!$A:$A,0),MATCH(_7043_DJones_1_export_excel_2_9_[[#Headers],[STATE]],'By serial number'!$A$1:$AV$1,0)))=0,"",INDEX('By serial number'!$A:$AV,MATCH(TEXT($C139,"000"),'By serial number'!$A:$A,0),MATCH(_7043_DJones_1_export_excel_2_9_[[#Headers],[STATE]],'By serial number'!$A$1:$AV$1,0)))</f>
        <v/>
      </c>
      <c r="AI139" s="4" t="e">
        <f>IF(LEN(INDEX('By serial number'!$A:$AV,MATCH(TEXT($C139,"000"),'By serial number'!$A:$A,0),MATCH(_7043_DJones_1_export_excel_2_9_[[#Headers],[Column1]],'By serial number'!$A$1:$AV$1,0)))=0,"",INDEX('By serial number'!$A:$AV,MATCH(TEXT($C139,"000"),'By serial number'!$A:$A,0),MATCH(_7043_DJones_1_export_excel_2_9_[[#Headers],[Column1]],'By serial number'!$A$1:$AV$1,0)))</f>
        <v>#N/A</v>
      </c>
      <c r="AJ139" s="4" t="str">
        <f>IF(LEN(INDEX('By serial number'!$A:$AV,MATCH(TEXT($C139,"000"),'By serial number'!$A:$A,0),MATCH(_7043_DJones_1_export_excel_2_9_[[#Headers],[OTHER NAMES(1)]],'By serial number'!$A$1:$AV$1,0)))=0,"",INDEX('By serial number'!$A:$AV,MATCH(TEXT($C139,"000"),'By serial number'!$A:$A,0),MATCH(_7043_DJones_1_export_excel_2_9_[[#Headers],[OTHER NAMES(1)]],'By serial number'!$A$1:$AV$1,0)))</f>
        <v/>
      </c>
      <c r="AK139" s="4" t="str">
        <f>IF(LEN(INDEX('By serial number'!$A:$AV,MATCH(TEXT($C139,"000"),'By serial number'!$A:$A,0),MATCH(_7043_DJones_1_export_excel_2_9_[[#Headers],[OTHER NAMES(2)]],'By serial number'!$A$1:$AV$1,0)))=0,"",INDEX('By serial number'!$A:$AV,MATCH(TEXT($C139,"000"),'By serial number'!$A:$A,0),MATCH(_7043_DJones_1_export_excel_2_9_[[#Headers],[OTHER NAMES(2)]],'By serial number'!$A$1:$AV$1,0)))</f>
        <v/>
      </c>
      <c r="AL139" s="4" t="str">
        <f>IF(LEN(INDEX('By serial number'!$A:$AV,MATCH(TEXT($C139,"000"),'By serial number'!$A:$A,0),MATCH(_7043_DJones_1_export_excel_2_9_[[#Headers],[Part 135 Certificate Holder Name]],'By serial number'!$A$1:$AV$1,0)))=0,"",INDEX('By serial number'!$A:$AV,MATCH(TEXT($C139,"000"),'By serial number'!$A:$A,0),MATCH(_7043_DJones_1_export_excel_2_9_[[#Headers],[Part 135 Certificate Holder Name]],'By serial number'!$A$1:$AV$1,0)))</f>
        <v/>
      </c>
      <c r="AM139" s="4" t="str">
        <f>IF(LEN(INDEX('By serial number'!$A:$AV,MATCH(TEXT($C139,"000"),'By serial number'!$A:$A,0),MATCH(_7043_DJones_1_export_excel_2_9_[[#Headers],[Part 135 Dsgn]],'By serial number'!$A$1:$AV$1,0)))=0,"",INDEX('By serial number'!$A:$AV,MATCH(TEXT($C139,"000"),'By serial number'!$A:$A,0),MATCH(_7043_DJones_1_export_excel_2_9_[[#Headers],[Part 135 Dsgn]],'By serial number'!$A$1:$AV$1,0)))</f>
        <v/>
      </c>
      <c r="AN139" s="4" t="e">
        <f>IF(LEN(INDEX('By serial number'!$A:$AV,MATCH(TEXT($C139,"000"),'By serial number'!$A:$A,0),MATCH(_7043_DJones_1_export_excel_2_9_[[#Headers],[Column2]],'By serial number'!$A$1:$AV$1,0)))=0,"",INDEX('By serial number'!$A:$AV,MATCH(TEXT($C139,"000"),'By serial number'!$A:$A,0),MATCH(_7043_DJones_1_export_excel_2_9_[[#Headers],[Column2]],'By serial number'!$A$1:$AV$1,0)))</f>
        <v>#N/A</v>
      </c>
      <c r="AO139" s="4" t="str">
        <f>IF(LEN(INDEX('By serial number'!$A:$AV,MATCH(TEXT($C139,"000"),'By serial number'!$A:$A,0),MATCH(_7043_DJones_1_export_excel_2_9_[[#Headers],[DNB Key People]],'By serial number'!$A$1:$AV$1,0)))=0,"",INDEX('By serial number'!$A:$AV,MATCH(TEXT($C139,"000"),'By serial number'!$A:$A,0),MATCH(_7043_DJones_1_export_excel_2_9_[[#Headers],[DNB Key People]],'By serial number'!$A$1:$AV$1,0)))</f>
        <v/>
      </c>
      <c r="AP139" s="4" t="str">
        <f>IF(LEN(INDEX('By serial number'!$A:$AV,MATCH(TEXT($C139,"000"),'By serial number'!$A:$A,0),MATCH(_7043_DJones_1_export_excel_2_9_[[#Headers],[POC]],'By serial number'!$A$1:$AV$1,0)))=0,"",INDEX('By serial number'!$A:$AV,MATCH(TEXT($C139,"000"),'By serial number'!$A:$A,0),MATCH(_7043_DJones_1_export_excel_2_9_[[#Headers],[POC]],'By serial number'!$A$1:$AV$1,0)))</f>
        <v/>
      </c>
      <c r="AQ139" s="4" t="str">
        <f>IF(LEN(INDEX('By serial number'!$A:$AV,MATCH(TEXT($C139,"000"),'By serial number'!$A:$A,0),MATCH(_7043_DJones_1_export_excel_2_9_[[#Headers],[Title]],'By serial number'!$A$1:$AV$1,0)))=0,"",INDEX('By serial number'!$A:$AV,MATCH(TEXT($C139,"000"),'By serial number'!$A:$A,0),MATCH(_7043_DJones_1_export_excel_2_9_[[#Headers],[Title]],'By serial number'!$A$1:$AV$1,0)))</f>
        <v/>
      </c>
      <c r="AR139" s="4" t="str">
        <f>IF(LEN(INDEX('By serial number'!$A:$AV,MATCH(TEXT($C139,"000"),'By serial number'!$A:$A,0),MATCH(_7043_DJones_1_export_excel_2_9_[[#Headers],[Address]],'By serial number'!$A$1:$AV$1,0)))=0,"",INDEX('By serial number'!$A:$AV,MATCH(TEXT($C139,"000"),'By serial number'!$A:$A,0),MATCH(_7043_DJones_1_export_excel_2_9_[[#Headers],[Address]],'By serial number'!$A$1:$AV$1,0)))</f>
        <v/>
      </c>
      <c r="AS139" s="4" t="e">
        <f>IF(LEN(INDEX('By serial number'!$A:$AV,MATCH(TEXT($C139,"000"),'By serial number'!$A:$A,0),MATCH(_7043_DJones_1_export_excel_2_9_[[#Headers],[Column3]],'By serial number'!$A$1:$AV$1,0)))=0,"",INDEX('By serial number'!$A:$AV,MATCH(TEXT($C139,"000"),'By serial number'!$A:$A,0),MATCH(_7043_DJones_1_export_excel_2_9_[[#Headers],[Column3]],'By serial number'!$A$1:$AV$1,0)))</f>
        <v>#N/A</v>
      </c>
      <c r="AT139" s="4" t="str">
        <f>IF(LEN(INDEX('By serial number'!$A:$AV,MATCH(TEXT($C139,"000"),'By serial number'!$A:$A,0),MATCH(_7043_DJones_1_export_excel_2_9_[[#Headers],[Phone]],'By serial number'!$A$1:$AV$1,0)))=0,"",INDEX('By serial number'!$A:$AV,MATCH(TEXT($C139,"000"),'By serial number'!$A:$A,0),MATCH(_7043_DJones_1_export_excel_2_9_[[#Headers],[Phone]],'By serial number'!$A$1:$AV$1,0)))</f>
        <v/>
      </c>
      <c r="AU139" s="4" t="str">
        <f>IF(LEN(INDEX('By serial number'!$A:$AV,MATCH(TEXT($C139,"000"),'By serial number'!$A:$A,0),MATCH(_7043_DJones_1_export_excel_2_9_[[#Headers],[Email]],'By serial number'!$A$1:$AV$1,0)))=0,"",INDEX('By serial number'!$A:$AV,MATCH(TEXT($C139,"000"),'By serial number'!$A:$A,0),MATCH(_7043_DJones_1_export_excel_2_9_[[#Headers],[Email]],'By serial number'!$A$1:$AV$1,0)))</f>
        <v/>
      </c>
      <c r="AV139" s="4" t="e">
        <f>IF(LEN(INDEX('By serial number'!$A:$AV,MATCH(TEXT($C139,"000"),'By serial number'!$A:$A,0),MATCH(_7043_DJones_1_export_excel_2_9_[[#Headers],[Column4]],'By serial number'!$A$1:$AV$1,0)))=0,"",INDEX('By serial number'!$A:$AV,MATCH(TEXT($C139,"000"),'By serial number'!$A:$A,0),MATCH(_7043_DJones_1_export_excel_2_9_[[#Headers],[Column4]],'By serial number'!$A$1:$AV$1,0)))</f>
        <v>#N/A</v>
      </c>
      <c r="AW139" s="4" t="str">
        <f>IF(LEN(INDEX('By serial number'!$A:$AV,MATCH(TEXT($C139,"000"),'By serial number'!$A:$A,0),MATCH(_7043_DJones_1_export_excel_2_9_[[#Headers],[NBAA Name]],'By serial number'!$A$1:$AV$1,0)))=0,"",INDEX('By serial number'!$A:$AV,MATCH(TEXT($C139,"000"),'By serial number'!$A:$A,0),MATCH(_7043_DJones_1_export_excel_2_9_[[#Headers],[NBAA Name]],'By serial number'!$A$1:$AV$1,0)))</f>
        <v/>
      </c>
      <c r="AX139" s="4" t="str">
        <f>IF(LEN(INDEX('By serial number'!$A:$AV,MATCH(TEXT($C139,"000"),'By serial number'!$A:$A,0),MATCH(_7043_DJones_1_export_excel_2_9_[[#Headers],[NBAA Addr1]],'By serial number'!$A$1:$AV$1,0)))=0,"",INDEX('By serial number'!$A:$AV,MATCH(TEXT($C139,"000"),'By serial number'!$A:$A,0),MATCH(_7043_DJones_1_export_excel_2_9_[[#Headers],[NBAA Addr1]],'By serial number'!$A$1:$AV$1,0)))</f>
        <v/>
      </c>
      <c r="AY139" s="4" t="str">
        <f>IF(LEN(INDEX('By serial number'!$A:$AV,MATCH(TEXT($C139,"000"),'By serial number'!$A:$A,0),MATCH(_7043_DJones_1_export_excel_2_9_[[#Headers],[NBAA Addr2]],'By serial number'!$A$1:$AV$1,0)))=0,"",INDEX('By serial number'!$A:$AV,MATCH(TEXT($C139,"000"),'By serial number'!$A:$A,0),MATCH(_7043_DJones_1_export_excel_2_9_[[#Headers],[NBAA Addr2]],'By serial number'!$A$1:$AV$1,0)))</f>
        <v/>
      </c>
      <c r="AZ139" s="4" t="str">
        <f>IF(LEN(INDEX('By serial number'!$A:$AV,MATCH(TEXT($C139,"000"),'By serial number'!$A:$A,0),MATCH(_7043_DJones_1_export_excel_2_9_[[#Headers],[NBAA City]],'By serial number'!$A$1:$AV$1,0)))=0,"",INDEX('By serial number'!$A:$AV,MATCH(TEXT($C139,"000"),'By serial number'!$A:$A,0),MATCH(_7043_DJones_1_export_excel_2_9_[[#Headers],[NBAA City]],'By serial number'!$A$1:$AV$1,0)))</f>
        <v/>
      </c>
      <c r="BA139" s="4" t="str">
        <f>IF(LEN(INDEX('By serial number'!$A:$AV,MATCH(TEXT($C139,"000"),'By serial number'!$A:$A,0),MATCH(_7043_DJones_1_export_excel_2_9_[[#Headers],[NBAA State]],'By serial number'!$A$1:$AV$1,0)))=0,"",INDEX('By serial number'!$A:$AV,MATCH(TEXT($C139,"000"),'By serial number'!$A:$A,0),MATCH(_7043_DJones_1_export_excel_2_9_[[#Headers],[NBAA State]],'By serial number'!$A$1:$AV$1,0)))</f>
        <v/>
      </c>
      <c r="BB139" s="4" t="str">
        <f>IF(LEN(INDEX('By serial number'!$A:$AV,MATCH(TEXT($C139,"000"),'By serial number'!$A:$A,0),MATCH(_7043_DJones_1_export_excel_2_9_[[#Headers],[NBAA Zip]],'By serial number'!$A$1:$AV$1,0)))=0,"",INDEX('By serial number'!$A:$AV,MATCH(TEXT($C139,"000"),'By serial number'!$A:$A,0),MATCH(_7043_DJones_1_export_excel_2_9_[[#Headers],[NBAA Zip]],'By serial number'!$A$1:$AV$1,0)))</f>
        <v/>
      </c>
      <c r="BC139" s="4" t="str">
        <f>IF(LEN(INDEX('By serial number'!$A:$AV,MATCH(TEXT($C139,"000"),'By serial number'!$A:$A,0),MATCH(_7043_DJones_1_export_excel_2_9_[[#Headers],[NBAA Phone]],'By serial number'!$A$1:$AV$1,0)))=0,"",INDEX('By serial number'!$A:$AV,MATCH(TEXT($C139,"000"),'By serial number'!$A:$A,0),MATCH(_7043_DJones_1_export_excel_2_9_[[#Headers],[NBAA Phone]],'By serial number'!$A$1:$AV$1,0)))</f>
        <v/>
      </c>
      <c r="BD139" s="4" t="str">
        <f>IF(LEN(INDEX('By serial number'!$A:$AV,MATCH(TEXT($C139,"000"),'By serial number'!$A:$A,0),MATCH(_7043_DJones_1_export_excel_2_9_[[#Headers],[NBAA Web]],'By serial number'!$A$1:$AV$1,0)))=0,"",INDEX('By serial number'!$A:$AV,MATCH(TEXT($C139,"000"),'By serial number'!$A:$A,0),MATCH(_7043_DJones_1_export_excel_2_9_[[#Headers],[NBAA Web]],'By serial number'!$A$1:$AV$1,0)))</f>
        <v/>
      </c>
      <c r="BE139" s="4" t="str">
        <f>IF(LEN(INDEX('By serial number'!$A:$AV,MATCH(TEXT($C139,"000"),'By serial number'!$A:$A,0),MATCH(_7043_DJones_1_export_excel_2_9_[[#Headers],[NBAA email]],'By serial number'!$A$1:$AV$1,0)))=0,"",INDEX('By serial number'!$A:$AV,MATCH(TEXT($C139,"000"),'By serial number'!$A:$A,0),MATCH(_7043_DJones_1_export_excel_2_9_[[#Headers],[NBAA email]],'By serial number'!$A$1:$AV$1,0)))</f>
        <v/>
      </c>
      <c r="BF139" s="4" t="str">
        <f>IF(LEN(INDEX('By serial number'!$A:$AV,MATCH(TEXT($C139,"000"),'By serial number'!$A:$A,0),MATCH(_7043_DJones_1_export_excel_2_9_[[#Headers],[NBAA NBAA Link]],'By serial number'!$A$1:$AV$1,0)))=0,"",INDEX('By serial number'!$A:$AV,MATCH(TEXT($C139,"000"),'By serial number'!$A:$A,0),MATCH(_7043_DJones_1_export_excel_2_9_[[#Headers],[NBAA NBAA Link]],'By serial number'!$A$1:$AV$1,0)))</f>
        <v/>
      </c>
      <c r="BG139" s="4" t="str">
        <f>IF(LEN(INDEX('By serial number'!$A:$AV,MATCH(TEXT($C139,"000"),'By serial number'!$A:$A,0),MATCH(_7043_DJones_1_export_excel_2_9_[[#Headers],[Certificate Designator]],'By serial number'!$A$1:$AV$1,0)))=0,"",INDEX('By serial number'!$A:$AV,MATCH(TEXT($C139,"000"),'By serial number'!$A:$A,0),MATCH(_7043_DJones_1_export_excel_2_9_[[#Headers],[Certificate Designator]],'By serial number'!$A$1:$AV$1,0)))</f>
        <v/>
      </c>
      <c r="BH139" s="4" t="str">
        <f>IF(LEN(INDEX('By serial number'!$A:$AV,MATCH(TEXT($C139,"000"),'By serial number'!$A:$A,0),MATCH(_7043_DJones_1_export_excel_2_9_[[#Headers],[Company Name]],'By serial number'!$A$1:$AV$1,0)))=0,"",INDEX('By serial number'!$A:$AV,MATCH(TEXT($C139,"000"),'By serial number'!$A:$A,0),MATCH(_7043_DJones_1_export_excel_2_9_[[#Headers],[Company Name]],'By serial number'!$A$1:$AV$1,0)))</f>
        <v/>
      </c>
      <c r="BI139" s="4" t="str">
        <f>IF(LEN(INDEX('By serial number'!$A:$AV,MATCH(TEXT($C139,"000"),'By serial number'!$A:$A,0),MATCH(_7043_DJones_1_export_excel_2_9_[[#Headers],[CEO_Name]],'By serial number'!$A$1:$AV$1,0)))=0,"",INDEX('By serial number'!$A:$AV,MATCH(TEXT($C139,"000"),'By serial number'!$A:$A,0),MATCH(_7043_DJones_1_export_excel_2_9_[[#Headers],[CEO_Name]],'By serial number'!$A$1:$AV$1,0)))</f>
        <v/>
      </c>
      <c r="BJ139" s="4" t="str">
        <f>IF(LEN(INDEX('By serial number'!$A:$AV,MATCH(TEXT($C139,"000"),'By serial number'!$A:$A,0),MATCH(_7043_DJones_1_export_excel_2_9_[[#Headers],[CEO_Title]],'By serial number'!$A$1:$AV$1,0)))=0,"",INDEX('By serial number'!$A:$AV,MATCH(TEXT($C139,"000"),'By serial number'!$A:$A,0),MATCH(_7043_DJones_1_export_excel_2_9_[[#Headers],[CEO_Title]],'By serial number'!$A$1:$AV$1,0)))</f>
        <v/>
      </c>
      <c r="BK139" s="4" t="str">
        <f>IF(LEN(INDEX('By serial number'!$A:$AV,MATCH(TEXT($C139,"000"),'By serial number'!$A:$A,0),MATCH(_7043_DJones_1_export_excel_2_9_[[#Headers],[CEO_Address1]],'By serial number'!$A$1:$AV$1,0)))=0,"",INDEX('By serial number'!$A:$AV,MATCH(TEXT($C139,"000"),'By serial number'!$A:$A,0),MATCH(_7043_DJones_1_export_excel_2_9_[[#Headers],[CEO_Address1]],'By serial number'!$A$1:$AV$1,0)))</f>
        <v/>
      </c>
      <c r="BL139" s="4" t="str">
        <f>IF(LEN(INDEX('By serial number'!$A:$AV,MATCH(TEXT($C139,"000"),'By serial number'!$A:$A,0),MATCH(_7043_DJones_1_export_excel_2_9_[[#Headers],[CEO_Address2]],'By serial number'!$A$1:$AV$1,0)))=0,"",INDEX('By serial number'!$A:$AV,MATCH(TEXT($C139,"000"),'By serial number'!$A:$A,0),MATCH(_7043_DJones_1_export_excel_2_9_[[#Headers],[CEO_Address2]],'By serial number'!$A$1:$AV$1,0)))</f>
        <v/>
      </c>
      <c r="BM139" s="4" t="str">
        <f>IF(LEN(INDEX('By serial number'!$A:$AV,MATCH(TEXT($C139,"000"),'By serial number'!$A:$A,0),MATCH(_7043_DJones_1_export_excel_2_9_[[#Headers],[CEO_Address3]],'By serial number'!$A$1:$AV$1,0)))=0,"",INDEX('By serial number'!$A:$AV,MATCH(TEXT($C139,"000"),'By serial number'!$A:$A,0),MATCH(_7043_DJones_1_export_excel_2_9_[[#Headers],[CEO_Address3]],'By serial number'!$A$1:$AV$1,0)))</f>
        <v/>
      </c>
      <c r="BN139" s="4" t="str">
        <f>IF(LEN(INDEX('By serial number'!$A:$AV,MATCH(TEXT($C139,"000"),'By serial number'!$A:$A,0),MATCH(_7043_DJones_1_export_excel_2_9_[[#Headers],[CEO_City]],'By serial number'!$A$1:$AV$1,0)))=0,"",INDEX('By serial number'!$A:$AV,MATCH(TEXT($C139,"000"),'By serial number'!$A:$A,0),MATCH(_7043_DJones_1_export_excel_2_9_[[#Headers],[CEO_City]],'By serial number'!$A$1:$AV$1,0)))</f>
        <v/>
      </c>
      <c r="BO139" s="4" t="str">
        <f>IF(LEN(INDEX('By serial number'!$A:$AV,MATCH(TEXT($C139,"000"),'By serial number'!$A:$A,0),MATCH(_7043_DJones_1_export_excel_2_9_[[#Headers],[CEO_State]],'By serial number'!$A$1:$AV$1,0)))=0,"",INDEX('By serial number'!$A:$AV,MATCH(TEXT($C139,"000"),'By serial number'!$A:$A,0),MATCH(_7043_DJones_1_export_excel_2_9_[[#Headers],[CEO_State]],'By serial number'!$A$1:$AV$1,0)))</f>
        <v/>
      </c>
      <c r="BP139" s="4" t="str">
        <f>IF(LEN(INDEX('By serial number'!$A:$AV,MATCH(TEXT($C139,"000"),'By serial number'!$A:$A,0),MATCH(_7043_DJones_1_export_excel_2_9_[[#Headers],[CEO_Postal_Code]],'By serial number'!$A$1:$AV$1,0)))=0,"",INDEX('By serial number'!$A:$AV,MATCH(TEXT($C139,"000"),'By serial number'!$A:$A,0),MATCH(_7043_DJones_1_export_excel_2_9_[[#Headers],[CEO_Postal_Code]],'By serial number'!$A$1:$AV$1,0)))</f>
        <v/>
      </c>
      <c r="BQ139" s="4" t="str">
        <f>IF(LEN(INDEX('By serial number'!$A:$AV,MATCH(TEXT($C139,"000"),'By serial number'!$A:$A,0),MATCH(_7043_DJones_1_export_excel_2_9_[[#Headers],[CEO_Country]],'By serial number'!$A$1:$AV$1,0)))=0,"",INDEX('By serial number'!$A:$AV,MATCH(TEXT($C139,"000"),'By serial number'!$A:$A,0),MATCH(_7043_DJones_1_export_excel_2_9_[[#Headers],[CEO_Country]],'By serial number'!$A$1:$AV$1,0)))</f>
        <v/>
      </c>
      <c r="BR139" s="4" t="str">
        <f>IF(LEN(INDEX('By serial number'!$A:$AV,MATCH(TEXT($C139,"000"),'By serial number'!$A:$A,0),MATCH(_7043_DJones_1_export_excel_2_9_[[#Headers],[CEO_Phone]],'By serial number'!$A$1:$AV$1,0)))=0,"",INDEX('By serial number'!$A:$AV,MATCH(TEXT($C139,"000"),'By serial number'!$A:$A,0),MATCH(_7043_DJones_1_export_excel_2_9_[[#Headers],[CEO_Phone]],'By serial number'!$A$1:$AV$1,0)))</f>
        <v/>
      </c>
      <c r="BS139" s="4" t="str">
        <f>IF(LEN(INDEX('By serial number'!$A:$AV,MATCH(TEXT($C139,"000"),'By serial number'!$A:$A,0),MATCH(_7043_DJones_1_export_excel_2_9_[[#Headers],[CEO_Phone_Extension]],'By serial number'!$A$1:$AV$1,0)))=0,"",INDEX('By serial number'!$A:$AV,MATCH(TEXT($C139,"000"),'By serial number'!$A:$A,0),MATCH(_7043_DJones_1_export_excel_2_9_[[#Headers],[CEO_Phone_Extension]],'By serial number'!$A$1:$AV$1,0)))</f>
        <v/>
      </c>
      <c r="BT139" s="4" t="str">
        <f>IF(LEN(INDEX('By serial number'!$A:$AV,MATCH(TEXT($C139,"000"),'By serial number'!$A:$A,0),MATCH(_7043_DJones_1_export_excel_2_9_[[#Headers],[CEO_Foreign_Phone]],'By serial number'!$A$1:$AV$1,0)))=0,"",INDEX('By serial number'!$A:$AV,MATCH(TEXT($C139,"000"),'By serial number'!$A:$A,0),MATCH(_7043_DJones_1_export_excel_2_9_[[#Headers],[CEO_Foreign_Phone]],'By serial number'!$A$1:$AV$1,0)))</f>
        <v/>
      </c>
      <c r="BU139" s="4" t="str">
        <f>IFERROR(INDEX(Zerobounce!$A:$B,MATCH(_7043_DJones_1_export_excel_2_9_[[#This Row],[COMPEMAILADDRESS]],Zerobounce!$A:$A,0),2),"")</f>
        <v/>
      </c>
      <c r="BV139" s="4" t="str">
        <f>IFERROR(INDEX(Zerobounce!$A:$B,MATCH(_7043_DJones_1_export_excel_2_9_[[#This Row],[CONTACTEMAIL]],Zerobounce!$A:$A,0),2),"")</f>
        <v/>
      </c>
      <c r="BW139" s="11"/>
    </row>
    <row r="140" spans="1:75" x14ac:dyDescent="0.25">
      <c r="A140" s="4" t="s">
        <v>999</v>
      </c>
      <c r="B140" s="4" t="s">
        <v>1000</v>
      </c>
      <c r="C140">
        <v>281</v>
      </c>
      <c r="D140" s="4" t="s">
        <v>743</v>
      </c>
      <c r="E140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N57RG</v>
      </c>
      <c r="F140" s="4" t="s">
        <v>1909</v>
      </c>
      <c r="G140" s="4"/>
      <c r="H140" s="4" t="s">
        <v>651</v>
      </c>
      <c r="I140" s="4" t="s">
        <v>1043</v>
      </c>
      <c r="J140" s="4" t="s">
        <v>1910</v>
      </c>
      <c r="K140" s="4" t="s">
        <v>1911</v>
      </c>
      <c r="L140" s="4"/>
      <c r="M140" s="4" t="s">
        <v>651</v>
      </c>
      <c r="N140" s="4"/>
      <c r="O140">
        <v>11000</v>
      </c>
      <c r="P140" s="4" t="s">
        <v>651</v>
      </c>
      <c r="Q140" s="4" t="s">
        <v>1016</v>
      </c>
      <c r="R140" s="4" t="s">
        <v>1912</v>
      </c>
      <c r="S140" s="4" t="s">
        <v>1913</v>
      </c>
      <c r="T140" s="4" t="s">
        <v>1914</v>
      </c>
      <c r="U140" s="4"/>
      <c r="V140" s="4" t="s">
        <v>1915</v>
      </c>
      <c r="W140" s="4" t="s">
        <v>1916</v>
      </c>
      <c r="X140" s="4" t="s">
        <v>1176</v>
      </c>
      <c r="Y140" s="4" t="s">
        <v>1917</v>
      </c>
      <c r="Z140" s="4" t="s">
        <v>1918</v>
      </c>
      <c r="AA140" s="4"/>
      <c r="AB140" s="4" t="s">
        <v>1918</v>
      </c>
      <c r="AC140" s="4" t="str">
        <f>IF(LEN(INDEX('By serial number'!$A:$AV,MATCH(TEXT($C140,"000"),'By serial number'!$A:$A,0),MATCH(_7043_DJones_1_export_excel_2_9_[[#Headers],["Operator"]],'By serial number'!$A$1:$AV$1,0)))=0,"",INDEX('By serial number'!$A:$AV,MATCH(TEXT($C140,"000"),'By serial number'!$A:$A,0),MATCH(_7043_DJones_1_export_excel_2_9_[[#Headers],["Operator"]],'By serial number'!$A$1:$AV$1,0)))</f>
        <v/>
      </c>
      <c r="AD140" s="4" t="str">
        <f>IF(LEN(INDEX('By serial number'!$A:$AV,MATCH(TEXT($C140,"000"),'By serial number'!$A:$A,0),MATCH(_7043_DJones_1_export_excel_2_9_[[#Headers],[Data]],'By serial number'!$A$1:$AV$1,0)))=0,"",INDEX('By serial number'!$A:$AV,MATCH(TEXT($C140,"000"),'By serial number'!$A:$A,0),MATCH(_7043_DJones_1_export_excel_2_9_[[#Headers],[Data]],'By serial number'!$A$1:$AV$1,0)))</f>
        <v>Soliq SA de SV bought 8/27/5, rrg 12/4/15</v>
      </c>
      <c r="AE140" s="4" t="str">
        <f>IF(LEN(INDEX('By serial number'!$A:$AV,MATCH(TEXT($C140,"000"),'By serial number'!$A:$A,0),MATCH(_7043_DJones_1_export_excel_2_9_[[#Headers],[NAME]],'By serial number'!$A$1:$AV$1,0)))=0,"",INDEX('By serial number'!$A:$AV,MATCH(TEXT($C140,"000"),'By serial number'!$A:$A,0),MATCH(_7043_DJones_1_export_excel_2_9_[[#Headers],[NAME]],'By serial number'!$A$1:$AV$1,0)))</f>
        <v>BANK OF UTAH TRUSTEE</v>
      </c>
      <c r="AF140" s="4" t="str">
        <f>IF(LEN(INDEX('By serial number'!$A:$AV,MATCH(TEXT($C140,"000"),'By serial number'!$A:$A,0),MATCH(_7043_DJones_1_export_excel_2_9_[[#Headers],[STREET]],'By serial number'!$A$1:$AV$1,0)))=0,"",INDEX('By serial number'!$A:$AV,MATCH(TEXT($C140,"000"),'By serial number'!$A:$A,0),MATCH(_7043_DJones_1_export_excel_2_9_[[#Headers],[STREET]],'By serial number'!$A$1:$AV$1,0)))</f>
        <v>50 SOUTH 200 EAST STE 110</v>
      </c>
      <c r="AG140" s="4" t="str">
        <f>IF(LEN(INDEX('By serial number'!$A:$AV,MATCH(TEXT($C140,"000"),'By serial number'!$A:$A,0),MATCH(_7043_DJones_1_export_excel_2_9_[[#Headers],[CITY]],'By serial number'!$A$1:$AV$1,0)))=0,"",INDEX('By serial number'!$A:$AV,MATCH(TEXT($C140,"000"),'By serial number'!$A:$A,0),MATCH(_7043_DJones_1_export_excel_2_9_[[#Headers],[CITY]],'By serial number'!$A$1:$AV$1,0)))</f>
        <v>SALT LAKE CITY</v>
      </c>
      <c r="AH140" s="4" t="str">
        <f>IF(LEN(INDEX('By serial number'!$A:$AV,MATCH(TEXT($C140,"000"),'By serial number'!$A:$A,0),MATCH(_7043_DJones_1_export_excel_2_9_[[#Headers],[STATE]],'By serial number'!$A$1:$AV$1,0)))=0,"",INDEX('By serial number'!$A:$AV,MATCH(TEXT($C140,"000"),'By serial number'!$A:$A,0),MATCH(_7043_DJones_1_export_excel_2_9_[[#Headers],[STATE]],'By serial number'!$A$1:$AV$1,0)))</f>
        <v>UT</v>
      </c>
      <c r="AI140" s="4" t="e">
        <f>IF(LEN(INDEX('By serial number'!$A:$AV,MATCH(TEXT($C140,"000"),'By serial number'!$A:$A,0),MATCH(_7043_DJones_1_export_excel_2_9_[[#Headers],[Column1]],'By serial number'!$A$1:$AV$1,0)))=0,"",INDEX('By serial number'!$A:$AV,MATCH(TEXT($C140,"000"),'By serial number'!$A:$A,0),MATCH(_7043_DJones_1_export_excel_2_9_[[#Headers],[Column1]],'By serial number'!$A$1:$AV$1,0)))</f>
        <v>#N/A</v>
      </c>
      <c r="AJ140" s="4" t="str">
        <f>IF(LEN(INDEX('By serial number'!$A:$AV,MATCH(TEXT($C140,"000"),'By serial number'!$A:$A,0),MATCH(_7043_DJones_1_export_excel_2_9_[[#Headers],[OTHER NAMES(1)]],'By serial number'!$A$1:$AV$1,0)))=0,"",INDEX('By serial number'!$A:$AV,MATCH(TEXT($C140,"000"),'By serial number'!$A:$A,0),MATCH(_7043_DJones_1_export_excel_2_9_[[#Headers],[OTHER NAMES(1)]],'By serial number'!$A$1:$AV$1,0)))</f>
        <v/>
      </c>
      <c r="AK140" s="4" t="str">
        <f>IF(LEN(INDEX('By serial number'!$A:$AV,MATCH(TEXT($C140,"000"),'By serial number'!$A:$A,0),MATCH(_7043_DJones_1_export_excel_2_9_[[#Headers],[OTHER NAMES(2)]],'By serial number'!$A$1:$AV$1,0)))=0,"",INDEX('By serial number'!$A:$AV,MATCH(TEXT($C140,"000"),'By serial number'!$A:$A,0),MATCH(_7043_DJones_1_export_excel_2_9_[[#Headers],[OTHER NAMES(2)]],'By serial number'!$A$1:$AV$1,0)))</f>
        <v/>
      </c>
      <c r="AL140" s="4" t="str">
        <f>IF(LEN(INDEX('By serial number'!$A:$AV,MATCH(TEXT($C140,"000"),'By serial number'!$A:$A,0),MATCH(_7043_DJones_1_export_excel_2_9_[[#Headers],[Part 135 Certificate Holder Name]],'By serial number'!$A$1:$AV$1,0)))=0,"",INDEX('By serial number'!$A:$AV,MATCH(TEXT($C140,"000"),'By serial number'!$A:$A,0),MATCH(_7043_DJones_1_export_excel_2_9_[[#Headers],[Part 135 Certificate Holder Name]],'By serial number'!$A$1:$AV$1,0)))</f>
        <v/>
      </c>
      <c r="AM140" s="4" t="str">
        <f>IF(LEN(INDEX('By serial number'!$A:$AV,MATCH(TEXT($C140,"000"),'By serial number'!$A:$A,0),MATCH(_7043_DJones_1_export_excel_2_9_[[#Headers],[Part 135 Dsgn]],'By serial number'!$A$1:$AV$1,0)))=0,"",INDEX('By serial number'!$A:$AV,MATCH(TEXT($C140,"000"),'By serial number'!$A:$A,0),MATCH(_7043_DJones_1_export_excel_2_9_[[#Headers],[Part 135 Dsgn]],'By serial number'!$A$1:$AV$1,0)))</f>
        <v/>
      </c>
      <c r="AN140" s="4" t="e">
        <f>IF(LEN(INDEX('By serial number'!$A:$AV,MATCH(TEXT($C140,"000"),'By serial number'!$A:$A,0),MATCH(_7043_DJones_1_export_excel_2_9_[[#Headers],[Column2]],'By serial number'!$A$1:$AV$1,0)))=0,"",INDEX('By serial number'!$A:$AV,MATCH(TEXT($C140,"000"),'By serial number'!$A:$A,0),MATCH(_7043_DJones_1_export_excel_2_9_[[#Headers],[Column2]],'By serial number'!$A$1:$AV$1,0)))</f>
        <v>#N/A</v>
      </c>
      <c r="AO140" s="4" t="str">
        <f>IF(LEN(INDEX('By serial number'!$A:$AV,MATCH(TEXT($C140,"000"),'By serial number'!$A:$A,0),MATCH(_7043_DJones_1_export_excel_2_9_[[#Headers],[DNB Key People]],'By serial number'!$A$1:$AV$1,0)))=0,"",INDEX('By serial number'!$A:$AV,MATCH(TEXT($C140,"000"),'By serial number'!$A:$A,0),MATCH(_7043_DJones_1_export_excel_2_9_[[#Headers],[DNB Key People]],'By serial number'!$A$1:$AV$1,0)))</f>
        <v/>
      </c>
      <c r="AP140" s="4" t="str">
        <f>IF(LEN(INDEX('By serial number'!$A:$AV,MATCH(TEXT($C140,"000"),'By serial number'!$A:$A,0),MATCH(_7043_DJones_1_export_excel_2_9_[[#Headers],[POC]],'By serial number'!$A$1:$AV$1,0)))=0,"",INDEX('By serial number'!$A:$AV,MATCH(TEXT($C140,"000"),'By serial number'!$A:$A,0),MATCH(_7043_DJones_1_export_excel_2_9_[[#Headers],[POC]],'By serial number'!$A$1:$AV$1,0)))</f>
        <v/>
      </c>
      <c r="AQ140" s="4" t="str">
        <f>IF(LEN(INDEX('By serial number'!$A:$AV,MATCH(TEXT($C140,"000"),'By serial number'!$A:$A,0),MATCH(_7043_DJones_1_export_excel_2_9_[[#Headers],[Title]],'By serial number'!$A$1:$AV$1,0)))=0,"",INDEX('By serial number'!$A:$AV,MATCH(TEXT($C140,"000"),'By serial number'!$A:$A,0),MATCH(_7043_DJones_1_export_excel_2_9_[[#Headers],[Title]],'By serial number'!$A$1:$AV$1,0)))</f>
        <v/>
      </c>
      <c r="AR140" s="4" t="str">
        <f>IF(LEN(INDEX('By serial number'!$A:$AV,MATCH(TEXT($C140,"000"),'By serial number'!$A:$A,0),MATCH(_7043_DJones_1_export_excel_2_9_[[#Headers],[Address]],'By serial number'!$A$1:$AV$1,0)))=0,"",INDEX('By serial number'!$A:$AV,MATCH(TEXT($C140,"000"),'By serial number'!$A:$A,0),MATCH(_7043_DJones_1_export_excel_2_9_[[#Headers],[Address]],'By serial number'!$A$1:$AV$1,0)))</f>
        <v/>
      </c>
      <c r="AS140" s="4" t="e">
        <f>IF(LEN(INDEX('By serial number'!$A:$AV,MATCH(TEXT($C140,"000"),'By serial number'!$A:$A,0),MATCH(_7043_DJones_1_export_excel_2_9_[[#Headers],[Column3]],'By serial number'!$A$1:$AV$1,0)))=0,"",INDEX('By serial number'!$A:$AV,MATCH(TEXT($C140,"000"),'By serial number'!$A:$A,0),MATCH(_7043_DJones_1_export_excel_2_9_[[#Headers],[Column3]],'By serial number'!$A$1:$AV$1,0)))</f>
        <v>#N/A</v>
      </c>
      <c r="AT140" s="4" t="str">
        <f>IF(LEN(INDEX('By serial number'!$A:$AV,MATCH(TEXT($C140,"000"),'By serial number'!$A:$A,0),MATCH(_7043_DJones_1_export_excel_2_9_[[#Headers],[Phone]],'By serial number'!$A$1:$AV$1,0)))=0,"",INDEX('By serial number'!$A:$AV,MATCH(TEXT($C140,"000"),'By serial number'!$A:$A,0),MATCH(_7043_DJones_1_export_excel_2_9_[[#Headers],[Phone]],'By serial number'!$A$1:$AV$1,0)))</f>
        <v/>
      </c>
      <c r="AU140" s="4" t="str">
        <f>IF(LEN(INDEX('By serial number'!$A:$AV,MATCH(TEXT($C140,"000"),'By serial number'!$A:$A,0),MATCH(_7043_DJones_1_export_excel_2_9_[[#Headers],[Email]],'By serial number'!$A$1:$AV$1,0)))=0,"",INDEX('By serial number'!$A:$AV,MATCH(TEXT($C140,"000"),'By serial number'!$A:$A,0),MATCH(_7043_DJones_1_export_excel_2_9_[[#Headers],[Email]],'By serial number'!$A$1:$AV$1,0)))</f>
        <v/>
      </c>
      <c r="AV140" s="4" t="e">
        <f>IF(LEN(INDEX('By serial number'!$A:$AV,MATCH(TEXT($C140,"000"),'By serial number'!$A:$A,0),MATCH(_7043_DJones_1_export_excel_2_9_[[#Headers],[Column4]],'By serial number'!$A$1:$AV$1,0)))=0,"",INDEX('By serial number'!$A:$AV,MATCH(TEXT($C140,"000"),'By serial number'!$A:$A,0),MATCH(_7043_DJones_1_export_excel_2_9_[[#Headers],[Column4]],'By serial number'!$A$1:$AV$1,0)))</f>
        <v>#N/A</v>
      </c>
      <c r="AW140" s="4" t="str">
        <f>IF(LEN(INDEX('By serial number'!$A:$AV,MATCH(TEXT($C140,"000"),'By serial number'!$A:$A,0),MATCH(_7043_DJones_1_export_excel_2_9_[[#Headers],[NBAA Name]],'By serial number'!$A$1:$AV$1,0)))=0,"",INDEX('By serial number'!$A:$AV,MATCH(TEXT($C140,"000"),'By serial number'!$A:$A,0),MATCH(_7043_DJones_1_export_excel_2_9_[[#Headers],[NBAA Name]],'By serial number'!$A$1:$AV$1,0)))</f>
        <v/>
      </c>
      <c r="AX140" s="4" t="str">
        <f>IF(LEN(INDEX('By serial number'!$A:$AV,MATCH(TEXT($C140,"000"),'By serial number'!$A:$A,0),MATCH(_7043_DJones_1_export_excel_2_9_[[#Headers],[NBAA Addr1]],'By serial number'!$A$1:$AV$1,0)))=0,"",INDEX('By serial number'!$A:$AV,MATCH(TEXT($C140,"000"),'By serial number'!$A:$A,0),MATCH(_7043_DJones_1_export_excel_2_9_[[#Headers],[NBAA Addr1]],'By serial number'!$A$1:$AV$1,0)))</f>
        <v/>
      </c>
      <c r="AY140" s="4" t="str">
        <f>IF(LEN(INDEX('By serial number'!$A:$AV,MATCH(TEXT($C140,"000"),'By serial number'!$A:$A,0),MATCH(_7043_DJones_1_export_excel_2_9_[[#Headers],[NBAA Addr2]],'By serial number'!$A$1:$AV$1,0)))=0,"",INDEX('By serial number'!$A:$AV,MATCH(TEXT($C140,"000"),'By serial number'!$A:$A,0),MATCH(_7043_DJones_1_export_excel_2_9_[[#Headers],[NBAA Addr2]],'By serial number'!$A$1:$AV$1,0)))</f>
        <v/>
      </c>
      <c r="AZ140" s="4" t="str">
        <f>IF(LEN(INDEX('By serial number'!$A:$AV,MATCH(TEXT($C140,"000"),'By serial number'!$A:$A,0),MATCH(_7043_DJones_1_export_excel_2_9_[[#Headers],[NBAA City]],'By serial number'!$A$1:$AV$1,0)))=0,"",INDEX('By serial number'!$A:$AV,MATCH(TEXT($C140,"000"),'By serial number'!$A:$A,0),MATCH(_7043_DJones_1_export_excel_2_9_[[#Headers],[NBAA City]],'By serial number'!$A$1:$AV$1,0)))</f>
        <v/>
      </c>
      <c r="BA140" s="4" t="str">
        <f>IF(LEN(INDEX('By serial number'!$A:$AV,MATCH(TEXT($C140,"000"),'By serial number'!$A:$A,0),MATCH(_7043_DJones_1_export_excel_2_9_[[#Headers],[NBAA State]],'By serial number'!$A$1:$AV$1,0)))=0,"",INDEX('By serial number'!$A:$AV,MATCH(TEXT($C140,"000"),'By serial number'!$A:$A,0),MATCH(_7043_DJones_1_export_excel_2_9_[[#Headers],[NBAA State]],'By serial number'!$A$1:$AV$1,0)))</f>
        <v/>
      </c>
      <c r="BB140" s="4" t="str">
        <f>IF(LEN(INDEX('By serial number'!$A:$AV,MATCH(TEXT($C140,"000"),'By serial number'!$A:$A,0),MATCH(_7043_DJones_1_export_excel_2_9_[[#Headers],[NBAA Zip]],'By serial number'!$A$1:$AV$1,0)))=0,"",INDEX('By serial number'!$A:$AV,MATCH(TEXT($C140,"000"),'By serial number'!$A:$A,0),MATCH(_7043_DJones_1_export_excel_2_9_[[#Headers],[NBAA Zip]],'By serial number'!$A$1:$AV$1,0)))</f>
        <v/>
      </c>
      <c r="BC140" s="4" t="str">
        <f>IF(LEN(INDEX('By serial number'!$A:$AV,MATCH(TEXT($C140,"000"),'By serial number'!$A:$A,0),MATCH(_7043_DJones_1_export_excel_2_9_[[#Headers],[NBAA Phone]],'By serial number'!$A$1:$AV$1,0)))=0,"",INDEX('By serial number'!$A:$AV,MATCH(TEXT($C140,"000"),'By serial number'!$A:$A,0),MATCH(_7043_DJones_1_export_excel_2_9_[[#Headers],[NBAA Phone]],'By serial number'!$A$1:$AV$1,0)))</f>
        <v/>
      </c>
      <c r="BD140" s="4" t="str">
        <f>IF(LEN(INDEX('By serial number'!$A:$AV,MATCH(TEXT($C140,"000"),'By serial number'!$A:$A,0),MATCH(_7043_DJones_1_export_excel_2_9_[[#Headers],[NBAA Web]],'By serial number'!$A$1:$AV$1,0)))=0,"",INDEX('By serial number'!$A:$AV,MATCH(TEXT($C140,"000"),'By serial number'!$A:$A,0),MATCH(_7043_DJones_1_export_excel_2_9_[[#Headers],[NBAA Web]],'By serial number'!$A$1:$AV$1,0)))</f>
        <v/>
      </c>
      <c r="BE140" s="4" t="str">
        <f>IF(LEN(INDEX('By serial number'!$A:$AV,MATCH(TEXT($C140,"000"),'By serial number'!$A:$A,0),MATCH(_7043_DJones_1_export_excel_2_9_[[#Headers],[NBAA email]],'By serial number'!$A$1:$AV$1,0)))=0,"",INDEX('By serial number'!$A:$AV,MATCH(TEXT($C140,"000"),'By serial number'!$A:$A,0),MATCH(_7043_DJones_1_export_excel_2_9_[[#Headers],[NBAA email]],'By serial number'!$A$1:$AV$1,0)))</f>
        <v/>
      </c>
      <c r="BF140" s="4" t="str">
        <f>IF(LEN(INDEX('By serial number'!$A:$AV,MATCH(TEXT($C140,"000"),'By serial number'!$A:$A,0),MATCH(_7043_DJones_1_export_excel_2_9_[[#Headers],[NBAA NBAA Link]],'By serial number'!$A$1:$AV$1,0)))=0,"",INDEX('By serial number'!$A:$AV,MATCH(TEXT($C140,"000"),'By serial number'!$A:$A,0),MATCH(_7043_DJones_1_export_excel_2_9_[[#Headers],[NBAA NBAA Link]],'By serial number'!$A$1:$AV$1,0)))</f>
        <v/>
      </c>
      <c r="BG140" s="4" t="str">
        <f>IF(LEN(INDEX('By serial number'!$A:$AV,MATCH(TEXT($C140,"000"),'By serial number'!$A:$A,0),MATCH(_7043_DJones_1_export_excel_2_9_[[#Headers],[Certificate Designator]],'By serial number'!$A$1:$AV$1,0)))=0,"",INDEX('By serial number'!$A:$AV,MATCH(TEXT($C140,"000"),'By serial number'!$A:$A,0),MATCH(_7043_DJones_1_export_excel_2_9_[[#Headers],[Certificate Designator]],'By serial number'!$A$1:$AV$1,0)))</f>
        <v/>
      </c>
      <c r="BH140" s="4" t="str">
        <f>IF(LEN(INDEX('By serial number'!$A:$AV,MATCH(TEXT($C140,"000"),'By serial number'!$A:$A,0),MATCH(_7043_DJones_1_export_excel_2_9_[[#Headers],[Company Name]],'By serial number'!$A$1:$AV$1,0)))=0,"",INDEX('By serial number'!$A:$AV,MATCH(TEXT($C140,"000"),'By serial number'!$A:$A,0),MATCH(_7043_DJones_1_export_excel_2_9_[[#Headers],[Company Name]],'By serial number'!$A$1:$AV$1,0)))</f>
        <v/>
      </c>
      <c r="BI140" s="4" t="str">
        <f>IF(LEN(INDEX('By serial number'!$A:$AV,MATCH(TEXT($C140,"000"),'By serial number'!$A:$A,0),MATCH(_7043_DJones_1_export_excel_2_9_[[#Headers],[CEO_Name]],'By serial number'!$A$1:$AV$1,0)))=0,"",INDEX('By serial number'!$A:$AV,MATCH(TEXT($C140,"000"),'By serial number'!$A:$A,0),MATCH(_7043_DJones_1_export_excel_2_9_[[#Headers],[CEO_Name]],'By serial number'!$A$1:$AV$1,0)))</f>
        <v/>
      </c>
      <c r="BJ140" s="4" t="str">
        <f>IF(LEN(INDEX('By serial number'!$A:$AV,MATCH(TEXT($C140,"000"),'By serial number'!$A:$A,0),MATCH(_7043_DJones_1_export_excel_2_9_[[#Headers],[CEO_Title]],'By serial number'!$A$1:$AV$1,0)))=0,"",INDEX('By serial number'!$A:$AV,MATCH(TEXT($C140,"000"),'By serial number'!$A:$A,0),MATCH(_7043_DJones_1_export_excel_2_9_[[#Headers],[CEO_Title]],'By serial number'!$A$1:$AV$1,0)))</f>
        <v/>
      </c>
      <c r="BK140" s="4" t="str">
        <f>IF(LEN(INDEX('By serial number'!$A:$AV,MATCH(TEXT($C140,"000"),'By serial number'!$A:$A,0),MATCH(_7043_DJones_1_export_excel_2_9_[[#Headers],[CEO_Address1]],'By serial number'!$A$1:$AV$1,0)))=0,"",INDEX('By serial number'!$A:$AV,MATCH(TEXT($C140,"000"),'By serial number'!$A:$A,0),MATCH(_7043_DJones_1_export_excel_2_9_[[#Headers],[CEO_Address1]],'By serial number'!$A$1:$AV$1,0)))</f>
        <v/>
      </c>
      <c r="BL140" s="4" t="str">
        <f>IF(LEN(INDEX('By serial number'!$A:$AV,MATCH(TEXT($C140,"000"),'By serial number'!$A:$A,0),MATCH(_7043_DJones_1_export_excel_2_9_[[#Headers],[CEO_Address2]],'By serial number'!$A$1:$AV$1,0)))=0,"",INDEX('By serial number'!$A:$AV,MATCH(TEXT($C140,"000"),'By serial number'!$A:$A,0),MATCH(_7043_DJones_1_export_excel_2_9_[[#Headers],[CEO_Address2]],'By serial number'!$A$1:$AV$1,0)))</f>
        <v/>
      </c>
      <c r="BM140" s="4" t="str">
        <f>IF(LEN(INDEX('By serial number'!$A:$AV,MATCH(TEXT($C140,"000"),'By serial number'!$A:$A,0),MATCH(_7043_DJones_1_export_excel_2_9_[[#Headers],[CEO_Address3]],'By serial number'!$A$1:$AV$1,0)))=0,"",INDEX('By serial number'!$A:$AV,MATCH(TEXT($C140,"000"),'By serial number'!$A:$A,0),MATCH(_7043_DJones_1_export_excel_2_9_[[#Headers],[CEO_Address3]],'By serial number'!$A$1:$AV$1,0)))</f>
        <v/>
      </c>
      <c r="BN140" s="4" t="str">
        <f>IF(LEN(INDEX('By serial number'!$A:$AV,MATCH(TEXT($C140,"000"),'By serial number'!$A:$A,0),MATCH(_7043_DJones_1_export_excel_2_9_[[#Headers],[CEO_City]],'By serial number'!$A$1:$AV$1,0)))=0,"",INDEX('By serial number'!$A:$AV,MATCH(TEXT($C140,"000"),'By serial number'!$A:$A,0),MATCH(_7043_DJones_1_export_excel_2_9_[[#Headers],[CEO_City]],'By serial number'!$A$1:$AV$1,0)))</f>
        <v/>
      </c>
      <c r="BO140" s="4" t="str">
        <f>IF(LEN(INDEX('By serial number'!$A:$AV,MATCH(TEXT($C140,"000"),'By serial number'!$A:$A,0),MATCH(_7043_DJones_1_export_excel_2_9_[[#Headers],[CEO_State]],'By serial number'!$A$1:$AV$1,0)))=0,"",INDEX('By serial number'!$A:$AV,MATCH(TEXT($C140,"000"),'By serial number'!$A:$A,0),MATCH(_7043_DJones_1_export_excel_2_9_[[#Headers],[CEO_State]],'By serial number'!$A$1:$AV$1,0)))</f>
        <v/>
      </c>
      <c r="BP140" s="4" t="str">
        <f>IF(LEN(INDEX('By serial number'!$A:$AV,MATCH(TEXT($C140,"000"),'By serial number'!$A:$A,0),MATCH(_7043_DJones_1_export_excel_2_9_[[#Headers],[CEO_Postal_Code]],'By serial number'!$A$1:$AV$1,0)))=0,"",INDEX('By serial number'!$A:$AV,MATCH(TEXT($C140,"000"),'By serial number'!$A:$A,0),MATCH(_7043_DJones_1_export_excel_2_9_[[#Headers],[CEO_Postal_Code]],'By serial number'!$A$1:$AV$1,0)))</f>
        <v/>
      </c>
      <c r="BQ140" s="4" t="str">
        <f>IF(LEN(INDEX('By serial number'!$A:$AV,MATCH(TEXT($C140,"000"),'By serial number'!$A:$A,0),MATCH(_7043_DJones_1_export_excel_2_9_[[#Headers],[CEO_Country]],'By serial number'!$A$1:$AV$1,0)))=0,"",INDEX('By serial number'!$A:$AV,MATCH(TEXT($C140,"000"),'By serial number'!$A:$A,0),MATCH(_7043_DJones_1_export_excel_2_9_[[#Headers],[CEO_Country]],'By serial number'!$A$1:$AV$1,0)))</f>
        <v/>
      </c>
      <c r="BR140" s="4" t="str">
        <f>IF(LEN(INDEX('By serial number'!$A:$AV,MATCH(TEXT($C140,"000"),'By serial number'!$A:$A,0),MATCH(_7043_DJones_1_export_excel_2_9_[[#Headers],[CEO_Phone]],'By serial number'!$A$1:$AV$1,0)))=0,"",INDEX('By serial number'!$A:$AV,MATCH(TEXT($C140,"000"),'By serial number'!$A:$A,0),MATCH(_7043_DJones_1_export_excel_2_9_[[#Headers],[CEO_Phone]],'By serial number'!$A$1:$AV$1,0)))</f>
        <v/>
      </c>
      <c r="BS140" s="4" t="str">
        <f>IF(LEN(INDEX('By serial number'!$A:$AV,MATCH(TEXT($C140,"000"),'By serial number'!$A:$A,0),MATCH(_7043_DJones_1_export_excel_2_9_[[#Headers],[CEO_Phone_Extension]],'By serial number'!$A$1:$AV$1,0)))=0,"",INDEX('By serial number'!$A:$AV,MATCH(TEXT($C140,"000"),'By serial number'!$A:$A,0),MATCH(_7043_DJones_1_export_excel_2_9_[[#Headers],[CEO_Phone_Extension]],'By serial number'!$A$1:$AV$1,0)))</f>
        <v/>
      </c>
      <c r="BT140" s="4" t="str">
        <f>IF(LEN(INDEX('By serial number'!$A:$AV,MATCH(TEXT($C140,"000"),'By serial number'!$A:$A,0),MATCH(_7043_DJones_1_export_excel_2_9_[[#Headers],[CEO_Foreign_Phone]],'By serial number'!$A$1:$AV$1,0)))=0,"",INDEX('By serial number'!$A:$AV,MATCH(TEXT($C140,"000"),'By serial number'!$A:$A,0),MATCH(_7043_DJones_1_export_excel_2_9_[[#Headers],[CEO_Foreign_Phone]],'By serial number'!$A$1:$AV$1,0)))</f>
        <v/>
      </c>
      <c r="BU140" s="4" t="str">
        <f>IFERROR(INDEX(Zerobounce!$A:$B,MATCH(_7043_DJones_1_export_excel_2_9_[[#This Row],[COMPEMAILADDRESS]],Zerobounce!$A:$A,0),2),"")</f>
        <v>catch-all</v>
      </c>
      <c r="BV140" s="4" t="str">
        <f>IFERROR(INDEX(Zerobounce!$A:$B,MATCH(_7043_DJones_1_export_excel_2_9_[[#This Row],[CONTACTEMAIL]],Zerobounce!$A:$A,0),2),"")</f>
        <v>valid</v>
      </c>
      <c r="BW140" s="11"/>
    </row>
    <row r="141" spans="1:75" x14ac:dyDescent="0.25">
      <c r="A141" s="4" t="s">
        <v>999</v>
      </c>
      <c r="B141" s="4" t="s">
        <v>1000</v>
      </c>
      <c r="C141">
        <v>281</v>
      </c>
      <c r="D141" s="4" t="s">
        <v>743</v>
      </c>
      <c r="E141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N57RG</v>
      </c>
      <c r="F141" s="4" t="s">
        <v>1909</v>
      </c>
      <c r="G141" s="4"/>
      <c r="H141" s="4" t="s">
        <v>651</v>
      </c>
      <c r="I141" s="4" t="s">
        <v>515</v>
      </c>
      <c r="J141" s="4" t="s">
        <v>1910</v>
      </c>
      <c r="K141" s="4" t="s">
        <v>1911</v>
      </c>
      <c r="L141" s="4"/>
      <c r="M141" s="4" t="s">
        <v>651</v>
      </c>
      <c r="N141" s="4"/>
      <c r="O141">
        <v>11000</v>
      </c>
      <c r="P141" s="4" t="s">
        <v>651</v>
      </c>
      <c r="Q141" s="4" t="s">
        <v>1016</v>
      </c>
      <c r="R141" s="4" t="s">
        <v>1912</v>
      </c>
      <c r="S141" s="4" t="s">
        <v>1913</v>
      </c>
      <c r="T141" s="4" t="s">
        <v>1914</v>
      </c>
      <c r="U141" s="4"/>
      <c r="V141" s="4" t="s">
        <v>1919</v>
      </c>
      <c r="W141" s="4" t="s">
        <v>1920</v>
      </c>
      <c r="X141" s="4" t="s">
        <v>1921</v>
      </c>
      <c r="Y141" s="4" t="s">
        <v>1922</v>
      </c>
      <c r="Z141" s="4" t="s">
        <v>1923</v>
      </c>
      <c r="AA141" s="4"/>
      <c r="AB141" s="4" t="s">
        <v>1923</v>
      </c>
      <c r="AC141" s="4" t="str">
        <f>IF(LEN(INDEX('By serial number'!$A:$AV,MATCH(TEXT($C141,"000"),'By serial number'!$A:$A,0),MATCH(_7043_DJones_1_export_excel_2_9_[[#Headers],["Operator"]],'By serial number'!$A$1:$AV$1,0)))=0,"",INDEX('By serial number'!$A:$AV,MATCH(TEXT($C141,"000"),'By serial number'!$A:$A,0),MATCH(_7043_DJones_1_export_excel_2_9_[[#Headers],["Operator"]],'By serial number'!$A$1:$AV$1,0)))</f>
        <v/>
      </c>
      <c r="AD141" s="4" t="str">
        <f>IF(LEN(INDEX('By serial number'!$A:$AV,MATCH(TEXT($C141,"000"),'By serial number'!$A:$A,0),MATCH(_7043_DJones_1_export_excel_2_9_[[#Headers],[Data]],'By serial number'!$A$1:$AV$1,0)))=0,"",INDEX('By serial number'!$A:$AV,MATCH(TEXT($C141,"000"),'By serial number'!$A:$A,0),MATCH(_7043_DJones_1_export_excel_2_9_[[#Headers],[Data]],'By serial number'!$A$1:$AV$1,0)))</f>
        <v>Soliq SA de SV bought 8/27/5, rrg 12/4/15</v>
      </c>
      <c r="AE141" s="4" t="str">
        <f>IF(LEN(INDEX('By serial number'!$A:$AV,MATCH(TEXT($C141,"000"),'By serial number'!$A:$A,0),MATCH(_7043_DJones_1_export_excel_2_9_[[#Headers],[NAME]],'By serial number'!$A$1:$AV$1,0)))=0,"",INDEX('By serial number'!$A:$AV,MATCH(TEXT($C141,"000"),'By serial number'!$A:$A,0),MATCH(_7043_DJones_1_export_excel_2_9_[[#Headers],[NAME]],'By serial number'!$A$1:$AV$1,0)))</f>
        <v>BANK OF UTAH TRUSTEE</v>
      </c>
      <c r="AF141" s="4" t="str">
        <f>IF(LEN(INDEX('By serial number'!$A:$AV,MATCH(TEXT($C141,"000"),'By serial number'!$A:$A,0),MATCH(_7043_DJones_1_export_excel_2_9_[[#Headers],[STREET]],'By serial number'!$A$1:$AV$1,0)))=0,"",INDEX('By serial number'!$A:$AV,MATCH(TEXT($C141,"000"),'By serial number'!$A:$A,0),MATCH(_7043_DJones_1_export_excel_2_9_[[#Headers],[STREET]],'By serial number'!$A$1:$AV$1,0)))</f>
        <v>50 SOUTH 200 EAST STE 110</v>
      </c>
      <c r="AG141" s="4" t="str">
        <f>IF(LEN(INDEX('By serial number'!$A:$AV,MATCH(TEXT($C141,"000"),'By serial number'!$A:$A,0),MATCH(_7043_DJones_1_export_excel_2_9_[[#Headers],[CITY]],'By serial number'!$A$1:$AV$1,0)))=0,"",INDEX('By serial number'!$A:$AV,MATCH(TEXT($C141,"000"),'By serial number'!$A:$A,0),MATCH(_7043_DJones_1_export_excel_2_9_[[#Headers],[CITY]],'By serial number'!$A$1:$AV$1,0)))</f>
        <v>SALT LAKE CITY</v>
      </c>
      <c r="AH141" s="4" t="str">
        <f>IF(LEN(INDEX('By serial number'!$A:$AV,MATCH(TEXT($C141,"000"),'By serial number'!$A:$A,0),MATCH(_7043_DJones_1_export_excel_2_9_[[#Headers],[STATE]],'By serial number'!$A$1:$AV$1,0)))=0,"",INDEX('By serial number'!$A:$AV,MATCH(TEXT($C141,"000"),'By serial number'!$A:$A,0),MATCH(_7043_DJones_1_export_excel_2_9_[[#Headers],[STATE]],'By serial number'!$A$1:$AV$1,0)))</f>
        <v>UT</v>
      </c>
      <c r="AI141" s="4" t="e">
        <f>IF(LEN(INDEX('By serial number'!$A:$AV,MATCH(TEXT($C141,"000"),'By serial number'!$A:$A,0),MATCH(_7043_DJones_1_export_excel_2_9_[[#Headers],[Column1]],'By serial number'!$A$1:$AV$1,0)))=0,"",INDEX('By serial number'!$A:$AV,MATCH(TEXT($C141,"000"),'By serial number'!$A:$A,0),MATCH(_7043_DJones_1_export_excel_2_9_[[#Headers],[Column1]],'By serial number'!$A$1:$AV$1,0)))</f>
        <v>#N/A</v>
      </c>
      <c r="AJ141" s="4" t="str">
        <f>IF(LEN(INDEX('By serial number'!$A:$AV,MATCH(TEXT($C141,"000"),'By serial number'!$A:$A,0),MATCH(_7043_DJones_1_export_excel_2_9_[[#Headers],[OTHER NAMES(1)]],'By serial number'!$A$1:$AV$1,0)))=0,"",INDEX('By serial number'!$A:$AV,MATCH(TEXT($C141,"000"),'By serial number'!$A:$A,0),MATCH(_7043_DJones_1_export_excel_2_9_[[#Headers],[OTHER NAMES(1)]],'By serial number'!$A$1:$AV$1,0)))</f>
        <v/>
      </c>
      <c r="AK141" s="4" t="str">
        <f>IF(LEN(INDEX('By serial number'!$A:$AV,MATCH(TEXT($C141,"000"),'By serial number'!$A:$A,0),MATCH(_7043_DJones_1_export_excel_2_9_[[#Headers],[OTHER NAMES(2)]],'By serial number'!$A$1:$AV$1,0)))=0,"",INDEX('By serial number'!$A:$AV,MATCH(TEXT($C141,"000"),'By serial number'!$A:$A,0),MATCH(_7043_DJones_1_export_excel_2_9_[[#Headers],[OTHER NAMES(2)]],'By serial number'!$A$1:$AV$1,0)))</f>
        <v/>
      </c>
      <c r="AL141" s="4" t="str">
        <f>IF(LEN(INDEX('By serial number'!$A:$AV,MATCH(TEXT($C141,"000"),'By serial number'!$A:$A,0),MATCH(_7043_DJones_1_export_excel_2_9_[[#Headers],[Part 135 Certificate Holder Name]],'By serial number'!$A$1:$AV$1,0)))=0,"",INDEX('By serial number'!$A:$AV,MATCH(TEXT($C141,"000"),'By serial number'!$A:$A,0),MATCH(_7043_DJones_1_export_excel_2_9_[[#Headers],[Part 135 Certificate Holder Name]],'By serial number'!$A$1:$AV$1,0)))</f>
        <v/>
      </c>
      <c r="AM141" s="4" t="str">
        <f>IF(LEN(INDEX('By serial number'!$A:$AV,MATCH(TEXT($C141,"000"),'By serial number'!$A:$A,0),MATCH(_7043_DJones_1_export_excel_2_9_[[#Headers],[Part 135 Dsgn]],'By serial number'!$A$1:$AV$1,0)))=0,"",INDEX('By serial number'!$A:$AV,MATCH(TEXT($C141,"000"),'By serial number'!$A:$A,0),MATCH(_7043_DJones_1_export_excel_2_9_[[#Headers],[Part 135 Dsgn]],'By serial number'!$A$1:$AV$1,0)))</f>
        <v/>
      </c>
      <c r="AN141" s="4" t="e">
        <f>IF(LEN(INDEX('By serial number'!$A:$AV,MATCH(TEXT($C141,"000"),'By serial number'!$A:$A,0),MATCH(_7043_DJones_1_export_excel_2_9_[[#Headers],[Column2]],'By serial number'!$A$1:$AV$1,0)))=0,"",INDEX('By serial number'!$A:$AV,MATCH(TEXT($C141,"000"),'By serial number'!$A:$A,0),MATCH(_7043_DJones_1_export_excel_2_9_[[#Headers],[Column2]],'By serial number'!$A$1:$AV$1,0)))</f>
        <v>#N/A</v>
      </c>
      <c r="AO141" s="4" t="str">
        <f>IF(LEN(INDEX('By serial number'!$A:$AV,MATCH(TEXT($C141,"000"),'By serial number'!$A:$A,0),MATCH(_7043_DJones_1_export_excel_2_9_[[#Headers],[DNB Key People]],'By serial number'!$A$1:$AV$1,0)))=0,"",INDEX('By serial number'!$A:$AV,MATCH(TEXT($C141,"000"),'By serial number'!$A:$A,0),MATCH(_7043_DJones_1_export_excel_2_9_[[#Headers],[DNB Key People]],'By serial number'!$A$1:$AV$1,0)))</f>
        <v/>
      </c>
      <c r="AP141" s="4" t="str">
        <f>IF(LEN(INDEX('By serial number'!$A:$AV,MATCH(TEXT($C141,"000"),'By serial number'!$A:$A,0),MATCH(_7043_DJones_1_export_excel_2_9_[[#Headers],[POC]],'By serial number'!$A$1:$AV$1,0)))=0,"",INDEX('By serial number'!$A:$AV,MATCH(TEXT($C141,"000"),'By serial number'!$A:$A,0),MATCH(_7043_DJones_1_export_excel_2_9_[[#Headers],[POC]],'By serial number'!$A$1:$AV$1,0)))</f>
        <v/>
      </c>
      <c r="AQ141" s="4" t="str">
        <f>IF(LEN(INDEX('By serial number'!$A:$AV,MATCH(TEXT($C141,"000"),'By serial number'!$A:$A,0),MATCH(_7043_DJones_1_export_excel_2_9_[[#Headers],[Title]],'By serial number'!$A$1:$AV$1,0)))=0,"",INDEX('By serial number'!$A:$AV,MATCH(TEXT($C141,"000"),'By serial number'!$A:$A,0),MATCH(_7043_DJones_1_export_excel_2_9_[[#Headers],[Title]],'By serial number'!$A$1:$AV$1,0)))</f>
        <v/>
      </c>
      <c r="AR141" s="4" t="str">
        <f>IF(LEN(INDEX('By serial number'!$A:$AV,MATCH(TEXT($C141,"000"),'By serial number'!$A:$A,0),MATCH(_7043_DJones_1_export_excel_2_9_[[#Headers],[Address]],'By serial number'!$A$1:$AV$1,0)))=0,"",INDEX('By serial number'!$A:$AV,MATCH(TEXT($C141,"000"),'By serial number'!$A:$A,0),MATCH(_7043_DJones_1_export_excel_2_9_[[#Headers],[Address]],'By serial number'!$A$1:$AV$1,0)))</f>
        <v/>
      </c>
      <c r="AS141" s="4" t="e">
        <f>IF(LEN(INDEX('By serial number'!$A:$AV,MATCH(TEXT($C141,"000"),'By serial number'!$A:$A,0),MATCH(_7043_DJones_1_export_excel_2_9_[[#Headers],[Column3]],'By serial number'!$A$1:$AV$1,0)))=0,"",INDEX('By serial number'!$A:$AV,MATCH(TEXT($C141,"000"),'By serial number'!$A:$A,0),MATCH(_7043_DJones_1_export_excel_2_9_[[#Headers],[Column3]],'By serial number'!$A$1:$AV$1,0)))</f>
        <v>#N/A</v>
      </c>
      <c r="AT141" s="4" t="str">
        <f>IF(LEN(INDEX('By serial number'!$A:$AV,MATCH(TEXT($C141,"000"),'By serial number'!$A:$A,0),MATCH(_7043_DJones_1_export_excel_2_9_[[#Headers],[Phone]],'By serial number'!$A$1:$AV$1,0)))=0,"",INDEX('By serial number'!$A:$AV,MATCH(TEXT($C141,"000"),'By serial number'!$A:$A,0),MATCH(_7043_DJones_1_export_excel_2_9_[[#Headers],[Phone]],'By serial number'!$A$1:$AV$1,0)))</f>
        <v/>
      </c>
      <c r="AU141" s="4" t="str">
        <f>IF(LEN(INDEX('By serial number'!$A:$AV,MATCH(TEXT($C141,"000"),'By serial number'!$A:$A,0),MATCH(_7043_DJones_1_export_excel_2_9_[[#Headers],[Email]],'By serial number'!$A$1:$AV$1,0)))=0,"",INDEX('By serial number'!$A:$AV,MATCH(TEXT($C141,"000"),'By serial number'!$A:$A,0),MATCH(_7043_DJones_1_export_excel_2_9_[[#Headers],[Email]],'By serial number'!$A$1:$AV$1,0)))</f>
        <v/>
      </c>
      <c r="AV141" s="4" t="e">
        <f>IF(LEN(INDEX('By serial number'!$A:$AV,MATCH(TEXT($C141,"000"),'By serial number'!$A:$A,0),MATCH(_7043_DJones_1_export_excel_2_9_[[#Headers],[Column4]],'By serial number'!$A$1:$AV$1,0)))=0,"",INDEX('By serial number'!$A:$AV,MATCH(TEXT($C141,"000"),'By serial number'!$A:$A,0),MATCH(_7043_DJones_1_export_excel_2_9_[[#Headers],[Column4]],'By serial number'!$A$1:$AV$1,0)))</f>
        <v>#N/A</v>
      </c>
      <c r="AW141" s="4" t="str">
        <f>IF(LEN(INDEX('By serial number'!$A:$AV,MATCH(TEXT($C141,"000"),'By serial number'!$A:$A,0),MATCH(_7043_DJones_1_export_excel_2_9_[[#Headers],[NBAA Name]],'By serial number'!$A$1:$AV$1,0)))=0,"",INDEX('By serial number'!$A:$AV,MATCH(TEXT($C141,"000"),'By serial number'!$A:$A,0),MATCH(_7043_DJones_1_export_excel_2_9_[[#Headers],[NBAA Name]],'By serial number'!$A$1:$AV$1,0)))</f>
        <v/>
      </c>
      <c r="AX141" s="4" t="str">
        <f>IF(LEN(INDEX('By serial number'!$A:$AV,MATCH(TEXT($C141,"000"),'By serial number'!$A:$A,0),MATCH(_7043_DJones_1_export_excel_2_9_[[#Headers],[NBAA Addr1]],'By serial number'!$A$1:$AV$1,0)))=0,"",INDEX('By serial number'!$A:$AV,MATCH(TEXT($C141,"000"),'By serial number'!$A:$A,0),MATCH(_7043_DJones_1_export_excel_2_9_[[#Headers],[NBAA Addr1]],'By serial number'!$A$1:$AV$1,0)))</f>
        <v/>
      </c>
      <c r="AY141" s="4" t="str">
        <f>IF(LEN(INDEX('By serial number'!$A:$AV,MATCH(TEXT($C141,"000"),'By serial number'!$A:$A,0),MATCH(_7043_DJones_1_export_excel_2_9_[[#Headers],[NBAA Addr2]],'By serial number'!$A$1:$AV$1,0)))=0,"",INDEX('By serial number'!$A:$AV,MATCH(TEXT($C141,"000"),'By serial number'!$A:$A,0),MATCH(_7043_DJones_1_export_excel_2_9_[[#Headers],[NBAA Addr2]],'By serial number'!$A$1:$AV$1,0)))</f>
        <v/>
      </c>
      <c r="AZ141" s="4" t="str">
        <f>IF(LEN(INDEX('By serial number'!$A:$AV,MATCH(TEXT($C141,"000"),'By serial number'!$A:$A,0),MATCH(_7043_DJones_1_export_excel_2_9_[[#Headers],[NBAA City]],'By serial number'!$A$1:$AV$1,0)))=0,"",INDEX('By serial number'!$A:$AV,MATCH(TEXT($C141,"000"),'By serial number'!$A:$A,0),MATCH(_7043_DJones_1_export_excel_2_9_[[#Headers],[NBAA City]],'By serial number'!$A$1:$AV$1,0)))</f>
        <v/>
      </c>
      <c r="BA141" s="4" t="str">
        <f>IF(LEN(INDEX('By serial number'!$A:$AV,MATCH(TEXT($C141,"000"),'By serial number'!$A:$A,0),MATCH(_7043_DJones_1_export_excel_2_9_[[#Headers],[NBAA State]],'By serial number'!$A$1:$AV$1,0)))=0,"",INDEX('By serial number'!$A:$AV,MATCH(TEXT($C141,"000"),'By serial number'!$A:$A,0),MATCH(_7043_DJones_1_export_excel_2_9_[[#Headers],[NBAA State]],'By serial number'!$A$1:$AV$1,0)))</f>
        <v/>
      </c>
      <c r="BB141" s="4" t="str">
        <f>IF(LEN(INDEX('By serial number'!$A:$AV,MATCH(TEXT($C141,"000"),'By serial number'!$A:$A,0),MATCH(_7043_DJones_1_export_excel_2_9_[[#Headers],[NBAA Zip]],'By serial number'!$A$1:$AV$1,0)))=0,"",INDEX('By serial number'!$A:$AV,MATCH(TEXT($C141,"000"),'By serial number'!$A:$A,0),MATCH(_7043_DJones_1_export_excel_2_9_[[#Headers],[NBAA Zip]],'By serial number'!$A$1:$AV$1,0)))</f>
        <v/>
      </c>
      <c r="BC141" s="4" t="str">
        <f>IF(LEN(INDEX('By serial number'!$A:$AV,MATCH(TEXT($C141,"000"),'By serial number'!$A:$A,0),MATCH(_7043_DJones_1_export_excel_2_9_[[#Headers],[NBAA Phone]],'By serial number'!$A$1:$AV$1,0)))=0,"",INDEX('By serial number'!$A:$AV,MATCH(TEXT($C141,"000"),'By serial number'!$A:$A,0),MATCH(_7043_DJones_1_export_excel_2_9_[[#Headers],[NBAA Phone]],'By serial number'!$A$1:$AV$1,0)))</f>
        <v/>
      </c>
      <c r="BD141" s="4" t="str">
        <f>IF(LEN(INDEX('By serial number'!$A:$AV,MATCH(TEXT($C141,"000"),'By serial number'!$A:$A,0),MATCH(_7043_DJones_1_export_excel_2_9_[[#Headers],[NBAA Web]],'By serial number'!$A$1:$AV$1,0)))=0,"",INDEX('By serial number'!$A:$AV,MATCH(TEXT($C141,"000"),'By serial number'!$A:$A,0),MATCH(_7043_DJones_1_export_excel_2_9_[[#Headers],[NBAA Web]],'By serial number'!$A$1:$AV$1,0)))</f>
        <v/>
      </c>
      <c r="BE141" s="4" t="str">
        <f>IF(LEN(INDEX('By serial number'!$A:$AV,MATCH(TEXT($C141,"000"),'By serial number'!$A:$A,0),MATCH(_7043_DJones_1_export_excel_2_9_[[#Headers],[NBAA email]],'By serial number'!$A$1:$AV$1,0)))=0,"",INDEX('By serial number'!$A:$AV,MATCH(TEXT($C141,"000"),'By serial number'!$A:$A,0),MATCH(_7043_DJones_1_export_excel_2_9_[[#Headers],[NBAA email]],'By serial number'!$A$1:$AV$1,0)))</f>
        <v/>
      </c>
      <c r="BF141" s="4" t="str">
        <f>IF(LEN(INDEX('By serial number'!$A:$AV,MATCH(TEXT($C141,"000"),'By serial number'!$A:$A,0),MATCH(_7043_DJones_1_export_excel_2_9_[[#Headers],[NBAA NBAA Link]],'By serial number'!$A$1:$AV$1,0)))=0,"",INDEX('By serial number'!$A:$AV,MATCH(TEXT($C141,"000"),'By serial number'!$A:$A,0),MATCH(_7043_DJones_1_export_excel_2_9_[[#Headers],[NBAA NBAA Link]],'By serial number'!$A$1:$AV$1,0)))</f>
        <v/>
      </c>
      <c r="BG141" s="4" t="str">
        <f>IF(LEN(INDEX('By serial number'!$A:$AV,MATCH(TEXT($C141,"000"),'By serial number'!$A:$A,0),MATCH(_7043_DJones_1_export_excel_2_9_[[#Headers],[Certificate Designator]],'By serial number'!$A$1:$AV$1,0)))=0,"",INDEX('By serial number'!$A:$AV,MATCH(TEXT($C141,"000"),'By serial number'!$A:$A,0),MATCH(_7043_DJones_1_export_excel_2_9_[[#Headers],[Certificate Designator]],'By serial number'!$A$1:$AV$1,0)))</f>
        <v/>
      </c>
      <c r="BH141" s="4" t="str">
        <f>IF(LEN(INDEX('By serial number'!$A:$AV,MATCH(TEXT($C141,"000"),'By serial number'!$A:$A,0),MATCH(_7043_DJones_1_export_excel_2_9_[[#Headers],[Company Name]],'By serial number'!$A$1:$AV$1,0)))=0,"",INDEX('By serial number'!$A:$AV,MATCH(TEXT($C141,"000"),'By serial number'!$A:$A,0),MATCH(_7043_DJones_1_export_excel_2_9_[[#Headers],[Company Name]],'By serial number'!$A$1:$AV$1,0)))</f>
        <v/>
      </c>
      <c r="BI141" s="4" t="str">
        <f>IF(LEN(INDEX('By serial number'!$A:$AV,MATCH(TEXT($C141,"000"),'By serial number'!$A:$A,0),MATCH(_7043_DJones_1_export_excel_2_9_[[#Headers],[CEO_Name]],'By serial number'!$A$1:$AV$1,0)))=0,"",INDEX('By serial number'!$A:$AV,MATCH(TEXT($C141,"000"),'By serial number'!$A:$A,0),MATCH(_7043_DJones_1_export_excel_2_9_[[#Headers],[CEO_Name]],'By serial number'!$A$1:$AV$1,0)))</f>
        <v/>
      </c>
      <c r="BJ141" s="4" t="str">
        <f>IF(LEN(INDEX('By serial number'!$A:$AV,MATCH(TEXT($C141,"000"),'By serial number'!$A:$A,0),MATCH(_7043_DJones_1_export_excel_2_9_[[#Headers],[CEO_Title]],'By serial number'!$A$1:$AV$1,0)))=0,"",INDEX('By serial number'!$A:$AV,MATCH(TEXT($C141,"000"),'By serial number'!$A:$A,0),MATCH(_7043_DJones_1_export_excel_2_9_[[#Headers],[CEO_Title]],'By serial number'!$A$1:$AV$1,0)))</f>
        <v/>
      </c>
      <c r="BK141" s="4" t="str">
        <f>IF(LEN(INDEX('By serial number'!$A:$AV,MATCH(TEXT($C141,"000"),'By serial number'!$A:$A,0),MATCH(_7043_DJones_1_export_excel_2_9_[[#Headers],[CEO_Address1]],'By serial number'!$A$1:$AV$1,0)))=0,"",INDEX('By serial number'!$A:$AV,MATCH(TEXT($C141,"000"),'By serial number'!$A:$A,0),MATCH(_7043_DJones_1_export_excel_2_9_[[#Headers],[CEO_Address1]],'By serial number'!$A$1:$AV$1,0)))</f>
        <v/>
      </c>
      <c r="BL141" s="4" t="str">
        <f>IF(LEN(INDEX('By serial number'!$A:$AV,MATCH(TEXT($C141,"000"),'By serial number'!$A:$A,0),MATCH(_7043_DJones_1_export_excel_2_9_[[#Headers],[CEO_Address2]],'By serial number'!$A$1:$AV$1,0)))=0,"",INDEX('By serial number'!$A:$AV,MATCH(TEXT($C141,"000"),'By serial number'!$A:$A,0),MATCH(_7043_DJones_1_export_excel_2_9_[[#Headers],[CEO_Address2]],'By serial number'!$A$1:$AV$1,0)))</f>
        <v/>
      </c>
      <c r="BM141" s="4" t="str">
        <f>IF(LEN(INDEX('By serial number'!$A:$AV,MATCH(TEXT($C141,"000"),'By serial number'!$A:$A,0),MATCH(_7043_DJones_1_export_excel_2_9_[[#Headers],[CEO_Address3]],'By serial number'!$A$1:$AV$1,0)))=0,"",INDEX('By serial number'!$A:$AV,MATCH(TEXT($C141,"000"),'By serial number'!$A:$A,0),MATCH(_7043_DJones_1_export_excel_2_9_[[#Headers],[CEO_Address3]],'By serial number'!$A$1:$AV$1,0)))</f>
        <v/>
      </c>
      <c r="BN141" s="4" t="str">
        <f>IF(LEN(INDEX('By serial number'!$A:$AV,MATCH(TEXT($C141,"000"),'By serial number'!$A:$A,0),MATCH(_7043_DJones_1_export_excel_2_9_[[#Headers],[CEO_City]],'By serial number'!$A$1:$AV$1,0)))=0,"",INDEX('By serial number'!$A:$AV,MATCH(TEXT($C141,"000"),'By serial number'!$A:$A,0),MATCH(_7043_DJones_1_export_excel_2_9_[[#Headers],[CEO_City]],'By serial number'!$A$1:$AV$1,0)))</f>
        <v/>
      </c>
      <c r="BO141" s="4" t="str">
        <f>IF(LEN(INDEX('By serial number'!$A:$AV,MATCH(TEXT($C141,"000"),'By serial number'!$A:$A,0),MATCH(_7043_DJones_1_export_excel_2_9_[[#Headers],[CEO_State]],'By serial number'!$A$1:$AV$1,0)))=0,"",INDEX('By serial number'!$A:$AV,MATCH(TEXT($C141,"000"),'By serial number'!$A:$A,0),MATCH(_7043_DJones_1_export_excel_2_9_[[#Headers],[CEO_State]],'By serial number'!$A$1:$AV$1,0)))</f>
        <v/>
      </c>
      <c r="BP141" s="4" t="str">
        <f>IF(LEN(INDEX('By serial number'!$A:$AV,MATCH(TEXT($C141,"000"),'By serial number'!$A:$A,0),MATCH(_7043_DJones_1_export_excel_2_9_[[#Headers],[CEO_Postal_Code]],'By serial number'!$A$1:$AV$1,0)))=0,"",INDEX('By serial number'!$A:$AV,MATCH(TEXT($C141,"000"),'By serial number'!$A:$A,0),MATCH(_7043_DJones_1_export_excel_2_9_[[#Headers],[CEO_Postal_Code]],'By serial number'!$A$1:$AV$1,0)))</f>
        <v/>
      </c>
      <c r="BQ141" s="4" t="str">
        <f>IF(LEN(INDEX('By serial number'!$A:$AV,MATCH(TEXT($C141,"000"),'By serial number'!$A:$A,0),MATCH(_7043_DJones_1_export_excel_2_9_[[#Headers],[CEO_Country]],'By serial number'!$A$1:$AV$1,0)))=0,"",INDEX('By serial number'!$A:$AV,MATCH(TEXT($C141,"000"),'By serial number'!$A:$A,0),MATCH(_7043_DJones_1_export_excel_2_9_[[#Headers],[CEO_Country]],'By serial number'!$A$1:$AV$1,0)))</f>
        <v/>
      </c>
      <c r="BR141" s="4" t="str">
        <f>IF(LEN(INDEX('By serial number'!$A:$AV,MATCH(TEXT($C141,"000"),'By serial number'!$A:$A,0),MATCH(_7043_DJones_1_export_excel_2_9_[[#Headers],[CEO_Phone]],'By serial number'!$A$1:$AV$1,0)))=0,"",INDEX('By serial number'!$A:$AV,MATCH(TEXT($C141,"000"),'By serial number'!$A:$A,0),MATCH(_7043_DJones_1_export_excel_2_9_[[#Headers],[CEO_Phone]],'By serial number'!$A$1:$AV$1,0)))</f>
        <v/>
      </c>
      <c r="BS141" s="4" t="str">
        <f>IF(LEN(INDEX('By serial number'!$A:$AV,MATCH(TEXT($C141,"000"),'By serial number'!$A:$A,0),MATCH(_7043_DJones_1_export_excel_2_9_[[#Headers],[CEO_Phone_Extension]],'By serial number'!$A$1:$AV$1,0)))=0,"",INDEX('By serial number'!$A:$AV,MATCH(TEXT($C141,"000"),'By serial number'!$A:$A,0),MATCH(_7043_DJones_1_export_excel_2_9_[[#Headers],[CEO_Phone_Extension]],'By serial number'!$A$1:$AV$1,0)))</f>
        <v/>
      </c>
      <c r="BT141" s="4" t="str">
        <f>IF(LEN(INDEX('By serial number'!$A:$AV,MATCH(TEXT($C141,"000"),'By serial number'!$A:$A,0),MATCH(_7043_DJones_1_export_excel_2_9_[[#Headers],[CEO_Foreign_Phone]],'By serial number'!$A$1:$AV$1,0)))=0,"",INDEX('By serial number'!$A:$AV,MATCH(TEXT($C141,"000"),'By serial number'!$A:$A,0),MATCH(_7043_DJones_1_export_excel_2_9_[[#Headers],[CEO_Foreign_Phone]],'By serial number'!$A$1:$AV$1,0)))</f>
        <v/>
      </c>
      <c r="BU141" s="4" t="str">
        <f>IFERROR(INDEX(Zerobounce!$A:$B,MATCH(_7043_DJones_1_export_excel_2_9_[[#This Row],[COMPEMAILADDRESS]],Zerobounce!$A:$A,0),2),"")</f>
        <v>catch-all</v>
      </c>
      <c r="BV141" s="4" t="str">
        <f>IFERROR(INDEX(Zerobounce!$A:$B,MATCH(_7043_DJones_1_export_excel_2_9_[[#This Row],[CONTACTEMAIL]],Zerobounce!$A:$A,0),2),"")</f>
        <v>valid</v>
      </c>
      <c r="BW141" s="11"/>
    </row>
    <row r="142" spans="1:75" x14ac:dyDescent="0.25">
      <c r="A142" s="4" t="s">
        <v>999</v>
      </c>
      <c r="B142" s="4" t="s">
        <v>1000</v>
      </c>
      <c r="C142">
        <v>282</v>
      </c>
      <c r="D142" s="4" t="s">
        <v>745</v>
      </c>
      <c r="E142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N22G</v>
      </c>
      <c r="F142" s="4" t="s">
        <v>1924</v>
      </c>
      <c r="G142" s="4" t="s">
        <v>254</v>
      </c>
      <c r="H142" s="4" t="s">
        <v>1002</v>
      </c>
      <c r="I142" s="4" t="s">
        <v>1043</v>
      </c>
      <c r="J142" s="4" t="s">
        <v>1925</v>
      </c>
      <c r="K142" s="4" t="s">
        <v>1926</v>
      </c>
      <c r="L142" s="4" t="s">
        <v>1927</v>
      </c>
      <c r="M142" s="4" t="s">
        <v>1928</v>
      </c>
      <c r="N142" s="4" t="s">
        <v>254</v>
      </c>
      <c r="O142">
        <v>44720</v>
      </c>
      <c r="P142" s="4" t="s">
        <v>1002</v>
      </c>
      <c r="Q142" s="4" t="s">
        <v>1016</v>
      </c>
      <c r="R142" s="4"/>
      <c r="S142" s="4"/>
      <c r="T142" s="4"/>
      <c r="U142" s="4"/>
      <c r="V142" s="4" t="s">
        <v>1929</v>
      </c>
      <c r="W142" s="4" t="s">
        <v>1930</v>
      </c>
      <c r="X142" s="4" t="s">
        <v>1127</v>
      </c>
      <c r="Y142" s="4" t="s">
        <v>1931</v>
      </c>
      <c r="Z142" s="4"/>
      <c r="AA142" s="4"/>
      <c r="AB142" s="4"/>
      <c r="AC142" s="4" t="str">
        <f>IF(LEN(INDEX('By serial number'!$A:$AV,MATCH(TEXT($C142,"000"),'By serial number'!$A:$A,0),MATCH(_7043_DJones_1_export_excel_2_9_[[#Headers],["Operator"]],'By serial number'!$A$1:$AV$1,0)))=0,"",INDEX('By serial number'!$A:$AV,MATCH(TEXT($C142,"000"),'By serial number'!$A:$A,0),MATCH(_7043_DJones_1_export_excel_2_9_[[#Headers],["Operator"]],'By serial number'!$A$1:$AV$1,0)))</f>
        <v/>
      </c>
      <c r="AD142" s="4" t="str">
        <f>IF(LEN(INDEX('By serial number'!$A:$AV,MATCH(TEXT($C142,"000"),'By serial number'!$A:$A,0),MATCH(_7043_DJones_1_export_excel_2_9_[[#Headers],[Data]],'By serial number'!$A$1:$AV$1,0)))=0,"",INDEX('By serial number'!$A:$AV,MATCH(TEXT($C142,"000"),'By serial number'!$A:$A,0),MATCH(_7043_DJones_1_export_excel_2_9_[[#Headers],[Data]],'By serial number'!$A$1:$AV$1,0)))</f>
        <v>Goodyear rrg 4/10/15</v>
      </c>
      <c r="AE142" s="4" t="str">
        <f>IF(LEN(INDEX('By serial number'!$A:$AV,MATCH(TEXT($C142,"000"),'By serial number'!$A:$A,0),MATCH(_7043_DJones_1_export_excel_2_9_[[#Headers],[NAME]],'By serial number'!$A$1:$AV$1,0)))=0,"",INDEX('By serial number'!$A:$AV,MATCH(TEXT($C142,"000"),'By serial number'!$A:$A,0),MATCH(_7043_DJones_1_export_excel_2_9_[[#Headers],[NAME]],'By serial number'!$A$1:$AV$1,0)))</f>
        <v>GOODYEAR TIRE &amp; RUBBER CO</v>
      </c>
      <c r="AF142" s="4" t="str">
        <f>IF(LEN(INDEX('By serial number'!$A:$AV,MATCH(TEXT($C142,"000"),'By serial number'!$A:$A,0),MATCH(_7043_DJones_1_export_excel_2_9_[[#Headers],[STREET]],'By serial number'!$A$1:$AV$1,0)))=0,"",INDEX('By serial number'!$A:$AV,MATCH(TEXT($C142,"000"),'By serial number'!$A:$A,0),MATCH(_7043_DJones_1_export_excel_2_9_[[#Headers],[STREET]],'By serial number'!$A$1:$AV$1,0)))</f>
        <v>200 E INNOVATION WAY</v>
      </c>
      <c r="AG142" s="4" t="str">
        <f>IF(LEN(INDEX('By serial number'!$A:$AV,MATCH(TEXT($C142,"000"),'By serial number'!$A:$A,0),MATCH(_7043_DJones_1_export_excel_2_9_[[#Headers],[CITY]],'By serial number'!$A$1:$AV$1,0)))=0,"",INDEX('By serial number'!$A:$AV,MATCH(TEXT($C142,"000"),'By serial number'!$A:$A,0),MATCH(_7043_DJones_1_export_excel_2_9_[[#Headers],[CITY]],'By serial number'!$A$1:$AV$1,0)))</f>
        <v>AKRON</v>
      </c>
      <c r="AH142" s="4" t="str">
        <f>IF(LEN(INDEX('By serial number'!$A:$AV,MATCH(TEXT($C142,"000"),'By serial number'!$A:$A,0),MATCH(_7043_DJones_1_export_excel_2_9_[[#Headers],[STATE]],'By serial number'!$A$1:$AV$1,0)))=0,"",INDEX('By serial number'!$A:$AV,MATCH(TEXT($C142,"000"),'By serial number'!$A:$A,0),MATCH(_7043_DJones_1_export_excel_2_9_[[#Headers],[STATE]],'By serial number'!$A$1:$AV$1,0)))</f>
        <v>OH</v>
      </c>
      <c r="AI142" s="4" t="e">
        <f>IF(LEN(INDEX('By serial number'!$A:$AV,MATCH(TEXT($C142,"000"),'By serial number'!$A:$A,0),MATCH(_7043_DJones_1_export_excel_2_9_[[#Headers],[Column1]],'By serial number'!$A$1:$AV$1,0)))=0,"",INDEX('By serial number'!$A:$AV,MATCH(TEXT($C142,"000"),'By serial number'!$A:$A,0),MATCH(_7043_DJones_1_export_excel_2_9_[[#Headers],[Column1]],'By serial number'!$A$1:$AV$1,0)))</f>
        <v>#N/A</v>
      </c>
      <c r="AJ142" s="4" t="str">
        <f>IF(LEN(INDEX('By serial number'!$A:$AV,MATCH(TEXT($C142,"000"),'By serial number'!$A:$A,0),MATCH(_7043_DJones_1_export_excel_2_9_[[#Headers],[OTHER NAMES(1)]],'By serial number'!$A$1:$AV$1,0)))=0,"",INDEX('By serial number'!$A:$AV,MATCH(TEXT($C142,"000"),'By serial number'!$A:$A,0),MATCH(_7043_DJones_1_export_excel_2_9_[[#Headers],[OTHER NAMES(1)]],'By serial number'!$A$1:$AV$1,0)))</f>
        <v/>
      </c>
      <c r="AK142" s="4" t="str">
        <f>IF(LEN(INDEX('By serial number'!$A:$AV,MATCH(TEXT($C142,"000"),'By serial number'!$A:$A,0),MATCH(_7043_DJones_1_export_excel_2_9_[[#Headers],[OTHER NAMES(2)]],'By serial number'!$A$1:$AV$1,0)))=0,"",INDEX('By serial number'!$A:$AV,MATCH(TEXT($C142,"000"),'By serial number'!$A:$A,0),MATCH(_7043_DJones_1_export_excel_2_9_[[#Headers],[OTHER NAMES(2)]],'By serial number'!$A$1:$AV$1,0)))</f>
        <v/>
      </c>
      <c r="AL142" s="4" t="str">
        <f>IF(LEN(INDEX('By serial number'!$A:$AV,MATCH(TEXT($C142,"000"),'By serial number'!$A:$A,0),MATCH(_7043_DJones_1_export_excel_2_9_[[#Headers],[Part 135 Certificate Holder Name]],'By serial number'!$A$1:$AV$1,0)))=0,"",INDEX('By serial number'!$A:$AV,MATCH(TEXT($C142,"000"),'By serial number'!$A:$A,0),MATCH(_7043_DJones_1_export_excel_2_9_[[#Headers],[Part 135 Certificate Holder Name]],'By serial number'!$A$1:$AV$1,0)))</f>
        <v/>
      </c>
      <c r="AM142" s="4" t="str">
        <f>IF(LEN(INDEX('By serial number'!$A:$AV,MATCH(TEXT($C142,"000"),'By serial number'!$A:$A,0),MATCH(_7043_DJones_1_export_excel_2_9_[[#Headers],[Part 135 Dsgn]],'By serial number'!$A$1:$AV$1,0)))=0,"",INDEX('By serial number'!$A:$AV,MATCH(TEXT($C142,"000"),'By serial number'!$A:$A,0),MATCH(_7043_DJones_1_export_excel_2_9_[[#Headers],[Part 135 Dsgn]],'By serial number'!$A$1:$AV$1,0)))</f>
        <v/>
      </c>
      <c r="AN142" s="4" t="e">
        <f>IF(LEN(INDEX('By serial number'!$A:$AV,MATCH(TEXT($C142,"000"),'By serial number'!$A:$A,0),MATCH(_7043_DJones_1_export_excel_2_9_[[#Headers],[Column2]],'By serial number'!$A$1:$AV$1,0)))=0,"",INDEX('By serial number'!$A:$AV,MATCH(TEXT($C142,"000"),'By serial number'!$A:$A,0),MATCH(_7043_DJones_1_export_excel_2_9_[[#Headers],[Column2]],'By serial number'!$A$1:$AV$1,0)))</f>
        <v>#N/A</v>
      </c>
      <c r="AO142" s="4" t="str">
        <f>IF(LEN(INDEX('By serial number'!$A:$AV,MATCH(TEXT($C142,"000"),'By serial number'!$A:$A,0),MATCH(_7043_DJones_1_export_excel_2_9_[[#Headers],[DNB Key People]],'By serial number'!$A$1:$AV$1,0)))=0,"",INDEX('By serial number'!$A:$AV,MATCH(TEXT($C142,"000"),'By serial number'!$A:$A,0),MATCH(_7043_DJones_1_export_excel_2_9_[[#Headers],[DNB Key People]],'By serial number'!$A$1:$AV$1,0)))</f>
        <v/>
      </c>
      <c r="AP142" s="4" t="str">
        <f>IF(LEN(INDEX('By serial number'!$A:$AV,MATCH(TEXT($C142,"000"),'By serial number'!$A:$A,0),MATCH(_7043_DJones_1_export_excel_2_9_[[#Headers],[POC]],'By serial number'!$A$1:$AV$1,0)))=0,"",INDEX('By serial number'!$A:$AV,MATCH(TEXT($C142,"000"),'By serial number'!$A:$A,0),MATCH(_7043_DJones_1_export_excel_2_9_[[#Headers],[POC]],'By serial number'!$A$1:$AV$1,0)))</f>
        <v/>
      </c>
      <c r="AQ142" s="4" t="str">
        <f>IF(LEN(INDEX('By serial number'!$A:$AV,MATCH(TEXT($C142,"000"),'By serial number'!$A:$A,0),MATCH(_7043_DJones_1_export_excel_2_9_[[#Headers],[Title]],'By serial number'!$A$1:$AV$1,0)))=0,"",INDEX('By serial number'!$A:$AV,MATCH(TEXT($C142,"000"),'By serial number'!$A:$A,0),MATCH(_7043_DJones_1_export_excel_2_9_[[#Headers],[Title]],'By serial number'!$A$1:$AV$1,0)))</f>
        <v/>
      </c>
      <c r="AR142" s="4" t="str">
        <f>IF(LEN(INDEX('By serial number'!$A:$AV,MATCH(TEXT($C142,"000"),'By serial number'!$A:$A,0),MATCH(_7043_DJones_1_export_excel_2_9_[[#Headers],[Address]],'By serial number'!$A$1:$AV$1,0)))=0,"",INDEX('By serial number'!$A:$AV,MATCH(TEXT($C142,"000"),'By serial number'!$A:$A,0),MATCH(_7043_DJones_1_export_excel_2_9_[[#Headers],[Address]],'By serial number'!$A$1:$AV$1,0)))</f>
        <v/>
      </c>
      <c r="AS142" s="4" t="e">
        <f>IF(LEN(INDEX('By serial number'!$A:$AV,MATCH(TEXT($C142,"000"),'By serial number'!$A:$A,0),MATCH(_7043_DJones_1_export_excel_2_9_[[#Headers],[Column3]],'By serial number'!$A$1:$AV$1,0)))=0,"",INDEX('By serial number'!$A:$AV,MATCH(TEXT($C142,"000"),'By serial number'!$A:$A,0),MATCH(_7043_DJones_1_export_excel_2_9_[[#Headers],[Column3]],'By serial number'!$A$1:$AV$1,0)))</f>
        <v>#N/A</v>
      </c>
      <c r="AT142" s="4" t="str">
        <f>IF(LEN(INDEX('By serial number'!$A:$AV,MATCH(TEXT($C142,"000"),'By serial number'!$A:$A,0),MATCH(_7043_DJones_1_export_excel_2_9_[[#Headers],[Phone]],'By serial number'!$A$1:$AV$1,0)))=0,"",INDEX('By serial number'!$A:$AV,MATCH(TEXT($C142,"000"),'By serial number'!$A:$A,0),MATCH(_7043_DJones_1_export_excel_2_9_[[#Headers],[Phone]],'By serial number'!$A$1:$AV$1,0)))</f>
        <v/>
      </c>
      <c r="AU142" s="4" t="str">
        <f>IF(LEN(INDEX('By serial number'!$A:$AV,MATCH(TEXT($C142,"000"),'By serial number'!$A:$A,0),MATCH(_7043_DJones_1_export_excel_2_9_[[#Headers],[Email]],'By serial number'!$A$1:$AV$1,0)))=0,"",INDEX('By serial number'!$A:$AV,MATCH(TEXT($C142,"000"),'By serial number'!$A:$A,0),MATCH(_7043_DJones_1_export_excel_2_9_[[#Headers],[Email]],'By serial number'!$A$1:$AV$1,0)))</f>
        <v/>
      </c>
      <c r="AV142" s="4" t="e">
        <f>IF(LEN(INDEX('By serial number'!$A:$AV,MATCH(TEXT($C142,"000"),'By serial number'!$A:$A,0),MATCH(_7043_DJones_1_export_excel_2_9_[[#Headers],[Column4]],'By serial number'!$A$1:$AV$1,0)))=0,"",INDEX('By serial number'!$A:$AV,MATCH(TEXT($C142,"000"),'By serial number'!$A:$A,0),MATCH(_7043_DJones_1_export_excel_2_9_[[#Headers],[Column4]],'By serial number'!$A$1:$AV$1,0)))</f>
        <v>#N/A</v>
      </c>
      <c r="AW142" s="4" t="str">
        <f>IF(LEN(INDEX('By serial number'!$A:$AV,MATCH(TEXT($C142,"000"),'By serial number'!$A:$A,0),MATCH(_7043_DJones_1_export_excel_2_9_[[#Headers],[NBAA Name]],'By serial number'!$A$1:$AV$1,0)))=0,"",INDEX('By serial number'!$A:$AV,MATCH(TEXT($C142,"000"),'By serial number'!$A:$A,0),MATCH(_7043_DJones_1_export_excel_2_9_[[#Headers],[NBAA Name]],'By serial number'!$A$1:$AV$1,0)))</f>
        <v/>
      </c>
      <c r="AX142" s="4" t="str">
        <f>IF(LEN(INDEX('By serial number'!$A:$AV,MATCH(TEXT($C142,"000"),'By serial number'!$A:$A,0),MATCH(_7043_DJones_1_export_excel_2_9_[[#Headers],[NBAA Addr1]],'By serial number'!$A$1:$AV$1,0)))=0,"",INDEX('By serial number'!$A:$AV,MATCH(TEXT($C142,"000"),'By serial number'!$A:$A,0),MATCH(_7043_DJones_1_export_excel_2_9_[[#Headers],[NBAA Addr1]],'By serial number'!$A$1:$AV$1,0)))</f>
        <v/>
      </c>
      <c r="AY142" s="4" t="str">
        <f>IF(LEN(INDEX('By serial number'!$A:$AV,MATCH(TEXT($C142,"000"),'By serial number'!$A:$A,0),MATCH(_7043_DJones_1_export_excel_2_9_[[#Headers],[NBAA Addr2]],'By serial number'!$A$1:$AV$1,0)))=0,"",INDEX('By serial number'!$A:$AV,MATCH(TEXT($C142,"000"),'By serial number'!$A:$A,0),MATCH(_7043_DJones_1_export_excel_2_9_[[#Headers],[NBAA Addr2]],'By serial number'!$A$1:$AV$1,0)))</f>
        <v/>
      </c>
      <c r="AZ142" s="4" t="str">
        <f>IF(LEN(INDEX('By serial number'!$A:$AV,MATCH(TEXT($C142,"000"),'By serial number'!$A:$A,0),MATCH(_7043_DJones_1_export_excel_2_9_[[#Headers],[NBAA City]],'By serial number'!$A$1:$AV$1,0)))=0,"",INDEX('By serial number'!$A:$AV,MATCH(TEXT($C142,"000"),'By serial number'!$A:$A,0),MATCH(_7043_DJones_1_export_excel_2_9_[[#Headers],[NBAA City]],'By serial number'!$A$1:$AV$1,0)))</f>
        <v/>
      </c>
      <c r="BA142" s="4" t="str">
        <f>IF(LEN(INDEX('By serial number'!$A:$AV,MATCH(TEXT($C142,"000"),'By serial number'!$A:$A,0),MATCH(_7043_DJones_1_export_excel_2_9_[[#Headers],[NBAA State]],'By serial number'!$A$1:$AV$1,0)))=0,"",INDEX('By serial number'!$A:$AV,MATCH(TEXT($C142,"000"),'By serial number'!$A:$A,0),MATCH(_7043_DJones_1_export_excel_2_9_[[#Headers],[NBAA State]],'By serial number'!$A$1:$AV$1,0)))</f>
        <v/>
      </c>
      <c r="BB142" s="4" t="str">
        <f>IF(LEN(INDEX('By serial number'!$A:$AV,MATCH(TEXT($C142,"000"),'By serial number'!$A:$A,0),MATCH(_7043_DJones_1_export_excel_2_9_[[#Headers],[NBAA Zip]],'By serial number'!$A$1:$AV$1,0)))=0,"",INDEX('By serial number'!$A:$AV,MATCH(TEXT($C142,"000"),'By serial number'!$A:$A,0),MATCH(_7043_DJones_1_export_excel_2_9_[[#Headers],[NBAA Zip]],'By serial number'!$A$1:$AV$1,0)))</f>
        <v/>
      </c>
      <c r="BC142" s="4" t="str">
        <f>IF(LEN(INDEX('By serial number'!$A:$AV,MATCH(TEXT($C142,"000"),'By serial number'!$A:$A,0),MATCH(_7043_DJones_1_export_excel_2_9_[[#Headers],[NBAA Phone]],'By serial number'!$A$1:$AV$1,0)))=0,"",INDEX('By serial number'!$A:$AV,MATCH(TEXT($C142,"000"),'By serial number'!$A:$A,0),MATCH(_7043_DJones_1_export_excel_2_9_[[#Headers],[NBAA Phone]],'By serial number'!$A$1:$AV$1,0)))</f>
        <v/>
      </c>
      <c r="BD142" s="4" t="str">
        <f>IF(LEN(INDEX('By serial number'!$A:$AV,MATCH(TEXT($C142,"000"),'By serial number'!$A:$A,0),MATCH(_7043_DJones_1_export_excel_2_9_[[#Headers],[NBAA Web]],'By serial number'!$A$1:$AV$1,0)))=0,"",INDEX('By serial number'!$A:$AV,MATCH(TEXT($C142,"000"),'By serial number'!$A:$A,0),MATCH(_7043_DJones_1_export_excel_2_9_[[#Headers],[NBAA Web]],'By serial number'!$A$1:$AV$1,0)))</f>
        <v/>
      </c>
      <c r="BE142" s="4" t="str">
        <f>IF(LEN(INDEX('By serial number'!$A:$AV,MATCH(TEXT($C142,"000"),'By serial number'!$A:$A,0),MATCH(_7043_DJones_1_export_excel_2_9_[[#Headers],[NBAA email]],'By serial number'!$A$1:$AV$1,0)))=0,"",INDEX('By serial number'!$A:$AV,MATCH(TEXT($C142,"000"),'By serial number'!$A:$A,0),MATCH(_7043_DJones_1_export_excel_2_9_[[#Headers],[NBAA email]],'By serial number'!$A$1:$AV$1,0)))</f>
        <v/>
      </c>
      <c r="BF142" s="4" t="str">
        <f>IF(LEN(INDEX('By serial number'!$A:$AV,MATCH(TEXT($C142,"000"),'By serial number'!$A:$A,0),MATCH(_7043_DJones_1_export_excel_2_9_[[#Headers],[NBAA NBAA Link]],'By serial number'!$A$1:$AV$1,0)))=0,"",INDEX('By serial number'!$A:$AV,MATCH(TEXT($C142,"000"),'By serial number'!$A:$A,0),MATCH(_7043_DJones_1_export_excel_2_9_[[#Headers],[NBAA NBAA Link]],'By serial number'!$A$1:$AV$1,0)))</f>
        <v/>
      </c>
      <c r="BG142" s="4" t="str">
        <f>IF(LEN(INDEX('By serial number'!$A:$AV,MATCH(TEXT($C142,"000"),'By serial number'!$A:$A,0),MATCH(_7043_DJones_1_export_excel_2_9_[[#Headers],[Certificate Designator]],'By serial number'!$A$1:$AV$1,0)))=0,"",INDEX('By serial number'!$A:$AV,MATCH(TEXT($C142,"000"),'By serial number'!$A:$A,0),MATCH(_7043_DJones_1_export_excel_2_9_[[#Headers],[Certificate Designator]],'By serial number'!$A$1:$AV$1,0)))</f>
        <v/>
      </c>
      <c r="BH142" s="4" t="str">
        <f>IF(LEN(INDEX('By serial number'!$A:$AV,MATCH(TEXT($C142,"000"),'By serial number'!$A:$A,0),MATCH(_7043_DJones_1_export_excel_2_9_[[#Headers],[Company Name]],'By serial number'!$A$1:$AV$1,0)))=0,"",INDEX('By serial number'!$A:$AV,MATCH(TEXT($C142,"000"),'By serial number'!$A:$A,0),MATCH(_7043_DJones_1_export_excel_2_9_[[#Headers],[Company Name]],'By serial number'!$A$1:$AV$1,0)))</f>
        <v/>
      </c>
      <c r="BI142" s="4" t="str">
        <f>IF(LEN(INDEX('By serial number'!$A:$AV,MATCH(TEXT($C142,"000"),'By serial number'!$A:$A,0),MATCH(_7043_DJones_1_export_excel_2_9_[[#Headers],[CEO_Name]],'By serial number'!$A$1:$AV$1,0)))=0,"",INDEX('By serial number'!$A:$AV,MATCH(TEXT($C142,"000"),'By serial number'!$A:$A,0),MATCH(_7043_DJones_1_export_excel_2_9_[[#Headers],[CEO_Name]],'By serial number'!$A$1:$AV$1,0)))</f>
        <v/>
      </c>
      <c r="BJ142" s="4" t="str">
        <f>IF(LEN(INDEX('By serial number'!$A:$AV,MATCH(TEXT($C142,"000"),'By serial number'!$A:$A,0),MATCH(_7043_DJones_1_export_excel_2_9_[[#Headers],[CEO_Title]],'By serial number'!$A$1:$AV$1,0)))=0,"",INDEX('By serial number'!$A:$AV,MATCH(TEXT($C142,"000"),'By serial number'!$A:$A,0),MATCH(_7043_DJones_1_export_excel_2_9_[[#Headers],[CEO_Title]],'By serial number'!$A$1:$AV$1,0)))</f>
        <v/>
      </c>
      <c r="BK142" s="4" t="str">
        <f>IF(LEN(INDEX('By serial number'!$A:$AV,MATCH(TEXT($C142,"000"),'By serial number'!$A:$A,0),MATCH(_7043_DJones_1_export_excel_2_9_[[#Headers],[CEO_Address1]],'By serial number'!$A$1:$AV$1,0)))=0,"",INDEX('By serial number'!$A:$AV,MATCH(TEXT($C142,"000"),'By serial number'!$A:$A,0),MATCH(_7043_DJones_1_export_excel_2_9_[[#Headers],[CEO_Address1]],'By serial number'!$A$1:$AV$1,0)))</f>
        <v/>
      </c>
      <c r="BL142" s="4" t="str">
        <f>IF(LEN(INDEX('By serial number'!$A:$AV,MATCH(TEXT($C142,"000"),'By serial number'!$A:$A,0),MATCH(_7043_DJones_1_export_excel_2_9_[[#Headers],[CEO_Address2]],'By serial number'!$A$1:$AV$1,0)))=0,"",INDEX('By serial number'!$A:$AV,MATCH(TEXT($C142,"000"),'By serial number'!$A:$A,0),MATCH(_7043_DJones_1_export_excel_2_9_[[#Headers],[CEO_Address2]],'By serial number'!$A$1:$AV$1,0)))</f>
        <v/>
      </c>
      <c r="BM142" s="4" t="str">
        <f>IF(LEN(INDEX('By serial number'!$A:$AV,MATCH(TEXT($C142,"000"),'By serial number'!$A:$A,0),MATCH(_7043_DJones_1_export_excel_2_9_[[#Headers],[CEO_Address3]],'By serial number'!$A$1:$AV$1,0)))=0,"",INDEX('By serial number'!$A:$AV,MATCH(TEXT($C142,"000"),'By serial number'!$A:$A,0),MATCH(_7043_DJones_1_export_excel_2_9_[[#Headers],[CEO_Address3]],'By serial number'!$A$1:$AV$1,0)))</f>
        <v/>
      </c>
      <c r="BN142" s="4" t="str">
        <f>IF(LEN(INDEX('By serial number'!$A:$AV,MATCH(TEXT($C142,"000"),'By serial number'!$A:$A,0),MATCH(_7043_DJones_1_export_excel_2_9_[[#Headers],[CEO_City]],'By serial number'!$A$1:$AV$1,0)))=0,"",INDEX('By serial number'!$A:$AV,MATCH(TEXT($C142,"000"),'By serial number'!$A:$A,0),MATCH(_7043_DJones_1_export_excel_2_9_[[#Headers],[CEO_City]],'By serial number'!$A$1:$AV$1,0)))</f>
        <v/>
      </c>
      <c r="BO142" s="4" t="str">
        <f>IF(LEN(INDEX('By serial number'!$A:$AV,MATCH(TEXT($C142,"000"),'By serial number'!$A:$A,0),MATCH(_7043_DJones_1_export_excel_2_9_[[#Headers],[CEO_State]],'By serial number'!$A$1:$AV$1,0)))=0,"",INDEX('By serial number'!$A:$AV,MATCH(TEXT($C142,"000"),'By serial number'!$A:$A,0),MATCH(_7043_DJones_1_export_excel_2_9_[[#Headers],[CEO_State]],'By serial number'!$A$1:$AV$1,0)))</f>
        <v/>
      </c>
      <c r="BP142" s="4" t="str">
        <f>IF(LEN(INDEX('By serial number'!$A:$AV,MATCH(TEXT($C142,"000"),'By serial number'!$A:$A,0),MATCH(_7043_DJones_1_export_excel_2_9_[[#Headers],[CEO_Postal_Code]],'By serial number'!$A$1:$AV$1,0)))=0,"",INDEX('By serial number'!$A:$AV,MATCH(TEXT($C142,"000"),'By serial number'!$A:$A,0),MATCH(_7043_DJones_1_export_excel_2_9_[[#Headers],[CEO_Postal_Code]],'By serial number'!$A$1:$AV$1,0)))</f>
        <v/>
      </c>
      <c r="BQ142" s="4" t="str">
        <f>IF(LEN(INDEX('By serial number'!$A:$AV,MATCH(TEXT($C142,"000"),'By serial number'!$A:$A,0),MATCH(_7043_DJones_1_export_excel_2_9_[[#Headers],[CEO_Country]],'By serial number'!$A$1:$AV$1,0)))=0,"",INDEX('By serial number'!$A:$AV,MATCH(TEXT($C142,"000"),'By serial number'!$A:$A,0),MATCH(_7043_DJones_1_export_excel_2_9_[[#Headers],[CEO_Country]],'By serial number'!$A$1:$AV$1,0)))</f>
        <v/>
      </c>
      <c r="BR142" s="4" t="str">
        <f>IF(LEN(INDEX('By serial number'!$A:$AV,MATCH(TEXT($C142,"000"),'By serial number'!$A:$A,0),MATCH(_7043_DJones_1_export_excel_2_9_[[#Headers],[CEO_Phone]],'By serial number'!$A$1:$AV$1,0)))=0,"",INDEX('By serial number'!$A:$AV,MATCH(TEXT($C142,"000"),'By serial number'!$A:$A,0),MATCH(_7043_DJones_1_export_excel_2_9_[[#Headers],[CEO_Phone]],'By serial number'!$A$1:$AV$1,0)))</f>
        <v/>
      </c>
      <c r="BS142" s="4" t="str">
        <f>IF(LEN(INDEX('By serial number'!$A:$AV,MATCH(TEXT($C142,"000"),'By serial number'!$A:$A,0),MATCH(_7043_DJones_1_export_excel_2_9_[[#Headers],[CEO_Phone_Extension]],'By serial number'!$A$1:$AV$1,0)))=0,"",INDEX('By serial number'!$A:$AV,MATCH(TEXT($C142,"000"),'By serial number'!$A:$A,0),MATCH(_7043_DJones_1_export_excel_2_9_[[#Headers],[CEO_Phone_Extension]],'By serial number'!$A$1:$AV$1,0)))</f>
        <v/>
      </c>
      <c r="BT142" s="4" t="str">
        <f>IF(LEN(INDEX('By serial number'!$A:$AV,MATCH(TEXT($C142,"000"),'By serial number'!$A:$A,0),MATCH(_7043_DJones_1_export_excel_2_9_[[#Headers],[CEO_Foreign_Phone]],'By serial number'!$A$1:$AV$1,0)))=0,"",INDEX('By serial number'!$A:$AV,MATCH(TEXT($C142,"000"),'By serial number'!$A:$A,0),MATCH(_7043_DJones_1_export_excel_2_9_[[#Headers],[CEO_Foreign_Phone]],'By serial number'!$A$1:$AV$1,0)))</f>
        <v/>
      </c>
      <c r="BU142" s="4" t="str">
        <f>IFERROR(INDEX(Zerobounce!$A:$B,MATCH(_7043_DJones_1_export_excel_2_9_[[#This Row],[COMPEMAILADDRESS]],Zerobounce!$A:$A,0),2),"")</f>
        <v/>
      </c>
      <c r="BV142" s="4" t="str">
        <f>IFERROR(INDEX(Zerobounce!$A:$B,MATCH(_7043_DJones_1_export_excel_2_9_[[#This Row],[CONTACTEMAIL]],Zerobounce!$A:$A,0),2),"")</f>
        <v>valid</v>
      </c>
      <c r="BW142" s="11"/>
    </row>
    <row r="143" spans="1:75" x14ac:dyDescent="0.25">
      <c r="A143" s="4" t="s">
        <v>999</v>
      </c>
      <c r="B143" s="4" t="s">
        <v>1000</v>
      </c>
      <c r="C143">
        <v>282</v>
      </c>
      <c r="D143" s="4" t="s">
        <v>745</v>
      </c>
      <c r="E143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N22G</v>
      </c>
      <c r="F143" s="4" t="s">
        <v>1924</v>
      </c>
      <c r="G143" s="4" t="s">
        <v>254</v>
      </c>
      <c r="H143" s="4" t="s">
        <v>1002</v>
      </c>
      <c r="I143" s="4" t="s">
        <v>515</v>
      </c>
      <c r="J143" s="4" t="s">
        <v>1932</v>
      </c>
      <c r="K143" s="4" t="s">
        <v>1933</v>
      </c>
      <c r="L143" s="4"/>
      <c r="M143" s="4" t="s">
        <v>1934</v>
      </c>
      <c r="N143" s="4" t="s">
        <v>254</v>
      </c>
      <c r="O143">
        <v>44316</v>
      </c>
      <c r="P143" s="4" t="s">
        <v>1002</v>
      </c>
      <c r="Q143" s="4" t="s">
        <v>1016</v>
      </c>
      <c r="R143" s="4"/>
      <c r="S143" s="4" t="s">
        <v>1935</v>
      </c>
      <c r="T143" s="4" t="s">
        <v>1936</v>
      </c>
      <c r="U143" s="4"/>
      <c r="V143" s="4" t="s">
        <v>1937</v>
      </c>
      <c r="W143" s="4" t="s">
        <v>1938</v>
      </c>
      <c r="X143" s="4" t="s">
        <v>1939</v>
      </c>
      <c r="Y143" s="4"/>
      <c r="Z143" s="4" t="s">
        <v>1936</v>
      </c>
      <c r="AA143" s="4"/>
      <c r="AB143" s="4"/>
      <c r="AC143" s="4" t="str">
        <f>IF(LEN(INDEX('By serial number'!$A:$AV,MATCH(TEXT($C143,"000"),'By serial number'!$A:$A,0),MATCH(_7043_DJones_1_export_excel_2_9_[[#Headers],["Operator"]],'By serial number'!$A$1:$AV$1,0)))=0,"",INDEX('By serial number'!$A:$AV,MATCH(TEXT($C143,"000"),'By serial number'!$A:$A,0),MATCH(_7043_DJones_1_export_excel_2_9_[[#Headers],["Operator"]],'By serial number'!$A$1:$AV$1,0)))</f>
        <v/>
      </c>
      <c r="AD143" s="4" t="str">
        <f>IF(LEN(INDEX('By serial number'!$A:$AV,MATCH(TEXT($C143,"000"),'By serial number'!$A:$A,0),MATCH(_7043_DJones_1_export_excel_2_9_[[#Headers],[Data]],'By serial number'!$A$1:$AV$1,0)))=0,"",INDEX('By serial number'!$A:$AV,MATCH(TEXT($C143,"000"),'By serial number'!$A:$A,0),MATCH(_7043_DJones_1_export_excel_2_9_[[#Headers],[Data]],'By serial number'!$A$1:$AV$1,0)))</f>
        <v>Goodyear rrg 4/10/15</v>
      </c>
      <c r="AE143" s="4" t="str">
        <f>IF(LEN(INDEX('By serial number'!$A:$AV,MATCH(TEXT($C143,"000"),'By serial number'!$A:$A,0),MATCH(_7043_DJones_1_export_excel_2_9_[[#Headers],[NAME]],'By serial number'!$A$1:$AV$1,0)))=0,"",INDEX('By serial number'!$A:$AV,MATCH(TEXT($C143,"000"),'By serial number'!$A:$A,0),MATCH(_7043_DJones_1_export_excel_2_9_[[#Headers],[NAME]],'By serial number'!$A$1:$AV$1,0)))</f>
        <v>GOODYEAR TIRE &amp; RUBBER CO</v>
      </c>
      <c r="AF143" s="4" t="str">
        <f>IF(LEN(INDEX('By serial number'!$A:$AV,MATCH(TEXT($C143,"000"),'By serial number'!$A:$A,0),MATCH(_7043_DJones_1_export_excel_2_9_[[#Headers],[STREET]],'By serial number'!$A$1:$AV$1,0)))=0,"",INDEX('By serial number'!$A:$AV,MATCH(TEXT($C143,"000"),'By serial number'!$A:$A,0),MATCH(_7043_DJones_1_export_excel_2_9_[[#Headers],[STREET]],'By serial number'!$A$1:$AV$1,0)))</f>
        <v>200 E INNOVATION WAY</v>
      </c>
      <c r="AG143" s="4" t="str">
        <f>IF(LEN(INDEX('By serial number'!$A:$AV,MATCH(TEXT($C143,"000"),'By serial number'!$A:$A,0),MATCH(_7043_DJones_1_export_excel_2_9_[[#Headers],[CITY]],'By serial number'!$A$1:$AV$1,0)))=0,"",INDEX('By serial number'!$A:$AV,MATCH(TEXT($C143,"000"),'By serial number'!$A:$A,0),MATCH(_7043_DJones_1_export_excel_2_9_[[#Headers],[CITY]],'By serial number'!$A$1:$AV$1,0)))</f>
        <v>AKRON</v>
      </c>
      <c r="AH143" s="4" t="str">
        <f>IF(LEN(INDEX('By serial number'!$A:$AV,MATCH(TEXT($C143,"000"),'By serial number'!$A:$A,0),MATCH(_7043_DJones_1_export_excel_2_9_[[#Headers],[STATE]],'By serial number'!$A$1:$AV$1,0)))=0,"",INDEX('By serial number'!$A:$AV,MATCH(TEXT($C143,"000"),'By serial number'!$A:$A,0),MATCH(_7043_DJones_1_export_excel_2_9_[[#Headers],[STATE]],'By serial number'!$A$1:$AV$1,0)))</f>
        <v>OH</v>
      </c>
      <c r="AI143" s="4" t="e">
        <f>IF(LEN(INDEX('By serial number'!$A:$AV,MATCH(TEXT($C143,"000"),'By serial number'!$A:$A,0),MATCH(_7043_DJones_1_export_excel_2_9_[[#Headers],[Column1]],'By serial number'!$A$1:$AV$1,0)))=0,"",INDEX('By serial number'!$A:$AV,MATCH(TEXT($C143,"000"),'By serial number'!$A:$A,0),MATCH(_7043_DJones_1_export_excel_2_9_[[#Headers],[Column1]],'By serial number'!$A$1:$AV$1,0)))</f>
        <v>#N/A</v>
      </c>
      <c r="AJ143" s="4" t="str">
        <f>IF(LEN(INDEX('By serial number'!$A:$AV,MATCH(TEXT($C143,"000"),'By serial number'!$A:$A,0),MATCH(_7043_DJones_1_export_excel_2_9_[[#Headers],[OTHER NAMES(1)]],'By serial number'!$A$1:$AV$1,0)))=0,"",INDEX('By serial number'!$A:$AV,MATCH(TEXT($C143,"000"),'By serial number'!$A:$A,0),MATCH(_7043_DJones_1_export_excel_2_9_[[#Headers],[OTHER NAMES(1)]],'By serial number'!$A$1:$AV$1,0)))</f>
        <v/>
      </c>
      <c r="AK143" s="4" t="str">
        <f>IF(LEN(INDEX('By serial number'!$A:$AV,MATCH(TEXT($C143,"000"),'By serial number'!$A:$A,0),MATCH(_7043_DJones_1_export_excel_2_9_[[#Headers],[OTHER NAMES(2)]],'By serial number'!$A$1:$AV$1,0)))=0,"",INDEX('By serial number'!$A:$AV,MATCH(TEXT($C143,"000"),'By serial number'!$A:$A,0),MATCH(_7043_DJones_1_export_excel_2_9_[[#Headers],[OTHER NAMES(2)]],'By serial number'!$A$1:$AV$1,0)))</f>
        <v/>
      </c>
      <c r="AL143" s="4" t="str">
        <f>IF(LEN(INDEX('By serial number'!$A:$AV,MATCH(TEXT($C143,"000"),'By serial number'!$A:$A,0),MATCH(_7043_DJones_1_export_excel_2_9_[[#Headers],[Part 135 Certificate Holder Name]],'By serial number'!$A$1:$AV$1,0)))=0,"",INDEX('By serial number'!$A:$AV,MATCH(TEXT($C143,"000"),'By serial number'!$A:$A,0),MATCH(_7043_DJones_1_export_excel_2_9_[[#Headers],[Part 135 Certificate Holder Name]],'By serial number'!$A$1:$AV$1,0)))</f>
        <v/>
      </c>
      <c r="AM143" s="4" t="str">
        <f>IF(LEN(INDEX('By serial number'!$A:$AV,MATCH(TEXT($C143,"000"),'By serial number'!$A:$A,0),MATCH(_7043_DJones_1_export_excel_2_9_[[#Headers],[Part 135 Dsgn]],'By serial number'!$A$1:$AV$1,0)))=0,"",INDEX('By serial number'!$A:$AV,MATCH(TEXT($C143,"000"),'By serial number'!$A:$A,0),MATCH(_7043_DJones_1_export_excel_2_9_[[#Headers],[Part 135 Dsgn]],'By serial number'!$A$1:$AV$1,0)))</f>
        <v/>
      </c>
      <c r="AN143" s="4" t="e">
        <f>IF(LEN(INDEX('By serial number'!$A:$AV,MATCH(TEXT($C143,"000"),'By serial number'!$A:$A,0),MATCH(_7043_DJones_1_export_excel_2_9_[[#Headers],[Column2]],'By serial number'!$A$1:$AV$1,0)))=0,"",INDEX('By serial number'!$A:$AV,MATCH(TEXT($C143,"000"),'By serial number'!$A:$A,0),MATCH(_7043_DJones_1_export_excel_2_9_[[#Headers],[Column2]],'By serial number'!$A$1:$AV$1,0)))</f>
        <v>#N/A</v>
      </c>
      <c r="AO143" s="4" t="str">
        <f>IF(LEN(INDEX('By serial number'!$A:$AV,MATCH(TEXT($C143,"000"),'By serial number'!$A:$A,0),MATCH(_7043_DJones_1_export_excel_2_9_[[#Headers],[DNB Key People]],'By serial number'!$A$1:$AV$1,0)))=0,"",INDEX('By serial number'!$A:$AV,MATCH(TEXT($C143,"000"),'By serial number'!$A:$A,0),MATCH(_7043_DJones_1_export_excel_2_9_[[#Headers],[DNB Key People]],'By serial number'!$A$1:$AV$1,0)))</f>
        <v/>
      </c>
      <c r="AP143" s="4" t="str">
        <f>IF(LEN(INDEX('By serial number'!$A:$AV,MATCH(TEXT($C143,"000"),'By serial number'!$A:$A,0),MATCH(_7043_DJones_1_export_excel_2_9_[[#Headers],[POC]],'By serial number'!$A$1:$AV$1,0)))=0,"",INDEX('By serial number'!$A:$AV,MATCH(TEXT($C143,"000"),'By serial number'!$A:$A,0),MATCH(_7043_DJones_1_export_excel_2_9_[[#Headers],[POC]],'By serial number'!$A$1:$AV$1,0)))</f>
        <v/>
      </c>
      <c r="AQ143" s="4" t="str">
        <f>IF(LEN(INDEX('By serial number'!$A:$AV,MATCH(TEXT($C143,"000"),'By serial number'!$A:$A,0),MATCH(_7043_DJones_1_export_excel_2_9_[[#Headers],[Title]],'By serial number'!$A$1:$AV$1,0)))=0,"",INDEX('By serial number'!$A:$AV,MATCH(TEXT($C143,"000"),'By serial number'!$A:$A,0),MATCH(_7043_DJones_1_export_excel_2_9_[[#Headers],[Title]],'By serial number'!$A$1:$AV$1,0)))</f>
        <v/>
      </c>
      <c r="AR143" s="4" t="str">
        <f>IF(LEN(INDEX('By serial number'!$A:$AV,MATCH(TEXT($C143,"000"),'By serial number'!$A:$A,0),MATCH(_7043_DJones_1_export_excel_2_9_[[#Headers],[Address]],'By serial number'!$A$1:$AV$1,0)))=0,"",INDEX('By serial number'!$A:$AV,MATCH(TEXT($C143,"000"),'By serial number'!$A:$A,0),MATCH(_7043_DJones_1_export_excel_2_9_[[#Headers],[Address]],'By serial number'!$A$1:$AV$1,0)))</f>
        <v/>
      </c>
      <c r="AS143" s="4" t="e">
        <f>IF(LEN(INDEX('By serial number'!$A:$AV,MATCH(TEXT($C143,"000"),'By serial number'!$A:$A,0),MATCH(_7043_DJones_1_export_excel_2_9_[[#Headers],[Column3]],'By serial number'!$A$1:$AV$1,0)))=0,"",INDEX('By serial number'!$A:$AV,MATCH(TEXT($C143,"000"),'By serial number'!$A:$A,0),MATCH(_7043_DJones_1_export_excel_2_9_[[#Headers],[Column3]],'By serial number'!$A$1:$AV$1,0)))</f>
        <v>#N/A</v>
      </c>
      <c r="AT143" s="4" t="str">
        <f>IF(LEN(INDEX('By serial number'!$A:$AV,MATCH(TEXT($C143,"000"),'By serial number'!$A:$A,0),MATCH(_7043_DJones_1_export_excel_2_9_[[#Headers],[Phone]],'By serial number'!$A$1:$AV$1,0)))=0,"",INDEX('By serial number'!$A:$AV,MATCH(TEXT($C143,"000"),'By serial number'!$A:$A,0),MATCH(_7043_DJones_1_export_excel_2_9_[[#Headers],[Phone]],'By serial number'!$A$1:$AV$1,0)))</f>
        <v/>
      </c>
      <c r="AU143" s="4" t="str">
        <f>IF(LEN(INDEX('By serial number'!$A:$AV,MATCH(TEXT($C143,"000"),'By serial number'!$A:$A,0),MATCH(_7043_DJones_1_export_excel_2_9_[[#Headers],[Email]],'By serial number'!$A$1:$AV$1,0)))=0,"",INDEX('By serial number'!$A:$AV,MATCH(TEXT($C143,"000"),'By serial number'!$A:$A,0),MATCH(_7043_DJones_1_export_excel_2_9_[[#Headers],[Email]],'By serial number'!$A$1:$AV$1,0)))</f>
        <v/>
      </c>
      <c r="AV143" s="4" t="e">
        <f>IF(LEN(INDEX('By serial number'!$A:$AV,MATCH(TEXT($C143,"000"),'By serial number'!$A:$A,0),MATCH(_7043_DJones_1_export_excel_2_9_[[#Headers],[Column4]],'By serial number'!$A$1:$AV$1,0)))=0,"",INDEX('By serial number'!$A:$AV,MATCH(TEXT($C143,"000"),'By serial number'!$A:$A,0),MATCH(_7043_DJones_1_export_excel_2_9_[[#Headers],[Column4]],'By serial number'!$A$1:$AV$1,0)))</f>
        <v>#N/A</v>
      </c>
      <c r="AW143" s="4" t="str">
        <f>IF(LEN(INDEX('By serial number'!$A:$AV,MATCH(TEXT($C143,"000"),'By serial number'!$A:$A,0),MATCH(_7043_DJones_1_export_excel_2_9_[[#Headers],[NBAA Name]],'By serial number'!$A$1:$AV$1,0)))=0,"",INDEX('By serial number'!$A:$AV,MATCH(TEXT($C143,"000"),'By serial number'!$A:$A,0),MATCH(_7043_DJones_1_export_excel_2_9_[[#Headers],[NBAA Name]],'By serial number'!$A$1:$AV$1,0)))</f>
        <v/>
      </c>
      <c r="AX143" s="4" t="str">
        <f>IF(LEN(INDEX('By serial number'!$A:$AV,MATCH(TEXT($C143,"000"),'By serial number'!$A:$A,0),MATCH(_7043_DJones_1_export_excel_2_9_[[#Headers],[NBAA Addr1]],'By serial number'!$A$1:$AV$1,0)))=0,"",INDEX('By serial number'!$A:$AV,MATCH(TEXT($C143,"000"),'By serial number'!$A:$A,0),MATCH(_7043_DJones_1_export_excel_2_9_[[#Headers],[NBAA Addr1]],'By serial number'!$A$1:$AV$1,0)))</f>
        <v/>
      </c>
      <c r="AY143" s="4" t="str">
        <f>IF(LEN(INDEX('By serial number'!$A:$AV,MATCH(TEXT($C143,"000"),'By serial number'!$A:$A,0),MATCH(_7043_DJones_1_export_excel_2_9_[[#Headers],[NBAA Addr2]],'By serial number'!$A$1:$AV$1,0)))=0,"",INDEX('By serial number'!$A:$AV,MATCH(TEXT($C143,"000"),'By serial number'!$A:$A,0),MATCH(_7043_DJones_1_export_excel_2_9_[[#Headers],[NBAA Addr2]],'By serial number'!$A$1:$AV$1,0)))</f>
        <v/>
      </c>
      <c r="AZ143" s="4" t="str">
        <f>IF(LEN(INDEX('By serial number'!$A:$AV,MATCH(TEXT($C143,"000"),'By serial number'!$A:$A,0),MATCH(_7043_DJones_1_export_excel_2_9_[[#Headers],[NBAA City]],'By serial number'!$A$1:$AV$1,0)))=0,"",INDEX('By serial number'!$A:$AV,MATCH(TEXT($C143,"000"),'By serial number'!$A:$A,0),MATCH(_7043_DJones_1_export_excel_2_9_[[#Headers],[NBAA City]],'By serial number'!$A$1:$AV$1,0)))</f>
        <v/>
      </c>
      <c r="BA143" s="4" t="str">
        <f>IF(LEN(INDEX('By serial number'!$A:$AV,MATCH(TEXT($C143,"000"),'By serial number'!$A:$A,0),MATCH(_7043_DJones_1_export_excel_2_9_[[#Headers],[NBAA State]],'By serial number'!$A$1:$AV$1,0)))=0,"",INDEX('By serial number'!$A:$AV,MATCH(TEXT($C143,"000"),'By serial number'!$A:$A,0),MATCH(_7043_DJones_1_export_excel_2_9_[[#Headers],[NBAA State]],'By serial number'!$A$1:$AV$1,0)))</f>
        <v/>
      </c>
      <c r="BB143" s="4" t="str">
        <f>IF(LEN(INDEX('By serial number'!$A:$AV,MATCH(TEXT($C143,"000"),'By serial number'!$A:$A,0),MATCH(_7043_DJones_1_export_excel_2_9_[[#Headers],[NBAA Zip]],'By serial number'!$A$1:$AV$1,0)))=0,"",INDEX('By serial number'!$A:$AV,MATCH(TEXT($C143,"000"),'By serial number'!$A:$A,0),MATCH(_7043_DJones_1_export_excel_2_9_[[#Headers],[NBAA Zip]],'By serial number'!$A$1:$AV$1,0)))</f>
        <v/>
      </c>
      <c r="BC143" s="4" t="str">
        <f>IF(LEN(INDEX('By serial number'!$A:$AV,MATCH(TEXT($C143,"000"),'By serial number'!$A:$A,0),MATCH(_7043_DJones_1_export_excel_2_9_[[#Headers],[NBAA Phone]],'By serial number'!$A$1:$AV$1,0)))=0,"",INDEX('By serial number'!$A:$AV,MATCH(TEXT($C143,"000"),'By serial number'!$A:$A,0),MATCH(_7043_DJones_1_export_excel_2_9_[[#Headers],[NBAA Phone]],'By serial number'!$A$1:$AV$1,0)))</f>
        <v/>
      </c>
      <c r="BD143" s="4" t="str">
        <f>IF(LEN(INDEX('By serial number'!$A:$AV,MATCH(TEXT($C143,"000"),'By serial number'!$A:$A,0),MATCH(_7043_DJones_1_export_excel_2_9_[[#Headers],[NBAA Web]],'By serial number'!$A$1:$AV$1,0)))=0,"",INDEX('By serial number'!$A:$AV,MATCH(TEXT($C143,"000"),'By serial number'!$A:$A,0),MATCH(_7043_DJones_1_export_excel_2_9_[[#Headers],[NBAA Web]],'By serial number'!$A$1:$AV$1,0)))</f>
        <v/>
      </c>
      <c r="BE143" s="4" t="str">
        <f>IF(LEN(INDEX('By serial number'!$A:$AV,MATCH(TEXT($C143,"000"),'By serial number'!$A:$A,0),MATCH(_7043_DJones_1_export_excel_2_9_[[#Headers],[NBAA email]],'By serial number'!$A$1:$AV$1,0)))=0,"",INDEX('By serial number'!$A:$AV,MATCH(TEXT($C143,"000"),'By serial number'!$A:$A,0),MATCH(_7043_DJones_1_export_excel_2_9_[[#Headers],[NBAA email]],'By serial number'!$A$1:$AV$1,0)))</f>
        <v/>
      </c>
      <c r="BF143" s="4" t="str">
        <f>IF(LEN(INDEX('By serial number'!$A:$AV,MATCH(TEXT($C143,"000"),'By serial number'!$A:$A,0),MATCH(_7043_DJones_1_export_excel_2_9_[[#Headers],[NBAA NBAA Link]],'By serial number'!$A$1:$AV$1,0)))=0,"",INDEX('By serial number'!$A:$AV,MATCH(TEXT($C143,"000"),'By serial number'!$A:$A,0),MATCH(_7043_DJones_1_export_excel_2_9_[[#Headers],[NBAA NBAA Link]],'By serial number'!$A$1:$AV$1,0)))</f>
        <v/>
      </c>
      <c r="BG143" s="4" t="str">
        <f>IF(LEN(INDEX('By serial number'!$A:$AV,MATCH(TEXT($C143,"000"),'By serial number'!$A:$A,0),MATCH(_7043_DJones_1_export_excel_2_9_[[#Headers],[Certificate Designator]],'By serial number'!$A$1:$AV$1,0)))=0,"",INDEX('By serial number'!$A:$AV,MATCH(TEXT($C143,"000"),'By serial number'!$A:$A,0),MATCH(_7043_DJones_1_export_excel_2_9_[[#Headers],[Certificate Designator]],'By serial number'!$A$1:$AV$1,0)))</f>
        <v/>
      </c>
      <c r="BH143" s="4" t="str">
        <f>IF(LEN(INDEX('By serial number'!$A:$AV,MATCH(TEXT($C143,"000"),'By serial number'!$A:$A,0),MATCH(_7043_DJones_1_export_excel_2_9_[[#Headers],[Company Name]],'By serial number'!$A$1:$AV$1,0)))=0,"",INDEX('By serial number'!$A:$AV,MATCH(TEXT($C143,"000"),'By serial number'!$A:$A,0),MATCH(_7043_DJones_1_export_excel_2_9_[[#Headers],[Company Name]],'By serial number'!$A$1:$AV$1,0)))</f>
        <v/>
      </c>
      <c r="BI143" s="4" t="str">
        <f>IF(LEN(INDEX('By serial number'!$A:$AV,MATCH(TEXT($C143,"000"),'By serial number'!$A:$A,0),MATCH(_7043_DJones_1_export_excel_2_9_[[#Headers],[CEO_Name]],'By serial number'!$A$1:$AV$1,0)))=0,"",INDEX('By serial number'!$A:$AV,MATCH(TEXT($C143,"000"),'By serial number'!$A:$A,0),MATCH(_7043_DJones_1_export_excel_2_9_[[#Headers],[CEO_Name]],'By serial number'!$A$1:$AV$1,0)))</f>
        <v/>
      </c>
      <c r="BJ143" s="4" t="str">
        <f>IF(LEN(INDEX('By serial number'!$A:$AV,MATCH(TEXT($C143,"000"),'By serial number'!$A:$A,0),MATCH(_7043_DJones_1_export_excel_2_9_[[#Headers],[CEO_Title]],'By serial number'!$A$1:$AV$1,0)))=0,"",INDEX('By serial number'!$A:$AV,MATCH(TEXT($C143,"000"),'By serial number'!$A:$A,0),MATCH(_7043_DJones_1_export_excel_2_9_[[#Headers],[CEO_Title]],'By serial number'!$A$1:$AV$1,0)))</f>
        <v/>
      </c>
      <c r="BK143" s="4" t="str">
        <f>IF(LEN(INDEX('By serial number'!$A:$AV,MATCH(TEXT($C143,"000"),'By serial number'!$A:$A,0),MATCH(_7043_DJones_1_export_excel_2_9_[[#Headers],[CEO_Address1]],'By serial number'!$A$1:$AV$1,0)))=0,"",INDEX('By serial number'!$A:$AV,MATCH(TEXT($C143,"000"),'By serial number'!$A:$A,0),MATCH(_7043_DJones_1_export_excel_2_9_[[#Headers],[CEO_Address1]],'By serial number'!$A$1:$AV$1,0)))</f>
        <v/>
      </c>
      <c r="BL143" s="4" t="str">
        <f>IF(LEN(INDEX('By serial number'!$A:$AV,MATCH(TEXT($C143,"000"),'By serial number'!$A:$A,0),MATCH(_7043_DJones_1_export_excel_2_9_[[#Headers],[CEO_Address2]],'By serial number'!$A$1:$AV$1,0)))=0,"",INDEX('By serial number'!$A:$AV,MATCH(TEXT($C143,"000"),'By serial number'!$A:$A,0),MATCH(_7043_DJones_1_export_excel_2_9_[[#Headers],[CEO_Address2]],'By serial number'!$A$1:$AV$1,0)))</f>
        <v/>
      </c>
      <c r="BM143" s="4" t="str">
        <f>IF(LEN(INDEX('By serial number'!$A:$AV,MATCH(TEXT($C143,"000"),'By serial number'!$A:$A,0),MATCH(_7043_DJones_1_export_excel_2_9_[[#Headers],[CEO_Address3]],'By serial number'!$A$1:$AV$1,0)))=0,"",INDEX('By serial number'!$A:$AV,MATCH(TEXT($C143,"000"),'By serial number'!$A:$A,0),MATCH(_7043_DJones_1_export_excel_2_9_[[#Headers],[CEO_Address3]],'By serial number'!$A$1:$AV$1,0)))</f>
        <v/>
      </c>
      <c r="BN143" s="4" t="str">
        <f>IF(LEN(INDEX('By serial number'!$A:$AV,MATCH(TEXT($C143,"000"),'By serial number'!$A:$A,0),MATCH(_7043_DJones_1_export_excel_2_9_[[#Headers],[CEO_City]],'By serial number'!$A$1:$AV$1,0)))=0,"",INDEX('By serial number'!$A:$AV,MATCH(TEXT($C143,"000"),'By serial number'!$A:$A,0),MATCH(_7043_DJones_1_export_excel_2_9_[[#Headers],[CEO_City]],'By serial number'!$A$1:$AV$1,0)))</f>
        <v/>
      </c>
      <c r="BO143" s="4" t="str">
        <f>IF(LEN(INDEX('By serial number'!$A:$AV,MATCH(TEXT($C143,"000"),'By serial number'!$A:$A,0),MATCH(_7043_DJones_1_export_excel_2_9_[[#Headers],[CEO_State]],'By serial number'!$A$1:$AV$1,0)))=0,"",INDEX('By serial number'!$A:$AV,MATCH(TEXT($C143,"000"),'By serial number'!$A:$A,0),MATCH(_7043_DJones_1_export_excel_2_9_[[#Headers],[CEO_State]],'By serial number'!$A$1:$AV$1,0)))</f>
        <v/>
      </c>
      <c r="BP143" s="4" t="str">
        <f>IF(LEN(INDEX('By serial number'!$A:$AV,MATCH(TEXT($C143,"000"),'By serial number'!$A:$A,0),MATCH(_7043_DJones_1_export_excel_2_9_[[#Headers],[CEO_Postal_Code]],'By serial number'!$A$1:$AV$1,0)))=0,"",INDEX('By serial number'!$A:$AV,MATCH(TEXT($C143,"000"),'By serial number'!$A:$A,0),MATCH(_7043_DJones_1_export_excel_2_9_[[#Headers],[CEO_Postal_Code]],'By serial number'!$A$1:$AV$1,0)))</f>
        <v/>
      </c>
      <c r="BQ143" s="4" t="str">
        <f>IF(LEN(INDEX('By serial number'!$A:$AV,MATCH(TEXT($C143,"000"),'By serial number'!$A:$A,0),MATCH(_7043_DJones_1_export_excel_2_9_[[#Headers],[CEO_Country]],'By serial number'!$A$1:$AV$1,0)))=0,"",INDEX('By serial number'!$A:$AV,MATCH(TEXT($C143,"000"),'By serial number'!$A:$A,0),MATCH(_7043_DJones_1_export_excel_2_9_[[#Headers],[CEO_Country]],'By serial number'!$A$1:$AV$1,0)))</f>
        <v/>
      </c>
      <c r="BR143" s="4" t="str">
        <f>IF(LEN(INDEX('By serial number'!$A:$AV,MATCH(TEXT($C143,"000"),'By serial number'!$A:$A,0),MATCH(_7043_DJones_1_export_excel_2_9_[[#Headers],[CEO_Phone]],'By serial number'!$A$1:$AV$1,0)))=0,"",INDEX('By serial number'!$A:$AV,MATCH(TEXT($C143,"000"),'By serial number'!$A:$A,0),MATCH(_7043_DJones_1_export_excel_2_9_[[#Headers],[CEO_Phone]],'By serial number'!$A$1:$AV$1,0)))</f>
        <v/>
      </c>
      <c r="BS143" s="4" t="str">
        <f>IF(LEN(INDEX('By serial number'!$A:$AV,MATCH(TEXT($C143,"000"),'By serial number'!$A:$A,0),MATCH(_7043_DJones_1_export_excel_2_9_[[#Headers],[CEO_Phone_Extension]],'By serial number'!$A$1:$AV$1,0)))=0,"",INDEX('By serial number'!$A:$AV,MATCH(TEXT($C143,"000"),'By serial number'!$A:$A,0),MATCH(_7043_DJones_1_export_excel_2_9_[[#Headers],[CEO_Phone_Extension]],'By serial number'!$A$1:$AV$1,0)))</f>
        <v/>
      </c>
      <c r="BT143" s="4" t="str">
        <f>IF(LEN(INDEX('By serial number'!$A:$AV,MATCH(TEXT($C143,"000"),'By serial number'!$A:$A,0),MATCH(_7043_DJones_1_export_excel_2_9_[[#Headers],[CEO_Foreign_Phone]],'By serial number'!$A$1:$AV$1,0)))=0,"",INDEX('By serial number'!$A:$AV,MATCH(TEXT($C143,"000"),'By serial number'!$A:$A,0),MATCH(_7043_DJones_1_export_excel_2_9_[[#Headers],[CEO_Foreign_Phone]],'By serial number'!$A$1:$AV$1,0)))</f>
        <v/>
      </c>
      <c r="BU143" s="4" t="str">
        <f>IFERROR(INDEX(Zerobounce!$A:$B,MATCH(_7043_DJones_1_export_excel_2_9_[[#This Row],[COMPEMAILADDRESS]],Zerobounce!$A:$A,0),2),"")</f>
        <v/>
      </c>
      <c r="BV143" s="4" t="str">
        <f>IFERROR(INDEX(Zerobounce!$A:$B,MATCH(_7043_DJones_1_export_excel_2_9_[[#This Row],[CONTACTEMAIL]],Zerobounce!$A:$A,0),2),"")</f>
        <v/>
      </c>
      <c r="BW143" s="11"/>
    </row>
    <row r="144" spans="1:75" x14ac:dyDescent="0.25">
      <c r="A144" s="4" t="s">
        <v>999</v>
      </c>
      <c r="B144" s="4" t="s">
        <v>1000</v>
      </c>
      <c r="C144">
        <v>283</v>
      </c>
      <c r="D144" s="4" t="s">
        <v>1940</v>
      </c>
      <c r="E144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SP-TBF </v>
      </c>
      <c r="F144" s="4" t="s">
        <v>1941</v>
      </c>
      <c r="G144" s="4"/>
      <c r="H144" s="4" t="s">
        <v>751</v>
      </c>
      <c r="I144" s="4" t="s">
        <v>1086</v>
      </c>
      <c r="J144" s="4" t="s">
        <v>1942</v>
      </c>
      <c r="K144" s="4" t="s">
        <v>1943</v>
      </c>
      <c r="L144" s="4"/>
      <c r="M144" s="4" t="s">
        <v>1944</v>
      </c>
      <c r="N144" s="4"/>
      <c r="O144" t="s">
        <v>1945</v>
      </c>
      <c r="P144" s="4" t="s">
        <v>751</v>
      </c>
      <c r="Q144" s="4" t="s">
        <v>1193</v>
      </c>
      <c r="R144" s="4" t="s">
        <v>1946</v>
      </c>
      <c r="S144" s="4" t="s">
        <v>1947</v>
      </c>
      <c r="T144" s="4" t="s">
        <v>1948</v>
      </c>
      <c r="U144" s="4"/>
      <c r="V144" s="4" t="s">
        <v>1949</v>
      </c>
      <c r="W144" s="4" t="s">
        <v>1950</v>
      </c>
      <c r="X144" s="4" t="s">
        <v>1951</v>
      </c>
      <c r="Y144" s="4" t="s">
        <v>1952</v>
      </c>
      <c r="Z144" s="4" t="s">
        <v>1953</v>
      </c>
      <c r="AA144" s="4"/>
      <c r="AB144" s="4" t="s">
        <v>1953</v>
      </c>
      <c r="AC144" s="4" t="str">
        <f>IF(LEN(INDEX('By serial number'!$A:$AV,MATCH(TEXT($C144,"000"),'By serial number'!$A:$A,0),MATCH(_7043_DJones_1_export_excel_2_9_[[#Headers],["Operator"]],'By serial number'!$A$1:$AV$1,0)))=0,"",INDEX('By serial number'!$A:$AV,MATCH(TEXT($C144,"000"),'By serial number'!$A:$A,0),MATCH(_7043_DJones_1_export_excel_2_9_[[#Headers],["Operator"]],'By serial number'!$A$1:$AV$1,0)))</f>
        <v/>
      </c>
      <c r="AD144" s="4" t="str">
        <f>IF(LEN(INDEX('By serial number'!$A:$AV,MATCH(TEXT($C144,"000"),'By serial number'!$A:$A,0),MATCH(_7043_DJones_1_export_excel_2_9_[[#Headers],[Data]],'By serial number'!$A$1:$AV$1,0)))=0,"",INDEX('By serial number'!$A:$AV,MATCH(TEXT($C144,"000"),'By serial number'!$A:$A,0),MATCH(_7043_DJones_1_export_excel_2_9_[[#Headers],[Data]],'By serial number'!$A$1:$AV$1,0)))</f>
        <v>One Sp Zoo SKA rg 3/3/16</v>
      </c>
      <c r="AE144" s="4" t="str">
        <f>IF(LEN(INDEX('By serial number'!$A:$AV,MATCH(TEXT($C144,"000"),'By serial number'!$A:$A,0),MATCH(_7043_DJones_1_export_excel_2_9_[[#Headers],[NAME]],'By serial number'!$A$1:$AV$1,0)))=0,"",INDEX('By serial number'!$A:$AV,MATCH(TEXT($C144,"000"),'By serial number'!$A:$A,0),MATCH(_7043_DJones_1_export_excel_2_9_[[#Headers],[NAME]],'By serial number'!$A$1:$AV$1,0)))</f>
        <v/>
      </c>
      <c r="AF144" s="4" t="str">
        <f>IF(LEN(INDEX('By serial number'!$A:$AV,MATCH(TEXT($C144,"000"),'By serial number'!$A:$A,0),MATCH(_7043_DJones_1_export_excel_2_9_[[#Headers],[STREET]],'By serial number'!$A$1:$AV$1,0)))=0,"",INDEX('By serial number'!$A:$AV,MATCH(TEXT($C144,"000"),'By serial number'!$A:$A,0),MATCH(_7043_DJones_1_export_excel_2_9_[[#Headers],[STREET]],'By serial number'!$A$1:$AV$1,0)))</f>
        <v/>
      </c>
      <c r="AG144" s="4" t="str">
        <f>IF(LEN(INDEX('By serial number'!$A:$AV,MATCH(TEXT($C144,"000"),'By serial number'!$A:$A,0),MATCH(_7043_DJones_1_export_excel_2_9_[[#Headers],[CITY]],'By serial number'!$A$1:$AV$1,0)))=0,"",INDEX('By serial number'!$A:$AV,MATCH(TEXT($C144,"000"),'By serial number'!$A:$A,0),MATCH(_7043_DJones_1_export_excel_2_9_[[#Headers],[CITY]],'By serial number'!$A$1:$AV$1,0)))</f>
        <v/>
      </c>
      <c r="AH144" s="4" t="str">
        <f>IF(LEN(INDEX('By serial number'!$A:$AV,MATCH(TEXT($C144,"000"),'By serial number'!$A:$A,0),MATCH(_7043_DJones_1_export_excel_2_9_[[#Headers],[STATE]],'By serial number'!$A$1:$AV$1,0)))=0,"",INDEX('By serial number'!$A:$AV,MATCH(TEXT($C144,"000"),'By serial number'!$A:$A,0),MATCH(_7043_DJones_1_export_excel_2_9_[[#Headers],[STATE]],'By serial number'!$A$1:$AV$1,0)))</f>
        <v/>
      </c>
      <c r="AI144" s="4" t="e">
        <f>IF(LEN(INDEX('By serial number'!$A:$AV,MATCH(TEXT($C144,"000"),'By serial number'!$A:$A,0),MATCH(_7043_DJones_1_export_excel_2_9_[[#Headers],[Column1]],'By serial number'!$A$1:$AV$1,0)))=0,"",INDEX('By serial number'!$A:$AV,MATCH(TEXT($C144,"000"),'By serial number'!$A:$A,0),MATCH(_7043_DJones_1_export_excel_2_9_[[#Headers],[Column1]],'By serial number'!$A$1:$AV$1,0)))</f>
        <v>#N/A</v>
      </c>
      <c r="AJ144" s="4" t="str">
        <f>IF(LEN(INDEX('By serial number'!$A:$AV,MATCH(TEXT($C144,"000"),'By serial number'!$A:$A,0),MATCH(_7043_DJones_1_export_excel_2_9_[[#Headers],[OTHER NAMES(1)]],'By serial number'!$A$1:$AV$1,0)))=0,"",INDEX('By serial number'!$A:$AV,MATCH(TEXT($C144,"000"),'By serial number'!$A:$A,0),MATCH(_7043_DJones_1_export_excel_2_9_[[#Headers],[OTHER NAMES(1)]],'By serial number'!$A$1:$AV$1,0)))</f>
        <v/>
      </c>
      <c r="AK144" s="4" t="str">
        <f>IF(LEN(INDEX('By serial number'!$A:$AV,MATCH(TEXT($C144,"000"),'By serial number'!$A:$A,0),MATCH(_7043_DJones_1_export_excel_2_9_[[#Headers],[OTHER NAMES(2)]],'By serial number'!$A$1:$AV$1,0)))=0,"",INDEX('By serial number'!$A:$AV,MATCH(TEXT($C144,"000"),'By serial number'!$A:$A,0),MATCH(_7043_DJones_1_export_excel_2_9_[[#Headers],[OTHER NAMES(2)]],'By serial number'!$A$1:$AV$1,0)))</f>
        <v/>
      </c>
      <c r="AL144" s="4" t="str">
        <f>IF(LEN(INDEX('By serial number'!$A:$AV,MATCH(TEXT($C144,"000"),'By serial number'!$A:$A,0),MATCH(_7043_DJones_1_export_excel_2_9_[[#Headers],[Part 135 Certificate Holder Name]],'By serial number'!$A$1:$AV$1,0)))=0,"",INDEX('By serial number'!$A:$AV,MATCH(TEXT($C144,"000"),'By serial number'!$A:$A,0),MATCH(_7043_DJones_1_export_excel_2_9_[[#Headers],[Part 135 Certificate Holder Name]],'By serial number'!$A$1:$AV$1,0)))</f>
        <v/>
      </c>
      <c r="AM144" s="4" t="str">
        <f>IF(LEN(INDEX('By serial number'!$A:$AV,MATCH(TEXT($C144,"000"),'By serial number'!$A:$A,0),MATCH(_7043_DJones_1_export_excel_2_9_[[#Headers],[Part 135 Dsgn]],'By serial number'!$A$1:$AV$1,0)))=0,"",INDEX('By serial number'!$A:$AV,MATCH(TEXT($C144,"000"),'By serial number'!$A:$A,0),MATCH(_7043_DJones_1_export_excel_2_9_[[#Headers],[Part 135 Dsgn]],'By serial number'!$A$1:$AV$1,0)))</f>
        <v/>
      </c>
      <c r="AN144" s="4" t="e">
        <f>IF(LEN(INDEX('By serial number'!$A:$AV,MATCH(TEXT($C144,"000"),'By serial number'!$A:$A,0),MATCH(_7043_DJones_1_export_excel_2_9_[[#Headers],[Column2]],'By serial number'!$A$1:$AV$1,0)))=0,"",INDEX('By serial number'!$A:$AV,MATCH(TEXT($C144,"000"),'By serial number'!$A:$A,0),MATCH(_7043_DJones_1_export_excel_2_9_[[#Headers],[Column2]],'By serial number'!$A$1:$AV$1,0)))</f>
        <v>#N/A</v>
      </c>
      <c r="AO144" s="4" t="str">
        <f>IF(LEN(INDEX('By serial number'!$A:$AV,MATCH(TEXT($C144,"000"),'By serial number'!$A:$A,0),MATCH(_7043_DJones_1_export_excel_2_9_[[#Headers],[DNB Key People]],'By serial number'!$A$1:$AV$1,0)))=0,"",INDEX('By serial number'!$A:$AV,MATCH(TEXT($C144,"000"),'By serial number'!$A:$A,0),MATCH(_7043_DJones_1_export_excel_2_9_[[#Headers],[DNB Key People]],'By serial number'!$A$1:$AV$1,0)))</f>
        <v/>
      </c>
      <c r="AP144" s="4" t="str">
        <f>IF(LEN(INDEX('By serial number'!$A:$AV,MATCH(TEXT($C144,"000"),'By serial number'!$A:$A,0),MATCH(_7043_DJones_1_export_excel_2_9_[[#Headers],[POC]],'By serial number'!$A$1:$AV$1,0)))=0,"",INDEX('By serial number'!$A:$AV,MATCH(TEXT($C144,"000"),'By serial number'!$A:$A,0),MATCH(_7043_DJones_1_export_excel_2_9_[[#Headers],[POC]],'By serial number'!$A$1:$AV$1,0)))</f>
        <v/>
      </c>
      <c r="AQ144" s="4" t="str">
        <f>IF(LEN(INDEX('By serial number'!$A:$AV,MATCH(TEXT($C144,"000"),'By serial number'!$A:$A,0),MATCH(_7043_DJones_1_export_excel_2_9_[[#Headers],[Title]],'By serial number'!$A$1:$AV$1,0)))=0,"",INDEX('By serial number'!$A:$AV,MATCH(TEXT($C144,"000"),'By serial number'!$A:$A,0),MATCH(_7043_DJones_1_export_excel_2_9_[[#Headers],[Title]],'By serial number'!$A$1:$AV$1,0)))</f>
        <v/>
      </c>
      <c r="AR144" s="4" t="str">
        <f>IF(LEN(INDEX('By serial number'!$A:$AV,MATCH(TEXT($C144,"000"),'By serial number'!$A:$A,0),MATCH(_7043_DJones_1_export_excel_2_9_[[#Headers],[Address]],'By serial number'!$A$1:$AV$1,0)))=0,"",INDEX('By serial number'!$A:$AV,MATCH(TEXT($C144,"000"),'By serial number'!$A:$A,0),MATCH(_7043_DJones_1_export_excel_2_9_[[#Headers],[Address]],'By serial number'!$A$1:$AV$1,0)))</f>
        <v/>
      </c>
      <c r="AS144" s="4" t="e">
        <f>IF(LEN(INDEX('By serial number'!$A:$AV,MATCH(TEXT($C144,"000"),'By serial number'!$A:$A,0),MATCH(_7043_DJones_1_export_excel_2_9_[[#Headers],[Column3]],'By serial number'!$A$1:$AV$1,0)))=0,"",INDEX('By serial number'!$A:$AV,MATCH(TEXT($C144,"000"),'By serial number'!$A:$A,0),MATCH(_7043_DJones_1_export_excel_2_9_[[#Headers],[Column3]],'By serial number'!$A$1:$AV$1,0)))</f>
        <v>#N/A</v>
      </c>
      <c r="AT144" s="4" t="str">
        <f>IF(LEN(INDEX('By serial number'!$A:$AV,MATCH(TEXT($C144,"000"),'By serial number'!$A:$A,0),MATCH(_7043_DJones_1_export_excel_2_9_[[#Headers],[Phone]],'By serial number'!$A$1:$AV$1,0)))=0,"",INDEX('By serial number'!$A:$AV,MATCH(TEXT($C144,"000"),'By serial number'!$A:$A,0),MATCH(_7043_DJones_1_export_excel_2_9_[[#Headers],[Phone]],'By serial number'!$A$1:$AV$1,0)))</f>
        <v/>
      </c>
      <c r="AU144" s="4" t="str">
        <f>IF(LEN(INDEX('By serial number'!$A:$AV,MATCH(TEXT($C144,"000"),'By serial number'!$A:$A,0),MATCH(_7043_DJones_1_export_excel_2_9_[[#Headers],[Email]],'By serial number'!$A$1:$AV$1,0)))=0,"",INDEX('By serial number'!$A:$AV,MATCH(TEXT($C144,"000"),'By serial number'!$A:$A,0),MATCH(_7043_DJones_1_export_excel_2_9_[[#Headers],[Email]],'By serial number'!$A$1:$AV$1,0)))</f>
        <v/>
      </c>
      <c r="AV144" s="4" t="e">
        <f>IF(LEN(INDEX('By serial number'!$A:$AV,MATCH(TEXT($C144,"000"),'By serial number'!$A:$A,0),MATCH(_7043_DJones_1_export_excel_2_9_[[#Headers],[Column4]],'By serial number'!$A$1:$AV$1,0)))=0,"",INDEX('By serial number'!$A:$AV,MATCH(TEXT($C144,"000"),'By serial number'!$A:$A,0),MATCH(_7043_DJones_1_export_excel_2_9_[[#Headers],[Column4]],'By serial number'!$A$1:$AV$1,0)))</f>
        <v>#N/A</v>
      </c>
      <c r="AW144" s="4" t="str">
        <f>IF(LEN(INDEX('By serial number'!$A:$AV,MATCH(TEXT($C144,"000"),'By serial number'!$A:$A,0),MATCH(_7043_DJones_1_export_excel_2_9_[[#Headers],[NBAA Name]],'By serial number'!$A$1:$AV$1,0)))=0,"",INDEX('By serial number'!$A:$AV,MATCH(TEXT($C144,"000"),'By serial number'!$A:$A,0),MATCH(_7043_DJones_1_export_excel_2_9_[[#Headers],[NBAA Name]],'By serial number'!$A$1:$AV$1,0)))</f>
        <v/>
      </c>
      <c r="AX144" s="4" t="str">
        <f>IF(LEN(INDEX('By serial number'!$A:$AV,MATCH(TEXT($C144,"000"),'By serial number'!$A:$A,0),MATCH(_7043_DJones_1_export_excel_2_9_[[#Headers],[NBAA Addr1]],'By serial number'!$A$1:$AV$1,0)))=0,"",INDEX('By serial number'!$A:$AV,MATCH(TEXT($C144,"000"),'By serial number'!$A:$A,0),MATCH(_7043_DJones_1_export_excel_2_9_[[#Headers],[NBAA Addr1]],'By serial number'!$A$1:$AV$1,0)))</f>
        <v/>
      </c>
      <c r="AY144" s="4" t="str">
        <f>IF(LEN(INDEX('By serial number'!$A:$AV,MATCH(TEXT($C144,"000"),'By serial number'!$A:$A,0),MATCH(_7043_DJones_1_export_excel_2_9_[[#Headers],[NBAA Addr2]],'By serial number'!$A$1:$AV$1,0)))=0,"",INDEX('By serial number'!$A:$AV,MATCH(TEXT($C144,"000"),'By serial number'!$A:$A,0),MATCH(_7043_DJones_1_export_excel_2_9_[[#Headers],[NBAA Addr2]],'By serial number'!$A$1:$AV$1,0)))</f>
        <v/>
      </c>
      <c r="AZ144" s="4" t="str">
        <f>IF(LEN(INDEX('By serial number'!$A:$AV,MATCH(TEXT($C144,"000"),'By serial number'!$A:$A,0),MATCH(_7043_DJones_1_export_excel_2_9_[[#Headers],[NBAA City]],'By serial number'!$A$1:$AV$1,0)))=0,"",INDEX('By serial number'!$A:$AV,MATCH(TEXT($C144,"000"),'By serial number'!$A:$A,0),MATCH(_7043_DJones_1_export_excel_2_9_[[#Headers],[NBAA City]],'By serial number'!$A$1:$AV$1,0)))</f>
        <v/>
      </c>
      <c r="BA144" s="4" t="str">
        <f>IF(LEN(INDEX('By serial number'!$A:$AV,MATCH(TEXT($C144,"000"),'By serial number'!$A:$A,0),MATCH(_7043_DJones_1_export_excel_2_9_[[#Headers],[NBAA State]],'By serial number'!$A$1:$AV$1,0)))=0,"",INDEX('By serial number'!$A:$AV,MATCH(TEXT($C144,"000"),'By serial number'!$A:$A,0),MATCH(_7043_DJones_1_export_excel_2_9_[[#Headers],[NBAA State]],'By serial number'!$A$1:$AV$1,0)))</f>
        <v/>
      </c>
      <c r="BB144" s="4" t="str">
        <f>IF(LEN(INDEX('By serial number'!$A:$AV,MATCH(TEXT($C144,"000"),'By serial number'!$A:$A,0),MATCH(_7043_DJones_1_export_excel_2_9_[[#Headers],[NBAA Zip]],'By serial number'!$A$1:$AV$1,0)))=0,"",INDEX('By serial number'!$A:$AV,MATCH(TEXT($C144,"000"),'By serial number'!$A:$A,0),MATCH(_7043_DJones_1_export_excel_2_9_[[#Headers],[NBAA Zip]],'By serial number'!$A$1:$AV$1,0)))</f>
        <v/>
      </c>
      <c r="BC144" s="4" t="str">
        <f>IF(LEN(INDEX('By serial number'!$A:$AV,MATCH(TEXT($C144,"000"),'By serial number'!$A:$A,0),MATCH(_7043_DJones_1_export_excel_2_9_[[#Headers],[NBAA Phone]],'By serial number'!$A$1:$AV$1,0)))=0,"",INDEX('By serial number'!$A:$AV,MATCH(TEXT($C144,"000"),'By serial number'!$A:$A,0),MATCH(_7043_DJones_1_export_excel_2_9_[[#Headers],[NBAA Phone]],'By serial number'!$A$1:$AV$1,0)))</f>
        <v/>
      </c>
      <c r="BD144" s="4" t="str">
        <f>IF(LEN(INDEX('By serial number'!$A:$AV,MATCH(TEXT($C144,"000"),'By serial number'!$A:$A,0),MATCH(_7043_DJones_1_export_excel_2_9_[[#Headers],[NBAA Web]],'By serial number'!$A$1:$AV$1,0)))=0,"",INDEX('By serial number'!$A:$AV,MATCH(TEXT($C144,"000"),'By serial number'!$A:$A,0),MATCH(_7043_DJones_1_export_excel_2_9_[[#Headers],[NBAA Web]],'By serial number'!$A$1:$AV$1,0)))</f>
        <v/>
      </c>
      <c r="BE144" s="4" t="str">
        <f>IF(LEN(INDEX('By serial number'!$A:$AV,MATCH(TEXT($C144,"000"),'By serial number'!$A:$A,0),MATCH(_7043_DJones_1_export_excel_2_9_[[#Headers],[NBAA email]],'By serial number'!$A$1:$AV$1,0)))=0,"",INDEX('By serial number'!$A:$AV,MATCH(TEXT($C144,"000"),'By serial number'!$A:$A,0),MATCH(_7043_DJones_1_export_excel_2_9_[[#Headers],[NBAA email]],'By serial number'!$A$1:$AV$1,0)))</f>
        <v/>
      </c>
      <c r="BF144" s="4" t="str">
        <f>IF(LEN(INDEX('By serial number'!$A:$AV,MATCH(TEXT($C144,"000"),'By serial number'!$A:$A,0),MATCH(_7043_DJones_1_export_excel_2_9_[[#Headers],[NBAA NBAA Link]],'By serial number'!$A$1:$AV$1,0)))=0,"",INDEX('By serial number'!$A:$AV,MATCH(TEXT($C144,"000"),'By serial number'!$A:$A,0),MATCH(_7043_DJones_1_export_excel_2_9_[[#Headers],[NBAA NBAA Link]],'By serial number'!$A$1:$AV$1,0)))</f>
        <v/>
      </c>
      <c r="BG144" s="4" t="str">
        <f>IF(LEN(INDEX('By serial number'!$A:$AV,MATCH(TEXT($C144,"000"),'By serial number'!$A:$A,0),MATCH(_7043_DJones_1_export_excel_2_9_[[#Headers],[Certificate Designator]],'By serial number'!$A$1:$AV$1,0)))=0,"",INDEX('By serial number'!$A:$AV,MATCH(TEXT($C144,"000"),'By serial number'!$A:$A,0),MATCH(_7043_DJones_1_export_excel_2_9_[[#Headers],[Certificate Designator]],'By serial number'!$A$1:$AV$1,0)))</f>
        <v/>
      </c>
      <c r="BH144" s="4" t="str">
        <f>IF(LEN(INDEX('By serial number'!$A:$AV,MATCH(TEXT($C144,"000"),'By serial number'!$A:$A,0),MATCH(_7043_DJones_1_export_excel_2_9_[[#Headers],[Company Name]],'By serial number'!$A$1:$AV$1,0)))=0,"",INDEX('By serial number'!$A:$AV,MATCH(TEXT($C144,"000"),'By serial number'!$A:$A,0),MATCH(_7043_DJones_1_export_excel_2_9_[[#Headers],[Company Name]],'By serial number'!$A$1:$AV$1,0)))</f>
        <v/>
      </c>
      <c r="BI144" s="4" t="str">
        <f>IF(LEN(INDEX('By serial number'!$A:$AV,MATCH(TEXT($C144,"000"),'By serial number'!$A:$A,0),MATCH(_7043_DJones_1_export_excel_2_9_[[#Headers],[CEO_Name]],'By serial number'!$A$1:$AV$1,0)))=0,"",INDEX('By serial number'!$A:$AV,MATCH(TEXT($C144,"000"),'By serial number'!$A:$A,0),MATCH(_7043_DJones_1_export_excel_2_9_[[#Headers],[CEO_Name]],'By serial number'!$A$1:$AV$1,0)))</f>
        <v/>
      </c>
      <c r="BJ144" s="4" t="str">
        <f>IF(LEN(INDEX('By serial number'!$A:$AV,MATCH(TEXT($C144,"000"),'By serial number'!$A:$A,0),MATCH(_7043_DJones_1_export_excel_2_9_[[#Headers],[CEO_Title]],'By serial number'!$A$1:$AV$1,0)))=0,"",INDEX('By serial number'!$A:$AV,MATCH(TEXT($C144,"000"),'By serial number'!$A:$A,0),MATCH(_7043_DJones_1_export_excel_2_9_[[#Headers],[CEO_Title]],'By serial number'!$A$1:$AV$1,0)))</f>
        <v/>
      </c>
      <c r="BK144" s="4" t="str">
        <f>IF(LEN(INDEX('By serial number'!$A:$AV,MATCH(TEXT($C144,"000"),'By serial number'!$A:$A,0),MATCH(_7043_DJones_1_export_excel_2_9_[[#Headers],[CEO_Address1]],'By serial number'!$A$1:$AV$1,0)))=0,"",INDEX('By serial number'!$A:$AV,MATCH(TEXT($C144,"000"),'By serial number'!$A:$A,0),MATCH(_7043_DJones_1_export_excel_2_9_[[#Headers],[CEO_Address1]],'By serial number'!$A$1:$AV$1,0)))</f>
        <v/>
      </c>
      <c r="BL144" s="4" t="str">
        <f>IF(LEN(INDEX('By serial number'!$A:$AV,MATCH(TEXT($C144,"000"),'By serial number'!$A:$A,0),MATCH(_7043_DJones_1_export_excel_2_9_[[#Headers],[CEO_Address2]],'By serial number'!$A$1:$AV$1,0)))=0,"",INDEX('By serial number'!$A:$AV,MATCH(TEXT($C144,"000"),'By serial number'!$A:$A,0),MATCH(_7043_DJones_1_export_excel_2_9_[[#Headers],[CEO_Address2]],'By serial number'!$A$1:$AV$1,0)))</f>
        <v/>
      </c>
      <c r="BM144" s="4" t="str">
        <f>IF(LEN(INDEX('By serial number'!$A:$AV,MATCH(TEXT($C144,"000"),'By serial number'!$A:$A,0),MATCH(_7043_DJones_1_export_excel_2_9_[[#Headers],[CEO_Address3]],'By serial number'!$A$1:$AV$1,0)))=0,"",INDEX('By serial number'!$A:$AV,MATCH(TEXT($C144,"000"),'By serial number'!$A:$A,0),MATCH(_7043_DJones_1_export_excel_2_9_[[#Headers],[CEO_Address3]],'By serial number'!$A$1:$AV$1,0)))</f>
        <v/>
      </c>
      <c r="BN144" s="4" t="str">
        <f>IF(LEN(INDEX('By serial number'!$A:$AV,MATCH(TEXT($C144,"000"),'By serial number'!$A:$A,0),MATCH(_7043_DJones_1_export_excel_2_9_[[#Headers],[CEO_City]],'By serial number'!$A$1:$AV$1,0)))=0,"",INDEX('By serial number'!$A:$AV,MATCH(TEXT($C144,"000"),'By serial number'!$A:$A,0),MATCH(_7043_DJones_1_export_excel_2_9_[[#Headers],[CEO_City]],'By serial number'!$A$1:$AV$1,0)))</f>
        <v/>
      </c>
      <c r="BO144" s="4" t="str">
        <f>IF(LEN(INDEX('By serial number'!$A:$AV,MATCH(TEXT($C144,"000"),'By serial number'!$A:$A,0),MATCH(_7043_DJones_1_export_excel_2_9_[[#Headers],[CEO_State]],'By serial number'!$A$1:$AV$1,0)))=0,"",INDEX('By serial number'!$A:$AV,MATCH(TEXT($C144,"000"),'By serial number'!$A:$A,0),MATCH(_7043_DJones_1_export_excel_2_9_[[#Headers],[CEO_State]],'By serial number'!$A$1:$AV$1,0)))</f>
        <v/>
      </c>
      <c r="BP144" s="4" t="str">
        <f>IF(LEN(INDEX('By serial number'!$A:$AV,MATCH(TEXT($C144,"000"),'By serial number'!$A:$A,0),MATCH(_7043_DJones_1_export_excel_2_9_[[#Headers],[CEO_Postal_Code]],'By serial number'!$A$1:$AV$1,0)))=0,"",INDEX('By serial number'!$A:$AV,MATCH(TEXT($C144,"000"),'By serial number'!$A:$A,0),MATCH(_7043_DJones_1_export_excel_2_9_[[#Headers],[CEO_Postal_Code]],'By serial number'!$A$1:$AV$1,0)))</f>
        <v/>
      </c>
      <c r="BQ144" s="4" t="str">
        <f>IF(LEN(INDEX('By serial number'!$A:$AV,MATCH(TEXT($C144,"000"),'By serial number'!$A:$A,0),MATCH(_7043_DJones_1_export_excel_2_9_[[#Headers],[CEO_Country]],'By serial number'!$A$1:$AV$1,0)))=0,"",INDEX('By serial number'!$A:$AV,MATCH(TEXT($C144,"000"),'By serial number'!$A:$A,0),MATCH(_7043_DJones_1_export_excel_2_9_[[#Headers],[CEO_Country]],'By serial number'!$A$1:$AV$1,0)))</f>
        <v/>
      </c>
      <c r="BR144" s="4" t="str">
        <f>IF(LEN(INDEX('By serial number'!$A:$AV,MATCH(TEXT($C144,"000"),'By serial number'!$A:$A,0),MATCH(_7043_DJones_1_export_excel_2_9_[[#Headers],[CEO_Phone]],'By serial number'!$A$1:$AV$1,0)))=0,"",INDEX('By serial number'!$A:$AV,MATCH(TEXT($C144,"000"),'By serial number'!$A:$A,0),MATCH(_7043_DJones_1_export_excel_2_9_[[#Headers],[CEO_Phone]],'By serial number'!$A$1:$AV$1,0)))</f>
        <v/>
      </c>
      <c r="BS144" s="4" t="str">
        <f>IF(LEN(INDEX('By serial number'!$A:$AV,MATCH(TEXT($C144,"000"),'By serial number'!$A:$A,0),MATCH(_7043_DJones_1_export_excel_2_9_[[#Headers],[CEO_Phone_Extension]],'By serial number'!$A$1:$AV$1,0)))=0,"",INDEX('By serial number'!$A:$AV,MATCH(TEXT($C144,"000"),'By serial number'!$A:$A,0),MATCH(_7043_DJones_1_export_excel_2_9_[[#Headers],[CEO_Phone_Extension]],'By serial number'!$A$1:$AV$1,0)))</f>
        <v/>
      </c>
      <c r="BT144" s="4" t="str">
        <f>IF(LEN(INDEX('By serial number'!$A:$AV,MATCH(TEXT($C144,"000"),'By serial number'!$A:$A,0),MATCH(_7043_DJones_1_export_excel_2_9_[[#Headers],[CEO_Foreign_Phone]],'By serial number'!$A$1:$AV$1,0)))=0,"",INDEX('By serial number'!$A:$AV,MATCH(TEXT($C144,"000"),'By serial number'!$A:$A,0),MATCH(_7043_DJones_1_export_excel_2_9_[[#Headers],[CEO_Foreign_Phone]],'By serial number'!$A$1:$AV$1,0)))</f>
        <v/>
      </c>
      <c r="BU144" s="4" t="str">
        <f>IFERROR(INDEX(Zerobounce!$A:$B,MATCH(_7043_DJones_1_export_excel_2_9_[[#This Row],[COMPEMAILADDRESS]],Zerobounce!$A:$A,0),2),"")</f>
        <v>do_not_mail</v>
      </c>
      <c r="BV144" s="4" t="str">
        <f>IFERROR(INDEX(Zerobounce!$A:$B,MATCH(_7043_DJones_1_export_excel_2_9_[[#This Row],[CONTACTEMAIL]],Zerobounce!$A:$A,0),2),"")</f>
        <v>valid</v>
      </c>
      <c r="BW144" s="11"/>
    </row>
    <row r="145" spans="1:75" x14ac:dyDescent="0.25">
      <c r="A145" s="4" t="s">
        <v>999</v>
      </c>
      <c r="B145" s="4" t="s">
        <v>1000</v>
      </c>
      <c r="C145">
        <v>283</v>
      </c>
      <c r="D145" s="4" t="s">
        <v>1940</v>
      </c>
      <c r="E145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SP-TBF </v>
      </c>
      <c r="F145" s="4" t="s">
        <v>1941</v>
      </c>
      <c r="G145" s="4"/>
      <c r="H145" s="4" t="s">
        <v>751</v>
      </c>
      <c r="I145" s="4" t="s">
        <v>515</v>
      </c>
      <c r="J145" s="4" t="s">
        <v>1954</v>
      </c>
      <c r="K145" s="4" t="s">
        <v>1955</v>
      </c>
      <c r="L145" s="4"/>
      <c r="M145" s="4" t="s">
        <v>1956</v>
      </c>
      <c r="N145" s="4"/>
      <c r="O145" t="s">
        <v>1957</v>
      </c>
      <c r="P145" s="4" t="s">
        <v>751</v>
      </c>
      <c r="Q145" s="4" t="s">
        <v>1016</v>
      </c>
      <c r="R145" s="4" t="s">
        <v>1958</v>
      </c>
      <c r="S145" s="4" t="s">
        <v>1959</v>
      </c>
      <c r="T145" s="4" t="s">
        <v>1960</v>
      </c>
      <c r="U145" s="4"/>
      <c r="V145" s="4" t="s">
        <v>1615</v>
      </c>
      <c r="W145" s="4" t="s">
        <v>1961</v>
      </c>
      <c r="X145" s="4" t="s">
        <v>1962</v>
      </c>
      <c r="Y145" s="4"/>
      <c r="Z145" s="4" t="s">
        <v>1960</v>
      </c>
      <c r="AA145" s="4"/>
      <c r="AB145" s="4"/>
      <c r="AC145" s="4" t="str">
        <f>IF(LEN(INDEX('By serial number'!$A:$AV,MATCH(TEXT($C145,"000"),'By serial number'!$A:$A,0),MATCH(_7043_DJones_1_export_excel_2_9_[[#Headers],["Operator"]],'By serial number'!$A$1:$AV$1,0)))=0,"",INDEX('By serial number'!$A:$AV,MATCH(TEXT($C145,"000"),'By serial number'!$A:$A,0),MATCH(_7043_DJones_1_export_excel_2_9_[[#Headers],["Operator"]],'By serial number'!$A$1:$AV$1,0)))</f>
        <v/>
      </c>
      <c r="AD145" s="4" t="str">
        <f>IF(LEN(INDEX('By serial number'!$A:$AV,MATCH(TEXT($C145,"000"),'By serial number'!$A:$A,0),MATCH(_7043_DJones_1_export_excel_2_9_[[#Headers],[Data]],'By serial number'!$A$1:$AV$1,0)))=0,"",INDEX('By serial number'!$A:$AV,MATCH(TEXT($C145,"000"),'By serial number'!$A:$A,0),MATCH(_7043_DJones_1_export_excel_2_9_[[#Headers],[Data]],'By serial number'!$A$1:$AV$1,0)))</f>
        <v>One Sp Zoo SKA rg 3/3/16</v>
      </c>
      <c r="AE145" s="4" t="str">
        <f>IF(LEN(INDEX('By serial number'!$A:$AV,MATCH(TEXT($C145,"000"),'By serial number'!$A:$A,0),MATCH(_7043_DJones_1_export_excel_2_9_[[#Headers],[NAME]],'By serial number'!$A$1:$AV$1,0)))=0,"",INDEX('By serial number'!$A:$AV,MATCH(TEXT($C145,"000"),'By serial number'!$A:$A,0),MATCH(_7043_DJones_1_export_excel_2_9_[[#Headers],[NAME]],'By serial number'!$A$1:$AV$1,0)))</f>
        <v/>
      </c>
      <c r="AF145" s="4" t="str">
        <f>IF(LEN(INDEX('By serial number'!$A:$AV,MATCH(TEXT($C145,"000"),'By serial number'!$A:$A,0),MATCH(_7043_DJones_1_export_excel_2_9_[[#Headers],[STREET]],'By serial number'!$A$1:$AV$1,0)))=0,"",INDEX('By serial number'!$A:$AV,MATCH(TEXT($C145,"000"),'By serial number'!$A:$A,0),MATCH(_7043_DJones_1_export_excel_2_9_[[#Headers],[STREET]],'By serial number'!$A$1:$AV$1,0)))</f>
        <v/>
      </c>
      <c r="AG145" s="4" t="str">
        <f>IF(LEN(INDEX('By serial number'!$A:$AV,MATCH(TEXT($C145,"000"),'By serial number'!$A:$A,0),MATCH(_7043_DJones_1_export_excel_2_9_[[#Headers],[CITY]],'By serial number'!$A$1:$AV$1,0)))=0,"",INDEX('By serial number'!$A:$AV,MATCH(TEXT($C145,"000"),'By serial number'!$A:$A,0),MATCH(_7043_DJones_1_export_excel_2_9_[[#Headers],[CITY]],'By serial number'!$A$1:$AV$1,0)))</f>
        <v/>
      </c>
      <c r="AH145" s="4" t="str">
        <f>IF(LEN(INDEX('By serial number'!$A:$AV,MATCH(TEXT($C145,"000"),'By serial number'!$A:$A,0),MATCH(_7043_DJones_1_export_excel_2_9_[[#Headers],[STATE]],'By serial number'!$A$1:$AV$1,0)))=0,"",INDEX('By serial number'!$A:$AV,MATCH(TEXT($C145,"000"),'By serial number'!$A:$A,0),MATCH(_7043_DJones_1_export_excel_2_9_[[#Headers],[STATE]],'By serial number'!$A$1:$AV$1,0)))</f>
        <v/>
      </c>
      <c r="AI145" s="4" t="e">
        <f>IF(LEN(INDEX('By serial number'!$A:$AV,MATCH(TEXT($C145,"000"),'By serial number'!$A:$A,0),MATCH(_7043_DJones_1_export_excel_2_9_[[#Headers],[Column1]],'By serial number'!$A$1:$AV$1,0)))=0,"",INDEX('By serial number'!$A:$AV,MATCH(TEXT($C145,"000"),'By serial number'!$A:$A,0),MATCH(_7043_DJones_1_export_excel_2_9_[[#Headers],[Column1]],'By serial number'!$A$1:$AV$1,0)))</f>
        <v>#N/A</v>
      </c>
      <c r="AJ145" s="4" t="str">
        <f>IF(LEN(INDEX('By serial number'!$A:$AV,MATCH(TEXT($C145,"000"),'By serial number'!$A:$A,0),MATCH(_7043_DJones_1_export_excel_2_9_[[#Headers],[OTHER NAMES(1)]],'By serial number'!$A$1:$AV$1,0)))=0,"",INDEX('By serial number'!$A:$AV,MATCH(TEXT($C145,"000"),'By serial number'!$A:$A,0),MATCH(_7043_DJones_1_export_excel_2_9_[[#Headers],[OTHER NAMES(1)]],'By serial number'!$A$1:$AV$1,0)))</f>
        <v/>
      </c>
      <c r="AK145" s="4" t="str">
        <f>IF(LEN(INDEX('By serial number'!$A:$AV,MATCH(TEXT($C145,"000"),'By serial number'!$A:$A,0),MATCH(_7043_DJones_1_export_excel_2_9_[[#Headers],[OTHER NAMES(2)]],'By serial number'!$A$1:$AV$1,0)))=0,"",INDEX('By serial number'!$A:$AV,MATCH(TEXT($C145,"000"),'By serial number'!$A:$A,0),MATCH(_7043_DJones_1_export_excel_2_9_[[#Headers],[OTHER NAMES(2)]],'By serial number'!$A$1:$AV$1,0)))</f>
        <v/>
      </c>
      <c r="AL145" s="4" t="str">
        <f>IF(LEN(INDEX('By serial number'!$A:$AV,MATCH(TEXT($C145,"000"),'By serial number'!$A:$A,0),MATCH(_7043_DJones_1_export_excel_2_9_[[#Headers],[Part 135 Certificate Holder Name]],'By serial number'!$A$1:$AV$1,0)))=0,"",INDEX('By serial number'!$A:$AV,MATCH(TEXT($C145,"000"),'By serial number'!$A:$A,0),MATCH(_7043_DJones_1_export_excel_2_9_[[#Headers],[Part 135 Certificate Holder Name]],'By serial number'!$A$1:$AV$1,0)))</f>
        <v/>
      </c>
      <c r="AM145" s="4" t="str">
        <f>IF(LEN(INDEX('By serial number'!$A:$AV,MATCH(TEXT($C145,"000"),'By serial number'!$A:$A,0),MATCH(_7043_DJones_1_export_excel_2_9_[[#Headers],[Part 135 Dsgn]],'By serial number'!$A$1:$AV$1,0)))=0,"",INDEX('By serial number'!$A:$AV,MATCH(TEXT($C145,"000"),'By serial number'!$A:$A,0),MATCH(_7043_DJones_1_export_excel_2_9_[[#Headers],[Part 135 Dsgn]],'By serial number'!$A$1:$AV$1,0)))</f>
        <v/>
      </c>
      <c r="AN145" s="4" t="e">
        <f>IF(LEN(INDEX('By serial number'!$A:$AV,MATCH(TEXT($C145,"000"),'By serial number'!$A:$A,0),MATCH(_7043_DJones_1_export_excel_2_9_[[#Headers],[Column2]],'By serial number'!$A$1:$AV$1,0)))=0,"",INDEX('By serial number'!$A:$AV,MATCH(TEXT($C145,"000"),'By serial number'!$A:$A,0),MATCH(_7043_DJones_1_export_excel_2_9_[[#Headers],[Column2]],'By serial number'!$A$1:$AV$1,0)))</f>
        <v>#N/A</v>
      </c>
      <c r="AO145" s="4" t="str">
        <f>IF(LEN(INDEX('By serial number'!$A:$AV,MATCH(TEXT($C145,"000"),'By serial number'!$A:$A,0),MATCH(_7043_DJones_1_export_excel_2_9_[[#Headers],[DNB Key People]],'By serial number'!$A$1:$AV$1,0)))=0,"",INDEX('By serial number'!$A:$AV,MATCH(TEXT($C145,"000"),'By serial number'!$A:$A,0),MATCH(_7043_DJones_1_export_excel_2_9_[[#Headers],[DNB Key People]],'By serial number'!$A$1:$AV$1,0)))</f>
        <v/>
      </c>
      <c r="AP145" s="4" t="str">
        <f>IF(LEN(INDEX('By serial number'!$A:$AV,MATCH(TEXT($C145,"000"),'By serial number'!$A:$A,0),MATCH(_7043_DJones_1_export_excel_2_9_[[#Headers],[POC]],'By serial number'!$A$1:$AV$1,0)))=0,"",INDEX('By serial number'!$A:$AV,MATCH(TEXT($C145,"000"),'By serial number'!$A:$A,0),MATCH(_7043_DJones_1_export_excel_2_9_[[#Headers],[POC]],'By serial number'!$A$1:$AV$1,0)))</f>
        <v/>
      </c>
      <c r="AQ145" s="4" t="str">
        <f>IF(LEN(INDEX('By serial number'!$A:$AV,MATCH(TEXT($C145,"000"),'By serial number'!$A:$A,0),MATCH(_7043_DJones_1_export_excel_2_9_[[#Headers],[Title]],'By serial number'!$A$1:$AV$1,0)))=0,"",INDEX('By serial number'!$A:$AV,MATCH(TEXT($C145,"000"),'By serial number'!$A:$A,0),MATCH(_7043_DJones_1_export_excel_2_9_[[#Headers],[Title]],'By serial number'!$A$1:$AV$1,0)))</f>
        <v/>
      </c>
      <c r="AR145" s="4" t="str">
        <f>IF(LEN(INDEX('By serial number'!$A:$AV,MATCH(TEXT($C145,"000"),'By serial number'!$A:$A,0),MATCH(_7043_DJones_1_export_excel_2_9_[[#Headers],[Address]],'By serial number'!$A$1:$AV$1,0)))=0,"",INDEX('By serial number'!$A:$AV,MATCH(TEXT($C145,"000"),'By serial number'!$A:$A,0),MATCH(_7043_DJones_1_export_excel_2_9_[[#Headers],[Address]],'By serial number'!$A$1:$AV$1,0)))</f>
        <v/>
      </c>
      <c r="AS145" s="4" t="e">
        <f>IF(LEN(INDEX('By serial number'!$A:$AV,MATCH(TEXT($C145,"000"),'By serial number'!$A:$A,0),MATCH(_7043_DJones_1_export_excel_2_9_[[#Headers],[Column3]],'By serial number'!$A$1:$AV$1,0)))=0,"",INDEX('By serial number'!$A:$AV,MATCH(TEXT($C145,"000"),'By serial number'!$A:$A,0),MATCH(_7043_DJones_1_export_excel_2_9_[[#Headers],[Column3]],'By serial number'!$A$1:$AV$1,0)))</f>
        <v>#N/A</v>
      </c>
      <c r="AT145" s="4" t="str">
        <f>IF(LEN(INDEX('By serial number'!$A:$AV,MATCH(TEXT($C145,"000"),'By serial number'!$A:$A,0),MATCH(_7043_DJones_1_export_excel_2_9_[[#Headers],[Phone]],'By serial number'!$A$1:$AV$1,0)))=0,"",INDEX('By serial number'!$A:$AV,MATCH(TEXT($C145,"000"),'By serial number'!$A:$A,0),MATCH(_7043_DJones_1_export_excel_2_9_[[#Headers],[Phone]],'By serial number'!$A$1:$AV$1,0)))</f>
        <v/>
      </c>
      <c r="AU145" s="4" t="str">
        <f>IF(LEN(INDEX('By serial number'!$A:$AV,MATCH(TEXT($C145,"000"),'By serial number'!$A:$A,0),MATCH(_7043_DJones_1_export_excel_2_9_[[#Headers],[Email]],'By serial number'!$A$1:$AV$1,0)))=0,"",INDEX('By serial number'!$A:$AV,MATCH(TEXT($C145,"000"),'By serial number'!$A:$A,0),MATCH(_7043_DJones_1_export_excel_2_9_[[#Headers],[Email]],'By serial number'!$A$1:$AV$1,0)))</f>
        <v/>
      </c>
      <c r="AV145" s="4" t="e">
        <f>IF(LEN(INDEX('By serial number'!$A:$AV,MATCH(TEXT($C145,"000"),'By serial number'!$A:$A,0),MATCH(_7043_DJones_1_export_excel_2_9_[[#Headers],[Column4]],'By serial number'!$A$1:$AV$1,0)))=0,"",INDEX('By serial number'!$A:$AV,MATCH(TEXT($C145,"000"),'By serial number'!$A:$A,0),MATCH(_7043_DJones_1_export_excel_2_9_[[#Headers],[Column4]],'By serial number'!$A$1:$AV$1,0)))</f>
        <v>#N/A</v>
      </c>
      <c r="AW145" s="4" t="str">
        <f>IF(LEN(INDEX('By serial number'!$A:$AV,MATCH(TEXT($C145,"000"),'By serial number'!$A:$A,0),MATCH(_7043_DJones_1_export_excel_2_9_[[#Headers],[NBAA Name]],'By serial number'!$A$1:$AV$1,0)))=0,"",INDEX('By serial number'!$A:$AV,MATCH(TEXT($C145,"000"),'By serial number'!$A:$A,0),MATCH(_7043_DJones_1_export_excel_2_9_[[#Headers],[NBAA Name]],'By serial number'!$A$1:$AV$1,0)))</f>
        <v/>
      </c>
      <c r="AX145" s="4" t="str">
        <f>IF(LEN(INDEX('By serial number'!$A:$AV,MATCH(TEXT($C145,"000"),'By serial number'!$A:$A,0),MATCH(_7043_DJones_1_export_excel_2_9_[[#Headers],[NBAA Addr1]],'By serial number'!$A$1:$AV$1,0)))=0,"",INDEX('By serial number'!$A:$AV,MATCH(TEXT($C145,"000"),'By serial number'!$A:$A,0),MATCH(_7043_DJones_1_export_excel_2_9_[[#Headers],[NBAA Addr1]],'By serial number'!$A$1:$AV$1,0)))</f>
        <v/>
      </c>
      <c r="AY145" s="4" t="str">
        <f>IF(LEN(INDEX('By serial number'!$A:$AV,MATCH(TEXT($C145,"000"),'By serial number'!$A:$A,0),MATCH(_7043_DJones_1_export_excel_2_9_[[#Headers],[NBAA Addr2]],'By serial number'!$A$1:$AV$1,0)))=0,"",INDEX('By serial number'!$A:$AV,MATCH(TEXT($C145,"000"),'By serial number'!$A:$A,0),MATCH(_7043_DJones_1_export_excel_2_9_[[#Headers],[NBAA Addr2]],'By serial number'!$A$1:$AV$1,0)))</f>
        <v/>
      </c>
      <c r="AZ145" s="4" t="str">
        <f>IF(LEN(INDEX('By serial number'!$A:$AV,MATCH(TEXT($C145,"000"),'By serial number'!$A:$A,0),MATCH(_7043_DJones_1_export_excel_2_9_[[#Headers],[NBAA City]],'By serial number'!$A$1:$AV$1,0)))=0,"",INDEX('By serial number'!$A:$AV,MATCH(TEXT($C145,"000"),'By serial number'!$A:$A,0),MATCH(_7043_DJones_1_export_excel_2_9_[[#Headers],[NBAA City]],'By serial number'!$A$1:$AV$1,0)))</f>
        <v/>
      </c>
      <c r="BA145" s="4" t="str">
        <f>IF(LEN(INDEX('By serial number'!$A:$AV,MATCH(TEXT($C145,"000"),'By serial number'!$A:$A,0),MATCH(_7043_DJones_1_export_excel_2_9_[[#Headers],[NBAA State]],'By serial number'!$A$1:$AV$1,0)))=0,"",INDEX('By serial number'!$A:$AV,MATCH(TEXT($C145,"000"),'By serial number'!$A:$A,0),MATCH(_7043_DJones_1_export_excel_2_9_[[#Headers],[NBAA State]],'By serial number'!$A$1:$AV$1,0)))</f>
        <v/>
      </c>
      <c r="BB145" s="4" t="str">
        <f>IF(LEN(INDEX('By serial number'!$A:$AV,MATCH(TEXT($C145,"000"),'By serial number'!$A:$A,0),MATCH(_7043_DJones_1_export_excel_2_9_[[#Headers],[NBAA Zip]],'By serial number'!$A$1:$AV$1,0)))=0,"",INDEX('By serial number'!$A:$AV,MATCH(TEXT($C145,"000"),'By serial number'!$A:$A,0),MATCH(_7043_DJones_1_export_excel_2_9_[[#Headers],[NBAA Zip]],'By serial number'!$A$1:$AV$1,0)))</f>
        <v/>
      </c>
      <c r="BC145" s="4" t="str">
        <f>IF(LEN(INDEX('By serial number'!$A:$AV,MATCH(TEXT($C145,"000"),'By serial number'!$A:$A,0),MATCH(_7043_DJones_1_export_excel_2_9_[[#Headers],[NBAA Phone]],'By serial number'!$A$1:$AV$1,0)))=0,"",INDEX('By serial number'!$A:$AV,MATCH(TEXT($C145,"000"),'By serial number'!$A:$A,0),MATCH(_7043_DJones_1_export_excel_2_9_[[#Headers],[NBAA Phone]],'By serial number'!$A$1:$AV$1,0)))</f>
        <v/>
      </c>
      <c r="BD145" s="4" t="str">
        <f>IF(LEN(INDEX('By serial number'!$A:$AV,MATCH(TEXT($C145,"000"),'By serial number'!$A:$A,0),MATCH(_7043_DJones_1_export_excel_2_9_[[#Headers],[NBAA Web]],'By serial number'!$A$1:$AV$1,0)))=0,"",INDEX('By serial number'!$A:$AV,MATCH(TEXT($C145,"000"),'By serial number'!$A:$A,0),MATCH(_7043_DJones_1_export_excel_2_9_[[#Headers],[NBAA Web]],'By serial number'!$A$1:$AV$1,0)))</f>
        <v/>
      </c>
      <c r="BE145" s="4" t="str">
        <f>IF(LEN(INDEX('By serial number'!$A:$AV,MATCH(TEXT($C145,"000"),'By serial number'!$A:$A,0),MATCH(_7043_DJones_1_export_excel_2_9_[[#Headers],[NBAA email]],'By serial number'!$A$1:$AV$1,0)))=0,"",INDEX('By serial number'!$A:$AV,MATCH(TEXT($C145,"000"),'By serial number'!$A:$A,0),MATCH(_7043_DJones_1_export_excel_2_9_[[#Headers],[NBAA email]],'By serial number'!$A$1:$AV$1,0)))</f>
        <v/>
      </c>
      <c r="BF145" s="4" t="str">
        <f>IF(LEN(INDEX('By serial number'!$A:$AV,MATCH(TEXT($C145,"000"),'By serial number'!$A:$A,0),MATCH(_7043_DJones_1_export_excel_2_9_[[#Headers],[NBAA NBAA Link]],'By serial number'!$A$1:$AV$1,0)))=0,"",INDEX('By serial number'!$A:$AV,MATCH(TEXT($C145,"000"),'By serial number'!$A:$A,0),MATCH(_7043_DJones_1_export_excel_2_9_[[#Headers],[NBAA NBAA Link]],'By serial number'!$A$1:$AV$1,0)))</f>
        <v/>
      </c>
      <c r="BG145" s="4" t="str">
        <f>IF(LEN(INDEX('By serial number'!$A:$AV,MATCH(TEXT($C145,"000"),'By serial number'!$A:$A,0),MATCH(_7043_DJones_1_export_excel_2_9_[[#Headers],[Certificate Designator]],'By serial number'!$A$1:$AV$1,0)))=0,"",INDEX('By serial number'!$A:$AV,MATCH(TEXT($C145,"000"),'By serial number'!$A:$A,0),MATCH(_7043_DJones_1_export_excel_2_9_[[#Headers],[Certificate Designator]],'By serial number'!$A$1:$AV$1,0)))</f>
        <v/>
      </c>
      <c r="BH145" s="4" t="str">
        <f>IF(LEN(INDEX('By serial number'!$A:$AV,MATCH(TEXT($C145,"000"),'By serial number'!$A:$A,0),MATCH(_7043_DJones_1_export_excel_2_9_[[#Headers],[Company Name]],'By serial number'!$A$1:$AV$1,0)))=0,"",INDEX('By serial number'!$A:$AV,MATCH(TEXT($C145,"000"),'By serial number'!$A:$A,0),MATCH(_7043_DJones_1_export_excel_2_9_[[#Headers],[Company Name]],'By serial number'!$A$1:$AV$1,0)))</f>
        <v/>
      </c>
      <c r="BI145" s="4" t="str">
        <f>IF(LEN(INDEX('By serial number'!$A:$AV,MATCH(TEXT($C145,"000"),'By serial number'!$A:$A,0),MATCH(_7043_DJones_1_export_excel_2_9_[[#Headers],[CEO_Name]],'By serial number'!$A$1:$AV$1,0)))=0,"",INDEX('By serial number'!$A:$AV,MATCH(TEXT($C145,"000"),'By serial number'!$A:$A,0),MATCH(_7043_DJones_1_export_excel_2_9_[[#Headers],[CEO_Name]],'By serial number'!$A$1:$AV$1,0)))</f>
        <v/>
      </c>
      <c r="BJ145" s="4" t="str">
        <f>IF(LEN(INDEX('By serial number'!$A:$AV,MATCH(TEXT($C145,"000"),'By serial number'!$A:$A,0),MATCH(_7043_DJones_1_export_excel_2_9_[[#Headers],[CEO_Title]],'By serial number'!$A$1:$AV$1,0)))=0,"",INDEX('By serial number'!$A:$AV,MATCH(TEXT($C145,"000"),'By serial number'!$A:$A,0),MATCH(_7043_DJones_1_export_excel_2_9_[[#Headers],[CEO_Title]],'By serial number'!$A$1:$AV$1,0)))</f>
        <v/>
      </c>
      <c r="BK145" s="4" t="str">
        <f>IF(LEN(INDEX('By serial number'!$A:$AV,MATCH(TEXT($C145,"000"),'By serial number'!$A:$A,0),MATCH(_7043_DJones_1_export_excel_2_9_[[#Headers],[CEO_Address1]],'By serial number'!$A$1:$AV$1,0)))=0,"",INDEX('By serial number'!$A:$AV,MATCH(TEXT($C145,"000"),'By serial number'!$A:$A,0),MATCH(_7043_DJones_1_export_excel_2_9_[[#Headers],[CEO_Address1]],'By serial number'!$A$1:$AV$1,0)))</f>
        <v/>
      </c>
      <c r="BL145" s="4" t="str">
        <f>IF(LEN(INDEX('By serial number'!$A:$AV,MATCH(TEXT($C145,"000"),'By serial number'!$A:$A,0),MATCH(_7043_DJones_1_export_excel_2_9_[[#Headers],[CEO_Address2]],'By serial number'!$A$1:$AV$1,0)))=0,"",INDEX('By serial number'!$A:$AV,MATCH(TEXT($C145,"000"),'By serial number'!$A:$A,0),MATCH(_7043_DJones_1_export_excel_2_9_[[#Headers],[CEO_Address2]],'By serial number'!$A$1:$AV$1,0)))</f>
        <v/>
      </c>
      <c r="BM145" s="4" t="str">
        <f>IF(LEN(INDEX('By serial number'!$A:$AV,MATCH(TEXT($C145,"000"),'By serial number'!$A:$A,0),MATCH(_7043_DJones_1_export_excel_2_9_[[#Headers],[CEO_Address3]],'By serial number'!$A$1:$AV$1,0)))=0,"",INDEX('By serial number'!$A:$AV,MATCH(TEXT($C145,"000"),'By serial number'!$A:$A,0),MATCH(_7043_DJones_1_export_excel_2_9_[[#Headers],[CEO_Address3]],'By serial number'!$A$1:$AV$1,0)))</f>
        <v/>
      </c>
      <c r="BN145" s="4" t="str">
        <f>IF(LEN(INDEX('By serial number'!$A:$AV,MATCH(TEXT($C145,"000"),'By serial number'!$A:$A,0),MATCH(_7043_DJones_1_export_excel_2_9_[[#Headers],[CEO_City]],'By serial number'!$A$1:$AV$1,0)))=0,"",INDEX('By serial number'!$A:$AV,MATCH(TEXT($C145,"000"),'By serial number'!$A:$A,0),MATCH(_7043_DJones_1_export_excel_2_9_[[#Headers],[CEO_City]],'By serial number'!$A$1:$AV$1,0)))</f>
        <v/>
      </c>
      <c r="BO145" s="4" t="str">
        <f>IF(LEN(INDEX('By serial number'!$A:$AV,MATCH(TEXT($C145,"000"),'By serial number'!$A:$A,0),MATCH(_7043_DJones_1_export_excel_2_9_[[#Headers],[CEO_State]],'By serial number'!$A$1:$AV$1,0)))=0,"",INDEX('By serial number'!$A:$AV,MATCH(TEXT($C145,"000"),'By serial number'!$A:$A,0),MATCH(_7043_DJones_1_export_excel_2_9_[[#Headers],[CEO_State]],'By serial number'!$A$1:$AV$1,0)))</f>
        <v/>
      </c>
      <c r="BP145" s="4" t="str">
        <f>IF(LEN(INDEX('By serial number'!$A:$AV,MATCH(TEXT($C145,"000"),'By serial number'!$A:$A,0),MATCH(_7043_DJones_1_export_excel_2_9_[[#Headers],[CEO_Postal_Code]],'By serial number'!$A$1:$AV$1,0)))=0,"",INDEX('By serial number'!$A:$AV,MATCH(TEXT($C145,"000"),'By serial number'!$A:$A,0),MATCH(_7043_DJones_1_export_excel_2_9_[[#Headers],[CEO_Postal_Code]],'By serial number'!$A$1:$AV$1,0)))</f>
        <v/>
      </c>
      <c r="BQ145" s="4" t="str">
        <f>IF(LEN(INDEX('By serial number'!$A:$AV,MATCH(TEXT($C145,"000"),'By serial number'!$A:$A,0),MATCH(_7043_DJones_1_export_excel_2_9_[[#Headers],[CEO_Country]],'By serial number'!$A$1:$AV$1,0)))=0,"",INDEX('By serial number'!$A:$AV,MATCH(TEXT($C145,"000"),'By serial number'!$A:$A,0),MATCH(_7043_DJones_1_export_excel_2_9_[[#Headers],[CEO_Country]],'By serial number'!$A$1:$AV$1,0)))</f>
        <v/>
      </c>
      <c r="BR145" s="4" t="str">
        <f>IF(LEN(INDEX('By serial number'!$A:$AV,MATCH(TEXT($C145,"000"),'By serial number'!$A:$A,0),MATCH(_7043_DJones_1_export_excel_2_9_[[#Headers],[CEO_Phone]],'By serial number'!$A$1:$AV$1,0)))=0,"",INDEX('By serial number'!$A:$AV,MATCH(TEXT($C145,"000"),'By serial number'!$A:$A,0),MATCH(_7043_DJones_1_export_excel_2_9_[[#Headers],[CEO_Phone]],'By serial number'!$A$1:$AV$1,0)))</f>
        <v/>
      </c>
      <c r="BS145" s="4" t="str">
        <f>IF(LEN(INDEX('By serial number'!$A:$AV,MATCH(TEXT($C145,"000"),'By serial number'!$A:$A,0),MATCH(_7043_DJones_1_export_excel_2_9_[[#Headers],[CEO_Phone_Extension]],'By serial number'!$A$1:$AV$1,0)))=0,"",INDEX('By serial number'!$A:$AV,MATCH(TEXT($C145,"000"),'By serial number'!$A:$A,0),MATCH(_7043_DJones_1_export_excel_2_9_[[#Headers],[CEO_Phone_Extension]],'By serial number'!$A$1:$AV$1,0)))</f>
        <v/>
      </c>
      <c r="BT145" s="4" t="str">
        <f>IF(LEN(INDEX('By serial number'!$A:$AV,MATCH(TEXT($C145,"000"),'By serial number'!$A:$A,0),MATCH(_7043_DJones_1_export_excel_2_9_[[#Headers],[CEO_Foreign_Phone]],'By serial number'!$A$1:$AV$1,0)))=0,"",INDEX('By serial number'!$A:$AV,MATCH(TEXT($C145,"000"),'By serial number'!$A:$A,0),MATCH(_7043_DJones_1_export_excel_2_9_[[#Headers],[CEO_Foreign_Phone]],'By serial number'!$A$1:$AV$1,0)))</f>
        <v/>
      </c>
      <c r="BU145" s="4" t="str">
        <f>IFERROR(INDEX(Zerobounce!$A:$B,MATCH(_7043_DJones_1_export_excel_2_9_[[#This Row],[COMPEMAILADDRESS]],Zerobounce!$A:$A,0),2),"")</f>
        <v>valid</v>
      </c>
      <c r="BV145" s="4" t="str">
        <f>IFERROR(INDEX(Zerobounce!$A:$B,MATCH(_7043_DJones_1_export_excel_2_9_[[#This Row],[CONTACTEMAIL]],Zerobounce!$A:$A,0),2),"")</f>
        <v/>
      </c>
      <c r="BW145" s="11"/>
    </row>
    <row r="146" spans="1:75" x14ac:dyDescent="0.25">
      <c r="A146" s="4" t="s">
        <v>999</v>
      </c>
      <c r="B146" s="4" t="s">
        <v>1000</v>
      </c>
      <c r="C146">
        <v>284</v>
      </c>
      <c r="D146" s="4" t="s">
        <v>1963</v>
      </c>
      <c r="E146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TC-AEH </v>
      </c>
      <c r="F146" s="4" t="s">
        <v>1964</v>
      </c>
      <c r="G146" s="4"/>
      <c r="H146" s="4" t="s">
        <v>754</v>
      </c>
      <c r="I146" s="4" t="s">
        <v>1193</v>
      </c>
      <c r="J146" s="4" t="s">
        <v>1965</v>
      </c>
      <c r="K146" s="4" t="s">
        <v>1966</v>
      </c>
      <c r="L146" s="4"/>
      <c r="M146" s="4" t="s">
        <v>1967</v>
      </c>
      <c r="N146" s="4"/>
      <c r="O146">
        <v>34295</v>
      </c>
      <c r="P146" s="4" t="s">
        <v>754</v>
      </c>
      <c r="Q146" s="4" t="s">
        <v>1193</v>
      </c>
      <c r="R146" s="4" t="s">
        <v>1968</v>
      </c>
      <c r="S146" s="4"/>
      <c r="T146" s="4" t="s">
        <v>1969</v>
      </c>
      <c r="U146" s="4"/>
      <c r="V146" s="4" t="s">
        <v>1970</v>
      </c>
      <c r="W146" s="4" t="s">
        <v>1971</v>
      </c>
      <c r="X146" s="4" t="s">
        <v>1972</v>
      </c>
      <c r="Y146" s="4" t="s">
        <v>1973</v>
      </c>
      <c r="Z146" s="4" t="s">
        <v>1974</v>
      </c>
      <c r="AA146" s="4" t="s">
        <v>1969</v>
      </c>
      <c r="AB146" s="4" t="s">
        <v>1974</v>
      </c>
      <c r="AC146" s="4" t="str">
        <f>IF(LEN(INDEX('By serial number'!$A:$AV,MATCH(TEXT($C146,"000"),'By serial number'!$A:$A,0),MATCH(_7043_DJones_1_export_excel_2_9_[[#Headers],["Operator"]],'By serial number'!$A$1:$AV$1,0)))=0,"",INDEX('By serial number'!$A:$AV,MATCH(TEXT($C146,"000"),'By serial number'!$A:$A,0),MATCH(_7043_DJones_1_export_excel_2_9_[[#Headers],["Operator"]],'By serial number'!$A$1:$AV$1,0)))</f>
        <v xml:space="preserve">Tahe Aviation </v>
      </c>
      <c r="AD146" s="4" t="str">
        <f>IF(LEN(INDEX('By serial number'!$A:$AV,MATCH(TEXT($C146,"000"),'By serial number'!$A:$A,0),MATCH(_7043_DJones_1_export_excel_2_9_[[#Headers],[Data]],'By serial number'!$A$1:$AV$1,0)))=0,"",INDEX('By serial number'!$A:$AV,MATCH(TEXT($C146,"000"),'By serial number'!$A:$A,0),MATCH(_7043_DJones_1_export_excel_2_9_[[#Headers],[Data]],'By serial number'!$A$1:$AV$1,0)))</f>
        <v>Tahe Air Havacilik rg 4/13/10</v>
      </c>
      <c r="AE146" s="4" t="str">
        <f>IF(LEN(INDEX('By serial number'!$A:$AV,MATCH(TEXT($C146,"000"),'By serial number'!$A:$A,0),MATCH(_7043_DJones_1_export_excel_2_9_[[#Headers],[NAME]],'By serial number'!$A$1:$AV$1,0)))=0,"",INDEX('By serial number'!$A:$AV,MATCH(TEXT($C146,"000"),'By serial number'!$A:$A,0),MATCH(_7043_DJones_1_export_excel_2_9_[[#Headers],[NAME]],'By serial number'!$A$1:$AV$1,0)))</f>
        <v/>
      </c>
      <c r="AF146" s="4" t="str">
        <f>IF(LEN(INDEX('By serial number'!$A:$AV,MATCH(TEXT($C146,"000"),'By serial number'!$A:$A,0),MATCH(_7043_DJones_1_export_excel_2_9_[[#Headers],[STREET]],'By serial number'!$A$1:$AV$1,0)))=0,"",INDEX('By serial number'!$A:$AV,MATCH(TEXT($C146,"000"),'By serial number'!$A:$A,0),MATCH(_7043_DJones_1_export_excel_2_9_[[#Headers],[STREET]],'By serial number'!$A$1:$AV$1,0)))</f>
        <v/>
      </c>
      <c r="AG146" s="4" t="str">
        <f>IF(LEN(INDEX('By serial number'!$A:$AV,MATCH(TEXT($C146,"000"),'By serial number'!$A:$A,0),MATCH(_7043_DJones_1_export_excel_2_9_[[#Headers],[CITY]],'By serial number'!$A$1:$AV$1,0)))=0,"",INDEX('By serial number'!$A:$AV,MATCH(TEXT($C146,"000"),'By serial number'!$A:$A,0),MATCH(_7043_DJones_1_export_excel_2_9_[[#Headers],[CITY]],'By serial number'!$A$1:$AV$1,0)))</f>
        <v/>
      </c>
      <c r="AH146" s="4" t="str">
        <f>IF(LEN(INDEX('By serial number'!$A:$AV,MATCH(TEXT($C146,"000"),'By serial number'!$A:$A,0),MATCH(_7043_DJones_1_export_excel_2_9_[[#Headers],[STATE]],'By serial number'!$A$1:$AV$1,0)))=0,"",INDEX('By serial number'!$A:$AV,MATCH(TEXT($C146,"000"),'By serial number'!$A:$A,0),MATCH(_7043_DJones_1_export_excel_2_9_[[#Headers],[STATE]],'By serial number'!$A$1:$AV$1,0)))</f>
        <v/>
      </c>
      <c r="AI146" s="4" t="e">
        <f>IF(LEN(INDEX('By serial number'!$A:$AV,MATCH(TEXT($C146,"000"),'By serial number'!$A:$A,0),MATCH(_7043_DJones_1_export_excel_2_9_[[#Headers],[Column1]],'By serial number'!$A$1:$AV$1,0)))=0,"",INDEX('By serial number'!$A:$AV,MATCH(TEXT($C146,"000"),'By serial number'!$A:$A,0),MATCH(_7043_DJones_1_export_excel_2_9_[[#Headers],[Column1]],'By serial number'!$A$1:$AV$1,0)))</f>
        <v>#N/A</v>
      </c>
      <c r="AJ146" s="4" t="str">
        <f>IF(LEN(INDEX('By serial number'!$A:$AV,MATCH(TEXT($C146,"000"),'By serial number'!$A:$A,0),MATCH(_7043_DJones_1_export_excel_2_9_[[#Headers],[OTHER NAMES(1)]],'By serial number'!$A$1:$AV$1,0)))=0,"",INDEX('By serial number'!$A:$AV,MATCH(TEXT($C146,"000"),'By serial number'!$A:$A,0),MATCH(_7043_DJones_1_export_excel_2_9_[[#Headers],[OTHER NAMES(1)]],'By serial number'!$A$1:$AV$1,0)))</f>
        <v/>
      </c>
      <c r="AK146" s="4" t="str">
        <f>IF(LEN(INDEX('By serial number'!$A:$AV,MATCH(TEXT($C146,"000"),'By serial number'!$A:$A,0),MATCH(_7043_DJones_1_export_excel_2_9_[[#Headers],[OTHER NAMES(2)]],'By serial number'!$A$1:$AV$1,0)))=0,"",INDEX('By serial number'!$A:$AV,MATCH(TEXT($C146,"000"),'By serial number'!$A:$A,0),MATCH(_7043_DJones_1_export_excel_2_9_[[#Headers],[OTHER NAMES(2)]],'By serial number'!$A$1:$AV$1,0)))</f>
        <v/>
      </c>
      <c r="AL146" s="4" t="str">
        <f>IF(LEN(INDEX('By serial number'!$A:$AV,MATCH(TEXT($C146,"000"),'By serial number'!$A:$A,0),MATCH(_7043_DJones_1_export_excel_2_9_[[#Headers],[Part 135 Certificate Holder Name]],'By serial number'!$A$1:$AV$1,0)))=0,"",INDEX('By serial number'!$A:$AV,MATCH(TEXT($C146,"000"),'By serial number'!$A:$A,0),MATCH(_7043_DJones_1_export_excel_2_9_[[#Headers],[Part 135 Certificate Holder Name]],'By serial number'!$A$1:$AV$1,0)))</f>
        <v/>
      </c>
      <c r="AM146" s="4" t="str">
        <f>IF(LEN(INDEX('By serial number'!$A:$AV,MATCH(TEXT($C146,"000"),'By serial number'!$A:$A,0),MATCH(_7043_DJones_1_export_excel_2_9_[[#Headers],[Part 135 Dsgn]],'By serial number'!$A$1:$AV$1,0)))=0,"",INDEX('By serial number'!$A:$AV,MATCH(TEXT($C146,"000"),'By serial number'!$A:$A,0),MATCH(_7043_DJones_1_export_excel_2_9_[[#Headers],[Part 135 Dsgn]],'By serial number'!$A$1:$AV$1,0)))</f>
        <v/>
      </c>
      <c r="AN146" s="4" t="e">
        <f>IF(LEN(INDEX('By serial number'!$A:$AV,MATCH(TEXT($C146,"000"),'By serial number'!$A:$A,0),MATCH(_7043_DJones_1_export_excel_2_9_[[#Headers],[Column2]],'By serial number'!$A$1:$AV$1,0)))=0,"",INDEX('By serial number'!$A:$AV,MATCH(TEXT($C146,"000"),'By serial number'!$A:$A,0),MATCH(_7043_DJones_1_export_excel_2_9_[[#Headers],[Column2]],'By serial number'!$A$1:$AV$1,0)))</f>
        <v>#N/A</v>
      </c>
      <c r="AO146" s="4" t="str">
        <f>IF(LEN(INDEX('By serial number'!$A:$AV,MATCH(TEXT($C146,"000"),'By serial number'!$A:$A,0),MATCH(_7043_DJones_1_export_excel_2_9_[[#Headers],[DNB Key People]],'By serial number'!$A$1:$AV$1,0)))=0,"",INDEX('By serial number'!$A:$AV,MATCH(TEXT($C146,"000"),'By serial number'!$A:$A,0),MATCH(_7043_DJones_1_export_excel_2_9_[[#Headers],[DNB Key People]],'By serial number'!$A$1:$AV$1,0)))</f>
        <v/>
      </c>
      <c r="AP146" s="4" t="str">
        <f>IF(LEN(INDEX('By serial number'!$A:$AV,MATCH(TEXT($C146,"000"),'By serial number'!$A:$A,0),MATCH(_7043_DJones_1_export_excel_2_9_[[#Headers],[POC]],'By serial number'!$A$1:$AV$1,0)))=0,"",INDEX('By serial number'!$A:$AV,MATCH(TEXT($C146,"000"),'By serial number'!$A:$A,0),MATCH(_7043_DJones_1_export_excel_2_9_[[#Headers],[POC]],'By serial number'!$A$1:$AV$1,0)))</f>
        <v/>
      </c>
      <c r="AQ146" s="4" t="str">
        <f>IF(LEN(INDEX('By serial number'!$A:$AV,MATCH(TEXT($C146,"000"),'By serial number'!$A:$A,0),MATCH(_7043_DJones_1_export_excel_2_9_[[#Headers],[Title]],'By serial number'!$A$1:$AV$1,0)))=0,"",INDEX('By serial number'!$A:$AV,MATCH(TEXT($C146,"000"),'By serial number'!$A:$A,0),MATCH(_7043_DJones_1_export_excel_2_9_[[#Headers],[Title]],'By serial number'!$A$1:$AV$1,0)))</f>
        <v/>
      </c>
      <c r="AR146" s="4" t="str">
        <f>IF(LEN(INDEX('By serial number'!$A:$AV,MATCH(TEXT($C146,"000"),'By serial number'!$A:$A,0),MATCH(_7043_DJones_1_export_excel_2_9_[[#Headers],[Address]],'By serial number'!$A$1:$AV$1,0)))=0,"",INDEX('By serial number'!$A:$AV,MATCH(TEXT($C146,"000"),'By serial number'!$A:$A,0),MATCH(_7043_DJones_1_export_excel_2_9_[[#Headers],[Address]],'By serial number'!$A$1:$AV$1,0)))</f>
        <v/>
      </c>
      <c r="AS146" s="4" t="e">
        <f>IF(LEN(INDEX('By serial number'!$A:$AV,MATCH(TEXT($C146,"000"),'By serial number'!$A:$A,0),MATCH(_7043_DJones_1_export_excel_2_9_[[#Headers],[Column3]],'By serial number'!$A$1:$AV$1,0)))=0,"",INDEX('By serial number'!$A:$AV,MATCH(TEXT($C146,"000"),'By serial number'!$A:$A,0),MATCH(_7043_DJones_1_export_excel_2_9_[[#Headers],[Column3]],'By serial number'!$A$1:$AV$1,0)))</f>
        <v>#N/A</v>
      </c>
      <c r="AT146" s="4" t="str">
        <f>IF(LEN(INDEX('By serial number'!$A:$AV,MATCH(TEXT($C146,"000"),'By serial number'!$A:$A,0),MATCH(_7043_DJones_1_export_excel_2_9_[[#Headers],[Phone]],'By serial number'!$A$1:$AV$1,0)))=0,"",INDEX('By serial number'!$A:$AV,MATCH(TEXT($C146,"000"),'By serial number'!$A:$A,0),MATCH(_7043_DJones_1_export_excel_2_9_[[#Headers],[Phone]],'By serial number'!$A$1:$AV$1,0)))</f>
        <v/>
      </c>
      <c r="AU146" s="4" t="str">
        <f>IF(LEN(INDEX('By serial number'!$A:$AV,MATCH(TEXT($C146,"000"),'By serial number'!$A:$A,0),MATCH(_7043_DJones_1_export_excel_2_9_[[#Headers],[Email]],'By serial number'!$A$1:$AV$1,0)))=0,"",INDEX('By serial number'!$A:$AV,MATCH(TEXT($C146,"000"),'By serial number'!$A:$A,0),MATCH(_7043_DJones_1_export_excel_2_9_[[#Headers],[Email]],'By serial number'!$A$1:$AV$1,0)))</f>
        <v/>
      </c>
      <c r="AV146" s="4" t="e">
        <f>IF(LEN(INDEX('By serial number'!$A:$AV,MATCH(TEXT($C146,"000"),'By serial number'!$A:$A,0),MATCH(_7043_DJones_1_export_excel_2_9_[[#Headers],[Column4]],'By serial number'!$A$1:$AV$1,0)))=0,"",INDEX('By serial number'!$A:$AV,MATCH(TEXT($C146,"000"),'By serial number'!$A:$A,0),MATCH(_7043_DJones_1_export_excel_2_9_[[#Headers],[Column4]],'By serial number'!$A$1:$AV$1,0)))</f>
        <v>#N/A</v>
      </c>
      <c r="AW146" s="4" t="str">
        <f>IF(LEN(INDEX('By serial number'!$A:$AV,MATCH(TEXT($C146,"000"),'By serial number'!$A:$A,0),MATCH(_7043_DJones_1_export_excel_2_9_[[#Headers],[NBAA Name]],'By serial number'!$A$1:$AV$1,0)))=0,"",INDEX('By serial number'!$A:$AV,MATCH(TEXT($C146,"000"),'By serial number'!$A:$A,0),MATCH(_7043_DJones_1_export_excel_2_9_[[#Headers],[NBAA Name]],'By serial number'!$A$1:$AV$1,0)))</f>
        <v/>
      </c>
      <c r="AX146" s="4" t="str">
        <f>IF(LEN(INDEX('By serial number'!$A:$AV,MATCH(TEXT($C146,"000"),'By serial number'!$A:$A,0),MATCH(_7043_DJones_1_export_excel_2_9_[[#Headers],[NBAA Addr1]],'By serial number'!$A$1:$AV$1,0)))=0,"",INDEX('By serial number'!$A:$AV,MATCH(TEXT($C146,"000"),'By serial number'!$A:$A,0),MATCH(_7043_DJones_1_export_excel_2_9_[[#Headers],[NBAA Addr1]],'By serial number'!$A$1:$AV$1,0)))</f>
        <v/>
      </c>
      <c r="AY146" s="4" t="str">
        <f>IF(LEN(INDEX('By serial number'!$A:$AV,MATCH(TEXT($C146,"000"),'By serial number'!$A:$A,0),MATCH(_7043_DJones_1_export_excel_2_9_[[#Headers],[NBAA Addr2]],'By serial number'!$A$1:$AV$1,0)))=0,"",INDEX('By serial number'!$A:$AV,MATCH(TEXT($C146,"000"),'By serial number'!$A:$A,0),MATCH(_7043_DJones_1_export_excel_2_9_[[#Headers],[NBAA Addr2]],'By serial number'!$A$1:$AV$1,0)))</f>
        <v/>
      </c>
      <c r="AZ146" s="4" t="str">
        <f>IF(LEN(INDEX('By serial number'!$A:$AV,MATCH(TEXT($C146,"000"),'By serial number'!$A:$A,0),MATCH(_7043_DJones_1_export_excel_2_9_[[#Headers],[NBAA City]],'By serial number'!$A$1:$AV$1,0)))=0,"",INDEX('By serial number'!$A:$AV,MATCH(TEXT($C146,"000"),'By serial number'!$A:$A,0),MATCH(_7043_DJones_1_export_excel_2_9_[[#Headers],[NBAA City]],'By serial number'!$A$1:$AV$1,0)))</f>
        <v/>
      </c>
      <c r="BA146" s="4" t="str">
        <f>IF(LEN(INDEX('By serial number'!$A:$AV,MATCH(TEXT($C146,"000"),'By serial number'!$A:$A,0),MATCH(_7043_DJones_1_export_excel_2_9_[[#Headers],[NBAA State]],'By serial number'!$A$1:$AV$1,0)))=0,"",INDEX('By serial number'!$A:$AV,MATCH(TEXT($C146,"000"),'By serial number'!$A:$A,0),MATCH(_7043_DJones_1_export_excel_2_9_[[#Headers],[NBAA State]],'By serial number'!$A$1:$AV$1,0)))</f>
        <v/>
      </c>
      <c r="BB146" s="4" t="str">
        <f>IF(LEN(INDEX('By serial number'!$A:$AV,MATCH(TEXT($C146,"000"),'By serial number'!$A:$A,0),MATCH(_7043_DJones_1_export_excel_2_9_[[#Headers],[NBAA Zip]],'By serial number'!$A$1:$AV$1,0)))=0,"",INDEX('By serial number'!$A:$AV,MATCH(TEXT($C146,"000"),'By serial number'!$A:$A,0),MATCH(_7043_DJones_1_export_excel_2_9_[[#Headers],[NBAA Zip]],'By serial number'!$A$1:$AV$1,0)))</f>
        <v/>
      </c>
      <c r="BC146" s="4" t="str">
        <f>IF(LEN(INDEX('By serial number'!$A:$AV,MATCH(TEXT($C146,"000"),'By serial number'!$A:$A,0),MATCH(_7043_DJones_1_export_excel_2_9_[[#Headers],[NBAA Phone]],'By serial number'!$A$1:$AV$1,0)))=0,"",INDEX('By serial number'!$A:$AV,MATCH(TEXT($C146,"000"),'By serial number'!$A:$A,0),MATCH(_7043_DJones_1_export_excel_2_9_[[#Headers],[NBAA Phone]],'By serial number'!$A$1:$AV$1,0)))</f>
        <v/>
      </c>
      <c r="BD146" s="4" t="str">
        <f>IF(LEN(INDEX('By serial number'!$A:$AV,MATCH(TEXT($C146,"000"),'By serial number'!$A:$A,0),MATCH(_7043_DJones_1_export_excel_2_9_[[#Headers],[NBAA Web]],'By serial number'!$A$1:$AV$1,0)))=0,"",INDEX('By serial number'!$A:$AV,MATCH(TEXT($C146,"000"),'By serial number'!$A:$A,0),MATCH(_7043_DJones_1_export_excel_2_9_[[#Headers],[NBAA Web]],'By serial number'!$A$1:$AV$1,0)))</f>
        <v/>
      </c>
      <c r="BE146" s="4" t="str">
        <f>IF(LEN(INDEX('By serial number'!$A:$AV,MATCH(TEXT($C146,"000"),'By serial number'!$A:$A,0),MATCH(_7043_DJones_1_export_excel_2_9_[[#Headers],[NBAA email]],'By serial number'!$A$1:$AV$1,0)))=0,"",INDEX('By serial number'!$A:$AV,MATCH(TEXT($C146,"000"),'By serial number'!$A:$A,0),MATCH(_7043_DJones_1_export_excel_2_9_[[#Headers],[NBAA email]],'By serial number'!$A$1:$AV$1,0)))</f>
        <v/>
      </c>
      <c r="BF146" s="4" t="str">
        <f>IF(LEN(INDEX('By serial number'!$A:$AV,MATCH(TEXT($C146,"000"),'By serial number'!$A:$A,0),MATCH(_7043_DJones_1_export_excel_2_9_[[#Headers],[NBAA NBAA Link]],'By serial number'!$A$1:$AV$1,0)))=0,"",INDEX('By serial number'!$A:$AV,MATCH(TEXT($C146,"000"),'By serial number'!$A:$A,0),MATCH(_7043_DJones_1_export_excel_2_9_[[#Headers],[NBAA NBAA Link]],'By serial number'!$A$1:$AV$1,0)))</f>
        <v/>
      </c>
      <c r="BG146" s="4" t="str">
        <f>IF(LEN(INDEX('By serial number'!$A:$AV,MATCH(TEXT($C146,"000"),'By serial number'!$A:$A,0),MATCH(_7043_DJones_1_export_excel_2_9_[[#Headers],[Certificate Designator]],'By serial number'!$A$1:$AV$1,0)))=0,"",INDEX('By serial number'!$A:$AV,MATCH(TEXT($C146,"000"),'By serial number'!$A:$A,0),MATCH(_7043_DJones_1_export_excel_2_9_[[#Headers],[Certificate Designator]],'By serial number'!$A$1:$AV$1,0)))</f>
        <v/>
      </c>
      <c r="BH146" s="4" t="str">
        <f>IF(LEN(INDEX('By serial number'!$A:$AV,MATCH(TEXT($C146,"000"),'By serial number'!$A:$A,0),MATCH(_7043_DJones_1_export_excel_2_9_[[#Headers],[Company Name]],'By serial number'!$A$1:$AV$1,0)))=0,"",INDEX('By serial number'!$A:$AV,MATCH(TEXT($C146,"000"),'By serial number'!$A:$A,0),MATCH(_7043_DJones_1_export_excel_2_9_[[#Headers],[Company Name]],'By serial number'!$A$1:$AV$1,0)))</f>
        <v/>
      </c>
      <c r="BI146" s="4" t="str">
        <f>IF(LEN(INDEX('By serial number'!$A:$AV,MATCH(TEXT($C146,"000"),'By serial number'!$A:$A,0),MATCH(_7043_DJones_1_export_excel_2_9_[[#Headers],[CEO_Name]],'By serial number'!$A$1:$AV$1,0)))=0,"",INDEX('By serial number'!$A:$AV,MATCH(TEXT($C146,"000"),'By serial number'!$A:$A,0),MATCH(_7043_DJones_1_export_excel_2_9_[[#Headers],[CEO_Name]],'By serial number'!$A$1:$AV$1,0)))</f>
        <v/>
      </c>
      <c r="BJ146" s="4" t="str">
        <f>IF(LEN(INDEX('By serial number'!$A:$AV,MATCH(TEXT($C146,"000"),'By serial number'!$A:$A,0),MATCH(_7043_DJones_1_export_excel_2_9_[[#Headers],[CEO_Title]],'By serial number'!$A$1:$AV$1,0)))=0,"",INDEX('By serial number'!$A:$AV,MATCH(TEXT($C146,"000"),'By serial number'!$A:$A,0),MATCH(_7043_DJones_1_export_excel_2_9_[[#Headers],[CEO_Title]],'By serial number'!$A$1:$AV$1,0)))</f>
        <v/>
      </c>
      <c r="BK146" s="4" t="str">
        <f>IF(LEN(INDEX('By serial number'!$A:$AV,MATCH(TEXT($C146,"000"),'By serial number'!$A:$A,0),MATCH(_7043_DJones_1_export_excel_2_9_[[#Headers],[CEO_Address1]],'By serial number'!$A$1:$AV$1,0)))=0,"",INDEX('By serial number'!$A:$AV,MATCH(TEXT($C146,"000"),'By serial number'!$A:$A,0),MATCH(_7043_DJones_1_export_excel_2_9_[[#Headers],[CEO_Address1]],'By serial number'!$A$1:$AV$1,0)))</f>
        <v/>
      </c>
      <c r="BL146" s="4" t="str">
        <f>IF(LEN(INDEX('By serial number'!$A:$AV,MATCH(TEXT($C146,"000"),'By serial number'!$A:$A,0),MATCH(_7043_DJones_1_export_excel_2_9_[[#Headers],[CEO_Address2]],'By serial number'!$A$1:$AV$1,0)))=0,"",INDEX('By serial number'!$A:$AV,MATCH(TEXT($C146,"000"),'By serial number'!$A:$A,0),MATCH(_7043_DJones_1_export_excel_2_9_[[#Headers],[CEO_Address2]],'By serial number'!$A$1:$AV$1,0)))</f>
        <v/>
      </c>
      <c r="BM146" s="4" t="str">
        <f>IF(LEN(INDEX('By serial number'!$A:$AV,MATCH(TEXT($C146,"000"),'By serial number'!$A:$A,0),MATCH(_7043_DJones_1_export_excel_2_9_[[#Headers],[CEO_Address3]],'By serial number'!$A$1:$AV$1,0)))=0,"",INDEX('By serial number'!$A:$AV,MATCH(TEXT($C146,"000"),'By serial number'!$A:$A,0),MATCH(_7043_DJones_1_export_excel_2_9_[[#Headers],[CEO_Address3]],'By serial number'!$A$1:$AV$1,0)))</f>
        <v/>
      </c>
      <c r="BN146" s="4" t="str">
        <f>IF(LEN(INDEX('By serial number'!$A:$AV,MATCH(TEXT($C146,"000"),'By serial number'!$A:$A,0),MATCH(_7043_DJones_1_export_excel_2_9_[[#Headers],[CEO_City]],'By serial number'!$A$1:$AV$1,0)))=0,"",INDEX('By serial number'!$A:$AV,MATCH(TEXT($C146,"000"),'By serial number'!$A:$A,0),MATCH(_7043_DJones_1_export_excel_2_9_[[#Headers],[CEO_City]],'By serial number'!$A$1:$AV$1,0)))</f>
        <v/>
      </c>
      <c r="BO146" s="4" t="str">
        <f>IF(LEN(INDEX('By serial number'!$A:$AV,MATCH(TEXT($C146,"000"),'By serial number'!$A:$A,0),MATCH(_7043_DJones_1_export_excel_2_9_[[#Headers],[CEO_State]],'By serial number'!$A$1:$AV$1,0)))=0,"",INDEX('By serial number'!$A:$AV,MATCH(TEXT($C146,"000"),'By serial number'!$A:$A,0),MATCH(_7043_DJones_1_export_excel_2_9_[[#Headers],[CEO_State]],'By serial number'!$A$1:$AV$1,0)))</f>
        <v/>
      </c>
      <c r="BP146" s="4" t="str">
        <f>IF(LEN(INDEX('By serial number'!$A:$AV,MATCH(TEXT($C146,"000"),'By serial number'!$A:$A,0),MATCH(_7043_DJones_1_export_excel_2_9_[[#Headers],[CEO_Postal_Code]],'By serial number'!$A$1:$AV$1,0)))=0,"",INDEX('By serial number'!$A:$AV,MATCH(TEXT($C146,"000"),'By serial number'!$A:$A,0),MATCH(_7043_DJones_1_export_excel_2_9_[[#Headers],[CEO_Postal_Code]],'By serial number'!$A$1:$AV$1,0)))</f>
        <v/>
      </c>
      <c r="BQ146" s="4" t="str">
        <f>IF(LEN(INDEX('By serial number'!$A:$AV,MATCH(TEXT($C146,"000"),'By serial number'!$A:$A,0),MATCH(_7043_DJones_1_export_excel_2_9_[[#Headers],[CEO_Country]],'By serial number'!$A$1:$AV$1,0)))=0,"",INDEX('By serial number'!$A:$AV,MATCH(TEXT($C146,"000"),'By serial number'!$A:$A,0),MATCH(_7043_DJones_1_export_excel_2_9_[[#Headers],[CEO_Country]],'By serial number'!$A$1:$AV$1,0)))</f>
        <v/>
      </c>
      <c r="BR146" s="4" t="str">
        <f>IF(LEN(INDEX('By serial number'!$A:$AV,MATCH(TEXT($C146,"000"),'By serial number'!$A:$A,0),MATCH(_7043_DJones_1_export_excel_2_9_[[#Headers],[CEO_Phone]],'By serial number'!$A$1:$AV$1,0)))=0,"",INDEX('By serial number'!$A:$AV,MATCH(TEXT($C146,"000"),'By serial number'!$A:$A,0),MATCH(_7043_DJones_1_export_excel_2_9_[[#Headers],[CEO_Phone]],'By serial number'!$A$1:$AV$1,0)))</f>
        <v/>
      </c>
      <c r="BS146" s="4" t="str">
        <f>IF(LEN(INDEX('By serial number'!$A:$AV,MATCH(TEXT($C146,"000"),'By serial number'!$A:$A,0),MATCH(_7043_DJones_1_export_excel_2_9_[[#Headers],[CEO_Phone_Extension]],'By serial number'!$A$1:$AV$1,0)))=0,"",INDEX('By serial number'!$A:$AV,MATCH(TEXT($C146,"000"),'By serial number'!$A:$A,0),MATCH(_7043_DJones_1_export_excel_2_9_[[#Headers],[CEO_Phone_Extension]],'By serial number'!$A$1:$AV$1,0)))</f>
        <v/>
      </c>
      <c r="BT146" s="4" t="str">
        <f>IF(LEN(INDEX('By serial number'!$A:$AV,MATCH(TEXT($C146,"000"),'By serial number'!$A:$A,0),MATCH(_7043_DJones_1_export_excel_2_9_[[#Headers],[CEO_Foreign_Phone]],'By serial number'!$A$1:$AV$1,0)))=0,"",INDEX('By serial number'!$A:$AV,MATCH(TEXT($C146,"000"),'By serial number'!$A:$A,0),MATCH(_7043_DJones_1_export_excel_2_9_[[#Headers],[CEO_Foreign_Phone]],'By serial number'!$A$1:$AV$1,0)))</f>
        <v/>
      </c>
      <c r="BU146" s="4" t="str">
        <f>IFERROR(INDEX(Zerobounce!$A:$B,MATCH(_7043_DJones_1_export_excel_2_9_[[#This Row],[COMPEMAILADDRESS]],Zerobounce!$A:$A,0),2),"")</f>
        <v>do_not_mail</v>
      </c>
      <c r="BV146" s="4" t="str">
        <f>IFERROR(INDEX(Zerobounce!$A:$B,MATCH(_7043_DJones_1_export_excel_2_9_[[#This Row],[CONTACTEMAIL]],Zerobounce!$A:$A,0),2),"")</f>
        <v>valid</v>
      </c>
      <c r="BW146" s="11"/>
    </row>
    <row r="147" spans="1:75" x14ac:dyDescent="0.25">
      <c r="A147" s="4" t="s">
        <v>999</v>
      </c>
      <c r="B147" s="4" t="s">
        <v>1000</v>
      </c>
      <c r="C147">
        <v>284</v>
      </c>
      <c r="D147" s="4" t="s">
        <v>1963</v>
      </c>
      <c r="E147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TC-AEH </v>
      </c>
      <c r="F147" s="4" t="s">
        <v>1964</v>
      </c>
      <c r="G147" s="4"/>
      <c r="H147" s="4" t="s">
        <v>754</v>
      </c>
      <c r="I147" s="4" t="s">
        <v>515</v>
      </c>
      <c r="J147" s="4" t="s">
        <v>1965</v>
      </c>
      <c r="K147" s="4" t="s">
        <v>1966</v>
      </c>
      <c r="L147" s="4"/>
      <c r="M147" s="4" t="s">
        <v>1967</v>
      </c>
      <c r="N147" s="4"/>
      <c r="O147">
        <v>34295</v>
      </c>
      <c r="P147" s="4" t="s">
        <v>754</v>
      </c>
      <c r="Q147" s="4" t="s">
        <v>1193</v>
      </c>
      <c r="R147" s="4" t="s">
        <v>1968</v>
      </c>
      <c r="S147" s="4"/>
      <c r="T147" s="4" t="s">
        <v>1969</v>
      </c>
      <c r="U147" s="4"/>
      <c r="V147" s="4" t="s">
        <v>1970</v>
      </c>
      <c r="W147" s="4" t="s">
        <v>1971</v>
      </c>
      <c r="X147" s="4" t="s">
        <v>1972</v>
      </c>
      <c r="Y147" s="4" t="s">
        <v>1973</v>
      </c>
      <c r="Z147" s="4" t="s">
        <v>1974</v>
      </c>
      <c r="AA147" s="4" t="s">
        <v>1969</v>
      </c>
      <c r="AB147" s="4" t="s">
        <v>1974</v>
      </c>
      <c r="AC147" s="4" t="str">
        <f>IF(LEN(INDEX('By serial number'!$A:$AV,MATCH(TEXT($C147,"000"),'By serial number'!$A:$A,0),MATCH(_7043_DJones_1_export_excel_2_9_[[#Headers],["Operator"]],'By serial number'!$A$1:$AV$1,0)))=0,"",INDEX('By serial number'!$A:$AV,MATCH(TEXT($C147,"000"),'By serial number'!$A:$A,0),MATCH(_7043_DJones_1_export_excel_2_9_[[#Headers],["Operator"]],'By serial number'!$A$1:$AV$1,0)))</f>
        <v xml:space="preserve">Tahe Aviation </v>
      </c>
      <c r="AD147" s="4" t="str">
        <f>IF(LEN(INDEX('By serial number'!$A:$AV,MATCH(TEXT($C147,"000"),'By serial number'!$A:$A,0),MATCH(_7043_DJones_1_export_excel_2_9_[[#Headers],[Data]],'By serial number'!$A$1:$AV$1,0)))=0,"",INDEX('By serial number'!$A:$AV,MATCH(TEXT($C147,"000"),'By serial number'!$A:$A,0),MATCH(_7043_DJones_1_export_excel_2_9_[[#Headers],[Data]],'By serial number'!$A$1:$AV$1,0)))</f>
        <v>Tahe Air Havacilik rg 4/13/10</v>
      </c>
      <c r="AE147" s="4" t="str">
        <f>IF(LEN(INDEX('By serial number'!$A:$AV,MATCH(TEXT($C147,"000"),'By serial number'!$A:$A,0),MATCH(_7043_DJones_1_export_excel_2_9_[[#Headers],[NAME]],'By serial number'!$A$1:$AV$1,0)))=0,"",INDEX('By serial number'!$A:$AV,MATCH(TEXT($C147,"000"),'By serial number'!$A:$A,0),MATCH(_7043_DJones_1_export_excel_2_9_[[#Headers],[NAME]],'By serial number'!$A$1:$AV$1,0)))</f>
        <v/>
      </c>
      <c r="AF147" s="4" t="str">
        <f>IF(LEN(INDEX('By serial number'!$A:$AV,MATCH(TEXT($C147,"000"),'By serial number'!$A:$A,0),MATCH(_7043_DJones_1_export_excel_2_9_[[#Headers],[STREET]],'By serial number'!$A$1:$AV$1,0)))=0,"",INDEX('By serial number'!$A:$AV,MATCH(TEXT($C147,"000"),'By serial number'!$A:$A,0),MATCH(_7043_DJones_1_export_excel_2_9_[[#Headers],[STREET]],'By serial number'!$A$1:$AV$1,0)))</f>
        <v/>
      </c>
      <c r="AG147" s="4" t="str">
        <f>IF(LEN(INDEX('By serial number'!$A:$AV,MATCH(TEXT($C147,"000"),'By serial number'!$A:$A,0),MATCH(_7043_DJones_1_export_excel_2_9_[[#Headers],[CITY]],'By serial number'!$A$1:$AV$1,0)))=0,"",INDEX('By serial number'!$A:$AV,MATCH(TEXT($C147,"000"),'By serial number'!$A:$A,0),MATCH(_7043_DJones_1_export_excel_2_9_[[#Headers],[CITY]],'By serial number'!$A$1:$AV$1,0)))</f>
        <v/>
      </c>
      <c r="AH147" s="4" t="str">
        <f>IF(LEN(INDEX('By serial number'!$A:$AV,MATCH(TEXT($C147,"000"),'By serial number'!$A:$A,0),MATCH(_7043_DJones_1_export_excel_2_9_[[#Headers],[STATE]],'By serial number'!$A$1:$AV$1,0)))=0,"",INDEX('By serial number'!$A:$AV,MATCH(TEXT($C147,"000"),'By serial number'!$A:$A,0),MATCH(_7043_DJones_1_export_excel_2_9_[[#Headers],[STATE]],'By serial number'!$A$1:$AV$1,0)))</f>
        <v/>
      </c>
      <c r="AI147" s="4" t="e">
        <f>IF(LEN(INDEX('By serial number'!$A:$AV,MATCH(TEXT($C147,"000"),'By serial number'!$A:$A,0),MATCH(_7043_DJones_1_export_excel_2_9_[[#Headers],[Column1]],'By serial number'!$A$1:$AV$1,0)))=0,"",INDEX('By serial number'!$A:$AV,MATCH(TEXT($C147,"000"),'By serial number'!$A:$A,0),MATCH(_7043_DJones_1_export_excel_2_9_[[#Headers],[Column1]],'By serial number'!$A$1:$AV$1,0)))</f>
        <v>#N/A</v>
      </c>
      <c r="AJ147" s="4" t="str">
        <f>IF(LEN(INDEX('By serial number'!$A:$AV,MATCH(TEXT($C147,"000"),'By serial number'!$A:$A,0),MATCH(_7043_DJones_1_export_excel_2_9_[[#Headers],[OTHER NAMES(1)]],'By serial number'!$A$1:$AV$1,0)))=0,"",INDEX('By serial number'!$A:$AV,MATCH(TEXT($C147,"000"),'By serial number'!$A:$A,0),MATCH(_7043_DJones_1_export_excel_2_9_[[#Headers],[OTHER NAMES(1)]],'By serial number'!$A$1:$AV$1,0)))</f>
        <v/>
      </c>
      <c r="AK147" s="4" t="str">
        <f>IF(LEN(INDEX('By serial number'!$A:$AV,MATCH(TEXT($C147,"000"),'By serial number'!$A:$A,0),MATCH(_7043_DJones_1_export_excel_2_9_[[#Headers],[OTHER NAMES(2)]],'By serial number'!$A$1:$AV$1,0)))=0,"",INDEX('By serial number'!$A:$AV,MATCH(TEXT($C147,"000"),'By serial number'!$A:$A,0),MATCH(_7043_DJones_1_export_excel_2_9_[[#Headers],[OTHER NAMES(2)]],'By serial number'!$A$1:$AV$1,0)))</f>
        <v/>
      </c>
      <c r="AL147" s="4" t="str">
        <f>IF(LEN(INDEX('By serial number'!$A:$AV,MATCH(TEXT($C147,"000"),'By serial number'!$A:$A,0),MATCH(_7043_DJones_1_export_excel_2_9_[[#Headers],[Part 135 Certificate Holder Name]],'By serial number'!$A$1:$AV$1,0)))=0,"",INDEX('By serial number'!$A:$AV,MATCH(TEXT($C147,"000"),'By serial number'!$A:$A,0),MATCH(_7043_DJones_1_export_excel_2_9_[[#Headers],[Part 135 Certificate Holder Name]],'By serial number'!$A$1:$AV$1,0)))</f>
        <v/>
      </c>
      <c r="AM147" s="4" t="str">
        <f>IF(LEN(INDEX('By serial number'!$A:$AV,MATCH(TEXT($C147,"000"),'By serial number'!$A:$A,0),MATCH(_7043_DJones_1_export_excel_2_9_[[#Headers],[Part 135 Dsgn]],'By serial number'!$A$1:$AV$1,0)))=0,"",INDEX('By serial number'!$A:$AV,MATCH(TEXT($C147,"000"),'By serial number'!$A:$A,0),MATCH(_7043_DJones_1_export_excel_2_9_[[#Headers],[Part 135 Dsgn]],'By serial number'!$A$1:$AV$1,0)))</f>
        <v/>
      </c>
      <c r="AN147" s="4" t="e">
        <f>IF(LEN(INDEX('By serial number'!$A:$AV,MATCH(TEXT($C147,"000"),'By serial number'!$A:$A,0),MATCH(_7043_DJones_1_export_excel_2_9_[[#Headers],[Column2]],'By serial number'!$A$1:$AV$1,0)))=0,"",INDEX('By serial number'!$A:$AV,MATCH(TEXT($C147,"000"),'By serial number'!$A:$A,0),MATCH(_7043_DJones_1_export_excel_2_9_[[#Headers],[Column2]],'By serial number'!$A$1:$AV$1,0)))</f>
        <v>#N/A</v>
      </c>
      <c r="AO147" s="4" t="str">
        <f>IF(LEN(INDEX('By serial number'!$A:$AV,MATCH(TEXT($C147,"000"),'By serial number'!$A:$A,0),MATCH(_7043_DJones_1_export_excel_2_9_[[#Headers],[DNB Key People]],'By serial number'!$A$1:$AV$1,0)))=0,"",INDEX('By serial number'!$A:$AV,MATCH(TEXT($C147,"000"),'By serial number'!$A:$A,0),MATCH(_7043_DJones_1_export_excel_2_9_[[#Headers],[DNB Key People]],'By serial number'!$A$1:$AV$1,0)))</f>
        <v/>
      </c>
      <c r="AP147" s="4" t="str">
        <f>IF(LEN(INDEX('By serial number'!$A:$AV,MATCH(TEXT($C147,"000"),'By serial number'!$A:$A,0),MATCH(_7043_DJones_1_export_excel_2_9_[[#Headers],[POC]],'By serial number'!$A$1:$AV$1,0)))=0,"",INDEX('By serial number'!$A:$AV,MATCH(TEXT($C147,"000"),'By serial number'!$A:$A,0),MATCH(_7043_DJones_1_export_excel_2_9_[[#Headers],[POC]],'By serial number'!$A$1:$AV$1,0)))</f>
        <v/>
      </c>
      <c r="AQ147" s="4" t="str">
        <f>IF(LEN(INDEX('By serial number'!$A:$AV,MATCH(TEXT($C147,"000"),'By serial number'!$A:$A,0),MATCH(_7043_DJones_1_export_excel_2_9_[[#Headers],[Title]],'By serial number'!$A$1:$AV$1,0)))=0,"",INDEX('By serial number'!$A:$AV,MATCH(TEXT($C147,"000"),'By serial number'!$A:$A,0),MATCH(_7043_DJones_1_export_excel_2_9_[[#Headers],[Title]],'By serial number'!$A$1:$AV$1,0)))</f>
        <v/>
      </c>
      <c r="AR147" s="4" t="str">
        <f>IF(LEN(INDEX('By serial number'!$A:$AV,MATCH(TEXT($C147,"000"),'By serial number'!$A:$A,0),MATCH(_7043_DJones_1_export_excel_2_9_[[#Headers],[Address]],'By serial number'!$A$1:$AV$1,0)))=0,"",INDEX('By serial number'!$A:$AV,MATCH(TEXT($C147,"000"),'By serial number'!$A:$A,0),MATCH(_7043_DJones_1_export_excel_2_9_[[#Headers],[Address]],'By serial number'!$A$1:$AV$1,0)))</f>
        <v/>
      </c>
      <c r="AS147" s="4" t="e">
        <f>IF(LEN(INDEX('By serial number'!$A:$AV,MATCH(TEXT($C147,"000"),'By serial number'!$A:$A,0),MATCH(_7043_DJones_1_export_excel_2_9_[[#Headers],[Column3]],'By serial number'!$A$1:$AV$1,0)))=0,"",INDEX('By serial number'!$A:$AV,MATCH(TEXT($C147,"000"),'By serial number'!$A:$A,0),MATCH(_7043_DJones_1_export_excel_2_9_[[#Headers],[Column3]],'By serial number'!$A$1:$AV$1,0)))</f>
        <v>#N/A</v>
      </c>
      <c r="AT147" s="4" t="str">
        <f>IF(LEN(INDEX('By serial number'!$A:$AV,MATCH(TEXT($C147,"000"),'By serial number'!$A:$A,0),MATCH(_7043_DJones_1_export_excel_2_9_[[#Headers],[Phone]],'By serial number'!$A$1:$AV$1,0)))=0,"",INDEX('By serial number'!$A:$AV,MATCH(TEXT($C147,"000"),'By serial number'!$A:$A,0),MATCH(_7043_DJones_1_export_excel_2_9_[[#Headers],[Phone]],'By serial number'!$A$1:$AV$1,0)))</f>
        <v/>
      </c>
      <c r="AU147" s="4" t="str">
        <f>IF(LEN(INDEX('By serial number'!$A:$AV,MATCH(TEXT($C147,"000"),'By serial number'!$A:$A,0),MATCH(_7043_DJones_1_export_excel_2_9_[[#Headers],[Email]],'By serial number'!$A$1:$AV$1,0)))=0,"",INDEX('By serial number'!$A:$AV,MATCH(TEXT($C147,"000"),'By serial number'!$A:$A,0),MATCH(_7043_DJones_1_export_excel_2_9_[[#Headers],[Email]],'By serial number'!$A$1:$AV$1,0)))</f>
        <v/>
      </c>
      <c r="AV147" s="4" t="e">
        <f>IF(LEN(INDEX('By serial number'!$A:$AV,MATCH(TEXT($C147,"000"),'By serial number'!$A:$A,0),MATCH(_7043_DJones_1_export_excel_2_9_[[#Headers],[Column4]],'By serial number'!$A$1:$AV$1,0)))=0,"",INDEX('By serial number'!$A:$AV,MATCH(TEXT($C147,"000"),'By serial number'!$A:$A,0),MATCH(_7043_DJones_1_export_excel_2_9_[[#Headers],[Column4]],'By serial number'!$A$1:$AV$1,0)))</f>
        <v>#N/A</v>
      </c>
      <c r="AW147" s="4" t="str">
        <f>IF(LEN(INDEX('By serial number'!$A:$AV,MATCH(TEXT($C147,"000"),'By serial number'!$A:$A,0),MATCH(_7043_DJones_1_export_excel_2_9_[[#Headers],[NBAA Name]],'By serial number'!$A$1:$AV$1,0)))=0,"",INDEX('By serial number'!$A:$AV,MATCH(TEXT($C147,"000"),'By serial number'!$A:$A,0),MATCH(_7043_DJones_1_export_excel_2_9_[[#Headers],[NBAA Name]],'By serial number'!$A$1:$AV$1,0)))</f>
        <v/>
      </c>
      <c r="AX147" s="4" t="str">
        <f>IF(LEN(INDEX('By serial number'!$A:$AV,MATCH(TEXT($C147,"000"),'By serial number'!$A:$A,0),MATCH(_7043_DJones_1_export_excel_2_9_[[#Headers],[NBAA Addr1]],'By serial number'!$A$1:$AV$1,0)))=0,"",INDEX('By serial number'!$A:$AV,MATCH(TEXT($C147,"000"),'By serial number'!$A:$A,0),MATCH(_7043_DJones_1_export_excel_2_9_[[#Headers],[NBAA Addr1]],'By serial number'!$A$1:$AV$1,0)))</f>
        <v/>
      </c>
      <c r="AY147" s="4" t="str">
        <f>IF(LEN(INDEX('By serial number'!$A:$AV,MATCH(TEXT($C147,"000"),'By serial number'!$A:$A,0),MATCH(_7043_DJones_1_export_excel_2_9_[[#Headers],[NBAA Addr2]],'By serial number'!$A$1:$AV$1,0)))=0,"",INDEX('By serial number'!$A:$AV,MATCH(TEXT($C147,"000"),'By serial number'!$A:$A,0),MATCH(_7043_DJones_1_export_excel_2_9_[[#Headers],[NBAA Addr2]],'By serial number'!$A$1:$AV$1,0)))</f>
        <v/>
      </c>
      <c r="AZ147" s="4" t="str">
        <f>IF(LEN(INDEX('By serial number'!$A:$AV,MATCH(TEXT($C147,"000"),'By serial number'!$A:$A,0),MATCH(_7043_DJones_1_export_excel_2_9_[[#Headers],[NBAA City]],'By serial number'!$A$1:$AV$1,0)))=0,"",INDEX('By serial number'!$A:$AV,MATCH(TEXT($C147,"000"),'By serial number'!$A:$A,0),MATCH(_7043_DJones_1_export_excel_2_9_[[#Headers],[NBAA City]],'By serial number'!$A$1:$AV$1,0)))</f>
        <v/>
      </c>
      <c r="BA147" s="4" t="str">
        <f>IF(LEN(INDEX('By serial number'!$A:$AV,MATCH(TEXT($C147,"000"),'By serial number'!$A:$A,0),MATCH(_7043_DJones_1_export_excel_2_9_[[#Headers],[NBAA State]],'By serial number'!$A$1:$AV$1,0)))=0,"",INDEX('By serial number'!$A:$AV,MATCH(TEXT($C147,"000"),'By serial number'!$A:$A,0),MATCH(_7043_DJones_1_export_excel_2_9_[[#Headers],[NBAA State]],'By serial number'!$A$1:$AV$1,0)))</f>
        <v/>
      </c>
      <c r="BB147" s="4" t="str">
        <f>IF(LEN(INDEX('By serial number'!$A:$AV,MATCH(TEXT($C147,"000"),'By serial number'!$A:$A,0),MATCH(_7043_DJones_1_export_excel_2_9_[[#Headers],[NBAA Zip]],'By serial number'!$A$1:$AV$1,0)))=0,"",INDEX('By serial number'!$A:$AV,MATCH(TEXT($C147,"000"),'By serial number'!$A:$A,0),MATCH(_7043_DJones_1_export_excel_2_9_[[#Headers],[NBAA Zip]],'By serial number'!$A$1:$AV$1,0)))</f>
        <v/>
      </c>
      <c r="BC147" s="4" t="str">
        <f>IF(LEN(INDEX('By serial number'!$A:$AV,MATCH(TEXT($C147,"000"),'By serial number'!$A:$A,0),MATCH(_7043_DJones_1_export_excel_2_9_[[#Headers],[NBAA Phone]],'By serial number'!$A$1:$AV$1,0)))=0,"",INDEX('By serial number'!$A:$AV,MATCH(TEXT($C147,"000"),'By serial number'!$A:$A,0),MATCH(_7043_DJones_1_export_excel_2_9_[[#Headers],[NBAA Phone]],'By serial number'!$A$1:$AV$1,0)))</f>
        <v/>
      </c>
      <c r="BD147" s="4" t="str">
        <f>IF(LEN(INDEX('By serial number'!$A:$AV,MATCH(TEXT($C147,"000"),'By serial number'!$A:$A,0),MATCH(_7043_DJones_1_export_excel_2_9_[[#Headers],[NBAA Web]],'By serial number'!$A$1:$AV$1,0)))=0,"",INDEX('By serial number'!$A:$AV,MATCH(TEXT($C147,"000"),'By serial number'!$A:$A,0),MATCH(_7043_DJones_1_export_excel_2_9_[[#Headers],[NBAA Web]],'By serial number'!$A$1:$AV$1,0)))</f>
        <v/>
      </c>
      <c r="BE147" s="4" t="str">
        <f>IF(LEN(INDEX('By serial number'!$A:$AV,MATCH(TEXT($C147,"000"),'By serial number'!$A:$A,0),MATCH(_7043_DJones_1_export_excel_2_9_[[#Headers],[NBAA email]],'By serial number'!$A$1:$AV$1,0)))=0,"",INDEX('By serial number'!$A:$AV,MATCH(TEXT($C147,"000"),'By serial number'!$A:$A,0),MATCH(_7043_DJones_1_export_excel_2_9_[[#Headers],[NBAA email]],'By serial number'!$A$1:$AV$1,0)))</f>
        <v/>
      </c>
      <c r="BF147" s="4" t="str">
        <f>IF(LEN(INDEX('By serial number'!$A:$AV,MATCH(TEXT($C147,"000"),'By serial number'!$A:$A,0),MATCH(_7043_DJones_1_export_excel_2_9_[[#Headers],[NBAA NBAA Link]],'By serial number'!$A$1:$AV$1,0)))=0,"",INDEX('By serial number'!$A:$AV,MATCH(TEXT($C147,"000"),'By serial number'!$A:$A,0),MATCH(_7043_DJones_1_export_excel_2_9_[[#Headers],[NBAA NBAA Link]],'By serial number'!$A$1:$AV$1,0)))</f>
        <v/>
      </c>
      <c r="BG147" s="4" t="str">
        <f>IF(LEN(INDEX('By serial number'!$A:$AV,MATCH(TEXT($C147,"000"),'By serial number'!$A:$A,0),MATCH(_7043_DJones_1_export_excel_2_9_[[#Headers],[Certificate Designator]],'By serial number'!$A$1:$AV$1,0)))=0,"",INDEX('By serial number'!$A:$AV,MATCH(TEXT($C147,"000"),'By serial number'!$A:$A,0),MATCH(_7043_DJones_1_export_excel_2_9_[[#Headers],[Certificate Designator]],'By serial number'!$A$1:$AV$1,0)))</f>
        <v/>
      </c>
      <c r="BH147" s="4" t="str">
        <f>IF(LEN(INDEX('By serial number'!$A:$AV,MATCH(TEXT($C147,"000"),'By serial number'!$A:$A,0),MATCH(_7043_DJones_1_export_excel_2_9_[[#Headers],[Company Name]],'By serial number'!$A$1:$AV$1,0)))=0,"",INDEX('By serial number'!$A:$AV,MATCH(TEXT($C147,"000"),'By serial number'!$A:$A,0),MATCH(_7043_DJones_1_export_excel_2_9_[[#Headers],[Company Name]],'By serial number'!$A$1:$AV$1,0)))</f>
        <v/>
      </c>
      <c r="BI147" s="4" t="str">
        <f>IF(LEN(INDEX('By serial number'!$A:$AV,MATCH(TEXT($C147,"000"),'By serial number'!$A:$A,0),MATCH(_7043_DJones_1_export_excel_2_9_[[#Headers],[CEO_Name]],'By serial number'!$A$1:$AV$1,0)))=0,"",INDEX('By serial number'!$A:$AV,MATCH(TEXT($C147,"000"),'By serial number'!$A:$A,0),MATCH(_7043_DJones_1_export_excel_2_9_[[#Headers],[CEO_Name]],'By serial number'!$A$1:$AV$1,0)))</f>
        <v/>
      </c>
      <c r="BJ147" s="4" t="str">
        <f>IF(LEN(INDEX('By serial number'!$A:$AV,MATCH(TEXT($C147,"000"),'By serial number'!$A:$A,0),MATCH(_7043_DJones_1_export_excel_2_9_[[#Headers],[CEO_Title]],'By serial number'!$A$1:$AV$1,0)))=0,"",INDEX('By serial number'!$A:$AV,MATCH(TEXT($C147,"000"),'By serial number'!$A:$A,0),MATCH(_7043_DJones_1_export_excel_2_9_[[#Headers],[CEO_Title]],'By serial number'!$A$1:$AV$1,0)))</f>
        <v/>
      </c>
      <c r="BK147" s="4" t="str">
        <f>IF(LEN(INDEX('By serial number'!$A:$AV,MATCH(TEXT($C147,"000"),'By serial number'!$A:$A,0),MATCH(_7043_DJones_1_export_excel_2_9_[[#Headers],[CEO_Address1]],'By serial number'!$A$1:$AV$1,0)))=0,"",INDEX('By serial number'!$A:$AV,MATCH(TEXT($C147,"000"),'By serial number'!$A:$A,0),MATCH(_7043_DJones_1_export_excel_2_9_[[#Headers],[CEO_Address1]],'By serial number'!$A$1:$AV$1,0)))</f>
        <v/>
      </c>
      <c r="BL147" s="4" t="str">
        <f>IF(LEN(INDEX('By serial number'!$A:$AV,MATCH(TEXT($C147,"000"),'By serial number'!$A:$A,0),MATCH(_7043_DJones_1_export_excel_2_9_[[#Headers],[CEO_Address2]],'By serial number'!$A$1:$AV$1,0)))=0,"",INDEX('By serial number'!$A:$AV,MATCH(TEXT($C147,"000"),'By serial number'!$A:$A,0),MATCH(_7043_DJones_1_export_excel_2_9_[[#Headers],[CEO_Address2]],'By serial number'!$A$1:$AV$1,0)))</f>
        <v/>
      </c>
      <c r="BM147" s="4" t="str">
        <f>IF(LEN(INDEX('By serial number'!$A:$AV,MATCH(TEXT($C147,"000"),'By serial number'!$A:$A,0),MATCH(_7043_DJones_1_export_excel_2_9_[[#Headers],[CEO_Address3]],'By serial number'!$A$1:$AV$1,0)))=0,"",INDEX('By serial number'!$A:$AV,MATCH(TEXT($C147,"000"),'By serial number'!$A:$A,0),MATCH(_7043_DJones_1_export_excel_2_9_[[#Headers],[CEO_Address3]],'By serial number'!$A$1:$AV$1,0)))</f>
        <v/>
      </c>
      <c r="BN147" s="4" t="str">
        <f>IF(LEN(INDEX('By serial number'!$A:$AV,MATCH(TEXT($C147,"000"),'By serial number'!$A:$A,0),MATCH(_7043_DJones_1_export_excel_2_9_[[#Headers],[CEO_City]],'By serial number'!$A$1:$AV$1,0)))=0,"",INDEX('By serial number'!$A:$AV,MATCH(TEXT($C147,"000"),'By serial number'!$A:$A,0),MATCH(_7043_DJones_1_export_excel_2_9_[[#Headers],[CEO_City]],'By serial number'!$A$1:$AV$1,0)))</f>
        <v/>
      </c>
      <c r="BO147" s="4" t="str">
        <f>IF(LEN(INDEX('By serial number'!$A:$AV,MATCH(TEXT($C147,"000"),'By serial number'!$A:$A,0),MATCH(_7043_DJones_1_export_excel_2_9_[[#Headers],[CEO_State]],'By serial number'!$A$1:$AV$1,0)))=0,"",INDEX('By serial number'!$A:$AV,MATCH(TEXT($C147,"000"),'By serial number'!$A:$A,0),MATCH(_7043_DJones_1_export_excel_2_9_[[#Headers],[CEO_State]],'By serial number'!$A$1:$AV$1,0)))</f>
        <v/>
      </c>
      <c r="BP147" s="4" t="str">
        <f>IF(LEN(INDEX('By serial number'!$A:$AV,MATCH(TEXT($C147,"000"),'By serial number'!$A:$A,0),MATCH(_7043_DJones_1_export_excel_2_9_[[#Headers],[CEO_Postal_Code]],'By serial number'!$A$1:$AV$1,0)))=0,"",INDEX('By serial number'!$A:$AV,MATCH(TEXT($C147,"000"),'By serial number'!$A:$A,0),MATCH(_7043_DJones_1_export_excel_2_9_[[#Headers],[CEO_Postal_Code]],'By serial number'!$A$1:$AV$1,0)))</f>
        <v/>
      </c>
      <c r="BQ147" s="4" t="str">
        <f>IF(LEN(INDEX('By serial number'!$A:$AV,MATCH(TEXT($C147,"000"),'By serial number'!$A:$A,0),MATCH(_7043_DJones_1_export_excel_2_9_[[#Headers],[CEO_Country]],'By serial number'!$A$1:$AV$1,0)))=0,"",INDEX('By serial number'!$A:$AV,MATCH(TEXT($C147,"000"),'By serial number'!$A:$A,0),MATCH(_7043_DJones_1_export_excel_2_9_[[#Headers],[CEO_Country]],'By serial number'!$A$1:$AV$1,0)))</f>
        <v/>
      </c>
      <c r="BR147" s="4" t="str">
        <f>IF(LEN(INDEX('By serial number'!$A:$AV,MATCH(TEXT($C147,"000"),'By serial number'!$A:$A,0),MATCH(_7043_DJones_1_export_excel_2_9_[[#Headers],[CEO_Phone]],'By serial number'!$A$1:$AV$1,0)))=0,"",INDEX('By serial number'!$A:$AV,MATCH(TEXT($C147,"000"),'By serial number'!$A:$A,0),MATCH(_7043_DJones_1_export_excel_2_9_[[#Headers],[CEO_Phone]],'By serial number'!$A$1:$AV$1,0)))</f>
        <v/>
      </c>
      <c r="BS147" s="4" t="str">
        <f>IF(LEN(INDEX('By serial number'!$A:$AV,MATCH(TEXT($C147,"000"),'By serial number'!$A:$A,0),MATCH(_7043_DJones_1_export_excel_2_9_[[#Headers],[CEO_Phone_Extension]],'By serial number'!$A$1:$AV$1,0)))=0,"",INDEX('By serial number'!$A:$AV,MATCH(TEXT($C147,"000"),'By serial number'!$A:$A,0),MATCH(_7043_DJones_1_export_excel_2_9_[[#Headers],[CEO_Phone_Extension]],'By serial number'!$A$1:$AV$1,0)))</f>
        <v/>
      </c>
      <c r="BT147" s="4" t="str">
        <f>IF(LEN(INDEX('By serial number'!$A:$AV,MATCH(TEXT($C147,"000"),'By serial number'!$A:$A,0),MATCH(_7043_DJones_1_export_excel_2_9_[[#Headers],[CEO_Foreign_Phone]],'By serial number'!$A$1:$AV$1,0)))=0,"",INDEX('By serial number'!$A:$AV,MATCH(TEXT($C147,"000"),'By serial number'!$A:$A,0),MATCH(_7043_DJones_1_export_excel_2_9_[[#Headers],[CEO_Foreign_Phone]],'By serial number'!$A$1:$AV$1,0)))</f>
        <v/>
      </c>
      <c r="BU147" s="4" t="str">
        <f>IFERROR(INDEX(Zerobounce!$A:$B,MATCH(_7043_DJones_1_export_excel_2_9_[[#This Row],[COMPEMAILADDRESS]],Zerobounce!$A:$A,0),2),"")</f>
        <v>do_not_mail</v>
      </c>
      <c r="BV147" s="4" t="str">
        <f>IFERROR(INDEX(Zerobounce!$A:$B,MATCH(_7043_DJones_1_export_excel_2_9_[[#This Row],[CONTACTEMAIL]],Zerobounce!$A:$A,0),2),"")</f>
        <v>valid</v>
      </c>
      <c r="BW147" s="11"/>
    </row>
    <row r="148" spans="1:75" x14ac:dyDescent="0.25">
      <c r="A148" s="4" t="s">
        <v>999</v>
      </c>
      <c r="B148" s="4" t="s">
        <v>1000</v>
      </c>
      <c r="C148">
        <v>285</v>
      </c>
      <c r="D148" s="4" t="s">
        <v>757</v>
      </c>
      <c r="E148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N285GA</v>
      </c>
      <c r="F148" s="4" t="s">
        <v>1975</v>
      </c>
      <c r="G148" s="4" t="s">
        <v>285</v>
      </c>
      <c r="H148" s="4" t="s">
        <v>1002</v>
      </c>
      <c r="I148" s="4" t="s">
        <v>1086</v>
      </c>
      <c r="J148" s="4" t="s">
        <v>1976</v>
      </c>
      <c r="K148" s="4" t="s">
        <v>1977</v>
      </c>
      <c r="L148" s="4" t="s">
        <v>1978</v>
      </c>
      <c r="M148" s="4" t="s">
        <v>1979</v>
      </c>
      <c r="N148" s="4" t="s">
        <v>285</v>
      </c>
      <c r="O148">
        <v>49588</v>
      </c>
      <c r="P148" s="4" t="s">
        <v>1002</v>
      </c>
      <c r="Q148" s="4" t="s">
        <v>1033</v>
      </c>
      <c r="R148" s="4" t="s">
        <v>1980</v>
      </c>
      <c r="S148" s="4" t="s">
        <v>1981</v>
      </c>
      <c r="T148" s="4" t="s">
        <v>1982</v>
      </c>
      <c r="U148" s="4"/>
      <c r="V148" s="4" t="s">
        <v>1983</v>
      </c>
      <c r="W148" s="4" t="s">
        <v>1984</v>
      </c>
      <c r="X148" s="4"/>
      <c r="Y148" s="4" t="s">
        <v>1985</v>
      </c>
      <c r="Z148" s="4" t="s">
        <v>1982</v>
      </c>
      <c r="AA148" s="4"/>
      <c r="AB148" s="4"/>
      <c r="AC148" s="4" t="str">
        <f>IF(LEN(INDEX('By serial number'!$A:$AV,MATCH(TEXT($C148,"000"),'By serial number'!$A:$A,0),MATCH(_7043_DJones_1_export_excel_2_9_[[#Headers],["Operator"]],'By serial number'!$A$1:$AV$1,0)))=0,"",INDEX('By serial number'!$A:$AV,MATCH(TEXT($C148,"000"),'By serial number'!$A:$A,0),MATCH(_7043_DJones_1_export_excel_2_9_[[#Headers],["Operator"]],'By serial number'!$A$1:$AV$1,0)))</f>
        <v xml:space="preserve">Northern Jet Management </v>
      </c>
      <c r="AD148" s="4" t="str">
        <f>IF(LEN(INDEX('By serial number'!$A:$AV,MATCH(TEXT($C148,"000"),'By serial number'!$A:$A,0),MATCH(_7043_DJones_1_export_excel_2_9_[[#Headers],[Data]],'By serial number'!$A$1:$AV$1,0)))=0,"",INDEX('By serial number'!$A:$AV,MATCH(TEXT($C148,"000"),'By serial number'!$A:$A,0),MATCH(_7043_DJones_1_export_excel_2_9_[[#Headers],[Data]],'By serial number'!$A$1:$AV$1,0)))</f>
        <v>transferred late 2020</v>
      </c>
      <c r="AE148" s="4" t="str">
        <f>IF(LEN(INDEX('By serial number'!$A:$AV,MATCH(TEXT($C148,"000"),'By serial number'!$A:$A,0),MATCH(_7043_DJones_1_export_excel_2_9_[[#Headers],[NAME]],'By serial number'!$A$1:$AV$1,0)))=0,"",INDEX('By serial number'!$A:$AV,MATCH(TEXT($C148,"000"),'By serial number'!$A:$A,0),MATCH(_7043_DJones_1_export_excel_2_9_[[#Headers],[NAME]],'By serial number'!$A$1:$AV$1,0)))</f>
        <v>PFC HOLDINGS LLC</v>
      </c>
      <c r="AF148" s="4" t="str">
        <f>IF(LEN(INDEX('By serial number'!$A:$AV,MATCH(TEXT($C148,"000"),'By serial number'!$A:$A,0),MATCH(_7043_DJones_1_export_excel_2_9_[[#Headers],[STREET]],'By serial number'!$A$1:$AV$1,0)))=0,"",INDEX('By serial number'!$A:$AV,MATCH(TEXT($C148,"000"),'By serial number'!$A:$A,0),MATCH(_7043_DJones_1_export_excel_2_9_[[#Headers],[STREET]],'By serial number'!$A$1:$AV$1,0)))</f>
        <v>320 E CIRCLE DR</v>
      </c>
      <c r="AG148" s="4" t="str">
        <f>IF(LEN(INDEX('By serial number'!$A:$AV,MATCH(TEXT($C148,"000"),'By serial number'!$A:$A,0),MATCH(_7043_DJones_1_export_excel_2_9_[[#Headers],[CITY]],'By serial number'!$A$1:$AV$1,0)))=0,"",INDEX('By serial number'!$A:$AV,MATCH(TEXT($C148,"000"),'By serial number'!$A:$A,0),MATCH(_7043_DJones_1_export_excel_2_9_[[#Headers],[CITY]],'By serial number'!$A$1:$AV$1,0)))</f>
        <v>NORTH MUSKEGON</v>
      </c>
      <c r="AH148" s="4" t="str">
        <f>IF(LEN(INDEX('By serial number'!$A:$AV,MATCH(TEXT($C148,"000"),'By serial number'!$A:$A,0),MATCH(_7043_DJones_1_export_excel_2_9_[[#Headers],[STATE]],'By serial number'!$A$1:$AV$1,0)))=0,"",INDEX('By serial number'!$A:$AV,MATCH(TEXT($C148,"000"),'By serial number'!$A:$A,0),MATCH(_7043_DJones_1_export_excel_2_9_[[#Headers],[STATE]],'By serial number'!$A$1:$AV$1,0)))</f>
        <v>MI</v>
      </c>
      <c r="AI148" s="4" t="e">
        <f>IF(LEN(INDEX('By serial number'!$A:$AV,MATCH(TEXT($C148,"000"),'By serial number'!$A:$A,0),MATCH(_7043_DJones_1_export_excel_2_9_[[#Headers],[Column1]],'By serial number'!$A$1:$AV$1,0)))=0,"",INDEX('By serial number'!$A:$AV,MATCH(TEXT($C148,"000"),'By serial number'!$A:$A,0),MATCH(_7043_DJones_1_export_excel_2_9_[[#Headers],[Column1]],'By serial number'!$A$1:$AV$1,0)))</f>
        <v>#N/A</v>
      </c>
      <c r="AJ148" s="4" t="str">
        <f>IF(LEN(INDEX('By serial number'!$A:$AV,MATCH(TEXT($C148,"000"),'By serial number'!$A:$A,0),MATCH(_7043_DJones_1_export_excel_2_9_[[#Headers],[OTHER NAMES(1)]],'By serial number'!$A$1:$AV$1,0)))=0,"",INDEX('By serial number'!$A:$AV,MATCH(TEXT($C148,"000"),'By serial number'!$A:$A,0),MATCH(_7043_DJones_1_export_excel_2_9_[[#Headers],[OTHER NAMES(1)]],'By serial number'!$A$1:$AV$1,0)))</f>
        <v/>
      </c>
      <c r="AK148" s="4" t="str">
        <f>IF(LEN(INDEX('By serial number'!$A:$AV,MATCH(TEXT($C148,"000"),'By serial number'!$A:$A,0),MATCH(_7043_DJones_1_export_excel_2_9_[[#Headers],[OTHER NAMES(2)]],'By serial number'!$A$1:$AV$1,0)))=0,"",INDEX('By serial number'!$A:$AV,MATCH(TEXT($C148,"000"),'By serial number'!$A:$A,0),MATCH(_7043_DJones_1_export_excel_2_9_[[#Headers],[OTHER NAMES(2)]],'By serial number'!$A$1:$AV$1,0)))</f>
        <v/>
      </c>
      <c r="AL148" s="4" t="str">
        <f>IF(LEN(INDEX('By serial number'!$A:$AV,MATCH(TEXT($C148,"000"),'By serial number'!$A:$A,0),MATCH(_7043_DJones_1_export_excel_2_9_[[#Headers],[Part 135 Certificate Holder Name]],'By serial number'!$A$1:$AV$1,0)))=0,"",INDEX('By serial number'!$A:$AV,MATCH(TEXT($C148,"000"),'By serial number'!$A:$A,0),MATCH(_7043_DJones_1_export_excel_2_9_[[#Headers],[Part 135 Certificate Holder Name]],'By serial number'!$A$1:$AV$1,0)))</f>
        <v>Northern Jet Management, Inc.</v>
      </c>
      <c r="AM148" s="4" t="str">
        <f>IF(LEN(INDEX('By serial number'!$A:$AV,MATCH(TEXT($C148,"000"),'By serial number'!$A:$A,0),MATCH(_7043_DJones_1_export_excel_2_9_[[#Headers],[Part 135 Dsgn]],'By serial number'!$A$1:$AV$1,0)))=0,"",INDEX('By serial number'!$A:$AV,MATCH(TEXT($C148,"000"),'By serial number'!$A:$A,0),MATCH(_7043_DJones_1_export_excel_2_9_[[#Headers],[Part 135 Dsgn]],'By serial number'!$A$1:$AV$1,0)))</f>
        <v>T6FA</v>
      </c>
      <c r="AN148" s="4" t="e">
        <f>IF(LEN(INDEX('By serial number'!$A:$AV,MATCH(TEXT($C148,"000"),'By serial number'!$A:$A,0),MATCH(_7043_DJones_1_export_excel_2_9_[[#Headers],[Column2]],'By serial number'!$A$1:$AV$1,0)))=0,"",INDEX('By serial number'!$A:$AV,MATCH(TEXT($C148,"000"),'By serial number'!$A:$A,0),MATCH(_7043_DJones_1_export_excel_2_9_[[#Headers],[Column2]],'By serial number'!$A$1:$AV$1,0)))</f>
        <v>#N/A</v>
      </c>
      <c r="AO148" s="4" t="str">
        <f>IF(LEN(INDEX('By serial number'!$A:$AV,MATCH(TEXT($C148,"000"),'By serial number'!$A:$A,0),MATCH(_7043_DJones_1_export_excel_2_9_[[#Headers],[DNB Key People]],'By serial number'!$A$1:$AV$1,0)))=0,"",INDEX('By serial number'!$A:$AV,MATCH(TEXT($C148,"000"),'By serial number'!$A:$A,0),MATCH(_7043_DJones_1_export_excel_2_9_[[#Headers],[DNB Key People]],'By serial number'!$A$1:$AV$1,0)))</f>
        <v/>
      </c>
      <c r="AP148" s="4" t="str">
        <f>IF(LEN(INDEX('By serial number'!$A:$AV,MATCH(TEXT($C148,"000"),'By serial number'!$A:$A,0),MATCH(_7043_DJones_1_export_excel_2_9_[[#Headers],[POC]],'By serial number'!$A$1:$AV$1,0)))=0,"",INDEX('By serial number'!$A:$AV,MATCH(TEXT($C148,"000"),'By serial number'!$A:$A,0),MATCH(_7043_DJones_1_export_excel_2_9_[[#Headers],[POC]],'By serial number'!$A$1:$AV$1,0)))</f>
        <v/>
      </c>
      <c r="AQ148" s="4" t="str">
        <f>IF(LEN(INDEX('By serial number'!$A:$AV,MATCH(TEXT($C148,"000"),'By serial number'!$A:$A,0),MATCH(_7043_DJones_1_export_excel_2_9_[[#Headers],[Title]],'By serial number'!$A$1:$AV$1,0)))=0,"",INDEX('By serial number'!$A:$AV,MATCH(TEXT($C148,"000"),'By serial number'!$A:$A,0),MATCH(_7043_DJones_1_export_excel_2_9_[[#Headers],[Title]],'By serial number'!$A$1:$AV$1,0)))</f>
        <v/>
      </c>
      <c r="AR148" s="4" t="str">
        <f>IF(LEN(INDEX('By serial number'!$A:$AV,MATCH(TEXT($C148,"000"),'By serial number'!$A:$A,0),MATCH(_7043_DJones_1_export_excel_2_9_[[#Headers],[Address]],'By serial number'!$A$1:$AV$1,0)))=0,"",INDEX('By serial number'!$A:$AV,MATCH(TEXT($C148,"000"),'By serial number'!$A:$A,0),MATCH(_7043_DJones_1_export_excel_2_9_[[#Headers],[Address]],'By serial number'!$A$1:$AV$1,0)))</f>
        <v/>
      </c>
      <c r="AS148" s="4" t="e">
        <f>IF(LEN(INDEX('By serial number'!$A:$AV,MATCH(TEXT($C148,"000"),'By serial number'!$A:$A,0),MATCH(_7043_DJones_1_export_excel_2_9_[[#Headers],[Column3]],'By serial number'!$A$1:$AV$1,0)))=0,"",INDEX('By serial number'!$A:$AV,MATCH(TEXT($C148,"000"),'By serial number'!$A:$A,0),MATCH(_7043_DJones_1_export_excel_2_9_[[#Headers],[Column3]],'By serial number'!$A$1:$AV$1,0)))</f>
        <v>#N/A</v>
      </c>
      <c r="AT148" s="4" t="str">
        <f>IF(LEN(INDEX('By serial number'!$A:$AV,MATCH(TEXT($C148,"000"),'By serial number'!$A:$A,0),MATCH(_7043_DJones_1_export_excel_2_9_[[#Headers],[Phone]],'By serial number'!$A$1:$AV$1,0)))=0,"",INDEX('By serial number'!$A:$AV,MATCH(TEXT($C148,"000"),'By serial number'!$A:$A,0),MATCH(_7043_DJones_1_export_excel_2_9_[[#Headers],[Phone]],'By serial number'!$A$1:$AV$1,0)))</f>
        <v/>
      </c>
      <c r="AU148" s="4" t="str">
        <f>IF(LEN(INDEX('By serial number'!$A:$AV,MATCH(TEXT($C148,"000"),'By serial number'!$A:$A,0),MATCH(_7043_DJones_1_export_excel_2_9_[[#Headers],[Email]],'By serial number'!$A$1:$AV$1,0)))=0,"",INDEX('By serial number'!$A:$AV,MATCH(TEXT($C148,"000"),'By serial number'!$A:$A,0),MATCH(_7043_DJones_1_export_excel_2_9_[[#Headers],[Email]],'By serial number'!$A$1:$AV$1,0)))</f>
        <v/>
      </c>
      <c r="AV148" s="4" t="e">
        <f>IF(LEN(INDEX('By serial number'!$A:$AV,MATCH(TEXT($C148,"000"),'By serial number'!$A:$A,0),MATCH(_7043_DJones_1_export_excel_2_9_[[#Headers],[Column4]],'By serial number'!$A$1:$AV$1,0)))=0,"",INDEX('By serial number'!$A:$AV,MATCH(TEXT($C148,"000"),'By serial number'!$A:$A,0),MATCH(_7043_DJones_1_export_excel_2_9_[[#Headers],[Column4]],'By serial number'!$A$1:$AV$1,0)))</f>
        <v>#N/A</v>
      </c>
      <c r="AW148" s="4" t="str">
        <f>IF(LEN(INDEX('By serial number'!$A:$AV,MATCH(TEXT($C148,"000"),'By serial number'!$A:$A,0),MATCH(_7043_DJones_1_export_excel_2_9_[[#Headers],[NBAA Name]],'By serial number'!$A$1:$AV$1,0)))=0,"",INDEX('By serial number'!$A:$AV,MATCH(TEXT($C148,"000"),'By serial number'!$A:$A,0),MATCH(_7043_DJones_1_export_excel_2_9_[[#Headers],[NBAA Name]],'By serial number'!$A$1:$AV$1,0)))</f>
        <v/>
      </c>
      <c r="AX148" s="4" t="str">
        <f>IF(LEN(INDEX('By serial number'!$A:$AV,MATCH(TEXT($C148,"000"),'By serial number'!$A:$A,0),MATCH(_7043_DJones_1_export_excel_2_9_[[#Headers],[NBAA Addr1]],'By serial number'!$A$1:$AV$1,0)))=0,"",INDEX('By serial number'!$A:$AV,MATCH(TEXT($C148,"000"),'By serial number'!$A:$A,0),MATCH(_7043_DJones_1_export_excel_2_9_[[#Headers],[NBAA Addr1]],'By serial number'!$A$1:$AV$1,0)))</f>
        <v/>
      </c>
      <c r="AY148" s="4" t="str">
        <f>IF(LEN(INDEX('By serial number'!$A:$AV,MATCH(TEXT($C148,"000"),'By serial number'!$A:$A,0),MATCH(_7043_DJones_1_export_excel_2_9_[[#Headers],[NBAA Addr2]],'By serial number'!$A$1:$AV$1,0)))=0,"",INDEX('By serial number'!$A:$AV,MATCH(TEXT($C148,"000"),'By serial number'!$A:$A,0),MATCH(_7043_DJones_1_export_excel_2_9_[[#Headers],[NBAA Addr2]],'By serial number'!$A$1:$AV$1,0)))</f>
        <v/>
      </c>
      <c r="AZ148" s="4" t="str">
        <f>IF(LEN(INDEX('By serial number'!$A:$AV,MATCH(TEXT($C148,"000"),'By serial number'!$A:$A,0),MATCH(_7043_DJones_1_export_excel_2_9_[[#Headers],[NBAA City]],'By serial number'!$A$1:$AV$1,0)))=0,"",INDEX('By serial number'!$A:$AV,MATCH(TEXT($C148,"000"),'By serial number'!$A:$A,0),MATCH(_7043_DJones_1_export_excel_2_9_[[#Headers],[NBAA City]],'By serial number'!$A$1:$AV$1,0)))</f>
        <v/>
      </c>
      <c r="BA148" s="4" t="str">
        <f>IF(LEN(INDEX('By serial number'!$A:$AV,MATCH(TEXT($C148,"000"),'By serial number'!$A:$A,0),MATCH(_7043_DJones_1_export_excel_2_9_[[#Headers],[NBAA State]],'By serial number'!$A$1:$AV$1,0)))=0,"",INDEX('By serial number'!$A:$AV,MATCH(TEXT($C148,"000"),'By serial number'!$A:$A,0),MATCH(_7043_DJones_1_export_excel_2_9_[[#Headers],[NBAA State]],'By serial number'!$A$1:$AV$1,0)))</f>
        <v/>
      </c>
      <c r="BB148" s="4" t="str">
        <f>IF(LEN(INDEX('By serial number'!$A:$AV,MATCH(TEXT($C148,"000"),'By serial number'!$A:$A,0),MATCH(_7043_DJones_1_export_excel_2_9_[[#Headers],[NBAA Zip]],'By serial number'!$A$1:$AV$1,0)))=0,"",INDEX('By serial number'!$A:$AV,MATCH(TEXT($C148,"000"),'By serial number'!$A:$A,0),MATCH(_7043_DJones_1_export_excel_2_9_[[#Headers],[NBAA Zip]],'By serial number'!$A$1:$AV$1,0)))</f>
        <v/>
      </c>
      <c r="BC148" s="4" t="str">
        <f>IF(LEN(INDEX('By serial number'!$A:$AV,MATCH(TEXT($C148,"000"),'By serial number'!$A:$A,0),MATCH(_7043_DJones_1_export_excel_2_9_[[#Headers],[NBAA Phone]],'By serial number'!$A$1:$AV$1,0)))=0,"",INDEX('By serial number'!$A:$AV,MATCH(TEXT($C148,"000"),'By serial number'!$A:$A,0),MATCH(_7043_DJones_1_export_excel_2_9_[[#Headers],[NBAA Phone]],'By serial number'!$A$1:$AV$1,0)))</f>
        <v/>
      </c>
      <c r="BD148" s="4" t="str">
        <f>IF(LEN(INDEX('By serial number'!$A:$AV,MATCH(TEXT($C148,"000"),'By serial number'!$A:$A,0),MATCH(_7043_DJones_1_export_excel_2_9_[[#Headers],[NBAA Web]],'By serial number'!$A$1:$AV$1,0)))=0,"",INDEX('By serial number'!$A:$AV,MATCH(TEXT($C148,"000"),'By serial number'!$A:$A,0),MATCH(_7043_DJones_1_export_excel_2_9_[[#Headers],[NBAA Web]],'By serial number'!$A$1:$AV$1,0)))</f>
        <v/>
      </c>
      <c r="BE148" s="4" t="str">
        <f>IF(LEN(INDEX('By serial number'!$A:$AV,MATCH(TEXT($C148,"000"),'By serial number'!$A:$A,0),MATCH(_7043_DJones_1_export_excel_2_9_[[#Headers],[NBAA email]],'By serial number'!$A$1:$AV$1,0)))=0,"",INDEX('By serial number'!$A:$AV,MATCH(TEXT($C148,"000"),'By serial number'!$A:$A,0),MATCH(_7043_DJones_1_export_excel_2_9_[[#Headers],[NBAA email]],'By serial number'!$A$1:$AV$1,0)))</f>
        <v/>
      </c>
      <c r="BF148" s="4" t="str">
        <f>IF(LEN(INDEX('By serial number'!$A:$AV,MATCH(TEXT($C148,"000"),'By serial number'!$A:$A,0),MATCH(_7043_DJones_1_export_excel_2_9_[[#Headers],[NBAA NBAA Link]],'By serial number'!$A$1:$AV$1,0)))=0,"",INDEX('By serial number'!$A:$AV,MATCH(TEXT($C148,"000"),'By serial number'!$A:$A,0),MATCH(_7043_DJones_1_export_excel_2_9_[[#Headers],[NBAA NBAA Link]],'By serial number'!$A$1:$AV$1,0)))</f>
        <v/>
      </c>
      <c r="BG148" s="4" t="str">
        <f>IF(LEN(INDEX('By serial number'!$A:$AV,MATCH(TEXT($C148,"000"),'By serial number'!$A:$A,0),MATCH(_7043_DJones_1_export_excel_2_9_[[#Headers],[Certificate Designator]],'By serial number'!$A$1:$AV$1,0)))=0,"",INDEX('By serial number'!$A:$AV,MATCH(TEXT($C148,"000"),'By serial number'!$A:$A,0),MATCH(_7043_DJones_1_export_excel_2_9_[[#Headers],[Certificate Designator]],'By serial number'!$A$1:$AV$1,0)))</f>
        <v>T6FA</v>
      </c>
      <c r="BH148" s="4" t="str">
        <f>IF(LEN(INDEX('By serial number'!$A:$AV,MATCH(TEXT($C148,"000"),'By serial number'!$A:$A,0),MATCH(_7043_DJones_1_export_excel_2_9_[[#Headers],[Company Name]],'By serial number'!$A$1:$AV$1,0)))=0,"",INDEX('By serial number'!$A:$AV,MATCH(TEXT($C148,"000"),'By serial number'!$A:$A,0),MATCH(_7043_DJones_1_export_excel_2_9_[[#Headers],[Company Name]],'By serial number'!$A$1:$AV$1,0)))</f>
        <v>NORTHERN JET MANAGEMENT INC</v>
      </c>
      <c r="BI148" s="4" t="str">
        <f>IF(LEN(INDEX('By serial number'!$A:$AV,MATCH(TEXT($C148,"000"),'By serial number'!$A:$A,0),MATCH(_7043_DJones_1_export_excel_2_9_[[#Headers],[CEO_Name]],'By serial number'!$A$1:$AV$1,0)))=0,"",INDEX('By serial number'!$A:$AV,MATCH(TEXT($C148,"000"),'By serial number'!$A:$A,0),MATCH(_7043_DJones_1_export_excel_2_9_[[#Headers],[CEO_Name]],'By serial number'!$A$1:$AV$1,0)))</f>
        <v>COX, CHARLES R.</v>
      </c>
      <c r="BJ148" s="4" t="str">
        <f>IF(LEN(INDEX('By serial number'!$A:$AV,MATCH(TEXT($C148,"000"),'By serial number'!$A:$A,0),MATCH(_7043_DJones_1_export_excel_2_9_[[#Headers],[CEO_Title]],'By serial number'!$A$1:$AV$1,0)))=0,"",INDEX('By serial number'!$A:$AV,MATCH(TEXT($C148,"000"),'By serial number'!$A:$A,0),MATCH(_7043_DJones_1_export_excel_2_9_[[#Headers],[CEO_Title]],'By serial number'!$A$1:$AV$1,0)))</f>
        <v>CEO</v>
      </c>
      <c r="BK148" s="4" t="str">
        <f>IF(LEN(INDEX('By serial number'!$A:$AV,MATCH(TEXT($C148,"000"),'By serial number'!$A:$A,0),MATCH(_7043_DJones_1_export_excel_2_9_[[#Headers],[CEO_Address1]],'By serial number'!$A$1:$AV$1,0)))=0,"",INDEX('By serial number'!$A:$AV,MATCH(TEXT($C148,"000"),'By serial number'!$A:$A,0),MATCH(_7043_DJones_1_export_excel_2_9_[[#Headers],[CEO_Address1]],'By serial number'!$A$1:$AV$1,0)))</f>
        <v>PO BOX 888380</v>
      </c>
      <c r="BL148" s="4" t="str">
        <f>IF(LEN(INDEX('By serial number'!$A:$AV,MATCH(TEXT($C148,"000"),'By serial number'!$A:$A,0),MATCH(_7043_DJones_1_export_excel_2_9_[[#Headers],[CEO_Address2]],'By serial number'!$A$1:$AV$1,0)))=0,"",INDEX('By serial number'!$A:$AV,MATCH(TEXT($C148,"000"),'By serial number'!$A:$A,0),MATCH(_7043_DJones_1_export_excel_2_9_[[#Headers],[CEO_Address2]],'By serial number'!$A$1:$AV$1,0)))</f>
        <v/>
      </c>
      <c r="BM148" s="4" t="str">
        <f>IF(LEN(INDEX('By serial number'!$A:$AV,MATCH(TEXT($C148,"000"),'By serial number'!$A:$A,0),MATCH(_7043_DJones_1_export_excel_2_9_[[#Headers],[CEO_Address3]],'By serial number'!$A$1:$AV$1,0)))=0,"",INDEX('By serial number'!$A:$AV,MATCH(TEXT($C148,"000"),'By serial number'!$A:$A,0),MATCH(_7043_DJones_1_export_excel_2_9_[[#Headers],[CEO_Address3]],'By serial number'!$A$1:$AV$1,0)))</f>
        <v/>
      </c>
      <c r="BN148" s="4" t="str">
        <f>IF(LEN(INDEX('By serial number'!$A:$AV,MATCH(TEXT($C148,"000"),'By serial number'!$A:$A,0),MATCH(_7043_DJones_1_export_excel_2_9_[[#Headers],[CEO_City]],'By serial number'!$A$1:$AV$1,0)))=0,"",INDEX('By serial number'!$A:$AV,MATCH(TEXT($C148,"000"),'By serial number'!$A:$A,0),MATCH(_7043_DJones_1_export_excel_2_9_[[#Headers],[CEO_City]],'By serial number'!$A$1:$AV$1,0)))</f>
        <v>GRAND RAPIDS</v>
      </c>
      <c r="BO148" s="4" t="str">
        <f>IF(LEN(INDEX('By serial number'!$A:$AV,MATCH(TEXT($C148,"000"),'By serial number'!$A:$A,0),MATCH(_7043_DJones_1_export_excel_2_9_[[#Headers],[CEO_State]],'By serial number'!$A$1:$AV$1,0)))=0,"",INDEX('By serial number'!$A:$AV,MATCH(TEXT($C148,"000"),'By serial number'!$A:$A,0),MATCH(_7043_DJones_1_export_excel_2_9_[[#Headers],[CEO_State]],'By serial number'!$A$1:$AV$1,0)))</f>
        <v>MI</v>
      </c>
      <c r="BP148" s="4" t="str">
        <f>IF(LEN(INDEX('By serial number'!$A:$AV,MATCH(TEXT($C148,"000"),'By serial number'!$A:$A,0),MATCH(_7043_DJones_1_export_excel_2_9_[[#Headers],[CEO_Postal_Code]],'By serial number'!$A$1:$AV$1,0)))=0,"",INDEX('By serial number'!$A:$AV,MATCH(TEXT($C148,"000"),'By serial number'!$A:$A,0),MATCH(_7043_DJones_1_export_excel_2_9_[[#Headers],[CEO_Postal_Code]],'By serial number'!$A$1:$AV$1,0)))</f>
        <v>49588</v>
      </c>
      <c r="BQ148" s="4" t="str">
        <f>IF(LEN(INDEX('By serial number'!$A:$AV,MATCH(TEXT($C148,"000"),'By serial number'!$A:$A,0),MATCH(_7043_DJones_1_export_excel_2_9_[[#Headers],[CEO_Country]],'By serial number'!$A$1:$AV$1,0)))=0,"",INDEX('By serial number'!$A:$AV,MATCH(TEXT($C148,"000"),'By serial number'!$A:$A,0),MATCH(_7043_DJones_1_export_excel_2_9_[[#Headers],[CEO_Country]],'By serial number'!$A$1:$AV$1,0)))</f>
        <v>US</v>
      </c>
      <c r="BR148" s="4" t="str">
        <f>IF(LEN(INDEX('By serial number'!$A:$AV,MATCH(TEXT($C148,"000"),'By serial number'!$A:$A,0),MATCH(_7043_DJones_1_export_excel_2_9_[[#Headers],[CEO_Phone]],'By serial number'!$A$1:$AV$1,0)))=0,"",INDEX('By serial number'!$A:$AV,MATCH(TEXT($C148,"000"),'By serial number'!$A:$A,0),MATCH(_7043_DJones_1_export_excel_2_9_[[#Headers],[CEO_Phone]],'By serial number'!$A$1:$AV$1,0)))</f>
        <v>6163364800</v>
      </c>
      <c r="BS148" s="4" t="str">
        <f>IF(LEN(INDEX('By serial number'!$A:$AV,MATCH(TEXT($C148,"000"),'By serial number'!$A:$A,0),MATCH(_7043_DJones_1_export_excel_2_9_[[#Headers],[CEO_Phone_Extension]],'By serial number'!$A$1:$AV$1,0)))=0,"",INDEX('By serial number'!$A:$AV,MATCH(TEXT($C148,"000"),'By serial number'!$A:$A,0),MATCH(_7043_DJones_1_export_excel_2_9_[[#Headers],[CEO_Phone_Extension]],'By serial number'!$A$1:$AV$1,0)))</f>
        <v/>
      </c>
      <c r="BT148" s="4" t="str">
        <f>IF(LEN(INDEX('By serial number'!$A:$AV,MATCH(TEXT($C148,"000"),'By serial number'!$A:$A,0),MATCH(_7043_DJones_1_export_excel_2_9_[[#Headers],[CEO_Foreign_Phone]],'By serial number'!$A$1:$AV$1,0)))=0,"",INDEX('By serial number'!$A:$AV,MATCH(TEXT($C148,"000"),'By serial number'!$A:$A,0),MATCH(_7043_DJones_1_export_excel_2_9_[[#Headers],[CEO_Foreign_Phone]],'By serial number'!$A$1:$AV$1,0)))</f>
        <v/>
      </c>
      <c r="BU148" s="4" t="str">
        <f>IFERROR(INDEX(Zerobounce!$A:$B,MATCH(_7043_DJones_1_export_excel_2_9_[[#This Row],[COMPEMAILADDRESS]],Zerobounce!$A:$A,0),2),"")</f>
        <v>do_not_mail</v>
      </c>
      <c r="BV148" s="4" t="str">
        <f>IFERROR(INDEX(Zerobounce!$A:$B,MATCH(_7043_DJones_1_export_excel_2_9_[[#This Row],[CONTACTEMAIL]],Zerobounce!$A:$A,0),2),"")</f>
        <v>valid</v>
      </c>
      <c r="BW148" s="11"/>
    </row>
    <row r="149" spans="1:75" x14ac:dyDescent="0.25">
      <c r="A149" s="4" t="s">
        <v>999</v>
      </c>
      <c r="B149" s="4" t="s">
        <v>1000</v>
      </c>
      <c r="C149">
        <v>285</v>
      </c>
      <c r="D149" s="4" t="s">
        <v>757</v>
      </c>
      <c r="E149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N285GA</v>
      </c>
      <c r="F149" s="4" t="s">
        <v>1975</v>
      </c>
      <c r="G149" s="4" t="s">
        <v>285</v>
      </c>
      <c r="H149" s="4" t="s">
        <v>1002</v>
      </c>
      <c r="I149" s="4" t="s">
        <v>515</v>
      </c>
      <c r="J149" s="4" t="s">
        <v>1986</v>
      </c>
      <c r="K149" s="4" t="s">
        <v>1987</v>
      </c>
      <c r="L149" s="4"/>
      <c r="M149" s="4" t="s">
        <v>1988</v>
      </c>
      <c r="N149" s="4" t="s">
        <v>285</v>
      </c>
      <c r="O149">
        <v>49445</v>
      </c>
      <c r="P149" s="4" t="s">
        <v>1002</v>
      </c>
      <c r="Q149" s="4" t="s">
        <v>1016</v>
      </c>
      <c r="R149" s="4"/>
      <c r="S149" s="4"/>
      <c r="T149" s="4" t="s">
        <v>1989</v>
      </c>
      <c r="U149" s="4"/>
      <c r="V149" s="4" t="s">
        <v>1990</v>
      </c>
      <c r="W149" s="4" t="s">
        <v>1991</v>
      </c>
      <c r="X149" s="4" t="s">
        <v>1020</v>
      </c>
      <c r="Y149" s="4"/>
      <c r="Z149" s="4" t="s">
        <v>1989</v>
      </c>
      <c r="AA149" s="4"/>
      <c r="AB149" s="4"/>
      <c r="AC149" s="4" t="str">
        <f>IF(LEN(INDEX('By serial number'!$A:$AV,MATCH(TEXT($C149,"000"),'By serial number'!$A:$A,0),MATCH(_7043_DJones_1_export_excel_2_9_[[#Headers],["Operator"]],'By serial number'!$A$1:$AV$1,0)))=0,"",INDEX('By serial number'!$A:$AV,MATCH(TEXT($C149,"000"),'By serial number'!$A:$A,0),MATCH(_7043_DJones_1_export_excel_2_9_[[#Headers],["Operator"]],'By serial number'!$A$1:$AV$1,0)))</f>
        <v xml:space="preserve">Northern Jet Management </v>
      </c>
      <c r="AD149" s="4" t="str">
        <f>IF(LEN(INDEX('By serial number'!$A:$AV,MATCH(TEXT($C149,"000"),'By serial number'!$A:$A,0),MATCH(_7043_DJones_1_export_excel_2_9_[[#Headers],[Data]],'By serial number'!$A$1:$AV$1,0)))=0,"",INDEX('By serial number'!$A:$AV,MATCH(TEXT($C149,"000"),'By serial number'!$A:$A,0),MATCH(_7043_DJones_1_export_excel_2_9_[[#Headers],[Data]],'By serial number'!$A$1:$AV$1,0)))</f>
        <v>transferred late 2020</v>
      </c>
      <c r="AE149" s="4" t="str">
        <f>IF(LEN(INDEX('By serial number'!$A:$AV,MATCH(TEXT($C149,"000"),'By serial number'!$A:$A,0),MATCH(_7043_DJones_1_export_excel_2_9_[[#Headers],[NAME]],'By serial number'!$A$1:$AV$1,0)))=0,"",INDEX('By serial number'!$A:$AV,MATCH(TEXT($C149,"000"),'By serial number'!$A:$A,0),MATCH(_7043_DJones_1_export_excel_2_9_[[#Headers],[NAME]],'By serial number'!$A$1:$AV$1,0)))</f>
        <v>PFC HOLDINGS LLC</v>
      </c>
      <c r="AF149" s="4" t="str">
        <f>IF(LEN(INDEX('By serial number'!$A:$AV,MATCH(TEXT($C149,"000"),'By serial number'!$A:$A,0),MATCH(_7043_DJones_1_export_excel_2_9_[[#Headers],[STREET]],'By serial number'!$A$1:$AV$1,0)))=0,"",INDEX('By serial number'!$A:$AV,MATCH(TEXT($C149,"000"),'By serial number'!$A:$A,0),MATCH(_7043_DJones_1_export_excel_2_9_[[#Headers],[STREET]],'By serial number'!$A$1:$AV$1,0)))</f>
        <v>320 E CIRCLE DR</v>
      </c>
      <c r="AG149" s="4" t="str">
        <f>IF(LEN(INDEX('By serial number'!$A:$AV,MATCH(TEXT($C149,"000"),'By serial number'!$A:$A,0),MATCH(_7043_DJones_1_export_excel_2_9_[[#Headers],[CITY]],'By serial number'!$A$1:$AV$1,0)))=0,"",INDEX('By serial number'!$A:$AV,MATCH(TEXT($C149,"000"),'By serial number'!$A:$A,0),MATCH(_7043_DJones_1_export_excel_2_9_[[#Headers],[CITY]],'By serial number'!$A$1:$AV$1,0)))</f>
        <v>NORTH MUSKEGON</v>
      </c>
      <c r="AH149" s="4" t="str">
        <f>IF(LEN(INDEX('By serial number'!$A:$AV,MATCH(TEXT($C149,"000"),'By serial number'!$A:$A,0),MATCH(_7043_DJones_1_export_excel_2_9_[[#Headers],[STATE]],'By serial number'!$A$1:$AV$1,0)))=0,"",INDEX('By serial number'!$A:$AV,MATCH(TEXT($C149,"000"),'By serial number'!$A:$A,0),MATCH(_7043_DJones_1_export_excel_2_9_[[#Headers],[STATE]],'By serial number'!$A$1:$AV$1,0)))</f>
        <v>MI</v>
      </c>
      <c r="AI149" s="4" t="e">
        <f>IF(LEN(INDEX('By serial number'!$A:$AV,MATCH(TEXT($C149,"000"),'By serial number'!$A:$A,0),MATCH(_7043_DJones_1_export_excel_2_9_[[#Headers],[Column1]],'By serial number'!$A$1:$AV$1,0)))=0,"",INDEX('By serial number'!$A:$AV,MATCH(TEXT($C149,"000"),'By serial number'!$A:$A,0),MATCH(_7043_DJones_1_export_excel_2_9_[[#Headers],[Column1]],'By serial number'!$A$1:$AV$1,0)))</f>
        <v>#N/A</v>
      </c>
      <c r="AJ149" s="4" t="str">
        <f>IF(LEN(INDEX('By serial number'!$A:$AV,MATCH(TEXT($C149,"000"),'By serial number'!$A:$A,0),MATCH(_7043_DJones_1_export_excel_2_9_[[#Headers],[OTHER NAMES(1)]],'By serial number'!$A$1:$AV$1,0)))=0,"",INDEX('By serial number'!$A:$AV,MATCH(TEXT($C149,"000"),'By serial number'!$A:$A,0),MATCH(_7043_DJones_1_export_excel_2_9_[[#Headers],[OTHER NAMES(1)]],'By serial number'!$A$1:$AV$1,0)))</f>
        <v/>
      </c>
      <c r="AK149" s="4" t="str">
        <f>IF(LEN(INDEX('By serial number'!$A:$AV,MATCH(TEXT($C149,"000"),'By serial number'!$A:$A,0),MATCH(_7043_DJones_1_export_excel_2_9_[[#Headers],[OTHER NAMES(2)]],'By serial number'!$A$1:$AV$1,0)))=0,"",INDEX('By serial number'!$A:$AV,MATCH(TEXT($C149,"000"),'By serial number'!$A:$A,0),MATCH(_7043_DJones_1_export_excel_2_9_[[#Headers],[OTHER NAMES(2)]],'By serial number'!$A$1:$AV$1,0)))</f>
        <v/>
      </c>
      <c r="AL149" s="4" t="str">
        <f>IF(LEN(INDEX('By serial number'!$A:$AV,MATCH(TEXT($C149,"000"),'By serial number'!$A:$A,0),MATCH(_7043_DJones_1_export_excel_2_9_[[#Headers],[Part 135 Certificate Holder Name]],'By serial number'!$A$1:$AV$1,0)))=0,"",INDEX('By serial number'!$A:$AV,MATCH(TEXT($C149,"000"),'By serial number'!$A:$A,0),MATCH(_7043_DJones_1_export_excel_2_9_[[#Headers],[Part 135 Certificate Holder Name]],'By serial number'!$A$1:$AV$1,0)))</f>
        <v>Northern Jet Management, Inc.</v>
      </c>
      <c r="AM149" s="4" t="str">
        <f>IF(LEN(INDEX('By serial number'!$A:$AV,MATCH(TEXT($C149,"000"),'By serial number'!$A:$A,0),MATCH(_7043_DJones_1_export_excel_2_9_[[#Headers],[Part 135 Dsgn]],'By serial number'!$A$1:$AV$1,0)))=0,"",INDEX('By serial number'!$A:$AV,MATCH(TEXT($C149,"000"),'By serial number'!$A:$A,0),MATCH(_7043_DJones_1_export_excel_2_9_[[#Headers],[Part 135 Dsgn]],'By serial number'!$A$1:$AV$1,0)))</f>
        <v>T6FA</v>
      </c>
      <c r="AN149" s="4" t="e">
        <f>IF(LEN(INDEX('By serial number'!$A:$AV,MATCH(TEXT($C149,"000"),'By serial number'!$A:$A,0),MATCH(_7043_DJones_1_export_excel_2_9_[[#Headers],[Column2]],'By serial number'!$A$1:$AV$1,0)))=0,"",INDEX('By serial number'!$A:$AV,MATCH(TEXT($C149,"000"),'By serial number'!$A:$A,0),MATCH(_7043_DJones_1_export_excel_2_9_[[#Headers],[Column2]],'By serial number'!$A$1:$AV$1,0)))</f>
        <v>#N/A</v>
      </c>
      <c r="AO149" s="4" t="str">
        <f>IF(LEN(INDEX('By serial number'!$A:$AV,MATCH(TEXT($C149,"000"),'By serial number'!$A:$A,0),MATCH(_7043_DJones_1_export_excel_2_9_[[#Headers],[DNB Key People]],'By serial number'!$A$1:$AV$1,0)))=0,"",INDEX('By serial number'!$A:$AV,MATCH(TEXT($C149,"000"),'By serial number'!$A:$A,0),MATCH(_7043_DJones_1_export_excel_2_9_[[#Headers],[DNB Key People]],'By serial number'!$A$1:$AV$1,0)))</f>
        <v/>
      </c>
      <c r="AP149" s="4" t="str">
        <f>IF(LEN(INDEX('By serial number'!$A:$AV,MATCH(TEXT($C149,"000"),'By serial number'!$A:$A,0),MATCH(_7043_DJones_1_export_excel_2_9_[[#Headers],[POC]],'By serial number'!$A$1:$AV$1,0)))=0,"",INDEX('By serial number'!$A:$AV,MATCH(TEXT($C149,"000"),'By serial number'!$A:$A,0),MATCH(_7043_DJones_1_export_excel_2_9_[[#Headers],[POC]],'By serial number'!$A$1:$AV$1,0)))</f>
        <v/>
      </c>
      <c r="AQ149" s="4" t="str">
        <f>IF(LEN(INDEX('By serial number'!$A:$AV,MATCH(TEXT($C149,"000"),'By serial number'!$A:$A,0),MATCH(_7043_DJones_1_export_excel_2_9_[[#Headers],[Title]],'By serial number'!$A$1:$AV$1,0)))=0,"",INDEX('By serial number'!$A:$AV,MATCH(TEXT($C149,"000"),'By serial number'!$A:$A,0),MATCH(_7043_DJones_1_export_excel_2_9_[[#Headers],[Title]],'By serial number'!$A$1:$AV$1,0)))</f>
        <v/>
      </c>
      <c r="AR149" s="4" t="str">
        <f>IF(LEN(INDEX('By serial number'!$A:$AV,MATCH(TEXT($C149,"000"),'By serial number'!$A:$A,0),MATCH(_7043_DJones_1_export_excel_2_9_[[#Headers],[Address]],'By serial number'!$A$1:$AV$1,0)))=0,"",INDEX('By serial number'!$A:$AV,MATCH(TEXT($C149,"000"),'By serial number'!$A:$A,0),MATCH(_7043_DJones_1_export_excel_2_9_[[#Headers],[Address]],'By serial number'!$A$1:$AV$1,0)))</f>
        <v/>
      </c>
      <c r="AS149" s="4" t="e">
        <f>IF(LEN(INDEX('By serial number'!$A:$AV,MATCH(TEXT($C149,"000"),'By serial number'!$A:$A,0),MATCH(_7043_DJones_1_export_excel_2_9_[[#Headers],[Column3]],'By serial number'!$A$1:$AV$1,0)))=0,"",INDEX('By serial number'!$A:$AV,MATCH(TEXT($C149,"000"),'By serial number'!$A:$A,0),MATCH(_7043_DJones_1_export_excel_2_9_[[#Headers],[Column3]],'By serial number'!$A$1:$AV$1,0)))</f>
        <v>#N/A</v>
      </c>
      <c r="AT149" s="4" t="str">
        <f>IF(LEN(INDEX('By serial number'!$A:$AV,MATCH(TEXT($C149,"000"),'By serial number'!$A:$A,0),MATCH(_7043_DJones_1_export_excel_2_9_[[#Headers],[Phone]],'By serial number'!$A$1:$AV$1,0)))=0,"",INDEX('By serial number'!$A:$AV,MATCH(TEXT($C149,"000"),'By serial number'!$A:$A,0),MATCH(_7043_DJones_1_export_excel_2_9_[[#Headers],[Phone]],'By serial number'!$A$1:$AV$1,0)))</f>
        <v/>
      </c>
      <c r="AU149" s="4" t="str">
        <f>IF(LEN(INDEX('By serial number'!$A:$AV,MATCH(TEXT($C149,"000"),'By serial number'!$A:$A,0),MATCH(_7043_DJones_1_export_excel_2_9_[[#Headers],[Email]],'By serial number'!$A$1:$AV$1,0)))=0,"",INDEX('By serial number'!$A:$AV,MATCH(TEXT($C149,"000"),'By serial number'!$A:$A,0),MATCH(_7043_DJones_1_export_excel_2_9_[[#Headers],[Email]],'By serial number'!$A$1:$AV$1,0)))</f>
        <v/>
      </c>
      <c r="AV149" s="4" t="e">
        <f>IF(LEN(INDEX('By serial number'!$A:$AV,MATCH(TEXT($C149,"000"),'By serial number'!$A:$A,0),MATCH(_7043_DJones_1_export_excel_2_9_[[#Headers],[Column4]],'By serial number'!$A$1:$AV$1,0)))=0,"",INDEX('By serial number'!$A:$AV,MATCH(TEXT($C149,"000"),'By serial number'!$A:$A,0),MATCH(_7043_DJones_1_export_excel_2_9_[[#Headers],[Column4]],'By serial number'!$A$1:$AV$1,0)))</f>
        <v>#N/A</v>
      </c>
      <c r="AW149" s="4" t="str">
        <f>IF(LEN(INDEX('By serial number'!$A:$AV,MATCH(TEXT($C149,"000"),'By serial number'!$A:$A,0),MATCH(_7043_DJones_1_export_excel_2_9_[[#Headers],[NBAA Name]],'By serial number'!$A$1:$AV$1,0)))=0,"",INDEX('By serial number'!$A:$AV,MATCH(TEXT($C149,"000"),'By serial number'!$A:$A,0),MATCH(_7043_DJones_1_export_excel_2_9_[[#Headers],[NBAA Name]],'By serial number'!$A$1:$AV$1,0)))</f>
        <v/>
      </c>
      <c r="AX149" s="4" t="str">
        <f>IF(LEN(INDEX('By serial number'!$A:$AV,MATCH(TEXT($C149,"000"),'By serial number'!$A:$A,0),MATCH(_7043_DJones_1_export_excel_2_9_[[#Headers],[NBAA Addr1]],'By serial number'!$A$1:$AV$1,0)))=0,"",INDEX('By serial number'!$A:$AV,MATCH(TEXT($C149,"000"),'By serial number'!$A:$A,0),MATCH(_7043_DJones_1_export_excel_2_9_[[#Headers],[NBAA Addr1]],'By serial number'!$A$1:$AV$1,0)))</f>
        <v/>
      </c>
      <c r="AY149" s="4" t="str">
        <f>IF(LEN(INDEX('By serial number'!$A:$AV,MATCH(TEXT($C149,"000"),'By serial number'!$A:$A,0),MATCH(_7043_DJones_1_export_excel_2_9_[[#Headers],[NBAA Addr2]],'By serial number'!$A$1:$AV$1,0)))=0,"",INDEX('By serial number'!$A:$AV,MATCH(TEXT($C149,"000"),'By serial number'!$A:$A,0),MATCH(_7043_DJones_1_export_excel_2_9_[[#Headers],[NBAA Addr2]],'By serial number'!$A$1:$AV$1,0)))</f>
        <v/>
      </c>
      <c r="AZ149" s="4" t="str">
        <f>IF(LEN(INDEX('By serial number'!$A:$AV,MATCH(TEXT($C149,"000"),'By serial number'!$A:$A,0),MATCH(_7043_DJones_1_export_excel_2_9_[[#Headers],[NBAA City]],'By serial number'!$A$1:$AV$1,0)))=0,"",INDEX('By serial number'!$A:$AV,MATCH(TEXT($C149,"000"),'By serial number'!$A:$A,0),MATCH(_7043_DJones_1_export_excel_2_9_[[#Headers],[NBAA City]],'By serial number'!$A$1:$AV$1,0)))</f>
        <v/>
      </c>
      <c r="BA149" s="4" t="str">
        <f>IF(LEN(INDEX('By serial number'!$A:$AV,MATCH(TEXT($C149,"000"),'By serial number'!$A:$A,0),MATCH(_7043_DJones_1_export_excel_2_9_[[#Headers],[NBAA State]],'By serial number'!$A$1:$AV$1,0)))=0,"",INDEX('By serial number'!$A:$AV,MATCH(TEXT($C149,"000"),'By serial number'!$A:$A,0),MATCH(_7043_DJones_1_export_excel_2_9_[[#Headers],[NBAA State]],'By serial number'!$A$1:$AV$1,0)))</f>
        <v/>
      </c>
      <c r="BB149" s="4" t="str">
        <f>IF(LEN(INDEX('By serial number'!$A:$AV,MATCH(TEXT($C149,"000"),'By serial number'!$A:$A,0),MATCH(_7043_DJones_1_export_excel_2_9_[[#Headers],[NBAA Zip]],'By serial number'!$A$1:$AV$1,0)))=0,"",INDEX('By serial number'!$A:$AV,MATCH(TEXT($C149,"000"),'By serial number'!$A:$A,0),MATCH(_7043_DJones_1_export_excel_2_9_[[#Headers],[NBAA Zip]],'By serial number'!$A$1:$AV$1,0)))</f>
        <v/>
      </c>
      <c r="BC149" s="4" t="str">
        <f>IF(LEN(INDEX('By serial number'!$A:$AV,MATCH(TEXT($C149,"000"),'By serial number'!$A:$A,0),MATCH(_7043_DJones_1_export_excel_2_9_[[#Headers],[NBAA Phone]],'By serial number'!$A$1:$AV$1,0)))=0,"",INDEX('By serial number'!$A:$AV,MATCH(TEXT($C149,"000"),'By serial number'!$A:$A,0),MATCH(_7043_DJones_1_export_excel_2_9_[[#Headers],[NBAA Phone]],'By serial number'!$A$1:$AV$1,0)))</f>
        <v/>
      </c>
      <c r="BD149" s="4" t="str">
        <f>IF(LEN(INDEX('By serial number'!$A:$AV,MATCH(TEXT($C149,"000"),'By serial number'!$A:$A,0),MATCH(_7043_DJones_1_export_excel_2_9_[[#Headers],[NBAA Web]],'By serial number'!$A$1:$AV$1,0)))=0,"",INDEX('By serial number'!$A:$AV,MATCH(TEXT($C149,"000"),'By serial number'!$A:$A,0),MATCH(_7043_DJones_1_export_excel_2_9_[[#Headers],[NBAA Web]],'By serial number'!$A$1:$AV$1,0)))</f>
        <v/>
      </c>
      <c r="BE149" s="4" t="str">
        <f>IF(LEN(INDEX('By serial number'!$A:$AV,MATCH(TEXT($C149,"000"),'By serial number'!$A:$A,0),MATCH(_7043_DJones_1_export_excel_2_9_[[#Headers],[NBAA email]],'By serial number'!$A$1:$AV$1,0)))=0,"",INDEX('By serial number'!$A:$AV,MATCH(TEXT($C149,"000"),'By serial number'!$A:$A,0),MATCH(_7043_DJones_1_export_excel_2_9_[[#Headers],[NBAA email]],'By serial number'!$A$1:$AV$1,0)))</f>
        <v/>
      </c>
      <c r="BF149" s="4" t="str">
        <f>IF(LEN(INDEX('By serial number'!$A:$AV,MATCH(TEXT($C149,"000"),'By serial number'!$A:$A,0),MATCH(_7043_DJones_1_export_excel_2_9_[[#Headers],[NBAA NBAA Link]],'By serial number'!$A$1:$AV$1,0)))=0,"",INDEX('By serial number'!$A:$AV,MATCH(TEXT($C149,"000"),'By serial number'!$A:$A,0),MATCH(_7043_DJones_1_export_excel_2_9_[[#Headers],[NBAA NBAA Link]],'By serial number'!$A$1:$AV$1,0)))</f>
        <v/>
      </c>
      <c r="BG149" s="4" t="str">
        <f>IF(LEN(INDEX('By serial number'!$A:$AV,MATCH(TEXT($C149,"000"),'By serial number'!$A:$A,0),MATCH(_7043_DJones_1_export_excel_2_9_[[#Headers],[Certificate Designator]],'By serial number'!$A$1:$AV$1,0)))=0,"",INDEX('By serial number'!$A:$AV,MATCH(TEXT($C149,"000"),'By serial number'!$A:$A,0),MATCH(_7043_DJones_1_export_excel_2_9_[[#Headers],[Certificate Designator]],'By serial number'!$A$1:$AV$1,0)))</f>
        <v>T6FA</v>
      </c>
      <c r="BH149" s="4" t="str">
        <f>IF(LEN(INDEX('By serial number'!$A:$AV,MATCH(TEXT($C149,"000"),'By serial number'!$A:$A,0),MATCH(_7043_DJones_1_export_excel_2_9_[[#Headers],[Company Name]],'By serial number'!$A$1:$AV$1,0)))=0,"",INDEX('By serial number'!$A:$AV,MATCH(TEXT($C149,"000"),'By serial number'!$A:$A,0),MATCH(_7043_DJones_1_export_excel_2_9_[[#Headers],[Company Name]],'By serial number'!$A$1:$AV$1,0)))</f>
        <v>NORTHERN JET MANAGEMENT INC</v>
      </c>
      <c r="BI149" s="4" t="str">
        <f>IF(LEN(INDEX('By serial number'!$A:$AV,MATCH(TEXT($C149,"000"),'By serial number'!$A:$A,0),MATCH(_7043_DJones_1_export_excel_2_9_[[#Headers],[CEO_Name]],'By serial number'!$A$1:$AV$1,0)))=0,"",INDEX('By serial number'!$A:$AV,MATCH(TEXT($C149,"000"),'By serial number'!$A:$A,0),MATCH(_7043_DJones_1_export_excel_2_9_[[#Headers],[CEO_Name]],'By serial number'!$A$1:$AV$1,0)))</f>
        <v>COX, CHARLES R.</v>
      </c>
      <c r="BJ149" s="4" t="str">
        <f>IF(LEN(INDEX('By serial number'!$A:$AV,MATCH(TEXT($C149,"000"),'By serial number'!$A:$A,0),MATCH(_7043_DJones_1_export_excel_2_9_[[#Headers],[CEO_Title]],'By serial number'!$A$1:$AV$1,0)))=0,"",INDEX('By serial number'!$A:$AV,MATCH(TEXT($C149,"000"),'By serial number'!$A:$A,0),MATCH(_7043_DJones_1_export_excel_2_9_[[#Headers],[CEO_Title]],'By serial number'!$A$1:$AV$1,0)))</f>
        <v>CEO</v>
      </c>
      <c r="BK149" s="4" t="str">
        <f>IF(LEN(INDEX('By serial number'!$A:$AV,MATCH(TEXT($C149,"000"),'By serial number'!$A:$A,0),MATCH(_7043_DJones_1_export_excel_2_9_[[#Headers],[CEO_Address1]],'By serial number'!$A$1:$AV$1,0)))=0,"",INDEX('By serial number'!$A:$AV,MATCH(TEXT($C149,"000"),'By serial number'!$A:$A,0),MATCH(_7043_DJones_1_export_excel_2_9_[[#Headers],[CEO_Address1]],'By serial number'!$A$1:$AV$1,0)))</f>
        <v>PO BOX 888380</v>
      </c>
      <c r="BL149" s="4" t="str">
        <f>IF(LEN(INDEX('By serial number'!$A:$AV,MATCH(TEXT($C149,"000"),'By serial number'!$A:$A,0),MATCH(_7043_DJones_1_export_excel_2_9_[[#Headers],[CEO_Address2]],'By serial number'!$A$1:$AV$1,0)))=0,"",INDEX('By serial number'!$A:$AV,MATCH(TEXT($C149,"000"),'By serial number'!$A:$A,0),MATCH(_7043_DJones_1_export_excel_2_9_[[#Headers],[CEO_Address2]],'By serial number'!$A$1:$AV$1,0)))</f>
        <v/>
      </c>
      <c r="BM149" s="4" t="str">
        <f>IF(LEN(INDEX('By serial number'!$A:$AV,MATCH(TEXT($C149,"000"),'By serial number'!$A:$A,0),MATCH(_7043_DJones_1_export_excel_2_9_[[#Headers],[CEO_Address3]],'By serial number'!$A$1:$AV$1,0)))=0,"",INDEX('By serial number'!$A:$AV,MATCH(TEXT($C149,"000"),'By serial number'!$A:$A,0),MATCH(_7043_DJones_1_export_excel_2_9_[[#Headers],[CEO_Address3]],'By serial number'!$A$1:$AV$1,0)))</f>
        <v/>
      </c>
      <c r="BN149" s="4" t="str">
        <f>IF(LEN(INDEX('By serial number'!$A:$AV,MATCH(TEXT($C149,"000"),'By serial number'!$A:$A,0),MATCH(_7043_DJones_1_export_excel_2_9_[[#Headers],[CEO_City]],'By serial number'!$A$1:$AV$1,0)))=0,"",INDEX('By serial number'!$A:$AV,MATCH(TEXT($C149,"000"),'By serial number'!$A:$A,0),MATCH(_7043_DJones_1_export_excel_2_9_[[#Headers],[CEO_City]],'By serial number'!$A$1:$AV$1,0)))</f>
        <v>GRAND RAPIDS</v>
      </c>
      <c r="BO149" s="4" t="str">
        <f>IF(LEN(INDEX('By serial number'!$A:$AV,MATCH(TEXT($C149,"000"),'By serial number'!$A:$A,0),MATCH(_7043_DJones_1_export_excel_2_9_[[#Headers],[CEO_State]],'By serial number'!$A$1:$AV$1,0)))=0,"",INDEX('By serial number'!$A:$AV,MATCH(TEXT($C149,"000"),'By serial number'!$A:$A,0),MATCH(_7043_DJones_1_export_excel_2_9_[[#Headers],[CEO_State]],'By serial number'!$A$1:$AV$1,0)))</f>
        <v>MI</v>
      </c>
      <c r="BP149" s="4" t="str">
        <f>IF(LEN(INDEX('By serial number'!$A:$AV,MATCH(TEXT($C149,"000"),'By serial number'!$A:$A,0),MATCH(_7043_DJones_1_export_excel_2_9_[[#Headers],[CEO_Postal_Code]],'By serial number'!$A$1:$AV$1,0)))=0,"",INDEX('By serial number'!$A:$AV,MATCH(TEXT($C149,"000"),'By serial number'!$A:$A,0),MATCH(_7043_DJones_1_export_excel_2_9_[[#Headers],[CEO_Postal_Code]],'By serial number'!$A$1:$AV$1,0)))</f>
        <v>49588</v>
      </c>
      <c r="BQ149" s="4" t="str">
        <f>IF(LEN(INDEX('By serial number'!$A:$AV,MATCH(TEXT($C149,"000"),'By serial number'!$A:$A,0),MATCH(_7043_DJones_1_export_excel_2_9_[[#Headers],[CEO_Country]],'By serial number'!$A$1:$AV$1,0)))=0,"",INDEX('By serial number'!$A:$AV,MATCH(TEXT($C149,"000"),'By serial number'!$A:$A,0),MATCH(_7043_DJones_1_export_excel_2_9_[[#Headers],[CEO_Country]],'By serial number'!$A$1:$AV$1,0)))</f>
        <v>US</v>
      </c>
      <c r="BR149" s="4" t="str">
        <f>IF(LEN(INDEX('By serial number'!$A:$AV,MATCH(TEXT($C149,"000"),'By serial number'!$A:$A,0),MATCH(_7043_DJones_1_export_excel_2_9_[[#Headers],[CEO_Phone]],'By serial number'!$A$1:$AV$1,0)))=0,"",INDEX('By serial number'!$A:$AV,MATCH(TEXT($C149,"000"),'By serial number'!$A:$A,0),MATCH(_7043_DJones_1_export_excel_2_9_[[#Headers],[CEO_Phone]],'By serial number'!$A$1:$AV$1,0)))</f>
        <v>6163364800</v>
      </c>
      <c r="BS149" s="4" t="str">
        <f>IF(LEN(INDEX('By serial number'!$A:$AV,MATCH(TEXT($C149,"000"),'By serial number'!$A:$A,0),MATCH(_7043_DJones_1_export_excel_2_9_[[#Headers],[CEO_Phone_Extension]],'By serial number'!$A$1:$AV$1,0)))=0,"",INDEX('By serial number'!$A:$AV,MATCH(TEXT($C149,"000"),'By serial number'!$A:$A,0),MATCH(_7043_DJones_1_export_excel_2_9_[[#Headers],[CEO_Phone_Extension]],'By serial number'!$A$1:$AV$1,0)))</f>
        <v/>
      </c>
      <c r="BT149" s="4" t="str">
        <f>IF(LEN(INDEX('By serial number'!$A:$AV,MATCH(TEXT($C149,"000"),'By serial number'!$A:$A,0),MATCH(_7043_DJones_1_export_excel_2_9_[[#Headers],[CEO_Foreign_Phone]],'By serial number'!$A$1:$AV$1,0)))=0,"",INDEX('By serial number'!$A:$AV,MATCH(TEXT($C149,"000"),'By serial number'!$A:$A,0),MATCH(_7043_DJones_1_export_excel_2_9_[[#Headers],[CEO_Foreign_Phone]],'By serial number'!$A$1:$AV$1,0)))</f>
        <v/>
      </c>
      <c r="BU149" s="4" t="str">
        <f>IFERROR(INDEX(Zerobounce!$A:$B,MATCH(_7043_DJones_1_export_excel_2_9_[[#This Row],[COMPEMAILADDRESS]],Zerobounce!$A:$A,0),2),"")</f>
        <v/>
      </c>
      <c r="BV149" s="4" t="str">
        <f>IFERROR(INDEX(Zerobounce!$A:$B,MATCH(_7043_DJones_1_export_excel_2_9_[[#This Row],[CONTACTEMAIL]],Zerobounce!$A:$A,0),2),"")</f>
        <v/>
      </c>
      <c r="BW149" s="11"/>
    </row>
    <row r="150" spans="1:75" x14ac:dyDescent="0.25">
      <c r="A150" s="4" t="s">
        <v>999</v>
      </c>
      <c r="B150" s="4" t="s">
        <v>1000</v>
      </c>
      <c r="C150">
        <v>286</v>
      </c>
      <c r="D150" s="4" t="s">
        <v>770</v>
      </c>
      <c r="E150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N1924D</v>
      </c>
      <c r="F150" s="4" t="s">
        <v>1992</v>
      </c>
      <c r="G150" s="4" t="s">
        <v>727</v>
      </c>
      <c r="H150" s="4" t="s">
        <v>1002</v>
      </c>
      <c r="I150" s="4" t="s">
        <v>1043</v>
      </c>
      <c r="J150" s="4" t="s">
        <v>1993</v>
      </c>
      <c r="K150" s="4" t="s">
        <v>1994</v>
      </c>
      <c r="L150" s="4" t="s">
        <v>1995</v>
      </c>
      <c r="M150" s="4" t="s">
        <v>1996</v>
      </c>
      <c r="N150" s="4" t="s">
        <v>212</v>
      </c>
      <c r="O150" t="s">
        <v>1997</v>
      </c>
      <c r="P150" s="4" t="s">
        <v>1002</v>
      </c>
      <c r="Q150" s="4" t="s">
        <v>1016</v>
      </c>
      <c r="R150" s="4" t="s">
        <v>1998</v>
      </c>
      <c r="S150" s="4" t="s">
        <v>1999</v>
      </c>
      <c r="T150" s="4" t="s">
        <v>2000</v>
      </c>
      <c r="U150" s="4"/>
      <c r="V150" s="4" t="s">
        <v>1049</v>
      </c>
      <c r="W150" s="4" t="s">
        <v>2001</v>
      </c>
      <c r="X150" s="4" t="s">
        <v>1176</v>
      </c>
      <c r="Y150" s="4" t="s">
        <v>2002</v>
      </c>
      <c r="Z150" s="4" t="s">
        <v>2003</v>
      </c>
      <c r="AA150" s="4" t="s">
        <v>2003</v>
      </c>
      <c r="AB150" s="4"/>
      <c r="AC150" s="4" t="str">
        <f>IF(LEN(INDEX('By serial number'!$A:$AV,MATCH(TEXT($C150,"000"),'By serial number'!$A:$A,0),MATCH(_7043_DJones_1_export_excel_2_9_[[#Headers],["Operator"]],'By serial number'!$A$1:$AV$1,0)))=0,"",INDEX('By serial number'!$A:$AV,MATCH(TEXT($C150,"000"),'By serial number'!$A:$A,0),MATCH(_7043_DJones_1_export_excel_2_9_[[#Headers],["Operator"]],'By serial number'!$A$1:$AV$1,0)))</f>
        <v/>
      </c>
      <c r="AD150" s="4" t="str">
        <f>IF(LEN(INDEX('By serial number'!$A:$AV,MATCH(TEXT($C150,"000"),'By serial number'!$A:$A,0),MATCH(_7043_DJones_1_export_excel_2_9_[[#Headers],[Data]],'By serial number'!$A$1:$AV$1,0)))=0,"",INDEX('By serial number'!$A:$AV,MATCH(TEXT($C150,"000"),'By serial number'!$A:$A,0),MATCH(_7043_DJones_1_export_excel_2_9_[[#Headers],[Data]],'By serial number'!$A$1:$AV$1,0)))</f>
        <v>N995DP LLC delivered 12/22/11, rrg 5/3/12</v>
      </c>
      <c r="AE150" s="4" t="str">
        <f>IF(LEN(INDEX('By serial number'!$A:$AV,MATCH(TEXT($C150,"000"),'By serial number'!$A:$A,0),MATCH(_7043_DJones_1_export_excel_2_9_[[#Headers],[NAME]],'By serial number'!$A$1:$AV$1,0)))=0,"",INDEX('By serial number'!$A:$AV,MATCH(TEXT($C150,"000"),'By serial number'!$A:$A,0),MATCH(_7043_DJones_1_export_excel_2_9_[[#Headers],[NAME]],'By serial number'!$A$1:$AV$1,0)))</f>
        <v>N995DP LLC</v>
      </c>
      <c r="AF150" s="4" t="str">
        <f>IF(LEN(INDEX('By serial number'!$A:$AV,MATCH(TEXT($C150,"000"),'By serial number'!$A:$A,0),MATCH(_7043_DJones_1_export_excel_2_9_[[#Headers],[STREET]],'By serial number'!$A$1:$AV$1,0)))=0,"",INDEX('By serial number'!$A:$AV,MATCH(TEXT($C150,"000"),'By serial number'!$A:$A,0),MATCH(_7043_DJones_1_export_excel_2_9_[[#Headers],[STREET]],'By serial number'!$A$1:$AV$1,0)))</f>
        <v>204 QUIGLEY BLVD</v>
      </c>
      <c r="AG150" s="4" t="str">
        <f>IF(LEN(INDEX('By serial number'!$A:$AV,MATCH(TEXT($C150,"000"),'By serial number'!$A:$A,0),MATCH(_7043_DJones_1_export_excel_2_9_[[#Headers],[CITY]],'By serial number'!$A$1:$AV$1,0)))=0,"",INDEX('By serial number'!$A:$AV,MATCH(TEXT($C150,"000"),'By serial number'!$A:$A,0),MATCH(_7043_DJones_1_export_excel_2_9_[[#Headers],[CITY]],'By serial number'!$A$1:$AV$1,0)))</f>
        <v>NEW CASTLE</v>
      </c>
      <c r="AH150" s="4" t="str">
        <f>IF(LEN(INDEX('By serial number'!$A:$AV,MATCH(TEXT($C150,"000"),'By serial number'!$A:$A,0),MATCH(_7043_DJones_1_export_excel_2_9_[[#Headers],[STATE]],'By serial number'!$A$1:$AV$1,0)))=0,"",INDEX('By serial number'!$A:$AV,MATCH(TEXT($C150,"000"),'By serial number'!$A:$A,0),MATCH(_7043_DJones_1_export_excel_2_9_[[#Headers],[STATE]],'By serial number'!$A$1:$AV$1,0)))</f>
        <v>DE</v>
      </c>
      <c r="AI150" s="4" t="e">
        <f>IF(LEN(INDEX('By serial number'!$A:$AV,MATCH(TEXT($C150,"000"),'By serial number'!$A:$A,0),MATCH(_7043_DJones_1_export_excel_2_9_[[#Headers],[Column1]],'By serial number'!$A$1:$AV$1,0)))=0,"",INDEX('By serial number'!$A:$AV,MATCH(TEXT($C150,"000"),'By serial number'!$A:$A,0),MATCH(_7043_DJones_1_export_excel_2_9_[[#Headers],[Column1]],'By serial number'!$A$1:$AV$1,0)))</f>
        <v>#N/A</v>
      </c>
      <c r="AJ150" s="4" t="str">
        <f>IF(LEN(INDEX('By serial number'!$A:$AV,MATCH(TEXT($C150,"000"),'By serial number'!$A:$A,0),MATCH(_7043_DJones_1_export_excel_2_9_[[#Headers],[OTHER NAMES(1)]],'By serial number'!$A$1:$AV$1,0)))=0,"",INDEX('By serial number'!$A:$AV,MATCH(TEXT($C150,"000"),'By serial number'!$A:$A,0),MATCH(_7043_DJones_1_export_excel_2_9_[[#Headers],[OTHER NAMES(1)]],'By serial number'!$A$1:$AV$1,0)))</f>
        <v/>
      </c>
      <c r="AK150" s="4" t="str">
        <f>IF(LEN(INDEX('By serial number'!$A:$AV,MATCH(TEXT($C150,"000"),'By serial number'!$A:$A,0),MATCH(_7043_DJones_1_export_excel_2_9_[[#Headers],[OTHER NAMES(2)]],'By serial number'!$A$1:$AV$1,0)))=0,"",INDEX('By serial number'!$A:$AV,MATCH(TEXT($C150,"000"),'By serial number'!$A:$A,0),MATCH(_7043_DJones_1_export_excel_2_9_[[#Headers],[OTHER NAMES(2)]],'By serial number'!$A$1:$AV$1,0)))</f>
        <v/>
      </c>
      <c r="AL150" s="4" t="str">
        <f>IF(LEN(INDEX('By serial number'!$A:$AV,MATCH(TEXT($C150,"000"),'By serial number'!$A:$A,0),MATCH(_7043_DJones_1_export_excel_2_9_[[#Headers],[Part 135 Certificate Holder Name]],'By serial number'!$A$1:$AV$1,0)))=0,"",INDEX('By serial number'!$A:$AV,MATCH(TEXT($C150,"000"),'By serial number'!$A:$A,0),MATCH(_7043_DJones_1_export_excel_2_9_[[#Headers],[Part 135 Certificate Holder Name]],'By serial number'!$A$1:$AV$1,0)))</f>
        <v/>
      </c>
      <c r="AM150" s="4" t="str">
        <f>IF(LEN(INDEX('By serial number'!$A:$AV,MATCH(TEXT($C150,"000"),'By serial number'!$A:$A,0),MATCH(_7043_DJones_1_export_excel_2_9_[[#Headers],[Part 135 Dsgn]],'By serial number'!$A$1:$AV$1,0)))=0,"",INDEX('By serial number'!$A:$AV,MATCH(TEXT($C150,"000"),'By serial number'!$A:$A,0),MATCH(_7043_DJones_1_export_excel_2_9_[[#Headers],[Part 135 Dsgn]],'By serial number'!$A$1:$AV$1,0)))</f>
        <v/>
      </c>
      <c r="AN150" s="4" t="e">
        <f>IF(LEN(INDEX('By serial number'!$A:$AV,MATCH(TEXT($C150,"000"),'By serial number'!$A:$A,0),MATCH(_7043_DJones_1_export_excel_2_9_[[#Headers],[Column2]],'By serial number'!$A$1:$AV$1,0)))=0,"",INDEX('By serial number'!$A:$AV,MATCH(TEXT($C150,"000"),'By serial number'!$A:$A,0),MATCH(_7043_DJones_1_export_excel_2_9_[[#Headers],[Column2]],'By serial number'!$A$1:$AV$1,0)))</f>
        <v>#N/A</v>
      </c>
      <c r="AO150" s="4" t="str">
        <f>IF(LEN(INDEX('By serial number'!$A:$AV,MATCH(TEXT($C150,"000"),'By serial number'!$A:$A,0),MATCH(_7043_DJones_1_export_excel_2_9_[[#Headers],[DNB Key People]],'By serial number'!$A$1:$AV$1,0)))=0,"",INDEX('By serial number'!$A:$AV,MATCH(TEXT($C150,"000"),'By serial number'!$A:$A,0),MATCH(_7043_DJones_1_export_excel_2_9_[[#Headers],[DNB Key People]],'By serial number'!$A$1:$AV$1,0)))</f>
        <v/>
      </c>
      <c r="AP150" s="4" t="str">
        <f>IF(LEN(INDEX('By serial number'!$A:$AV,MATCH(TEXT($C150,"000"),'By serial number'!$A:$A,0),MATCH(_7043_DJones_1_export_excel_2_9_[[#Headers],[POC]],'By serial number'!$A$1:$AV$1,0)))=0,"",INDEX('By serial number'!$A:$AV,MATCH(TEXT($C150,"000"),'By serial number'!$A:$A,0),MATCH(_7043_DJones_1_export_excel_2_9_[[#Headers],[POC]],'By serial number'!$A$1:$AV$1,0)))</f>
        <v/>
      </c>
      <c r="AQ150" s="4" t="str">
        <f>IF(LEN(INDEX('By serial number'!$A:$AV,MATCH(TEXT($C150,"000"),'By serial number'!$A:$A,0),MATCH(_7043_DJones_1_export_excel_2_9_[[#Headers],[Title]],'By serial number'!$A$1:$AV$1,0)))=0,"",INDEX('By serial number'!$A:$AV,MATCH(TEXT($C150,"000"),'By serial number'!$A:$A,0),MATCH(_7043_DJones_1_export_excel_2_9_[[#Headers],[Title]],'By serial number'!$A$1:$AV$1,0)))</f>
        <v/>
      </c>
      <c r="AR150" s="4" t="str">
        <f>IF(LEN(INDEX('By serial number'!$A:$AV,MATCH(TEXT($C150,"000"),'By serial number'!$A:$A,0),MATCH(_7043_DJones_1_export_excel_2_9_[[#Headers],[Address]],'By serial number'!$A$1:$AV$1,0)))=0,"",INDEX('By serial number'!$A:$AV,MATCH(TEXT($C150,"000"),'By serial number'!$A:$A,0),MATCH(_7043_DJones_1_export_excel_2_9_[[#Headers],[Address]],'By serial number'!$A$1:$AV$1,0)))</f>
        <v/>
      </c>
      <c r="AS150" s="4" t="e">
        <f>IF(LEN(INDEX('By serial number'!$A:$AV,MATCH(TEXT($C150,"000"),'By serial number'!$A:$A,0),MATCH(_7043_DJones_1_export_excel_2_9_[[#Headers],[Column3]],'By serial number'!$A$1:$AV$1,0)))=0,"",INDEX('By serial number'!$A:$AV,MATCH(TEXT($C150,"000"),'By serial number'!$A:$A,0),MATCH(_7043_DJones_1_export_excel_2_9_[[#Headers],[Column3]],'By serial number'!$A$1:$AV$1,0)))</f>
        <v>#N/A</v>
      </c>
      <c r="AT150" s="4" t="str">
        <f>IF(LEN(INDEX('By serial number'!$A:$AV,MATCH(TEXT($C150,"000"),'By serial number'!$A:$A,0),MATCH(_7043_DJones_1_export_excel_2_9_[[#Headers],[Phone]],'By serial number'!$A$1:$AV$1,0)))=0,"",INDEX('By serial number'!$A:$AV,MATCH(TEXT($C150,"000"),'By serial number'!$A:$A,0),MATCH(_7043_DJones_1_export_excel_2_9_[[#Headers],[Phone]],'By serial number'!$A$1:$AV$1,0)))</f>
        <v/>
      </c>
      <c r="AU150" s="4" t="str">
        <f>IF(LEN(INDEX('By serial number'!$A:$AV,MATCH(TEXT($C150,"000"),'By serial number'!$A:$A,0),MATCH(_7043_DJones_1_export_excel_2_9_[[#Headers],[Email]],'By serial number'!$A$1:$AV$1,0)))=0,"",INDEX('By serial number'!$A:$AV,MATCH(TEXT($C150,"000"),'By serial number'!$A:$A,0),MATCH(_7043_DJones_1_export_excel_2_9_[[#Headers],[Email]],'By serial number'!$A$1:$AV$1,0)))</f>
        <v/>
      </c>
      <c r="AV150" s="4" t="e">
        <f>IF(LEN(INDEX('By serial number'!$A:$AV,MATCH(TEXT($C150,"000"),'By serial number'!$A:$A,0),MATCH(_7043_DJones_1_export_excel_2_9_[[#Headers],[Column4]],'By serial number'!$A$1:$AV$1,0)))=0,"",INDEX('By serial number'!$A:$AV,MATCH(TEXT($C150,"000"),'By serial number'!$A:$A,0),MATCH(_7043_DJones_1_export_excel_2_9_[[#Headers],[Column4]],'By serial number'!$A$1:$AV$1,0)))</f>
        <v>#N/A</v>
      </c>
      <c r="AW150" s="4" t="str">
        <f>IF(LEN(INDEX('By serial number'!$A:$AV,MATCH(TEXT($C150,"000"),'By serial number'!$A:$A,0),MATCH(_7043_DJones_1_export_excel_2_9_[[#Headers],[NBAA Name]],'By serial number'!$A$1:$AV$1,0)))=0,"",INDEX('By serial number'!$A:$AV,MATCH(TEXT($C150,"000"),'By serial number'!$A:$A,0),MATCH(_7043_DJones_1_export_excel_2_9_[[#Headers],[NBAA Name]],'By serial number'!$A$1:$AV$1,0)))</f>
        <v xml:space="preserve">A. Duie Pyle </v>
      </c>
      <c r="AX150" s="4" t="str">
        <f>IF(LEN(INDEX('By serial number'!$A:$AV,MATCH(TEXT($C150,"000"),'By serial number'!$A:$A,0),MATCH(_7043_DJones_1_export_excel_2_9_[[#Headers],[NBAA Addr1]],'By serial number'!$A$1:$AV$1,0)))=0,"",INDEX('By serial number'!$A:$AV,MATCH(TEXT($C150,"000"),'By serial number'!$A:$A,0),MATCH(_7043_DJones_1_export_excel_2_9_[[#Headers],[NBAA Addr1]],'By serial number'!$A$1:$AV$1,0)))</f>
        <v>103 Roylene Drive</v>
      </c>
      <c r="AY150" s="4" t="str">
        <f>IF(LEN(INDEX('By serial number'!$A:$AV,MATCH(TEXT($C150,"000"),'By serial number'!$A:$A,0),MATCH(_7043_DJones_1_export_excel_2_9_[[#Headers],[NBAA Addr2]],'By serial number'!$A$1:$AV$1,0)))=0,"",INDEX('By serial number'!$A:$AV,MATCH(TEXT($C150,"000"),'By serial number'!$A:$A,0),MATCH(_7043_DJones_1_export_excel_2_9_[[#Headers],[NBAA Addr2]],'By serial number'!$A$1:$AV$1,0)))</f>
        <v/>
      </c>
      <c r="AZ150" s="4" t="str">
        <f>IF(LEN(INDEX('By serial number'!$A:$AV,MATCH(TEXT($C150,"000"),'By serial number'!$A:$A,0),MATCH(_7043_DJones_1_export_excel_2_9_[[#Headers],[NBAA City]],'By serial number'!$A$1:$AV$1,0)))=0,"",INDEX('By serial number'!$A:$AV,MATCH(TEXT($C150,"000"),'By serial number'!$A:$A,0),MATCH(_7043_DJones_1_export_excel_2_9_[[#Headers],[NBAA City]],'By serial number'!$A$1:$AV$1,0)))</f>
        <v>Oxford</v>
      </c>
      <c r="BA150" s="4" t="str">
        <f>IF(LEN(INDEX('By serial number'!$A:$AV,MATCH(TEXT($C150,"000"),'By serial number'!$A:$A,0),MATCH(_7043_DJones_1_export_excel_2_9_[[#Headers],[NBAA State]],'By serial number'!$A$1:$AV$1,0)))=0,"",INDEX('By serial number'!$A:$AV,MATCH(TEXT($C150,"000"),'By serial number'!$A:$A,0),MATCH(_7043_DJones_1_export_excel_2_9_[[#Headers],[NBAA State]],'By serial number'!$A$1:$AV$1,0)))</f>
        <v>Pennsylvania</v>
      </c>
      <c r="BB150" s="4" t="str">
        <f>IF(LEN(INDEX('By serial number'!$A:$AV,MATCH(TEXT($C150,"000"),'By serial number'!$A:$A,0),MATCH(_7043_DJones_1_export_excel_2_9_[[#Headers],[NBAA Zip]],'By serial number'!$A$1:$AV$1,0)))=0,"",INDEX('By serial number'!$A:$AV,MATCH(TEXT($C150,"000"),'By serial number'!$A:$A,0),MATCH(_7043_DJones_1_export_excel_2_9_[[#Headers],[NBAA Zip]],'By serial number'!$A$1:$AV$1,0)))</f>
        <v>19363</v>
      </c>
      <c r="BC150" s="4" t="str">
        <f>IF(LEN(INDEX('By serial number'!$A:$AV,MATCH(TEXT($C150,"000"),'By serial number'!$A:$A,0),MATCH(_7043_DJones_1_export_excel_2_9_[[#Headers],[NBAA Phone]],'By serial number'!$A$1:$AV$1,0)))=0,"",INDEX('By serial number'!$A:$AV,MATCH(TEXT($C150,"000"),'By serial number'!$A:$A,0),MATCH(_7043_DJones_1_export_excel_2_9_[[#Headers],[NBAA Phone]],'By serial number'!$A$1:$AV$1,0)))</f>
        <v>+1 814.404.2792</v>
      </c>
      <c r="BD150" s="4" t="str">
        <f>IF(LEN(INDEX('By serial number'!$A:$AV,MATCH(TEXT($C150,"000"),'By serial number'!$A:$A,0),MATCH(_7043_DJones_1_export_excel_2_9_[[#Headers],[NBAA Web]],'By serial number'!$A$1:$AV$1,0)))=0,"",INDEX('By serial number'!$A:$AV,MATCH(TEXT($C150,"000"),'By serial number'!$A:$A,0),MATCH(_7043_DJones_1_export_excel_2_9_[[#Headers],[NBAA Web]],'By serial number'!$A$1:$AV$1,0)))</f>
        <v>www.aduiepyle.com</v>
      </c>
      <c r="BE150" s="4" t="str">
        <f>IF(LEN(INDEX('By serial number'!$A:$AV,MATCH(TEXT($C150,"000"),'By serial number'!$A:$A,0),MATCH(_7043_DJones_1_export_excel_2_9_[[#Headers],[NBAA email]],'By serial number'!$A$1:$AV$1,0)))=0,"",INDEX('By serial number'!$A:$AV,MATCH(TEXT($C150,"000"),'By serial number'!$A:$A,0),MATCH(_7043_DJones_1_export_excel_2_9_[[#Headers],[NBAA email]],'By serial number'!$A$1:$AV$1,0)))</f>
        <v/>
      </c>
      <c r="BF150" s="4" t="str">
        <f>IF(LEN(INDEX('By serial number'!$A:$AV,MATCH(TEXT($C150,"000"),'By serial number'!$A:$A,0),MATCH(_7043_DJones_1_export_excel_2_9_[[#Headers],[NBAA NBAA Link]],'By serial number'!$A$1:$AV$1,0)))=0,"",INDEX('By serial number'!$A:$AV,MATCH(TEXT($C150,"000"),'By serial number'!$A:$A,0),MATCH(_7043_DJones_1_export_excel_2_9_[[#Headers],[NBAA NBAA Link]],'By serial number'!$A$1:$AV$1,0)))</f>
        <v/>
      </c>
      <c r="BG150" s="4" t="str">
        <f>IF(LEN(INDEX('By serial number'!$A:$AV,MATCH(TEXT($C150,"000"),'By serial number'!$A:$A,0),MATCH(_7043_DJones_1_export_excel_2_9_[[#Headers],[Certificate Designator]],'By serial number'!$A$1:$AV$1,0)))=0,"",INDEX('By serial number'!$A:$AV,MATCH(TEXT($C150,"000"),'By serial number'!$A:$A,0),MATCH(_7043_DJones_1_export_excel_2_9_[[#Headers],[Certificate Designator]],'By serial number'!$A$1:$AV$1,0)))</f>
        <v/>
      </c>
      <c r="BH150" s="4" t="str">
        <f>IF(LEN(INDEX('By serial number'!$A:$AV,MATCH(TEXT($C150,"000"),'By serial number'!$A:$A,0),MATCH(_7043_DJones_1_export_excel_2_9_[[#Headers],[Company Name]],'By serial number'!$A$1:$AV$1,0)))=0,"",INDEX('By serial number'!$A:$AV,MATCH(TEXT($C150,"000"),'By serial number'!$A:$A,0),MATCH(_7043_DJones_1_export_excel_2_9_[[#Headers],[Company Name]],'By serial number'!$A$1:$AV$1,0)))</f>
        <v/>
      </c>
      <c r="BI150" s="4" t="str">
        <f>IF(LEN(INDEX('By serial number'!$A:$AV,MATCH(TEXT($C150,"000"),'By serial number'!$A:$A,0),MATCH(_7043_DJones_1_export_excel_2_9_[[#Headers],[CEO_Name]],'By serial number'!$A$1:$AV$1,0)))=0,"",INDEX('By serial number'!$A:$AV,MATCH(TEXT($C150,"000"),'By serial number'!$A:$A,0),MATCH(_7043_DJones_1_export_excel_2_9_[[#Headers],[CEO_Name]],'By serial number'!$A$1:$AV$1,0)))</f>
        <v/>
      </c>
      <c r="BJ150" s="4" t="str">
        <f>IF(LEN(INDEX('By serial number'!$A:$AV,MATCH(TEXT($C150,"000"),'By serial number'!$A:$A,0),MATCH(_7043_DJones_1_export_excel_2_9_[[#Headers],[CEO_Title]],'By serial number'!$A$1:$AV$1,0)))=0,"",INDEX('By serial number'!$A:$AV,MATCH(TEXT($C150,"000"),'By serial number'!$A:$A,0),MATCH(_7043_DJones_1_export_excel_2_9_[[#Headers],[CEO_Title]],'By serial number'!$A$1:$AV$1,0)))</f>
        <v/>
      </c>
      <c r="BK150" s="4" t="str">
        <f>IF(LEN(INDEX('By serial number'!$A:$AV,MATCH(TEXT($C150,"000"),'By serial number'!$A:$A,0),MATCH(_7043_DJones_1_export_excel_2_9_[[#Headers],[CEO_Address1]],'By serial number'!$A$1:$AV$1,0)))=0,"",INDEX('By serial number'!$A:$AV,MATCH(TEXT($C150,"000"),'By serial number'!$A:$A,0),MATCH(_7043_DJones_1_export_excel_2_9_[[#Headers],[CEO_Address1]],'By serial number'!$A$1:$AV$1,0)))</f>
        <v/>
      </c>
      <c r="BL150" s="4" t="str">
        <f>IF(LEN(INDEX('By serial number'!$A:$AV,MATCH(TEXT($C150,"000"),'By serial number'!$A:$A,0),MATCH(_7043_DJones_1_export_excel_2_9_[[#Headers],[CEO_Address2]],'By serial number'!$A$1:$AV$1,0)))=0,"",INDEX('By serial number'!$A:$AV,MATCH(TEXT($C150,"000"),'By serial number'!$A:$A,0),MATCH(_7043_DJones_1_export_excel_2_9_[[#Headers],[CEO_Address2]],'By serial number'!$A$1:$AV$1,0)))</f>
        <v/>
      </c>
      <c r="BM150" s="4" t="str">
        <f>IF(LEN(INDEX('By serial number'!$A:$AV,MATCH(TEXT($C150,"000"),'By serial number'!$A:$A,0),MATCH(_7043_DJones_1_export_excel_2_9_[[#Headers],[CEO_Address3]],'By serial number'!$A$1:$AV$1,0)))=0,"",INDEX('By serial number'!$A:$AV,MATCH(TEXT($C150,"000"),'By serial number'!$A:$A,0),MATCH(_7043_DJones_1_export_excel_2_9_[[#Headers],[CEO_Address3]],'By serial number'!$A$1:$AV$1,0)))</f>
        <v/>
      </c>
      <c r="BN150" s="4" t="str">
        <f>IF(LEN(INDEX('By serial number'!$A:$AV,MATCH(TEXT($C150,"000"),'By serial number'!$A:$A,0),MATCH(_7043_DJones_1_export_excel_2_9_[[#Headers],[CEO_City]],'By serial number'!$A$1:$AV$1,0)))=0,"",INDEX('By serial number'!$A:$AV,MATCH(TEXT($C150,"000"),'By serial number'!$A:$A,0),MATCH(_7043_DJones_1_export_excel_2_9_[[#Headers],[CEO_City]],'By serial number'!$A$1:$AV$1,0)))</f>
        <v/>
      </c>
      <c r="BO150" s="4" t="str">
        <f>IF(LEN(INDEX('By serial number'!$A:$AV,MATCH(TEXT($C150,"000"),'By serial number'!$A:$A,0),MATCH(_7043_DJones_1_export_excel_2_9_[[#Headers],[CEO_State]],'By serial number'!$A$1:$AV$1,0)))=0,"",INDEX('By serial number'!$A:$AV,MATCH(TEXT($C150,"000"),'By serial number'!$A:$A,0),MATCH(_7043_DJones_1_export_excel_2_9_[[#Headers],[CEO_State]],'By serial number'!$A$1:$AV$1,0)))</f>
        <v/>
      </c>
      <c r="BP150" s="4" t="str">
        <f>IF(LEN(INDEX('By serial number'!$A:$AV,MATCH(TEXT($C150,"000"),'By serial number'!$A:$A,0),MATCH(_7043_DJones_1_export_excel_2_9_[[#Headers],[CEO_Postal_Code]],'By serial number'!$A$1:$AV$1,0)))=0,"",INDEX('By serial number'!$A:$AV,MATCH(TEXT($C150,"000"),'By serial number'!$A:$A,0),MATCH(_7043_DJones_1_export_excel_2_9_[[#Headers],[CEO_Postal_Code]],'By serial number'!$A$1:$AV$1,0)))</f>
        <v/>
      </c>
      <c r="BQ150" s="4" t="str">
        <f>IF(LEN(INDEX('By serial number'!$A:$AV,MATCH(TEXT($C150,"000"),'By serial number'!$A:$A,0),MATCH(_7043_DJones_1_export_excel_2_9_[[#Headers],[CEO_Country]],'By serial number'!$A$1:$AV$1,0)))=0,"",INDEX('By serial number'!$A:$AV,MATCH(TEXT($C150,"000"),'By serial number'!$A:$A,0),MATCH(_7043_DJones_1_export_excel_2_9_[[#Headers],[CEO_Country]],'By serial number'!$A$1:$AV$1,0)))</f>
        <v/>
      </c>
      <c r="BR150" s="4" t="str">
        <f>IF(LEN(INDEX('By serial number'!$A:$AV,MATCH(TEXT($C150,"000"),'By serial number'!$A:$A,0),MATCH(_7043_DJones_1_export_excel_2_9_[[#Headers],[CEO_Phone]],'By serial number'!$A$1:$AV$1,0)))=0,"",INDEX('By serial number'!$A:$AV,MATCH(TEXT($C150,"000"),'By serial number'!$A:$A,0),MATCH(_7043_DJones_1_export_excel_2_9_[[#Headers],[CEO_Phone]],'By serial number'!$A$1:$AV$1,0)))</f>
        <v/>
      </c>
      <c r="BS150" s="4" t="str">
        <f>IF(LEN(INDEX('By serial number'!$A:$AV,MATCH(TEXT($C150,"000"),'By serial number'!$A:$A,0),MATCH(_7043_DJones_1_export_excel_2_9_[[#Headers],[CEO_Phone_Extension]],'By serial number'!$A$1:$AV$1,0)))=0,"",INDEX('By serial number'!$A:$AV,MATCH(TEXT($C150,"000"),'By serial number'!$A:$A,0),MATCH(_7043_DJones_1_export_excel_2_9_[[#Headers],[CEO_Phone_Extension]],'By serial number'!$A$1:$AV$1,0)))</f>
        <v/>
      </c>
      <c r="BT150" s="4" t="str">
        <f>IF(LEN(INDEX('By serial number'!$A:$AV,MATCH(TEXT($C150,"000"),'By serial number'!$A:$A,0),MATCH(_7043_DJones_1_export_excel_2_9_[[#Headers],[CEO_Foreign_Phone]],'By serial number'!$A$1:$AV$1,0)))=0,"",INDEX('By serial number'!$A:$AV,MATCH(TEXT($C150,"000"),'By serial number'!$A:$A,0),MATCH(_7043_DJones_1_export_excel_2_9_[[#Headers],[CEO_Foreign_Phone]],'By serial number'!$A$1:$AV$1,0)))</f>
        <v/>
      </c>
      <c r="BU150" s="4" t="str">
        <f>IFERROR(INDEX(Zerobounce!$A:$B,MATCH(_7043_DJones_1_export_excel_2_9_[[#This Row],[COMPEMAILADDRESS]],Zerobounce!$A:$A,0),2),"")</f>
        <v>do_not_mail</v>
      </c>
      <c r="BV150" s="4" t="str">
        <f>IFERROR(INDEX(Zerobounce!$A:$B,MATCH(_7043_DJones_1_export_excel_2_9_[[#This Row],[CONTACTEMAIL]],Zerobounce!$A:$A,0),2),"")</f>
        <v>catch-all</v>
      </c>
      <c r="BW150" s="11"/>
    </row>
    <row r="151" spans="1:75" x14ac:dyDescent="0.25">
      <c r="A151" s="4" t="s">
        <v>999</v>
      </c>
      <c r="B151" s="4" t="s">
        <v>1000</v>
      </c>
      <c r="C151">
        <v>286</v>
      </c>
      <c r="D151" s="4" t="s">
        <v>770</v>
      </c>
      <c r="E151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N1924D</v>
      </c>
      <c r="F151" s="4" t="s">
        <v>1992</v>
      </c>
      <c r="G151" s="4" t="s">
        <v>727</v>
      </c>
      <c r="H151" s="4" t="s">
        <v>1002</v>
      </c>
      <c r="I151" s="4" t="s">
        <v>515</v>
      </c>
      <c r="J151" s="4" t="s">
        <v>2004</v>
      </c>
      <c r="K151" s="4" t="s">
        <v>2005</v>
      </c>
      <c r="L151" s="4"/>
      <c r="M151" s="4" t="s">
        <v>2006</v>
      </c>
      <c r="N151" s="4" t="s">
        <v>727</v>
      </c>
      <c r="O151" t="s">
        <v>2007</v>
      </c>
      <c r="P151" s="4" t="s">
        <v>1002</v>
      </c>
      <c r="Q151" s="4" t="s">
        <v>1016</v>
      </c>
      <c r="R151" s="4"/>
      <c r="S151" s="4"/>
      <c r="T151" s="4" t="s">
        <v>2008</v>
      </c>
      <c r="U151" s="4"/>
      <c r="V151" s="4" t="s">
        <v>1329</v>
      </c>
      <c r="W151" s="4" t="s">
        <v>2009</v>
      </c>
      <c r="X151" s="4" t="s">
        <v>2010</v>
      </c>
      <c r="Y151" s="4" t="s">
        <v>2011</v>
      </c>
      <c r="Z151" s="4" t="s">
        <v>2012</v>
      </c>
      <c r="AA151" s="4" t="s">
        <v>2013</v>
      </c>
      <c r="AB151" s="4" t="s">
        <v>2012</v>
      </c>
      <c r="AC151" s="4" t="str">
        <f>IF(LEN(INDEX('By serial number'!$A:$AV,MATCH(TEXT($C151,"000"),'By serial number'!$A:$A,0),MATCH(_7043_DJones_1_export_excel_2_9_[[#Headers],["Operator"]],'By serial number'!$A$1:$AV$1,0)))=0,"",INDEX('By serial number'!$A:$AV,MATCH(TEXT($C151,"000"),'By serial number'!$A:$A,0),MATCH(_7043_DJones_1_export_excel_2_9_[[#Headers],["Operator"]],'By serial number'!$A$1:$AV$1,0)))</f>
        <v/>
      </c>
      <c r="AD151" s="4" t="str">
        <f>IF(LEN(INDEX('By serial number'!$A:$AV,MATCH(TEXT($C151,"000"),'By serial number'!$A:$A,0),MATCH(_7043_DJones_1_export_excel_2_9_[[#Headers],[Data]],'By serial number'!$A$1:$AV$1,0)))=0,"",INDEX('By serial number'!$A:$AV,MATCH(TEXT($C151,"000"),'By serial number'!$A:$A,0),MATCH(_7043_DJones_1_export_excel_2_9_[[#Headers],[Data]],'By serial number'!$A$1:$AV$1,0)))</f>
        <v>N995DP LLC delivered 12/22/11, rrg 5/3/12</v>
      </c>
      <c r="AE151" s="4" t="str">
        <f>IF(LEN(INDEX('By serial number'!$A:$AV,MATCH(TEXT($C151,"000"),'By serial number'!$A:$A,0),MATCH(_7043_DJones_1_export_excel_2_9_[[#Headers],[NAME]],'By serial number'!$A$1:$AV$1,0)))=0,"",INDEX('By serial number'!$A:$AV,MATCH(TEXT($C151,"000"),'By serial number'!$A:$A,0),MATCH(_7043_DJones_1_export_excel_2_9_[[#Headers],[NAME]],'By serial number'!$A$1:$AV$1,0)))</f>
        <v>N995DP LLC</v>
      </c>
      <c r="AF151" s="4" t="str">
        <f>IF(LEN(INDEX('By serial number'!$A:$AV,MATCH(TEXT($C151,"000"),'By serial number'!$A:$A,0),MATCH(_7043_DJones_1_export_excel_2_9_[[#Headers],[STREET]],'By serial number'!$A$1:$AV$1,0)))=0,"",INDEX('By serial number'!$A:$AV,MATCH(TEXT($C151,"000"),'By serial number'!$A:$A,0),MATCH(_7043_DJones_1_export_excel_2_9_[[#Headers],[STREET]],'By serial number'!$A$1:$AV$1,0)))</f>
        <v>204 QUIGLEY BLVD</v>
      </c>
      <c r="AG151" s="4" t="str">
        <f>IF(LEN(INDEX('By serial number'!$A:$AV,MATCH(TEXT($C151,"000"),'By serial number'!$A:$A,0),MATCH(_7043_DJones_1_export_excel_2_9_[[#Headers],[CITY]],'By serial number'!$A$1:$AV$1,0)))=0,"",INDEX('By serial number'!$A:$AV,MATCH(TEXT($C151,"000"),'By serial number'!$A:$A,0),MATCH(_7043_DJones_1_export_excel_2_9_[[#Headers],[CITY]],'By serial number'!$A$1:$AV$1,0)))</f>
        <v>NEW CASTLE</v>
      </c>
      <c r="AH151" s="4" t="str">
        <f>IF(LEN(INDEX('By serial number'!$A:$AV,MATCH(TEXT($C151,"000"),'By serial number'!$A:$A,0),MATCH(_7043_DJones_1_export_excel_2_9_[[#Headers],[STATE]],'By serial number'!$A$1:$AV$1,0)))=0,"",INDEX('By serial number'!$A:$AV,MATCH(TEXT($C151,"000"),'By serial number'!$A:$A,0),MATCH(_7043_DJones_1_export_excel_2_9_[[#Headers],[STATE]],'By serial number'!$A$1:$AV$1,0)))</f>
        <v>DE</v>
      </c>
      <c r="AI151" s="4" t="e">
        <f>IF(LEN(INDEX('By serial number'!$A:$AV,MATCH(TEXT($C151,"000"),'By serial number'!$A:$A,0),MATCH(_7043_DJones_1_export_excel_2_9_[[#Headers],[Column1]],'By serial number'!$A$1:$AV$1,0)))=0,"",INDEX('By serial number'!$A:$AV,MATCH(TEXT($C151,"000"),'By serial number'!$A:$A,0),MATCH(_7043_DJones_1_export_excel_2_9_[[#Headers],[Column1]],'By serial number'!$A$1:$AV$1,0)))</f>
        <v>#N/A</v>
      </c>
      <c r="AJ151" s="4" t="str">
        <f>IF(LEN(INDEX('By serial number'!$A:$AV,MATCH(TEXT($C151,"000"),'By serial number'!$A:$A,0),MATCH(_7043_DJones_1_export_excel_2_9_[[#Headers],[OTHER NAMES(1)]],'By serial number'!$A$1:$AV$1,0)))=0,"",INDEX('By serial number'!$A:$AV,MATCH(TEXT($C151,"000"),'By serial number'!$A:$A,0),MATCH(_7043_DJones_1_export_excel_2_9_[[#Headers],[OTHER NAMES(1)]],'By serial number'!$A$1:$AV$1,0)))</f>
        <v/>
      </c>
      <c r="AK151" s="4" t="str">
        <f>IF(LEN(INDEX('By serial number'!$A:$AV,MATCH(TEXT($C151,"000"),'By serial number'!$A:$A,0),MATCH(_7043_DJones_1_export_excel_2_9_[[#Headers],[OTHER NAMES(2)]],'By serial number'!$A$1:$AV$1,0)))=0,"",INDEX('By serial number'!$A:$AV,MATCH(TEXT($C151,"000"),'By serial number'!$A:$A,0),MATCH(_7043_DJones_1_export_excel_2_9_[[#Headers],[OTHER NAMES(2)]],'By serial number'!$A$1:$AV$1,0)))</f>
        <v/>
      </c>
      <c r="AL151" s="4" t="str">
        <f>IF(LEN(INDEX('By serial number'!$A:$AV,MATCH(TEXT($C151,"000"),'By serial number'!$A:$A,0),MATCH(_7043_DJones_1_export_excel_2_9_[[#Headers],[Part 135 Certificate Holder Name]],'By serial number'!$A$1:$AV$1,0)))=0,"",INDEX('By serial number'!$A:$AV,MATCH(TEXT($C151,"000"),'By serial number'!$A:$A,0),MATCH(_7043_DJones_1_export_excel_2_9_[[#Headers],[Part 135 Certificate Holder Name]],'By serial number'!$A$1:$AV$1,0)))</f>
        <v/>
      </c>
      <c r="AM151" s="4" t="str">
        <f>IF(LEN(INDEX('By serial number'!$A:$AV,MATCH(TEXT($C151,"000"),'By serial number'!$A:$A,0),MATCH(_7043_DJones_1_export_excel_2_9_[[#Headers],[Part 135 Dsgn]],'By serial number'!$A$1:$AV$1,0)))=0,"",INDEX('By serial number'!$A:$AV,MATCH(TEXT($C151,"000"),'By serial number'!$A:$A,0),MATCH(_7043_DJones_1_export_excel_2_9_[[#Headers],[Part 135 Dsgn]],'By serial number'!$A$1:$AV$1,0)))</f>
        <v/>
      </c>
      <c r="AN151" s="4" t="e">
        <f>IF(LEN(INDEX('By serial number'!$A:$AV,MATCH(TEXT($C151,"000"),'By serial number'!$A:$A,0),MATCH(_7043_DJones_1_export_excel_2_9_[[#Headers],[Column2]],'By serial number'!$A$1:$AV$1,0)))=0,"",INDEX('By serial number'!$A:$AV,MATCH(TEXT($C151,"000"),'By serial number'!$A:$A,0),MATCH(_7043_DJones_1_export_excel_2_9_[[#Headers],[Column2]],'By serial number'!$A$1:$AV$1,0)))</f>
        <v>#N/A</v>
      </c>
      <c r="AO151" s="4" t="str">
        <f>IF(LEN(INDEX('By serial number'!$A:$AV,MATCH(TEXT($C151,"000"),'By serial number'!$A:$A,0),MATCH(_7043_DJones_1_export_excel_2_9_[[#Headers],[DNB Key People]],'By serial number'!$A$1:$AV$1,0)))=0,"",INDEX('By serial number'!$A:$AV,MATCH(TEXT($C151,"000"),'By serial number'!$A:$A,0),MATCH(_7043_DJones_1_export_excel_2_9_[[#Headers],[DNB Key People]],'By serial number'!$A$1:$AV$1,0)))</f>
        <v/>
      </c>
      <c r="AP151" s="4" t="str">
        <f>IF(LEN(INDEX('By serial number'!$A:$AV,MATCH(TEXT($C151,"000"),'By serial number'!$A:$A,0),MATCH(_7043_DJones_1_export_excel_2_9_[[#Headers],[POC]],'By serial number'!$A$1:$AV$1,0)))=0,"",INDEX('By serial number'!$A:$AV,MATCH(TEXT($C151,"000"),'By serial number'!$A:$A,0),MATCH(_7043_DJones_1_export_excel_2_9_[[#Headers],[POC]],'By serial number'!$A$1:$AV$1,0)))</f>
        <v/>
      </c>
      <c r="AQ151" s="4" t="str">
        <f>IF(LEN(INDEX('By serial number'!$A:$AV,MATCH(TEXT($C151,"000"),'By serial number'!$A:$A,0),MATCH(_7043_DJones_1_export_excel_2_9_[[#Headers],[Title]],'By serial number'!$A$1:$AV$1,0)))=0,"",INDEX('By serial number'!$A:$AV,MATCH(TEXT($C151,"000"),'By serial number'!$A:$A,0),MATCH(_7043_DJones_1_export_excel_2_9_[[#Headers],[Title]],'By serial number'!$A$1:$AV$1,0)))</f>
        <v/>
      </c>
      <c r="AR151" s="4" t="str">
        <f>IF(LEN(INDEX('By serial number'!$A:$AV,MATCH(TEXT($C151,"000"),'By serial number'!$A:$A,0),MATCH(_7043_DJones_1_export_excel_2_9_[[#Headers],[Address]],'By serial number'!$A$1:$AV$1,0)))=0,"",INDEX('By serial number'!$A:$AV,MATCH(TEXT($C151,"000"),'By serial number'!$A:$A,0),MATCH(_7043_DJones_1_export_excel_2_9_[[#Headers],[Address]],'By serial number'!$A$1:$AV$1,0)))</f>
        <v/>
      </c>
      <c r="AS151" s="4" t="e">
        <f>IF(LEN(INDEX('By serial number'!$A:$AV,MATCH(TEXT($C151,"000"),'By serial number'!$A:$A,0),MATCH(_7043_DJones_1_export_excel_2_9_[[#Headers],[Column3]],'By serial number'!$A$1:$AV$1,0)))=0,"",INDEX('By serial number'!$A:$AV,MATCH(TEXT($C151,"000"),'By serial number'!$A:$A,0),MATCH(_7043_DJones_1_export_excel_2_9_[[#Headers],[Column3]],'By serial number'!$A$1:$AV$1,0)))</f>
        <v>#N/A</v>
      </c>
      <c r="AT151" s="4" t="str">
        <f>IF(LEN(INDEX('By serial number'!$A:$AV,MATCH(TEXT($C151,"000"),'By serial number'!$A:$A,0),MATCH(_7043_DJones_1_export_excel_2_9_[[#Headers],[Phone]],'By serial number'!$A$1:$AV$1,0)))=0,"",INDEX('By serial number'!$A:$AV,MATCH(TEXT($C151,"000"),'By serial number'!$A:$A,0),MATCH(_7043_DJones_1_export_excel_2_9_[[#Headers],[Phone]],'By serial number'!$A$1:$AV$1,0)))</f>
        <v/>
      </c>
      <c r="AU151" s="4" t="str">
        <f>IF(LEN(INDEX('By serial number'!$A:$AV,MATCH(TEXT($C151,"000"),'By serial number'!$A:$A,0),MATCH(_7043_DJones_1_export_excel_2_9_[[#Headers],[Email]],'By serial number'!$A$1:$AV$1,0)))=0,"",INDEX('By serial number'!$A:$AV,MATCH(TEXT($C151,"000"),'By serial number'!$A:$A,0),MATCH(_7043_DJones_1_export_excel_2_9_[[#Headers],[Email]],'By serial number'!$A$1:$AV$1,0)))</f>
        <v/>
      </c>
      <c r="AV151" s="4" t="e">
        <f>IF(LEN(INDEX('By serial number'!$A:$AV,MATCH(TEXT($C151,"000"),'By serial number'!$A:$A,0),MATCH(_7043_DJones_1_export_excel_2_9_[[#Headers],[Column4]],'By serial number'!$A$1:$AV$1,0)))=0,"",INDEX('By serial number'!$A:$AV,MATCH(TEXT($C151,"000"),'By serial number'!$A:$A,0),MATCH(_7043_DJones_1_export_excel_2_9_[[#Headers],[Column4]],'By serial number'!$A$1:$AV$1,0)))</f>
        <v>#N/A</v>
      </c>
      <c r="AW151" s="4" t="str">
        <f>IF(LEN(INDEX('By serial number'!$A:$AV,MATCH(TEXT($C151,"000"),'By serial number'!$A:$A,0),MATCH(_7043_DJones_1_export_excel_2_9_[[#Headers],[NBAA Name]],'By serial number'!$A$1:$AV$1,0)))=0,"",INDEX('By serial number'!$A:$AV,MATCH(TEXT($C151,"000"),'By serial number'!$A:$A,0),MATCH(_7043_DJones_1_export_excel_2_9_[[#Headers],[NBAA Name]],'By serial number'!$A$1:$AV$1,0)))</f>
        <v xml:space="preserve">A. Duie Pyle </v>
      </c>
      <c r="AX151" s="4" t="str">
        <f>IF(LEN(INDEX('By serial number'!$A:$AV,MATCH(TEXT($C151,"000"),'By serial number'!$A:$A,0),MATCH(_7043_DJones_1_export_excel_2_9_[[#Headers],[NBAA Addr1]],'By serial number'!$A$1:$AV$1,0)))=0,"",INDEX('By serial number'!$A:$AV,MATCH(TEXT($C151,"000"),'By serial number'!$A:$A,0),MATCH(_7043_DJones_1_export_excel_2_9_[[#Headers],[NBAA Addr1]],'By serial number'!$A$1:$AV$1,0)))</f>
        <v>103 Roylene Drive</v>
      </c>
      <c r="AY151" s="4" t="str">
        <f>IF(LEN(INDEX('By serial number'!$A:$AV,MATCH(TEXT($C151,"000"),'By serial number'!$A:$A,0),MATCH(_7043_DJones_1_export_excel_2_9_[[#Headers],[NBAA Addr2]],'By serial number'!$A$1:$AV$1,0)))=0,"",INDEX('By serial number'!$A:$AV,MATCH(TEXT($C151,"000"),'By serial number'!$A:$A,0),MATCH(_7043_DJones_1_export_excel_2_9_[[#Headers],[NBAA Addr2]],'By serial number'!$A$1:$AV$1,0)))</f>
        <v/>
      </c>
      <c r="AZ151" s="4" t="str">
        <f>IF(LEN(INDEX('By serial number'!$A:$AV,MATCH(TEXT($C151,"000"),'By serial number'!$A:$A,0),MATCH(_7043_DJones_1_export_excel_2_9_[[#Headers],[NBAA City]],'By serial number'!$A$1:$AV$1,0)))=0,"",INDEX('By serial number'!$A:$AV,MATCH(TEXT($C151,"000"),'By serial number'!$A:$A,0),MATCH(_7043_DJones_1_export_excel_2_9_[[#Headers],[NBAA City]],'By serial number'!$A$1:$AV$1,0)))</f>
        <v>Oxford</v>
      </c>
      <c r="BA151" s="4" t="str">
        <f>IF(LEN(INDEX('By serial number'!$A:$AV,MATCH(TEXT($C151,"000"),'By serial number'!$A:$A,0),MATCH(_7043_DJones_1_export_excel_2_9_[[#Headers],[NBAA State]],'By serial number'!$A$1:$AV$1,0)))=0,"",INDEX('By serial number'!$A:$AV,MATCH(TEXT($C151,"000"),'By serial number'!$A:$A,0),MATCH(_7043_DJones_1_export_excel_2_9_[[#Headers],[NBAA State]],'By serial number'!$A$1:$AV$1,0)))</f>
        <v>Pennsylvania</v>
      </c>
      <c r="BB151" s="4" t="str">
        <f>IF(LEN(INDEX('By serial number'!$A:$AV,MATCH(TEXT($C151,"000"),'By serial number'!$A:$A,0),MATCH(_7043_DJones_1_export_excel_2_9_[[#Headers],[NBAA Zip]],'By serial number'!$A$1:$AV$1,0)))=0,"",INDEX('By serial number'!$A:$AV,MATCH(TEXT($C151,"000"),'By serial number'!$A:$A,0),MATCH(_7043_DJones_1_export_excel_2_9_[[#Headers],[NBAA Zip]],'By serial number'!$A$1:$AV$1,0)))</f>
        <v>19363</v>
      </c>
      <c r="BC151" s="4" t="str">
        <f>IF(LEN(INDEX('By serial number'!$A:$AV,MATCH(TEXT($C151,"000"),'By serial number'!$A:$A,0),MATCH(_7043_DJones_1_export_excel_2_9_[[#Headers],[NBAA Phone]],'By serial number'!$A$1:$AV$1,0)))=0,"",INDEX('By serial number'!$A:$AV,MATCH(TEXT($C151,"000"),'By serial number'!$A:$A,0),MATCH(_7043_DJones_1_export_excel_2_9_[[#Headers],[NBAA Phone]],'By serial number'!$A$1:$AV$1,0)))</f>
        <v>+1 814.404.2792</v>
      </c>
      <c r="BD151" s="4" t="str">
        <f>IF(LEN(INDEX('By serial number'!$A:$AV,MATCH(TEXT($C151,"000"),'By serial number'!$A:$A,0),MATCH(_7043_DJones_1_export_excel_2_9_[[#Headers],[NBAA Web]],'By serial number'!$A$1:$AV$1,0)))=0,"",INDEX('By serial number'!$A:$AV,MATCH(TEXT($C151,"000"),'By serial number'!$A:$A,0),MATCH(_7043_DJones_1_export_excel_2_9_[[#Headers],[NBAA Web]],'By serial number'!$A$1:$AV$1,0)))</f>
        <v>www.aduiepyle.com</v>
      </c>
      <c r="BE151" s="4" t="str">
        <f>IF(LEN(INDEX('By serial number'!$A:$AV,MATCH(TEXT($C151,"000"),'By serial number'!$A:$A,0),MATCH(_7043_DJones_1_export_excel_2_9_[[#Headers],[NBAA email]],'By serial number'!$A$1:$AV$1,0)))=0,"",INDEX('By serial number'!$A:$AV,MATCH(TEXT($C151,"000"),'By serial number'!$A:$A,0),MATCH(_7043_DJones_1_export_excel_2_9_[[#Headers],[NBAA email]],'By serial number'!$A$1:$AV$1,0)))</f>
        <v/>
      </c>
      <c r="BF151" s="4" t="str">
        <f>IF(LEN(INDEX('By serial number'!$A:$AV,MATCH(TEXT($C151,"000"),'By serial number'!$A:$A,0),MATCH(_7043_DJones_1_export_excel_2_9_[[#Headers],[NBAA NBAA Link]],'By serial number'!$A$1:$AV$1,0)))=0,"",INDEX('By serial number'!$A:$AV,MATCH(TEXT($C151,"000"),'By serial number'!$A:$A,0),MATCH(_7043_DJones_1_export_excel_2_9_[[#Headers],[NBAA NBAA Link]],'By serial number'!$A$1:$AV$1,0)))</f>
        <v/>
      </c>
      <c r="BG151" s="4" t="str">
        <f>IF(LEN(INDEX('By serial number'!$A:$AV,MATCH(TEXT($C151,"000"),'By serial number'!$A:$A,0),MATCH(_7043_DJones_1_export_excel_2_9_[[#Headers],[Certificate Designator]],'By serial number'!$A$1:$AV$1,0)))=0,"",INDEX('By serial number'!$A:$AV,MATCH(TEXT($C151,"000"),'By serial number'!$A:$A,0),MATCH(_7043_DJones_1_export_excel_2_9_[[#Headers],[Certificate Designator]],'By serial number'!$A$1:$AV$1,0)))</f>
        <v/>
      </c>
      <c r="BH151" s="4" t="str">
        <f>IF(LEN(INDEX('By serial number'!$A:$AV,MATCH(TEXT($C151,"000"),'By serial number'!$A:$A,0),MATCH(_7043_DJones_1_export_excel_2_9_[[#Headers],[Company Name]],'By serial number'!$A$1:$AV$1,0)))=0,"",INDEX('By serial number'!$A:$AV,MATCH(TEXT($C151,"000"),'By serial number'!$A:$A,0),MATCH(_7043_DJones_1_export_excel_2_9_[[#Headers],[Company Name]],'By serial number'!$A$1:$AV$1,0)))</f>
        <v/>
      </c>
      <c r="BI151" s="4" t="str">
        <f>IF(LEN(INDEX('By serial number'!$A:$AV,MATCH(TEXT($C151,"000"),'By serial number'!$A:$A,0),MATCH(_7043_DJones_1_export_excel_2_9_[[#Headers],[CEO_Name]],'By serial number'!$A$1:$AV$1,0)))=0,"",INDEX('By serial number'!$A:$AV,MATCH(TEXT($C151,"000"),'By serial number'!$A:$A,0),MATCH(_7043_DJones_1_export_excel_2_9_[[#Headers],[CEO_Name]],'By serial number'!$A$1:$AV$1,0)))</f>
        <v/>
      </c>
      <c r="BJ151" s="4" t="str">
        <f>IF(LEN(INDEX('By serial number'!$A:$AV,MATCH(TEXT($C151,"000"),'By serial number'!$A:$A,0),MATCH(_7043_DJones_1_export_excel_2_9_[[#Headers],[CEO_Title]],'By serial number'!$A$1:$AV$1,0)))=0,"",INDEX('By serial number'!$A:$AV,MATCH(TEXT($C151,"000"),'By serial number'!$A:$A,0),MATCH(_7043_DJones_1_export_excel_2_9_[[#Headers],[CEO_Title]],'By serial number'!$A$1:$AV$1,0)))</f>
        <v/>
      </c>
      <c r="BK151" s="4" t="str">
        <f>IF(LEN(INDEX('By serial number'!$A:$AV,MATCH(TEXT($C151,"000"),'By serial number'!$A:$A,0),MATCH(_7043_DJones_1_export_excel_2_9_[[#Headers],[CEO_Address1]],'By serial number'!$A$1:$AV$1,0)))=0,"",INDEX('By serial number'!$A:$AV,MATCH(TEXT($C151,"000"),'By serial number'!$A:$A,0),MATCH(_7043_DJones_1_export_excel_2_9_[[#Headers],[CEO_Address1]],'By serial number'!$A$1:$AV$1,0)))</f>
        <v/>
      </c>
      <c r="BL151" s="4" t="str">
        <f>IF(LEN(INDEX('By serial number'!$A:$AV,MATCH(TEXT($C151,"000"),'By serial number'!$A:$A,0),MATCH(_7043_DJones_1_export_excel_2_9_[[#Headers],[CEO_Address2]],'By serial number'!$A$1:$AV$1,0)))=0,"",INDEX('By serial number'!$A:$AV,MATCH(TEXT($C151,"000"),'By serial number'!$A:$A,0),MATCH(_7043_DJones_1_export_excel_2_9_[[#Headers],[CEO_Address2]],'By serial number'!$A$1:$AV$1,0)))</f>
        <v/>
      </c>
      <c r="BM151" s="4" t="str">
        <f>IF(LEN(INDEX('By serial number'!$A:$AV,MATCH(TEXT($C151,"000"),'By serial number'!$A:$A,0),MATCH(_7043_DJones_1_export_excel_2_9_[[#Headers],[CEO_Address3]],'By serial number'!$A$1:$AV$1,0)))=0,"",INDEX('By serial number'!$A:$AV,MATCH(TEXT($C151,"000"),'By serial number'!$A:$A,0),MATCH(_7043_DJones_1_export_excel_2_9_[[#Headers],[CEO_Address3]],'By serial number'!$A$1:$AV$1,0)))</f>
        <v/>
      </c>
      <c r="BN151" s="4" t="str">
        <f>IF(LEN(INDEX('By serial number'!$A:$AV,MATCH(TEXT($C151,"000"),'By serial number'!$A:$A,0),MATCH(_7043_DJones_1_export_excel_2_9_[[#Headers],[CEO_City]],'By serial number'!$A$1:$AV$1,0)))=0,"",INDEX('By serial number'!$A:$AV,MATCH(TEXT($C151,"000"),'By serial number'!$A:$A,0),MATCH(_7043_DJones_1_export_excel_2_9_[[#Headers],[CEO_City]],'By serial number'!$A$1:$AV$1,0)))</f>
        <v/>
      </c>
      <c r="BO151" s="4" t="str">
        <f>IF(LEN(INDEX('By serial number'!$A:$AV,MATCH(TEXT($C151,"000"),'By serial number'!$A:$A,0),MATCH(_7043_DJones_1_export_excel_2_9_[[#Headers],[CEO_State]],'By serial number'!$A$1:$AV$1,0)))=0,"",INDEX('By serial number'!$A:$AV,MATCH(TEXT($C151,"000"),'By serial number'!$A:$A,0),MATCH(_7043_DJones_1_export_excel_2_9_[[#Headers],[CEO_State]],'By serial number'!$A$1:$AV$1,0)))</f>
        <v/>
      </c>
      <c r="BP151" s="4" t="str">
        <f>IF(LEN(INDEX('By serial number'!$A:$AV,MATCH(TEXT($C151,"000"),'By serial number'!$A:$A,0),MATCH(_7043_DJones_1_export_excel_2_9_[[#Headers],[CEO_Postal_Code]],'By serial number'!$A$1:$AV$1,0)))=0,"",INDEX('By serial number'!$A:$AV,MATCH(TEXT($C151,"000"),'By serial number'!$A:$A,0),MATCH(_7043_DJones_1_export_excel_2_9_[[#Headers],[CEO_Postal_Code]],'By serial number'!$A$1:$AV$1,0)))</f>
        <v/>
      </c>
      <c r="BQ151" s="4" t="str">
        <f>IF(LEN(INDEX('By serial number'!$A:$AV,MATCH(TEXT($C151,"000"),'By serial number'!$A:$A,0),MATCH(_7043_DJones_1_export_excel_2_9_[[#Headers],[CEO_Country]],'By serial number'!$A$1:$AV$1,0)))=0,"",INDEX('By serial number'!$A:$AV,MATCH(TEXT($C151,"000"),'By serial number'!$A:$A,0),MATCH(_7043_DJones_1_export_excel_2_9_[[#Headers],[CEO_Country]],'By serial number'!$A$1:$AV$1,0)))</f>
        <v/>
      </c>
      <c r="BR151" s="4" t="str">
        <f>IF(LEN(INDEX('By serial number'!$A:$AV,MATCH(TEXT($C151,"000"),'By serial number'!$A:$A,0),MATCH(_7043_DJones_1_export_excel_2_9_[[#Headers],[CEO_Phone]],'By serial number'!$A$1:$AV$1,0)))=0,"",INDEX('By serial number'!$A:$AV,MATCH(TEXT($C151,"000"),'By serial number'!$A:$A,0),MATCH(_7043_DJones_1_export_excel_2_9_[[#Headers],[CEO_Phone]],'By serial number'!$A$1:$AV$1,0)))</f>
        <v/>
      </c>
      <c r="BS151" s="4" t="str">
        <f>IF(LEN(INDEX('By serial number'!$A:$AV,MATCH(TEXT($C151,"000"),'By serial number'!$A:$A,0),MATCH(_7043_DJones_1_export_excel_2_9_[[#Headers],[CEO_Phone_Extension]],'By serial number'!$A$1:$AV$1,0)))=0,"",INDEX('By serial number'!$A:$AV,MATCH(TEXT($C151,"000"),'By serial number'!$A:$A,0),MATCH(_7043_DJones_1_export_excel_2_9_[[#Headers],[CEO_Phone_Extension]],'By serial number'!$A$1:$AV$1,0)))</f>
        <v/>
      </c>
      <c r="BT151" s="4" t="str">
        <f>IF(LEN(INDEX('By serial number'!$A:$AV,MATCH(TEXT($C151,"000"),'By serial number'!$A:$A,0),MATCH(_7043_DJones_1_export_excel_2_9_[[#Headers],[CEO_Foreign_Phone]],'By serial number'!$A$1:$AV$1,0)))=0,"",INDEX('By serial number'!$A:$AV,MATCH(TEXT($C151,"000"),'By serial number'!$A:$A,0),MATCH(_7043_DJones_1_export_excel_2_9_[[#Headers],[CEO_Foreign_Phone]],'By serial number'!$A$1:$AV$1,0)))</f>
        <v/>
      </c>
      <c r="BU151" s="4" t="str">
        <f>IFERROR(INDEX(Zerobounce!$A:$B,MATCH(_7043_DJones_1_export_excel_2_9_[[#This Row],[COMPEMAILADDRESS]],Zerobounce!$A:$A,0),2),"")</f>
        <v/>
      </c>
      <c r="BV151" s="4" t="str">
        <f>IFERROR(INDEX(Zerobounce!$A:$B,MATCH(_7043_DJones_1_export_excel_2_9_[[#This Row],[CONTACTEMAIL]],Zerobounce!$A:$A,0),2),"")</f>
        <v>catch-all</v>
      </c>
      <c r="BW151" s="11"/>
    </row>
    <row r="152" spans="1:75" x14ac:dyDescent="0.25">
      <c r="A152" s="4" t="s">
        <v>999</v>
      </c>
      <c r="B152" s="4" t="s">
        <v>1000</v>
      </c>
      <c r="C152">
        <v>287</v>
      </c>
      <c r="D152" s="4" t="s">
        <v>2014</v>
      </c>
      <c r="E152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N318KS </v>
      </c>
      <c r="F152" s="4"/>
      <c r="G152" s="4" t="s">
        <v>236</v>
      </c>
      <c r="H152" s="4" t="s">
        <v>1002</v>
      </c>
      <c r="I152" s="4" t="s">
        <v>515</v>
      </c>
      <c r="J152" s="4" t="s">
        <v>2015</v>
      </c>
      <c r="K152" s="4" t="s">
        <v>2016</v>
      </c>
      <c r="L152" s="4"/>
      <c r="M152" s="4" t="s">
        <v>2017</v>
      </c>
      <c r="N152" s="4" t="s">
        <v>236</v>
      </c>
      <c r="O152">
        <v>66512</v>
      </c>
      <c r="P152" s="4" t="s">
        <v>1002</v>
      </c>
      <c r="Q152" s="4" t="s">
        <v>1016</v>
      </c>
      <c r="R152" s="4"/>
      <c r="S152" s="4"/>
      <c r="T152" s="4" t="s">
        <v>2018</v>
      </c>
      <c r="U152" s="4"/>
      <c r="V152" s="4" t="s">
        <v>2019</v>
      </c>
      <c r="W152" s="4" t="s">
        <v>2020</v>
      </c>
      <c r="X152" s="4" t="s">
        <v>1010</v>
      </c>
      <c r="Y152" s="4"/>
      <c r="Z152" s="4" t="s">
        <v>2018</v>
      </c>
      <c r="AA152" s="4"/>
      <c r="AB152" s="4"/>
      <c r="AC152" s="4" t="str">
        <f>IF(LEN(INDEX('By serial number'!$A:$AV,MATCH(TEXT($C152,"000"),'By serial number'!$A:$A,0),MATCH(_7043_DJones_1_export_excel_2_9_[[#Headers],["Operator"]],'By serial number'!$A$1:$AV$1,0)))=0,"",INDEX('By serial number'!$A:$AV,MATCH(TEXT($C152,"000"),'By serial number'!$A:$A,0),MATCH(_7043_DJones_1_export_excel_2_9_[[#Headers],["Operator"]],'By serial number'!$A$1:$AV$1,0)))</f>
        <v/>
      </c>
      <c r="AD152" s="4" t="str">
        <f>IF(LEN(INDEX('By serial number'!$A:$AV,MATCH(TEXT($C152,"000"),'By serial number'!$A:$A,0),MATCH(_7043_DJones_1_export_excel_2_9_[[#Headers],[Data]],'By serial number'!$A$1:$AV$1,0)))=0,"",INDEX('By serial number'!$A:$AV,MATCH(TEXT($C152,"000"),'By serial number'!$A:$A,0),MATCH(_7043_DJones_1_export_excel_2_9_[[#Headers],[Data]],'By serial number'!$A$1:$AV$1,0)))</f>
        <v>MMTH Air LLC, Meriden KS bought 12/23/21, rg 12/27/21</v>
      </c>
      <c r="AE152" s="4" t="str">
        <f>IF(LEN(INDEX('By serial number'!$A:$AV,MATCH(TEXT($C152,"000"),'By serial number'!$A:$A,0),MATCH(_7043_DJones_1_export_excel_2_9_[[#Headers],[NAME]],'By serial number'!$A$1:$AV$1,0)))=0,"",INDEX('By serial number'!$A:$AV,MATCH(TEXT($C152,"000"),'By serial number'!$A:$A,0),MATCH(_7043_DJones_1_export_excel_2_9_[[#Headers],[NAME]],'By serial number'!$A$1:$AV$1,0)))</f>
        <v/>
      </c>
      <c r="AF152" s="4" t="str">
        <f>IF(LEN(INDEX('By serial number'!$A:$AV,MATCH(TEXT($C152,"000"),'By serial number'!$A:$A,0),MATCH(_7043_DJones_1_export_excel_2_9_[[#Headers],[STREET]],'By serial number'!$A$1:$AV$1,0)))=0,"",INDEX('By serial number'!$A:$AV,MATCH(TEXT($C152,"000"),'By serial number'!$A:$A,0),MATCH(_7043_DJones_1_export_excel_2_9_[[#Headers],[STREET]],'By serial number'!$A$1:$AV$1,0)))</f>
        <v/>
      </c>
      <c r="AG152" s="4" t="str">
        <f>IF(LEN(INDEX('By serial number'!$A:$AV,MATCH(TEXT($C152,"000"),'By serial number'!$A:$A,0),MATCH(_7043_DJones_1_export_excel_2_9_[[#Headers],[CITY]],'By serial number'!$A$1:$AV$1,0)))=0,"",INDEX('By serial number'!$A:$AV,MATCH(TEXT($C152,"000"),'By serial number'!$A:$A,0),MATCH(_7043_DJones_1_export_excel_2_9_[[#Headers],[CITY]],'By serial number'!$A$1:$AV$1,0)))</f>
        <v/>
      </c>
      <c r="AH152" s="4" t="str">
        <f>IF(LEN(INDEX('By serial number'!$A:$AV,MATCH(TEXT($C152,"000"),'By serial number'!$A:$A,0),MATCH(_7043_DJones_1_export_excel_2_9_[[#Headers],[STATE]],'By serial number'!$A$1:$AV$1,0)))=0,"",INDEX('By serial number'!$A:$AV,MATCH(TEXT($C152,"000"),'By serial number'!$A:$A,0),MATCH(_7043_DJones_1_export_excel_2_9_[[#Headers],[STATE]],'By serial number'!$A$1:$AV$1,0)))</f>
        <v/>
      </c>
      <c r="AI152" s="4" t="e">
        <f>IF(LEN(INDEX('By serial number'!$A:$AV,MATCH(TEXT($C152,"000"),'By serial number'!$A:$A,0),MATCH(_7043_DJones_1_export_excel_2_9_[[#Headers],[Column1]],'By serial number'!$A$1:$AV$1,0)))=0,"",INDEX('By serial number'!$A:$AV,MATCH(TEXT($C152,"000"),'By serial number'!$A:$A,0),MATCH(_7043_DJones_1_export_excel_2_9_[[#Headers],[Column1]],'By serial number'!$A$1:$AV$1,0)))</f>
        <v>#N/A</v>
      </c>
      <c r="AJ152" s="4" t="str">
        <f>IF(LEN(INDEX('By serial number'!$A:$AV,MATCH(TEXT($C152,"000"),'By serial number'!$A:$A,0),MATCH(_7043_DJones_1_export_excel_2_9_[[#Headers],[OTHER NAMES(1)]],'By serial number'!$A$1:$AV$1,0)))=0,"",INDEX('By serial number'!$A:$AV,MATCH(TEXT($C152,"000"),'By serial number'!$A:$A,0),MATCH(_7043_DJones_1_export_excel_2_9_[[#Headers],[OTHER NAMES(1)]],'By serial number'!$A$1:$AV$1,0)))</f>
        <v/>
      </c>
      <c r="AK152" s="4" t="str">
        <f>IF(LEN(INDEX('By serial number'!$A:$AV,MATCH(TEXT($C152,"000"),'By serial number'!$A:$A,0),MATCH(_7043_DJones_1_export_excel_2_9_[[#Headers],[OTHER NAMES(2)]],'By serial number'!$A$1:$AV$1,0)))=0,"",INDEX('By serial number'!$A:$AV,MATCH(TEXT($C152,"000"),'By serial number'!$A:$A,0),MATCH(_7043_DJones_1_export_excel_2_9_[[#Headers],[OTHER NAMES(2)]],'By serial number'!$A$1:$AV$1,0)))</f>
        <v/>
      </c>
      <c r="AL152" s="4" t="str">
        <f>IF(LEN(INDEX('By serial number'!$A:$AV,MATCH(TEXT($C152,"000"),'By serial number'!$A:$A,0),MATCH(_7043_DJones_1_export_excel_2_9_[[#Headers],[Part 135 Certificate Holder Name]],'By serial number'!$A$1:$AV$1,0)))=0,"",INDEX('By serial number'!$A:$AV,MATCH(TEXT($C152,"000"),'By serial number'!$A:$A,0),MATCH(_7043_DJones_1_export_excel_2_9_[[#Headers],[Part 135 Certificate Holder Name]],'By serial number'!$A$1:$AV$1,0)))</f>
        <v/>
      </c>
      <c r="AM152" s="4" t="str">
        <f>IF(LEN(INDEX('By serial number'!$A:$AV,MATCH(TEXT($C152,"000"),'By serial number'!$A:$A,0),MATCH(_7043_DJones_1_export_excel_2_9_[[#Headers],[Part 135 Dsgn]],'By serial number'!$A$1:$AV$1,0)))=0,"",INDEX('By serial number'!$A:$AV,MATCH(TEXT($C152,"000"),'By serial number'!$A:$A,0),MATCH(_7043_DJones_1_export_excel_2_9_[[#Headers],[Part 135 Dsgn]],'By serial number'!$A$1:$AV$1,0)))</f>
        <v/>
      </c>
      <c r="AN152" s="4" t="e">
        <f>IF(LEN(INDEX('By serial number'!$A:$AV,MATCH(TEXT($C152,"000"),'By serial number'!$A:$A,0),MATCH(_7043_DJones_1_export_excel_2_9_[[#Headers],[Column2]],'By serial number'!$A$1:$AV$1,0)))=0,"",INDEX('By serial number'!$A:$AV,MATCH(TEXT($C152,"000"),'By serial number'!$A:$A,0),MATCH(_7043_DJones_1_export_excel_2_9_[[#Headers],[Column2]],'By serial number'!$A$1:$AV$1,0)))</f>
        <v>#N/A</v>
      </c>
      <c r="AO152" s="4" t="str">
        <f>IF(LEN(INDEX('By serial number'!$A:$AV,MATCH(TEXT($C152,"000"),'By serial number'!$A:$A,0),MATCH(_7043_DJones_1_export_excel_2_9_[[#Headers],[DNB Key People]],'By serial number'!$A$1:$AV$1,0)))=0,"",INDEX('By serial number'!$A:$AV,MATCH(TEXT($C152,"000"),'By serial number'!$A:$A,0),MATCH(_7043_DJones_1_export_excel_2_9_[[#Headers],[DNB Key People]],'By serial number'!$A$1:$AV$1,0)))</f>
        <v/>
      </c>
      <c r="AP152" s="4" t="str">
        <f>IF(LEN(INDEX('By serial number'!$A:$AV,MATCH(TEXT($C152,"000"),'By serial number'!$A:$A,0),MATCH(_7043_DJones_1_export_excel_2_9_[[#Headers],[POC]],'By serial number'!$A$1:$AV$1,0)))=0,"",INDEX('By serial number'!$A:$AV,MATCH(TEXT($C152,"000"),'By serial number'!$A:$A,0),MATCH(_7043_DJones_1_export_excel_2_9_[[#Headers],[POC]],'By serial number'!$A$1:$AV$1,0)))</f>
        <v/>
      </c>
      <c r="AQ152" s="4" t="str">
        <f>IF(LEN(INDEX('By serial number'!$A:$AV,MATCH(TEXT($C152,"000"),'By serial number'!$A:$A,0),MATCH(_7043_DJones_1_export_excel_2_9_[[#Headers],[Title]],'By serial number'!$A$1:$AV$1,0)))=0,"",INDEX('By serial number'!$A:$AV,MATCH(TEXT($C152,"000"),'By serial number'!$A:$A,0),MATCH(_7043_DJones_1_export_excel_2_9_[[#Headers],[Title]],'By serial number'!$A$1:$AV$1,0)))</f>
        <v/>
      </c>
      <c r="AR152" s="4" t="str">
        <f>IF(LEN(INDEX('By serial number'!$A:$AV,MATCH(TEXT($C152,"000"),'By serial number'!$A:$A,0),MATCH(_7043_DJones_1_export_excel_2_9_[[#Headers],[Address]],'By serial number'!$A$1:$AV$1,0)))=0,"",INDEX('By serial number'!$A:$AV,MATCH(TEXT($C152,"000"),'By serial number'!$A:$A,0),MATCH(_7043_DJones_1_export_excel_2_9_[[#Headers],[Address]],'By serial number'!$A$1:$AV$1,0)))</f>
        <v/>
      </c>
      <c r="AS152" s="4" t="e">
        <f>IF(LEN(INDEX('By serial number'!$A:$AV,MATCH(TEXT($C152,"000"),'By serial number'!$A:$A,0),MATCH(_7043_DJones_1_export_excel_2_9_[[#Headers],[Column3]],'By serial number'!$A$1:$AV$1,0)))=0,"",INDEX('By serial number'!$A:$AV,MATCH(TEXT($C152,"000"),'By serial number'!$A:$A,0),MATCH(_7043_DJones_1_export_excel_2_9_[[#Headers],[Column3]],'By serial number'!$A$1:$AV$1,0)))</f>
        <v>#N/A</v>
      </c>
      <c r="AT152" s="4" t="str">
        <f>IF(LEN(INDEX('By serial number'!$A:$AV,MATCH(TEXT($C152,"000"),'By serial number'!$A:$A,0),MATCH(_7043_DJones_1_export_excel_2_9_[[#Headers],[Phone]],'By serial number'!$A$1:$AV$1,0)))=0,"",INDEX('By serial number'!$A:$AV,MATCH(TEXT($C152,"000"),'By serial number'!$A:$A,0),MATCH(_7043_DJones_1_export_excel_2_9_[[#Headers],[Phone]],'By serial number'!$A$1:$AV$1,0)))</f>
        <v/>
      </c>
      <c r="AU152" s="4" t="str">
        <f>IF(LEN(INDEX('By serial number'!$A:$AV,MATCH(TEXT($C152,"000"),'By serial number'!$A:$A,0),MATCH(_7043_DJones_1_export_excel_2_9_[[#Headers],[Email]],'By serial number'!$A$1:$AV$1,0)))=0,"",INDEX('By serial number'!$A:$AV,MATCH(TEXT($C152,"000"),'By serial number'!$A:$A,0),MATCH(_7043_DJones_1_export_excel_2_9_[[#Headers],[Email]],'By serial number'!$A$1:$AV$1,0)))</f>
        <v/>
      </c>
      <c r="AV152" s="4" t="e">
        <f>IF(LEN(INDEX('By serial number'!$A:$AV,MATCH(TEXT($C152,"000"),'By serial number'!$A:$A,0),MATCH(_7043_DJones_1_export_excel_2_9_[[#Headers],[Column4]],'By serial number'!$A$1:$AV$1,0)))=0,"",INDEX('By serial number'!$A:$AV,MATCH(TEXT($C152,"000"),'By serial number'!$A:$A,0),MATCH(_7043_DJones_1_export_excel_2_9_[[#Headers],[Column4]],'By serial number'!$A$1:$AV$1,0)))</f>
        <v>#N/A</v>
      </c>
      <c r="AW152" s="4" t="str">
        <f>IF(LEN(INDEX('By serial number'!$A:$AV,MATCH(TEXT($C152,"000"),'By serial number'!$A:$A,0),MATCH(_7043_DJones_1_export_excel_2_9_[[#Headers],[NBAA Name]],'By serial number'!$A$1:$AV$1,0)))=0,"",INDEX('By serial number'!$A:$AV,MATCH(TEXT($C152,"000"),'By serial number'!$A:$A,0),MATCH(_7043_DJones_1_export_excel_2_9_[[#Headers],[NBAA Name]],'By serial number'!$A$1:$AV$1,0)))</f>
        <v/>
      </c>
      <c r="AX152" s="4" t="str">
        <f>IF(LEN(INDEX('By serial number'!$A:$AV,MATCH(TEXT($C152,"000"),'By serial number'!$A:$A,0),MATCH(_7043_DJones_1_export_excel_2_9_[[#Headers],[NBAA Addr1]],'By serial number'!$A$1:$AV$1,0)))=0,"",INDEX('By serial number'!$A:$AV,MATCH(TEXT($C152,"000"),'By serial number'!$A:$A,0),MATCH(_7043_DJones_1_export_excel_2_9_[[#Headers],[NBAA Addr1]],'By serial number'!$A$1:$AV$1,0)))</f>
        <v/>
      </c>
      <c r="AY152" s="4" t="str">
        <f>IF(LEN(INDEX('By serial number'!$A:$AV,MATCH(TEXT($C152,"000"),'By serial number'!$A:$A,0),MATCH(_7043_DJones_1_export_excel_2_9_[[#Headers],[NBAA Addr2]],'By serial number'!$A$1:$AV$1,0)))=0,"",INDEX('By serial number'!$A:$AV,MATCH(TEXT($C152,"000"),'By serial number'!$A:$A,0),MATCH(_7043_DJones_1_export_excel_2_9_[[#Headers],[NBAA Addr2]],'By serial number'!$A$1:$AV$1,0)))</f>
        <v/>
      </c>
      <c r="AZ152" s="4" t="str">
        <f>IF(LEN(INDEX('By serial number'!$A:$AV,MATCH(TEXT($C152,"000"),'By serial number'!$A:$A,0),MATCH(_7043_DJones_1_export_excel_2_9_[[#Headers],[NBAA City]],'By serial number'!$A$1:$AV$1,0)))=0,"",INDEX('By serial number'!$A:$AV,MATCH(TEXT($C152,"000"),'By serial number'!$A:$A,0),MATCH(_7043_DJones_1_export_excel_2_9_[[#Headers],[NBAA City]],'By serial number'!$A$1:$AV$1,0)))</f>
        <v/>
      </c>
      <c r="BA152" s="4" t="str">
        <f>IF(LEN(INDEX('By serial number'!$A:$AV,MATCH(TEXT($C152,"000"),'By serial number'!$A:$A,0),MATCH(_7043_DJones_1_export_excel_2_9_[[#Headers],[NBAA State]],'By serial number'!$A$1:$AV$1,0)))=0,"",INDEX('By serial number'!$A:$AV,MATCH(TEXT($C152,"000"),'By serial number'!$A:$A,0),MATCH(_7043_DJones_1_export_excel_2_9_[[#Headers],[NBAA State]],'By serial number'!$A$1:$AV$1,0)))</f>
        <v/>
      </c>
      <c r="BB152" s="4" t="str">
        <f>IF(LEN(INDEX('By serial number'!$A:$AV,MATCH(TEXT($C152,"000"),'By serial number'!$A:$A,0),MATCH(_7043_DJones_1_export_excel_2_9_[[#Headers],[NBAA Zip]],'By serial number'!$A$1:$AV$1,0)))=0,"",INDEX('By serial number'!$A:$AV,MATCH(TEXT($C152,"000"),'By serial number'!$A:$A,0),MATCH(_7043_DJones_1_export_excel_2_9_[[#Headers],[NBAA Zip]],'By serial number'!$A$1:$AV$1,0)))</f>
        <v/>
      </c>
      <c r="BC152" s="4" t="str">
        <f>IF(LEN(INDEX('By serial number'!$A:$AV,MATCH(TEXT($C152,"000"),'By serial number'!$A:$A,0),MATCH(_7043_DJones_1_export_excel_2_9_[[#Headers],[NBAA Phone]],'By serial number'!$A$1:$AV$1,0)))=0,"",INDEX('By serial number'!$A:$AV,MATCH(TEXT($C152,"000"),'By serial number'!$A:$A,0),MATCH(_7043_DJones_1_export_excel_2_9_[[#Headers],[NBAA Phone]],'By serial number'!$A$1:$AV$1,0)))</f>
        <v/>
      </c>
      <c r="BD152" s="4" t="str">
        <f>IF(LEN(INDEX('By serial number'!$A:$AV,MATCH(TEXT($C152,"000"),'By serial number'!$A:$A,0),MATCH(_7043_DJones_1_export_excel_2_9_[[#Headers],[NBAA Web]],'By serial number'!$A$1:$AV$1,0)))=0,"",INDEX('By serial number'!$A:$AV,MATCH(TEXT($C152,"000"),'By serial number'!$A:$A,0),MATCH(_7043_DJones_1_export_excel_2_9_[[#Headers],[NBAA Web]],'By serial number'!$A$1:$AV$1,0)))</f>
        <v/>
      </c>
      <c r="BE152" s="4" t="str">
        <f>IF(LEN(INDEX('By serial number'!$A:$AV,MATCH(TEXT($C152,"000"),'By serial number'!$A:$A,0),MATCH(_7043_DJones_1_export_excel_2_9_[[#Headers],[NBAA email]],'By serial number'!$A$1:$AV$1,0)))=0,"",INDEX('By serial number'!$A:$AV,MATCH(TEXT($C152,"000"),'By serial number'!$A:$A,0),MATCH(_7043_DJones_1_export_excel_2_9_[[#Headers],[NBAA email]],'By serial number'!$A$1:$AV$1,0)))</f>
        <v/>
      </c>
      <c r="BF152" s="4" t="str">
        <f>IF(LEN(INDEX('By serial number'!$A:$AV,MATCH(TEXT($C152,"000"),'By serial number'!$A:$A,0),MATCH(_7043_DJones_1_export_excel_2_9_[[#Headers],[NBAA NBAA Link]],'By serial number'!$A$1:$AV$1,0)))=0,"",INDEX('By serial number'!$A:$AV,MATCH(TEXT($C152,"000"),'By serial number'!$A:$A,0),MATCH(_7043_DJones_1_export_excel_2_9_[[#Headers],[NBAA NBAA Link]],'By serial number'!$A$1:$AV$1,0)))</f>
        <v/>
      </c>
      <c r="BG152" s="4" t="str">
        <f>IF(LEN(INDEX('By serial number'!$A:$AV,MATCH(TEXT($C152,"000"),'By serial number'!$A:$A,0),MATCH(_7043_DJones_1_export_excel_2_9_[[#Headers],[Certificate Designator]],'By serial number'!$A$1:$AV$1,0)))=0,"",INDEX('By serial number'!$A:$AV,MATCH(TEXT($C152,"000"),'By serial number'!$A:$A,0),MATCH(_7043_DJones_1_export_excel_2_9_[[#Headers],[Certificate Designator]],'By serial number'!$A$1:$AV$1,0)))</f>
        <v/>
      </c>
      <c r="BH152" s="4" t="str">
        <f>IF(LEN(INDEX('By serial number'!$A:$AV,MATCH(TEXT($C152,"000"),'By serial number'!$A:$A,0),MATCH(_7043_DJones_1_export_excel_2_9_[[#Headers],[Company Name]],'By serial number'!$A$1:$AV$1,0)))=0,"",INDEX('By serial number'!$A:$AV,MATCH(TEXT($C152,"000"),'By serial number'!$A:$A,0),MATCH(_7043_DJones_1_export_excel_2_9_[[#Headers],[Company Name]],'By serial number'!$A$1:$AV$1,0)))</f>
        <v/>
      </c>
      <c r="BI152" s="4" t="str">
        <f>IF(LEN(INDEX('By serial number'!$A:$AV,MATCH(TEXT($C152,"000"),'By serial number'!$A:$A,0),MATCH(_7043_DJones_1_export_excel_2_9_[[#Headers],[CEO_Name]],'By serial number'!$A$1:$AV$1,0)))=0,"",INDEX('By serial number'!$A:$AV,MATCH(TEXT($C152,"000"),'By serial number'!$A:$A,0),MATCH(_7043_DJones_1_export_excel_2_9_[[#Headers],[CEO_Name]],'By serial number'!$A$1:$AV$1,0)))</f>
        <v/>
      </c>
      <c r="BJ152" s="4" t="str">
        <f>IF(LEN(INDEX('By serial number'!$A:$AV,MATCH(TEXT($C152,"000"),'By serial number'!$A:$A,0),MATCH(_7043_DJones_1_export_excel_2_9_[[#Headers],[CEO_Title]],'By serial number'!$A$1:$AV$1,0)))=0,"",INDEX('By serial number'!$A:$AV,MATCH(TEXT($C152,"000"),'By serial number'!$A:$A,0),MATCH(_7043_DJones_1_export_excel_2_9_[[#Headers],[CEO_Title]],'By serial number'!$A$1:$AV$1,0)))</f>
        <v/>
      </c>
      <c r="BK152" s="4" t="str">
        <f>IF(LEN(INDEX('By serial number'!$A:$AV,MATCH(TEXT($C152,"000"),'By serial number'!$A:$A,0),MATCH(_7043_DJones_1_export_excel_2_9_[[#Headers],[CEO_Address1]],'By serial number'!$A$1:$AV$1,0)))=0,"",INDEX('By serial number'!$A:$AV,MATCH(TEXT($C152,"000"),'By serial number'!$A:$A,0),MATCH(_7043_DJones_1_export_excel_2_9_[[#Headers],[CEO_Address1]],'By serial number'!$A$1:$AV$1,0)))</f>
        <v/>
      </c>
      <c r="BL152" s="4" t="str">
        <f>IF(LEN(INDEX('By serial number'!$A:$AV,MATCH(TEXT($C152,"000"),'By serial number'!$A:$A,0),MATCH(_7043_DJones_1_export_excel_2_9_[[#Headers],[CEO_Address2]],'By serial number'!$A$1:$AV$1,0)))=0,"",INDEX('By serial number'!$A:$AV,MATCH(TEXT($C152,"000"),'By serial number'!$A:$A,0),MATCH(_7043_DJones_1_export_excel_2_9_[[#Headers],[CEO_Address2]],'By serial number'!$A$1:$AV$1,0)))</f>
        <v/>
      </c>
      <c r="BM152" s="4" t="str">
        <f>IF(LEN(INDEX('By serial number'!$A:$AV,MATCH(TEXT($C152,"000"),'By serial number'!$A:$A,0),MATCH(_7043_DJones_1_export_excel_2_9_[[#Headers],[CEO_Address3]],'By serial number'!$A$1:$AV$1,0)))=0,"",INDEX('By serial number'!$A:$AV,MATCH(TEXT($C152,"000"),'By serial number'!$A:$A,0),MATCH(_7043_DJones_1_export_excel_2_9_[[#Headers],[CEO_Address3]],'By serial number'!$A$1:$AV$1,0)))</f>
        <v/>
      </c>
      <c r="BN152" s="4" t="str">
        <f>IF(LEN(INDEX('By serial number'!$A:$AV,MATCH(TEXT($C152,"000"),'By serial number'!$A:$A,0),MATCH(_7043_DJones_1_export_excel_2_9_[[#Headers],[CEO_City]],'By serial number'!$A$1:$AV$1,0)))=0,"",INDEX('By serial number'!$A:$AV,MATCH(TEXT($C152,"000"),'By serial number'!$A:$A,0),MATCH(_7043_DJones_1_export_excel_2_9_[[#Headers],[CEO_City]],'By serial number'!$A$1:$AV$1,0)))</f>
        <v/>
      </c>
      <c r="BO152" s="4" t="str">
        <f>IF(LEN(INDEX('By serial number'!$A:$AV,MATCH(TEXT($C152,"000"),'By serial number'!$A:$A,0),MATCH(_7043_DJones_1_export_excel_2_9_[[#Headers],[CEO_State]],'By serial number'!$A$1:$AV$1,0)))=0,"",INDEX('By serial number'!$A:$AV,MATCH(TEXT($C152,"000"),'By serial number'!$A:$A,0),MATCH(_7043_DJones_1_export_excel_2_9_[[#Headers],[CEO_State]],'By serial number'!$A$1:$AV$1,0)))</f>
        <v/>
      </c>
      <c r="BP152" s="4" t="str">
        <f>IF(LEN(INDEX('By serial number'!$A:$AV,MATCH(TEXT($C152,"000"),'By serial number'!$A:$A,0),MATCH(_7043_DJones_1_export_excel_2_9_[[#Headers],[CEO_Postal_Code]],'By serial number'!$A$1:$AV$1,0)))=0,"",INDEX('By serial number'!$A:$AV,MATCH(TEXT($C152,"000"),'By serial number'!$A:$A,0),MATCH(_7043_DJones_1_export_excel_2_9_[[#Headers],[CEO_Postal_Code]],'By serial number'!$A$1:$AV$1,0)))</f>
        <v/>
      </c>
      <c r="BQ152" s="4" t="str">
        <f>IF(LEN(INDEX('By serial number'!$A:$AV,MATCH(TEXT($C152,"000"),'By serial number'!$A:$A,0),MATCH(_7043_DJones_1_export_excel_2_9_[[#Headers],[CEO_Country]],'By serial number'!$A$1:$AV$1,0)))=0,"",INDEX('By serial number'!$A:$AV,MATCH(TEXT($C152,"000"),'By serial number'!$A:$A,0),MATCH(_7043_DJones_1_export_excel_2_9_[[#Headers],[CEO_Country]],'By serial number'!$A$1:$AV$1,0)))</f>
        <v/>
      </c>
      <c r="BR152" s="4" t="str">
        <f>IF(LEN(INDEX('By serial number'!$A:$AV,MATCH(TEXT($C152,"000"),'By serial number'!$A:$A,0),MATCH(_7043_DJones_1_export_excel_2_9_[[#Headers],[CEO_Phone]],'By serial number'!$A$1:$AV$1,0)))=0,"",INDEX('By serial number'!$A:$AV,MATCH(TEXT($C152,"000"),'By serial number'!$A:$A,0),MATCH(_7043_DJones_1_export_excel_2_9_[[#Headers],[CEO_Phone]],'By serial number'!$A$1:$AV$1,0)))</f>
        <v/>
      </c>
      <c r="BS152" s="4" t="str">
        <f>IF(LEN(INDEX('By serial number'!$A:$AV,MATCH(TEXT($C152,"000"),'By serial number'!$A:$A,0),MATCH(_7043_DJones_1_export_excel_2_9_[[#Headers],[CEO_Phone_Extension]],'By serial number'!$A$1:$AV$1,0)))=0,"",INDEX('By serial number'!$A:$AV,MATCH(TEXT($C152,"000"),'By serial number'!$A:$A,0),MATCH(_7043_DJones_1_export_excel_2_9_[[#Headers],[CEO_Phone_Extension]],'By serial number'!$A$1:$AV$1,0)))</f>
        <v/>
      </c>
      <c r="BT152" s="4" t="str">
        <f>IF(LEN(INDEX('By serial number'!$A:$AV,MATCH(TEXT($C152,"000"),'By serial number'!$A:$A,0),MATCH(_7043_DJones_1_export_excel_2_9_[[#Headers],[CEO_Foreign_Phone]],'By serial number'!$A$1:$AV$1,0)))=0,"",INDEX('By serial number'!$A:$AV,MATCH(TEXT($C152,"000"),'By serial number'!$A:$A,0),MATCH(_7043_DJones_1_export_excel_2_9_[[#Headers],[CEO_Foreign_Phone]],'By serial number'!$A$1:$AV$1,0)))</f>
        <v/>
      </c>
      <c r="BU152" s="4" t="str">
        <f>IFERROR(INDEX(Zerobounce!$A:$B,MATCH(_7043_DJones_1_export_excel_2_9_[[#This Row],[COMPEMAILADDRESS]],Zerobounce!$A:$A,0),2),"")</f>
        <v/>
      </c>
      <c r="BV152" s="4" t="str">
        <f>IFERROR(INDEX(Zerobounce!$A:$B,MATCH(_7043_DJones_1_export_excel_2_9_[[#This Row],[CONTACTEMAIL]],Zerobounce!$A:$A,0),2),"")</f>
        <v/>
      </c>
      <c r="BW152" s="11"/>
    </row>
    <row r="153" spans="1:75" x14ac:dyDescent="0.25">
      <c r="A153" s="4" t="s">
        <v>999</v>
      </c>
      <c r="B153" s="4" t="s">
        <v>1000</v>
      </c>
      <c r="C153">
        <v>288</v>
      </c>
      <c r="D153" s="4" t="s">
        <v>2021</v>
      </c>
      <c r="E153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C-GHAQ / C-GWPK </v>
      </c>
      <c r="F153" s="4" t="s">
        <v>2022</v>
      </c>
      <c r="G153" s="4"/>
      <c r="H153" s="4" t="s">
        <v>2023</v>
      </c>
      <c r="I153" s="4" t="s">
        <v>1193</v>
      </c>
      <c r="J153" s="4" t="s">
        <v>2024</v>
      </c>
      <c r="K153" s="4" t="s">
        <v>2025</v>
      </c>
      <c r="L153" s="4" t="s">
        <v>2026</v>
      </c>
      <c r="M153" s="4" t="s">
        <v>2027</v>
      </c>
      <c r="N153" s="4"/>
      <c r="O153">
        <v>1531</v>
      </c>
      <c r="P153" s="4" t="s">
        <v>2023</v>
      </c>
      <c r="Q153" s="4" t="s">
        <v>1193</v>
      </c>
      <c r="R153" s="4" t="s">
        <v>2028</v>
      </c>
      <c r="S153" s="4" t="s">
        <v>2029</v>
      </c>
      <c r="T153" s="4" t="s">
        <v>2030</v>
      </c>
      <c r="U153" s="4"/>
      <c r="V153" s="4" t="s">
        <v>2031</v>
      </c>
      <c r="W153" s="4" t="s">
        <v>2032</v>
      </c>
      <c r="X153" s="4" t="s">
        <v>1377</v>
      </c>
      <c r="Y153" s="4" t="s">
        <v>2033</v>
      </c>
      <c r="Z153" s="4" t="s">
        <v>2034</v>
      </c>
      <c r="AA153" s="4" t="s">
        <v>2030</v>
      </c>
      <c r="AB153" s="4" t="s">
        <v>2034</v>
      </c>
      <c r="AC153" s="4" t="str">
        <f>IF(LEN(INDEX('By serial number'!$A:$AV,MATCH(TEXT($C153,"000"),'By serial number'!$A:$A,0),MATCH(_7043_DJones_1_export_excel_2_9_[[#Headers],["Operator"]],'By serial number'!$A$1:$AV$1,0)))=0,"",INDEX('By serial number'!$A:$AV,MATCH(TEXT($C153,"000"),'By serial number'!$A:$A,0),MATCH(_7043_DJones_1_export_excel_2_9_[[#Headers],["Operator"]],'By serial number'!$A$1:$AV$1,0)))</f>
        <v/>
      </c>
      <c r="AD153" s="4" t="str">
        <f>IF(LEN(INDEX('By serial number'!$A:$AV,MATCH(TEXT($C153,"000"),'By serial number'!$A:$A,0),MATCH(_7043_DJones_1_export_excel_2_9_[[#Headers],[Data]],'By serial number'!$A$1:$AV$1,0)))=0,"",INDEX('By serial number'!$A:$AV,MATCH(TEXT($C153,"000"),'By serial number'!$A:$A,0),MATCH(_7043_DJones_1_export_excel_2_9_[[#Headers],[Data]],'By serial number'!$A$1:$AV$1,0)))</f>
        <v>Fast Air Ltd. Winnipeg MB rg 12/20/10</v>
      </c>
      <c r="AE153" s="4" t="str">
        <f>IF(LEN(INDEX('By serial number'!$A:$AV,MATCH(TEXT($C153,"000"),'By serial number'!$A:$A,0),MATCH(_7043_DJones_1_export_excel_2_9_[[#Headers],[NAME]],'By serial number'!$A$1:$AV$1,0)))=0,"",INDEX('By serial number'!$A:$AV,MATCH(TEXT($C153,"000"),'By serial number'!$A:$A,0),MATCH(_7043_DJones_1_export_excel_2_9_[[#Headers],[NAME]],'By serial number'!$A$1:$AV$1,0)))</f>
        <v>Harbour Air Ltd</v>
      </c>
      <c r="AF153" s="4" t="str">
        <f>IF(LEN(INDEX('By serial number'!$A:$AV,MATCH(TEXT($C153,"000"),'By serial number'!$A:$A,0),MATCH(_7043_DJones_1_export_excel_2_9_[[#Headers],[STREET]],'By serial number'!$A$1:$AV$1,0)))=0,"",INDEX('By serial number'!$A:$AV,MATCH(TEXT($C153,"000"),'By serial number'!$A:$A,0),MATCH(_7043_DJones_1_export_excel_2_9_[[#Headers],[STREET]],'By serial number'!$A$1:$AV$1,0)))</f>
        <v/>
      </c>
      <c r="AG153" s="4" t="str">
        <f>IF(LEN(INDEX('By serial number'!$A:$AV,MATCH(TEXT($C153,"000"),'By serial number'!$A:$A,0),MATCH(_7043_DJones_1_export_excel_2_9_[[#Headers],[CITY]],'By serial number'!$A$1:$AV$1,0)))=0,"",INDEX('By serial number'!$A:$AV,MATCH(TEXT($C153,"000"),'By serial number'!$A:$A,0),MATCH(_7043_DJones_1_export_excel_2_9_[[#Headers],[CITY]],'By serial number'!$A$1:$AV$1,0)))</f>
        <v>Richmond</v>
      </c>
      <c r="AH153" s="4" t="str">
        <f>IF(LEN(INDEX('By serial number'!$A:$AV,MATCH(TEXT($C153,"000"),'By serial number'!$A:$A,0),MATCH(_7043_DJones_1_export_excel_2_9_[[#Headers],[STATE]],'By serial number'!$A$1:$AV$1,0)))=0,"",INDEX('By serial number'!$A:$AV,MATCH(TEXT($C153,"000"),'By serial number'!$A:$A,0),MATCH(_7043_DJones_1_export_excel_2_9_[[#Headers],[STATE]],'By serial number'!$A$1:$AV$1,0)))</f>
        <v>British Columbia</v>
      </c>
      <c r="AI153" s="4" t="e">
        <f>IF(LEN(INDEX('By serial number'!$A:$AV,MATCH(TEXT($C153,"000"),'By serial number'!$A:$A,0),MATCH(_7043_DJones_1_export_excel_2_9_[[#Headers],[Column1]],'By serial number'!$A$1:$AV$1,0)))=0,"",INDEX('By serial number'!$A:$AV,MATCH(TEXT($C153,"000"),'By serial number'!$A:$A,0),MATCH(_7043_DJones_1_export_excel_2_9_[[#Headers],[Column1]],'By serial number'!$A$1:$AV$1,0)))</f>
        <v>#N/A</v>
      </c>
      <c r="AJ153" s="4" t="str">
        <f>IF(LEN(INDEX('By serial number'!$A:$AV,MATCH(TEXT($C153,"000"),'By serial number'!$A:$A,0),MATCH(_7043_DJones_1_export_excel_2_9_[[#Headers],[OTHER NAMES(1)]],'By serial number'!$A$1:$AV$1,0)))=0,"",INDEX('By serial number'!$A:$AV,MATCH(TEXT($C153,"000"),'By serial number'!$A:$A,0),MATCH(_7043_DJones_1_export_excel_2_9_[[#Headers],[OTHER NAMES(1)]],'By serial number'!$A$1:$AV$1,0)))</f>
        <v/>
      </c>
      <c r="AK153" s="4" t="str">
        <f>IF(LEN(INDEX('By serial number'!$A:$AV,MATCH(TEXT($C153,"000"),'By serial number'!$A:$A,0),MATCH(_7043_DJones_1_export_excel_2_9_[[#Headers],[OTHER NAMES(2)]],'By serial number'!$A$1:$AV$1,0)))=0,"",INDEX('By serial number'!$A:$AV,MATCH(TEXT($C153,"000"),'By serial number'!$A:$A,0),MATCH(_7043_DJones_1_export_excel_2_9_[[#Headers],[OTHER NAMES(2)]],'By serial number'!$A$1:$AV$1,0)))</f>
        <v/>
      </c>
      <c r="AL153" s="4" t="str">
        <f>IF(LEN(INDEX('By serial number'!$A:$AV,MATCH(TEXT($C153,"000"),'By serial number'!$A:$A,0),MATCH(_7043_DJones_1_export_excel_2_9_[[#Headers],[Part 135 Certificate Holder Name]],'By serial number'!$A$1:$AV$1,0)))=0,"",INDEX('By serial number'!$A:$AV,MATCH(TEXT($C153,"000"),'By serial number'!$A:$A,0),MATCH(_7043_DJones_1_export_excel_2_9_[[#Headers],[Part 135 Certificate Holder Name]],'By serial number'!$A$1:$AV$1,0)))</f>
        <v/>
      </c>
      <c r="AM153" s="4" t="str">
        <f>IF(LEN(INDEX('By serial number'!$A:$AV,MATCH(TEXT($C153,"000"),'By serial number'!$A:$A,0),MATCH(_7043_DJones_1_export_excel_2_9_[[#Headers],[Part 135 Dsgn]],'By serial number'!$A$1:$AV$1,0)))=0,"",INDEX('By serial number'!$A:$AV,MATCH(TEXT($C153,"000"),'By serial number'!$A:$A,0),MATCH(_7043_DJones_1_export_excel_2_9_[[#Headers],[Part 135 Dsgn]],'By serial number'!$A$1:$AV$1,0)))</f>
        <v/>
      </c>
      <c r="AN153" s="4" t="e">
        <f>IF(LEN(INDEX('By serial number'!$A:$AV,MATCH(TEXT($C153,"000"),'By serial number'!$A:$A,0),MATCH(_7043_DJones_1_export_excel_2_9_[[#Headers],[Column2]],'By serial number'!$A$1:$AV$1,0)))=0,"",INDEX('By serial number'!$A:$AV,MATCH(TEXT($C153,"000"),'By serial number'!$A:$A,0),MATCH(_7043_DJones_1_export_excel_2_9_[[#Headers],[Column2]],'By serial number'!$A$1:$AV$1,0)))</f>
        <v>#N/A</v>
      </c>
      <c r="AO153" s="4" t="str">
        <f>IF(LEN(INDEX('By serial number'!$A:$AV,MATCH(TEXT($C153,"000"),'By serial number'!$A:$A,0),MATCH(_7043_DJones_1_export_excel_2_9_[[#Headers],[DNB Key People]],'By serial number'!$A$1:$AV$1,0)))=0,"",INDEX('By serial number'!$A:$AV,MATCH(TEXT($C153,"000"),'By serial number'!$A:$A,0),MATCH(_7043_DJones_1_export_excel_2_9_[[#Headers],[DNB Key People]],'By serial number'!$A$1:$AV$1,0)))</f>
        <v/>
      </c>
      <c r="AP153" s="4" t="str">
        <f>IF(LEN(INDEX('By serial number'!$A:$AV,MATCH(TEXT($C153,"000"),'By serial number'!$A:$A,0),MATCH(_7043_DJones_1_export_excel_2_9_[[#Headers],[POC]],'By serial number'!$A$1:$AV$1,0)))=0,"",INDEX('By serial number'!$A:$AV,MATCH(TEXT($C153,"000"),'By serial number'!$A:$A,0),MATCH(_7043_DJones_1_export_excel_2_9_[[#Headers],[POC]],'By serial number'!$A$1:$AV$1,0)))</f>
        <v/>
      </c>
      <c r="AQ153" s="4" t="str">
        <f>IF(LEN(INDEX('By serial number'!$A:$AV,MATCH(TEXT($C153,"000"),'By serial number'!$A:$A,0),MATCH(_7043_DJones_1_export_excel_2_9_[[#Headers],[Title]],'By serial number'!$A$1:$AV$1,0)))=0,"",INDEX('By serial number'!$A:$AV,MATCH(TEXT($C153,"000"),'By serial number'!$A:$A,0),MATCH(_7043_DJones_1_export_excel_2_9_[[#Headers],[Title]],'By serial number'!$A$1:$AV$1,0)))</f>
        <v/>
      </c>
      <c r="AR153" s="4" t="str">
        <f>IF(LEN(INDEX('By serial number'!$A:$AV,MATCH(TEXT($C153,"000"),'By serial number'!$A:$A,0),MATCH(_7043_DJones_1_export_excel_2_9_[[#Headers],[Address]],'By serial number'!$A$1:$AV$1,0)))=0,"",INDEX('By serial number'!$A:$AV,MATCH(TEXT($C153,"000"),'By serial number'!$A:$A,0),MATCH(_7043_DJones_1_export_excel_2_9_[[#Headers],[Address]],'By serial number'!$A$1:$AV$1,0)))</f>
        <v/>
      </c>
      <c r="AS153" s="4" t="e">
        <f>IF(LEN(INDEX('By serial number'!$A:$AV,MATCH(TEXT($C153,"000"),'By serial number'!$A:$A,0),MATCH(_7043_DJones_1_export_excel_2_9_[[#Headers],[Column3]],'By serial number'!$A$1:$AV$1,0)))=0,"",INDEX('By serial number'!$A:$AV,MATCH(TEXT($C153,"000"),'By serial number'!$A:$A,0),MATCH(_7043_DJones_1_export_excel_2_9_[[#Headers],[Column3]],'By serial number'!$A$1:$AV$1,0)))</f>
        <v>#N/A</v>
      </c>
      <c r="AT153" s="4" t="str">
        <f>IF(LEN(INDEX('By serial number'!$A:$AV,MATCH(TEXT($C153,"000"),'By serial number'!$A:$A,0),MATCH(_7043_DJones_1_export_excel_2_9_[[#Headers],[Phone]],'By serial number'!$A$1:$AV$1,0)))=0,"",INDEX('By serial number'!$A:$AV,MATCH(TEXT($C153,"000"),'By serial number'!$A:$A,0),MATCH(_7043_DJones_1_export_excel_2_9_[[#Headers],[Phone]],'By serial number'!$A$1:$AV$1,0)))</f>
        <v/>
      </c>
      <c r="AU153" s="4" t="str">
        <f>IF(LEN(INDEX('By serial number'!$A:$AV,MATCH(TEXT($C153,"000"),'By serial number'!$A:$A,0),MATCH(_7043_DJones_1_export_excel_2_9_[[#Headers],[Email]],'By serial number'!$A$1:$AV$1,0)))=0,"",INDEX('By serial number'!$A:$AV,MATCH(TEXT($C153,"000"),'By serial number'!$A:$A,0),MATCH(_7043_DJones_1_export_excel_2_9_[[#Headers],[Email]],'By serial number'!$A$1:$AV$1,0)))</f>
        <v/>
      </c>
      <c r="AV153" s="4" t="e">
        <f>IF(LEN(INDEX('By serial number'!$A:$AV,MATCH(TEXT($C153,"000"),'By serial number'!$A:$A,0),MATCH(_7043_DJones_1_export_excel_2_9_[[#Headers],[Column4]],'By serial number'!$A$1:$AV$1,0)))=0,"",INDEX('By serial number'!$A:$AV,MATCH(TEXT($C153,"000"),'By serial number'!$A:$A,0),MATCH(_7043_DJones_1_export_excel_2_9_[[#Headers],[Column4]],'By serial number'!$A$1:$AV$1,0)))</f>
        <v>#N/A</v>
      </c>
      <c r="AW153" s="4" t="str">
        <f>IF(LEN(INDEX('By serial number'!$A:$AV,MATCH(TEXT($C153,"000"),'By serial number'!$A:$A,0),MATCH(_7043_DJones_1_export_excel_2_9_[[#Headers],[NBAA Name]],'By serial number'!$A$1:$AV$1,0)))=0,"",INDEX('By serial number'!$A:$AV,MATCH(TEXT($C153,"000"),'By serial number'!$A:$A,0),MATCH(_7043_DJones_1_export_excel_2_9_[[#Headers],[NBAA Name]],'By serial number'!$A$1:$AV$1,0)))</f>
        <v/>
      </c>
      <c r="AX153" s="4" t="str">
        <f>IF(LEN(INDEX('By serial number'!$A:$AV,MATCH(TEXT($C153,"000"),'By serial number'!$A:$A,0),MATCH(_7043_DJones_1_export_excel_2_9_[[#Headers],[NBAA Addr1]],'By serial number'!$A$1:$AV$1,0)))=0,"",INDEX('By serial number'!$A:$AV,MATCH(TEXT($C153,"000"),'By serial number'!$A:$A,0),MATCH(_7043_DJones_1_export_excel_2_9_[[#Headers],[NBAA Addr1]],'By serial number'!$A$1:$AV$1,0)))</f>
        <v/>
      </c>
      <c r="AY153" s="4" t="str">
        <f>IF(LEN(INDEX('By serial number'!$A:$AV,MATCH(TEXT($C153,"000"),'By serial number'!$A:$A,0),MATCH(_7043_DJones_1_export_excel_2_9_[[#Headers],[NBAA Addr2]],'By serial number'!$A$1:$AV$1,0)))=0,"",INDEX('By serial number'!$A:$AV,MATCH(TEXT($C153,"000"),'By serial number'!$A:$A,0),MATCH(_7043_DJones_1_export_excel_2_9_[[#Headers],[NBAA Addr2]],'By serial number'!$A$1:$AV$1,0)))</f>
        <v/>
      </c>
      <c r="AZ153" s="4" t="str">
        <f>IF(LEN(INDEX('By serial number'!$A:$AV,MATCH(TEXT($C153,"000"),'By serial number'!$A:$A,0),MATCH(_7043_DJones_1_export_excel_2_9_[[#Headers],[NBAA City]],'By serial number'!$A$1:$AV$1,0)))=0,"",INDEX('By serial number'!$A:$AV,MATCH(TEXT($C153,"000"),'By serial number'!$A:$A,0),MATCH(_7043_DJones_1_export_excel_2_9_[[#Headers],[NBAA City]],'By serial number'!$A$1:$AV$1,0)))</f>
        <v/>
      </c>
      <c r="BA153" s="4" t="str">
        <f>IF(LEN(INDEX('By serial number'!$A:$AV,MATCH(TEXT($C153,"000"),'By serial number'!$A:$A,0),MATCH(_7043_DJones_1_export_excel_2_9_[[#Headers],[NBAA State]],'By serial number'!$A$1:$AV$1,0)))=0,"",INDEX('By serial number'!$A:$AV,MATCH(TEXT($C153,"000"),'By serial number'!$A:$A,0),MATCH(_7043_DJones_1_export_excel_2_9_[[#Headers],[NBAA State]],'By serial number'!$A$1:$AV$1,0)))</f>
        <v/>
      </c>
      <c r="BB153" s="4" t="str">
        <f>IF(LEN(INDEX('By serial number'!$A:$AV,MATCH(TEXT($C153,"000"),'By serial number'!$A:$A,0),MATCH(_7043_DJones_1_export_excel_2_9_[[#Headers],[NBAA Zip]],'By serial number'!$A$1:$AV$1,0)))=0,"",INDEX('By serial number'!$A:$AV,MATCH(TEXT($C153,"000"),'By serial number'!$A:$A,0),MATCH(_7043_DJones_1_export_excel_2_9_[[#Headers],[NBAA Zip]],'By serial number'!$A$1:$AV$1,0)))</f>
        <v/>
      </c>
      <c r="BC153" s="4" t="str">
        <f>IF(LEN(INDEX('By serial number'!$A:$AV,MATCH(TEXT($C153,"000"),'By serial number'!$A:$A,0),MATCH(_7043_DJones_1_export_excel_2_9_[[#Headers],[NBAA Phone]],'By serial number'!$A$1:$AV$1,0)))=0,"",INDEX('By serial number'!$A:$AV,MATCH(TEXT($C153,"000"),'By serial number'!$A:$A,0),MATCH(_7043_DJones_1_export_excel_2_9_[[#Headers],[NBAA Phone]],'By serial number'!$A$1:$AV$1,0)))</f>
        <v/>
      </c>
      <c r="BD153" s="4" t="str">
        <f>IF(LEN(INDEX('By serial number'!$A:$AV,MATCH(TEXT($C153,"000"),'By serial number'!$A:$A,0),MATCH(_7043_DJones_1_export_excel_2_9_[[#Headers],[NBAA Web]],'By serial number'!$A$1:$AV$1,0)))=0,"",INDEX('By serial number'!$A:$AV,MATCH(TEXT($C153,"000"),'By serial number'!$A:$A,0),MATCH(_7043_DJones_1_export_excel_2_9_[[#Headers],[NBAA Web]],'By serial number'!$A$1:$AV$1,0)))</f>
        <v/>
      </c>
      <c r="BE153" s="4" t="str">
        <f>IF(LEN(INDEX('By serial number'!$A:$AV,MATCH(TEXT($C153,"000"),'By serial number'!$A:$A,0),MATCH(_7043_DJones_1_export_excel_2_9_[[#Headers],[NBAA email]],'By serial number'!$A$1:$AV$1,0)))=0,"",INDEX('By serial number'!$A:$AV,MATCH(TEXT($C153,"000"),'By serial number'!$A:$A,0),MATCH(_7043_DJones_1_export_excel_2_9_[[#Headers],[NBAA email]],'By serial number'!$A$1:$AV$1,0)))</f>
        <v/>
      </c>
      <c r="BF153" s="4" t="str">
        <f>IF(LEN(INDEX('By serial number'!$A:$AV,MATCH(TEXT($C153,"000"),'By serial number'!$A:$A,0),MATCH(_7043_DJones_1_export_excel_2_9_[[#Headers],[NBAA NBAA Link]],'By serial number'!$A$1:$AV$1,0)))=0,"",INDEX('By serial number'!$A:$AV,MATCH(TEXT($C153,"000"),'By serial number'!$A:$A,0),MATCH(_7043_DJones_1_export_excel_2_9_[[#Headers],[NBAA NBAA Link]],'By serial number'!$A$1:$AV$1,0)))</f>
        <v/>
      </c>
      <c r="BG153" s="4" t="str">
        <f>IF(LEN(INDEX('By serial number'!$A:$AV,MATCH(TEXT($C153,"000"),'By serial number'!$A:$A,0),MATCH(_7043_DJones_1_export_excel_2_9_[[#Headers],[Certificate Designator]],'By serial number'!$A$1:$AV$1,0)))=0,"",INDEX('By serial number'!$A:$AV,MATCH(TEXT($C153,"000"),'By serial number'!$A:$A,0),MATCH(_7043_DJones_1_export_excel_2_9_[[#Headers],[Certificate Designator]],'By serial number'!$A$1:$AV$1,0)))</f>
        <v/>
      </c>
      <c r="BH153" s="4" t="str">
        <f>IF(LEN(INDEX('By serial number'!$A:$AV,MATCH(TEXT($C153,"000"),'By serial number'!$A:$A,0),MATCH(_7043_DJones_1_export_excel_2_9_[[#Headers],[Company Name]],'By serial number'!$A$1:$AV$1,0)))=0,"",INDEX('By serial number'!$A:$AV,MATCH(TEXT($C153,"000"),'By serial number'!$A:$A,0),MATCH(_7043_DJones_1_export_excel_2_9_[[#Headers],[Company Name]],'By serial number'!$A$1:$AV$1,0)))</f>
        <v/>
      </c>
      <c r="BI153" s="4" t="str">
        <f>IF(LEN(INDEX('By serial number'!$A:$AV,MATCH(TEXT($C153,"000"),'By serial number'!$A:$A,0),MATCH(_7043_DJones_1_export_excel_2_9_[[#Headers],[CEO_Name]],'By serial number'!$A$1:$AV$1,0)))=0,"",INDEX('By serial number'!$A:$AV,MATCH(TEXT($C153,"000"),'By serial number'!$A:$A,0),MATCH(_7043_DJones_1_export_excel_2_9_[[#Headers],[CEO_Name]],'By serial number'!$A$1:$AV$1,0)))</f>
        <v/>
      </c>
      <c r="BJ153" s="4" t="str">
        <f>IF(LEN(INDEX('By serial number'!$A:$AV,MATCH(TEXT($C153,"000"),'By serial number'!$A:$A,0),MATCH(_7043_DJones_1_export_excel_2_9_[[#Headers],[CEO_Title]],'By serial number'!$A$1:$AV$1,0)))=0,"",INDEX('By serial number'!$A:$AV,MATCH(TEXT($C153,"000"),'By serial number'!$A:$A,0),MATCH(_7043_DJones_1_export_excel_2_9_[[#Headers],[CEO_Title]],'By serial number'!$A$1:$AV$1,0)))</f>
        <v/>
      </c>
      <c r="BK153" s="4" t="str">
        <f>IF(LEN(INDEX('By serial number'!$A:$AV,MATCH(TEXT($C153,"000"),'By serial number'!$A:$A,0),MATCH(_7043_DJones_1_export_excel_2_9_[[#Headers],[CEO_Address1]],'By serial number'!$A$1:$AV$1,0)))=0,"",INDEX('By serial number'!$A:$AV,MATCH(TEXT($C153,"000"),'By serial number'!$A:$A,0),MATCH(_7043_DJones_1_export_excel_2_9_[[#Headers],[CEO_Address1]],'By serial number'!$A$1:$AV$1,0)))</f>
        <v/>
      </c>
      <c r="BL153" s="4" t="str">
        <f>IF(LEN(INDEX('By serial number'!$A:$AV,MATCH(TEXT($C153,"000"),'By serial number'!$A:$A,0),MATCH(_7043_DJones_1_export_excel_2_9_[[#Headers],[CEO_Address2]],'By serial number'!$A$1:$AV$1,0)))=0,"",INDEX('By serial number'!$A:$AV,MATCH(TEXT($C153,"000"),'By serial number'!$A:$A,0),MATCH(_7043_DJones_1_export_excel_2_9_[[#Headers],[CEO_Address2]],'By serial number'!$A$1:$AV$1,0)))</f>
        <v/>
      </c>
      <c r="BM153" s="4" t="str">
        <f>IF(LEN(INDEX('By serial number'!$A:$AV,MATCH(TEXT($C153,"000"),'By serial number'!$A:$A,0),MATCH(_7043_DJones_1_export_excel_2_9_[[#Headers],[CEO_Address3]],'By serial number'!$A$1:$AV$1,0)))=0,"",INDEX('By serial number'!$A:$AV,MATCH(TEXT($C153,"000"),'By serial number'!$A:$A,0),MATCH(_7043_DJones_1_export_excel_2_9_[[#Headers],[CEO_Address3]],'By serial number'!$A$1:$AV$1,0)))</f>
        <v/>
      </c>
      <c r="BN153" s="4" t="str">
        <f>IF(LEN(INDEX('By serial number'!$A:$AV,MATCH(TEXT($C153,"000"),'By serial number'!$A:$A,0),MATCH(_7043_DJones_1_export_excel_2_9_[[#Headers],[CEO_City]],'By serial number'!$A$1:$AV$1,0)))=0,"",INDEX('By serial number'!$A:$AV,MATCH(TEXT($C153,"000"),'By serial number'!$A:$A,0),MATCH(_7043_DJones_1_export_excel_2_9_[[#Headers],[CEO_City]],'By serial number'!$A$1:$AV$1,0)))</f>
        <v/>
      </c>
      <c r="BO153" s="4" t="str">
        <f>IF(LEN(INDEX('By serial number'!$A:$AV,MATCH(TEXT($C153,"000"),'By serial number'!$A:$A,0),MATCH(_7043_DJones_1_export_excel_2_9_[[#Headers],[CEO_State]],'By serial number'!$A$1:$AV$1,0)))=0,"",INDEX('By serial number'!$A:$AV,MATCH(TEXT($C153,"000"),'By serial number'!$A:$A,0),MATCH(_7043_DJones_1_export_excel_2_9_[[#Headers],[CEO_State]],'By serial number'!$A$1:$AV$1,0)))</f>
        <v/>
      </c>
      <c r="BP153" s="4" t="str">
        <f>IF(LEN(INDEX('By serial number'!$A:$AV,MATCH(TEXT($C153,"000"),'By serial number'!$A:$A,0),MATCH(_7043_DJones_1_export_excel_2_9_[[#Headers],[CEO_Postal_Code]],'By serial number'!$A$1:$AV$1,0)))=0,"",INDEX('By serial number'!$A:$AV,MATCH(TEXT($C153,"000"),'By serial number'!$A:$A,0),MATCH(_7043_DJones_1_export_excel_2_9_[[#Headers],[CEO_Postal_Code]],'By serial number'!$A$1:$AV$1,0)))</f>
        <v/>
      </c>
      <c r="BQ153" s="4" t="str">
        <f>IF(LEN(INDEX('By serial number'!$A:$AV,MATCH(TEXT($C153,"000"),'By serial number'!$A:$A,0),MATCH(_7043_DJones_1_export_excel_2_9_[[#Headers],[CEO_Country]],'By serial number'!$A$1:$AV$1,0)))=0,"",INDEX('By serial number'!$A:$AV,MATCH(TEXT($C153,"000"),'By serial number'!$A:$A,0),MATCH(_7043_DJones_1_export_excel_2_9_[[#Headers],[CEO_Country]],'By serial number'!$A$1:$AV$1,0)))</f>
        <v/>
      </c>
      <c r="BR153" s="4" t="str">
        <f>IF(LEN(INDEX('By serial number'!$A:$AV,MATCH(TEXT($C153,"000"),'By serial number'!$A:$A,0),MATCH(_7043_DJones_1_export_excel_2_9_[[#Headers],[CEO_Phone]],'By serial number'!$A$1:$AV$1,0)))=0,"",INDEX('By serial number'!$A:$AV,MATCH(TEXT($C153,"000"),'By serial number'!$A:$A,0),MATCH(_7043_DJones_1_export_excel_2_9_[[#Headers],[CEO_Phone]],'By serial number'!$A$1:$AV$1,0)))</f>
        <v/>
      </c>
      <c r="BS153" s="4" t="str">
        <f>IF(LEN(INDEX('By serial number'!$A:$AV,MATCH(TEXT($C153,"000"),'By serial number'!$A:$A,0),MATCH(_7043_DJones_1_export_excel_2_9_[[#Headers],[CEO_Phone_Extension]],'By serial number'!$A$1:$AV$1,0)))=0,"",INDEX('By serial number'!$A:$AV,MATCH(TEXT($C153,"000"),'By serial number'!$A:$A,0),MATCH(_7043_DJones_1_export_excel_2_9_[[#Headers],[CEO_Phone_Extension]],'By serial number'!$A$1:$AV$1,0)))</f>
        <v/>
      </c>
      <c r="BT153" s="4" t="str">
        <f>IF(LEN(INDEX('By serial number'!$A:$AV,MATCH(TEXT($C153,"000"),'By serial number'!$A:$A,0),MATCH(_7043_DJones_1_export_excel_2_9_[[#Headers],[CEO_Foreign_Phone]],'By serial number'!$A$1:$AV$1,0)))=0,"",INDEX('By serial number'!$A:$AV,MATCH(TEXT($C153,"000"),'By serial number'!$A:$A,0),MATCH(_7043_DJones_1_export_excel_2_9_[[#Headers],[CEO_Foreign_Phone]],'By serial number'!$A$1:$AV$1,0)))</f>
        <v/>
      </c>
      <c r="BU153" s="4" t="str">
        <f>IFERROR(INDEX(Zerobounce!$A:$B,MATCH(_7043_DJones_1_export_excel_2_9_[[#This Row],[COMPEMAILADDRESS]],Zerobounce!$A:$A,0),2),"")</f>
        <v>do_not_mail</v>
      </c>
      <c r="BV153" s="4" t="str">
        <f>IFERROR(INDEX(Zerobounce!$A:$B,MATCH(_7043_DJones_1_export_excel_2_9_[[#This Row],[CONTACTEMAIL]],Zerobounce!$A:$A,0),2),"")</f>
        <v>catch-all</v>
      </c>
      <c r="BW153" s="11"/>
    </row>
    <row r="154" spans="1:75" x14ac:dyDescent="0.25">
      <c r="A154" s="4" t="s">
        <v>999</v>
      </c>
      <c r="B154" s="4" t="s">
        <v>1000</v>
      </c>
      <c r="C154">
        <v>288</v>
      </c>
      <c r="D154" s="4" t="s">
        <v>2021</v>
      </c>
      <c r="E154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C-GHAQ / C-GWPK </v>
      </c>
      <c r="F154" s="4" t="s">
        <v>2022</v>
      </c>
      <c r="G154" s="4"/>
      <c r="H154" s="4" t="s">
        <v>2023</v>
      </c>
      <c r="I154" s="4" t="s">
        <v>515</v>
      </c>
      <c r="J154" s="4" t="s">
        <v>2035</v>
      </c>
      <c r="K154" s="4" t="s">
        <v>2036</v>
      </c>
      <c r="L154" s="4" t="s">
        <v>2037</v>
      </c>
      <c r="M154" s="4" t="s">
        <v>2038</v>
      </c>
      <c r="N154" s="4"/>
      <c r="O154">
        <v>570</v>
      </c>
      <c r="P154" s="4" t="s">
        <v>2023</v>
      </c>
      <c r="Q154" s="4" t="s">
        <v>1016</v>
      </c>
      <c r="R154" s="4" t="s">
        <v>2039</v>
      </c>
      <c r="S154" s="4" t="s">
        <v>2040</v>
      </c>
      <c r="T154" s="4" t="s">
        <v>2041</v>
      </c>
      <c r="U154" s="4"/>
      <c r="V154" s="4" t="s">
        <v>2042</v>
      </c>
      <c r="W154" s="4" t="s">
        <v>2043</v>
      </c>
      <c r="X154" s="4" t="s">
        <v>629</v>
      </c>
      <c r="Y154" s="4" t="s">
        <v>2044</v>
      </c>
      <c r="Z154" s="4" t="s">
        <v>2041</v>
      </c>
      <c r="AA154" s="4"/>
      <c r="AB154" s="4"/>
      <c r="AC154" s="4" t="str">
        <f>IF(LEN(INDEX('By serial number'!$A:$AV,MATCH(TEXT($C154,"000"),'By serial number'!$A:$A,0),MATCH(_7043_DJones_1_export_excel_2_9_[[#Headers],["Operator"]],'By serial number'!$A$1:$AV$1,0)))=0,"",INDEX('By serial number'!$A:$AV,MATCH(TEXT($C154,"000"),'By serial number'!$A:$A,0),MATCH(_7043_DJones_1_export_excel_2_9_[[#Headers],["Operator"]],'By serial number'!$A$1:$AV$1,0)))</f>
        <v/>
      </c>
      <c r="AD154" s="4" t="str">
        <f>IF(LEN(INDEX('By serial number'!$A:$AV,MATCH(TEXT($C154,"000"),'By serial number'!$A:$A,0),MATCH(_7043_DJones_1_export_excel_2_9_[[#Headers],[Data]],'By serial number'!$A$1:$AV$1,0)))=0,"",INDEX('By serial number'!$A:$AV,MATCH(TEXT($C154,"000"),'By serial number'!$A:$A,0),MATCH(_7043_DJones_1_export_excel_2_9_[[#Headers],[Data]],'By serial number'!$A$1:$AV$1,0)))</f>
        <v>Fast Air Ltd. Winnipeg MB rg 12/20/10</v>
      </c>
      <c r="AE154" s="4" t="str">
        <f>IF(LEN(INDEX('By serial number'!$A:$AV,MATCH(TEXT($C154,"000"),'By serial number'!$A:$A,0),MATCH(_7043_DJones_1_export_excel_2_9_[[#Headers],[NAME]],'By serial number'!$A$1:$AV$1,0)))=0,"",INDEX('By serial number'!$A:$AV,MATCH(TEXT($C154,"000"),'By serial number'!$A:$A,0),MATCH(_7043_DJones_1_export_excel_2_9_[[#Headers],[NAME]],'By serial number'!$A$1:$AV$1,0)))</f>
        <v>Harbour Air Ltd</v>
      </c>
      <c r="AF154" s="4" t="str">
        <f>IF(LEN(INDEX('By serial number'!$A:$AV,MATCH(TEXT($C154,"000"),'By serial number'!$A:$A,0),MATCH(_7043_DJones_1_export_excel_2_9_[[#Headers],[STREET]],'By serial number'!$A$1:$AV$1,0)))=0,"",INDEX('By serial number'!$A:$AV,MATCH(TEXT($C154,"000"),'By serial number'!$A:$A,0),MATCH(_7043_DJones_1_export_excel_2_9_[[#Headers],[STREET]],'By serial number'!$A$1:$AV$1,0)))</f>
        <v/>
      </c>
      <c r="AG154" s="4" t="str">
        <f>IF(LEN(INDEX('By serial number'!$A:$AV,MATCH(TEXT($C154,"000"),'By serial number'!$A:$A,0),MATCH(_7043_DJones_1_export_excel_2_9_[[#Headers],[CITY]],'By serial number'!$A$1:$AV$1,0)))=0,"",INDEX('By serial number'!$A:$AV,MATCH(TEXT($C154,"000"),'By serial number'!$A:$A,0),MATCH(_7043_DJones_1_export_excel_2_9_[[#Headers],[CITY]],'By serial number'!$A$1:$AV$1,0)))</f>
        <v>Richmond</v>
      </c>
      <c r="AH154" s="4" t="str">
        <f>IF(LEN(INDEX('By serial number'!$A:$AV,MATCH(TEXT($C154,"000"),'By serial number'!$A:$A,0),MATCH(_7043_DJones_1_export_excel_2_9_[[#Headers],[STATE]],'By serial number'!$A$1:$AV$1,0)))=0,"",INDEX('By serial number'!$A:$AV,MATCH(TEXT($C154,"000"),'By serial number'!$A:$A,0),MATCH(_7043_DJones_1_export_excel_2_9_[[#Headers],[STATE]],'By serial number'!$A$1:$AV$1,0)))</f>
        <v>British Columbia</v>
      </c>
      <c r="AI154" s="4" t="e">
        <f>IF(LEN(INDEX('By serial number'!$A:$AV,MATCH(TEXT($C154,"000"),'By serial number'!$A:$A,0),MATCH(_7043_DJones_1_export_excel_2_9_[[#Headers],[Column1]],'By serial number'!$A$1:$AV$1,0)))=0,"",INDEX('By serial number'!$A:$AV,MATCH(TEXT($C154,"000"),'By serial number'!$A:$A,0),MATCH(_7043_DJones_1_export_excel_2_9_[[#Headers],[Column1]],'By serial number'!$A$1:$AV$1,0)))</f>
        <v>#N/A</v>
      </c>
      <c r="AJ154" s="4" t="str">
        <f>IF(LEN(INDEX('By serial number'!$A:$AV,MATCH(TEXT($C154,"000"),'By serial number'!$A:$A,0),MATCH(_7043_DJones_1_export_excel_2_9_[[#Headers],[OTHER NAMES(1)]],'By serial number'!$A$1:$AV$1,0)))=0,"",INDEX('By serial number'!$A:$AV,MATCH(TEXT($C154,"000"),'By serial number'!$A:$A,0),MATCH(_7043_DJones_1_export_excel_2_9_[[#Headers],[OTHER NAMES(1)]],'By serial number'!$A$1:$AV$1,0)))</f>
        <v/>
      </c>
      <c r="AK154" s="4" t="str">
        <f>IF(LEN(INDEX('By serial number'!$A:$AV,MATCH(TEXT($C154,"000"),'By serial number'!$A:$A,0),MATCH(_7043_DJones_1_export_excel_2_9_[[#Headers],[OTHER NAMES(2)]],'By serial number'!$A$1:$AV$1,0)))=0,"",INDEX('By serial number'!$A:$AV,MATCH(TEXT($C154,"000"),'By serial number'!$A:$A,0),MATCH(_7043_DJones_1_export_excel_2_9_[[#Headers],[OTHER NAMES(2)]],'By serial number'!$A$1:$AV$1,0)))</f>
        <v/>
      </c>
      <c r="AL154" s="4" t="str">
        <f>IF(LEN(INDEX('By serial number'!$A:$AV,MATCH(TEXT($C154,"000"),'By serial number'!$A:$A,0),MATCH(_7043_DJones_1_export_excel_2_9_[[#Headers],[Part 135 Certificate Holder Name]],'By serial number'!$A$1:$AV$1,0)))=0,"",INDEX('By serial number'!$A:$AV,MATCH(TEXT($C154,"000"),'By serial number'!$A:$A,0),MATCH(_7043_DJones_1_export_excel_2_9_[[#Headers],[Part 135 Certificate Holder Name]],'By serial number'!$A$1:$AV$1,0)))</f>
        <v/>
      </c>
      <c r="AM154" s="4" t="str">
        <f>IF(LEN(INDEX('By serial number'!$A:$AV,MATCH(TEXT($C154,"000"),'By serial number'!$A:$A,0),MATCH(_7043_DJones_1_export_excel_2_9_[[#Headers],[Part 135 Dsgn]],'By serial number'!$A$1:$AV$1,0)))=0,"",INDEX('By serial number'!$A:$AV,MATCH(TEXT($C154,"000"),'By serial number'!$A:$A,0),MATCH(_7043_DJones_1_export_excel_2_9_[[#Headers],[Part 135 Dsgn]],'By serial number'!$A$1:$AV$1,0)))</f>
        <v/>
      </c>
      <c r="AN154" s="4" t="e">
        <f>IF(LEN(INDEX('By serial number'!$A:$AV,MATCH(TEXT($C154,"000"),'By serial number'!$A:$A,0),MATCH(_7043_DJones_1_export_excel_2_9_[[#Headers],[Column2]],'By serial number'!$A$1:$AV$1,0)))=0,"",INDEX('By serial number'!$A:$AV,MATCH(TEXT($C154,"000"),'By serial number'!$A:$A,0),MATCH(_7043_DJones_1_export_excel_2_9_[[#Headers],[Column2]],'By serial number'!$A$1:$AV$1,0)))</f>
        <v>#N/A</v>
      </c>
      <c r="AO154" s="4" t="str">
        <f>IF(LEN(INDEX('By serial number'!$A:$AV,MATCH(TEXT($C154,"000"),'By serial number'!$A:$A,0),MATCH(_7043_DJones_1_export_excel_2_9_[[#Headers],[DNB Key People]],'By serial number'!$A$1:$AV$1,0)))=0,"",INDEX('By serial number'!$A:$AV,MATCH(TEXT($C154,"000"),'By serial number'!$A:$A,0),MATCH(_7043_DJones_1_export_excel_2_9_[[#Headers],[DNB Key People]],'By serial number'!$A$1:$AV$1,0)))</f>
        <v/>
      </c>
      <c r="AP154" s="4" t="str">
        <f>IF(LEN(INDEX('By serial number'!$A:$AV,MATCH(TEXT($C154,"000"),'By serial number'!$A:$A,0),MATCH(_7043_DJones_1_export_excel_2_9_[[#Headers],[POC]],'By serial number'!$A$1:$AV$1,0)))=0,"",INDEX('By serial number'!$A:$AV,MATCH(TEXT($C154,"000"),'By serial number'!$A:$A,0),MATCH(_7043_DJones_1_export_excel_2_9_[[#Headers],[POC]],'By serial number'!$A$1:$AV$1,0)))</f>
        <v/>
      </c>
      <c r="AQ154" s="4" t="str">
        <f>IF(LEN(INDEX('By serial number'!$A:$AV,MATCH(TEXT($C154,"000"),'By serial number'!$A:$A,0),MATCH(_7043_DJones_1_export_excel_2_9_[[#Headers],[Title]],'By serial number'!$A$1:$AV$1,0)))=0,"",INDEX('By serial number'!$A:$AV,MATCH(TEXT($C154,"000"),'By serial number'!$A:$A,0),MATCH(_7043_DJones_1_export_excel_2_9_[[#Headers],[Title]],'By serial number'!$A$1:$AV$1,0)))</f>
        <v/>
      </c>
      <c r="AR154" s="4" t="str">
        <f>IF(LEN(INDEX('By serial number'!$A:$AV,MATCH(TEXT($C154,"000"),'By serial number'!$A:$A,0),MATCH(_7043_DJones_1_export_excel_2_9_[[#Headers],[Address]],'By serial number'!$A$1:$AV$1,0)))=0,"",INDEX('By serial number'!$A:$AV,MATCH(TEXT($C154,"000"),'By serial number'!$A:$A,0),MATCH(_7043_DJones_1_export_excel_2_9_[[#Headers],[Address]],'By serial number'!$A$1:$AV$1,0)))</f>
        <v/>
      </c>
      <c r="AS154" s="4" t="e">
        <f>IF(LEN(INDEX('By serial number'!$A:$AV,MATCH(TEXT($C154,"000"),'By serial number'!$A:$A,0),MATCH(_7043_DJones_1_export_excel_2_9_[[#Headers],[Column3]],'By serial number'!$A$1:$AV$1,0)))=0,"",INDEX('By serial number'!$A:$AV,MATCH(TEXT($C154,"000"),'By serial number'!$A:$A,0),MATCH(_7043_DJones_1_export_excel_2_9_[[#Headers],[Column3]],'By serial number'!$A$1:$AV$1,0)))</f>
        <v>#N/A</v>
      </c>
      <c r="AT154" s="4" t="str">
        <f>IF(LEN(INDEX('By serial number'!$A:$AV,MATCH(TEXT($C154,"000"),'By serial number'!$A:$A,0),MATCH(_7043_DJones_1_export_excel_2_9_[[#Headers],[Phone]],'By serial number'!$A$1:$AV$1,0)))=0,"",INDEX('By serial number'!$A:$AV,MATCH(TEXT($C154,"000"),'By serial number'!$A:$A,0),MATCH(_7043_DJones_1_export_excel_2_9_[[#Headers],[Phone]],'By serial number'!$A$1:$AV$1,0)))</f>
        <v/>
      </c>
      <c r="AU154" s="4" t="str">
        <f>IF(LEN(INDEX('By serial number'!$A:$AV,MATCH(TEXT($C154,"000"),'By serial number'!$A:$A,0),MATCH(_7043_DJones_1_export_excel_2_9_[[#Headers],[Email]],'By serial number'!$A$1:$AV$1,0)))=0,"",INDEX('By serial number'!$A:$AV,MATCH(TEXT($C154,"000"),'By serial number'!$A:$A,0),MATCH(_7043_DJones_1_export_excel_2_9_[[#Headers],[Email]],'By serial number'!$A$1:$AV$1,0)))</f>
        <v/>
      </c>
      <c r="AV154" s="4" t="e">
        <f>IF(LEN(INDEX('By serial number'!$A:$AV,MATCH(TEXT($C154,"000"),'By serial number'!$A:$A,0),MATCH(_7043_DJones_1_export_excel_2_9_[[#Headers],[Column4]],'By serial number'!$A$1:$AV$1,0)))=0,"",INDEX('By serial number'!$A:$AV,MATCH(TEXT($C154,"000"),'By serial number'!$A:$A,0),MATCH(_7043_DJones_1_export_excel_2_9_[[#Headers],[Column4]],'By serial number'!$A$1:$AV$1,0)))</f>
        <v>#N/A</v>
      </c>
      <c r="AW154" s="4" t="str">
        <f>IF(LEN(INDEX('By serial number'!$A:$AV,MATCH(TEXT($C154,"000"),'By serial number'!$A:$A,0),MATCH(_7043_DJones_1_export_excel_2_9_[[#Headers],[NBAA Name]],'By serial number'!$A$1:$AV$1,0)))=0,"",INDEX('By serial number'!$A:$AV,MATCH(TEXT($C154,"000"),'By serial number'!$A:$A,0),MATCH(_7043_DJones_1_export_excel_2_9_[[#Headers],[NBAA Name]],'By serial number'!$A$1:$AV$1,0)))</f>
        <v/>
      </c>
      <c r="AX154" s="4" t="str">
        <f>IF(LEN(INDEX('By serial number'!$A:$AV,MATCH(TEXT($C154,"000"),'By serial number'!$A:$A,0),MATCH(_7043_DJones_1_export_excel_2_9_[[#Headers],[NBAA Addr1]],'By serial number'!$A$1:$AV$1,0)))=0,"",INDEX('By serial number'!$A:$AV,MATCH(TEXT($C154,"000"),'By serial number'!$A:$A,0),MATCH(_7043_DJones_1_export_excel_2_9_[[#Headers],[NBAA Addr1]],'By serial number'!$A$1:$AV$1,0)))</f>
        <v/>
      </c>
      <c r="AY154" s="4" t="str">
        <f>IF(LEN(INDEX('By serial number'!$A:$AV,MATCH(TEXT($C154,"000"),'By serial number'!$A:$A,0),MATCH(_7043_DJones_1_export_excel_2_9_[[#Headers],[NBAA Addr2]],'By serial number'!$A$1:$AV$1,0)))=0,"",INDEX('By serial number'!$A:$AV,MATCH(TEXT($C154,"000"),'By serial number'!$A:$A,0),MATCH(_7043_DJones_1_export_excel_2_9_[[#Headers],[NBAA Addr2]],'By serial number'!$A$1:$AV$1,0)))</f>
        <v/>
      </c>
      <c r="AZ154" s="4" t="str">
        <f>IF(LEN(INDEX('By serial number'!$A:$AV,MATCH(TEXT($C154,"000"),'By serial number'!$A:$A,0),MATCH(_7043_DJones_1_export_excel_2_9_[[#Headers],[NBAA City]],'By serial number'!$A$1:$AV$1,0)))=0,"",INDEX('By serial number'!$A:$AV,MATCH(TEXT($C154,"000"),'By serial number'!$A:$A,0),MATCH(_7043_DJones_1_export_excel_2_9_[[#Headers],[NBAA City]],'By serial number'!$A$1:$AV$1,0)))</f>
        <v/>
      </c>
      <c r="BA154" s="4" t="str">
        <f>IF(LEN(INDEX('By serial number'!$A:$AV,MATCH(TEXT($C154,"000"),'By serial number'!$A:$A,0),MATCH(_7043_DJones_1_export_excel_2_9_[[#Headers],[NBAA State]],'By serial number'!$A$1:$AV$1,0)))=0,"",INDEX('By serial number'!$A:$AV,MATCH(TEXT($C154,"000"),'By serial number'!$A:$A,0),MATCH(_7043_DJones_1_export_excel_2_9_[[#Headers],[NBAA State]],'By serial number'!$A$1:$AV$1,0)))</f>
        <v/>
      </c>
      <c r="BB154" s="4" t="str">
        <f>IF(LEN(INDEX('By serial number'!$A:$AV,MATCH(TEXT($C154,"000"),'By serial number'!$A:$A,0),MATCH(_7043_DJones_1_export_excel_2_9_[[#Headers],[NBAA Zip]],'By serial number'!$A$1:$AV$1,0)))=0,"",INDEX('By serial number'!$A:$AV,MATCH(TEXT($C154,"000"),'By serial number'!$A:$A,0),MATCH(_7043_DJones_1_export_excel_2_9_[[#Headers],[NBAA Zip]],'By serial number'!$A$1:$AV$1,0)))</f>
        <v/>
      </c>
      <c r="BC154" s="4" t="str">
        <f>IF(LEN(INDEX('By serial number'!$A:$AV,MATCH(TEXT($C154,"000"),'By serial number'!$A:$A,0),MATCH(_7043_DJones_1_export_excel_2_9_[[#Headers],[NBAA Phone]],'By serial number'!$A$1:$AV$1,0)))=0,"",INDEX('By serial number'!$A:$AV,MATCH(TEXT($C154,"000"),'By serial number'!$A:$A,0),MATCH(_7043_DJones_1_export_excel_2_9_[[#Headers],[NBAA Phone]],'By serial number'!$A$1:$AV$1,0)))</f>
        <v/>
      </c>
      <c r="BD154" s="4" t="str">
        <f>IF(LEN(INDEX('By serial number'!$A:$AV,MATCH(TEXT($C154,"000"),'By serial number'!$A:$A,0),MATCH(_7043_DJones_1_export_excel_2_9_[[#Headers],[NBAA Web]],'By serial number'!$A$1:$AV$1,0)))=0,"",INDEX('By serial number'!$A:$AV,MATCH(TEXT($C154,"000"),'By serial number'!$A:$A,0),MATCH(_7043_DJones_1_export_excel_2_9_[[#Headers],[NBAA Web]],'By serial number'!$A$1:$AV$1,0)))</f>
        <v/>
      </c>
      <c r="BE154" s="4" t="str">
        <f>IF(LEN(INDEX('By serial number'!$A:$AV,MATCH(TEXT($C154,"000"),'By serial number'!$A:$A,0),MATCH(_7043_DJones_1_export_excel_2_9_[[#Headers],[NBAA email]],'By serial number'!$A$1:$AV$1,0)))=0,"",INDEX('By serial number'!$A:$AV,MATCH(TEXT($C154,"000"),'By serial number'!$A:$A,0),MATCH(_7043_DJones_1_export_excel_2_9_[[#Headers],[NBAA email]],'By serial number'!$A$1:$AV$1,0)))</f>
        <v/>
      </c>
      <c r="BF154" s="4" t="str">
        <f>IF(LEN(INDEX('By serial number'!$A:$AV,MATCH(TEXT($C154,"000"),'By serial number'!$A:$A,0),MATCH(_7043_DJones_1_export_excel_2_9_[[#Headers],[NBAA NBAA Link]],'By serial number'!$A$1:$AV$1,0)))=0,"",INDEX('By serial number'!$A:$AV,MATCH(TEXT($C154,"000"),'By serial number'!$A:$A,0),MATCH(_7043_DJones_1_export_excel_2_9_[[#Headers],[NBAA NBAA Link]],'By serial number'!$A$1:$AV$1,0)))</f>
        <v/>
      </c>
      <c r="BG154" s="4" t="str">
        <f>IF(LEN(INDEX('By serial number'!$A:$AV,MATCH(TEXT($C154,"000"),'By serial number'!$A:$A,0),MATCH(_7043_DJones_1_export_excel_2_9_[[#Headers],[Certificate Designator]],'By serial number'!$A$1:$AV$1,0)))=0,"",INDEX('By serial number'!$A:$AV,MATCH(TEXT($C154,"000"),'By serial number'!$A:$A,0),MATCH(_7043_DJones_1_export_excel_2_9_[[#Headers],[Certificate Designator]],'By serial number'!$A$1:$AV$1,0)))</f>
        <v/>
      </c>
      <c r="BH154" s="4" t="str">
        <f>IF(LEN(INDEX('By serial number'!$A:$AV,MATCH(TEXT($C154,"000"),'By serial number'!$A:$A,0),MATCH(_7043_DJones_1_export_excel_2_9_[[#Headers],[Company Name]],'By serial number'!$A$1:$AV$1,0)))=0,"",INDEX('By serial number'!$A:$AV,MATCH(TEXT($C154,"000"),'By serial number'!$A:$A,0),MATCH(_7043_DJones_1_export_excel_2_9_[[#Headers],[Company Name]],'By serial number'!$A$1:$AV$1,0)))</f>
        <v/>
      </c>
      <c r="BI154" s="4" t="str">
        <f>IF(LEN(INDEX('By serial number'!$A:$AV,MATCH(TEXT($C154,"000"),'By serial number'!$A:$A,0),MATCH(_7043_DJones_1_export_excel_2_9_[[#Headers],[CEO_Name]],'By serial number'!$A$1:$AV$1,0)))=0,"",INDEX('By serial number'!$A:$AV,MATCH(TEXT($C154,"000"),'By serial number'!$A:$A,0),MATCH(_7043_DJones_1_export_excel_2_9_[[#Headers],[CEO_Name]],'By serial number'!$A$1:$AV$1,0)))</f>
        <v/>
      </c>
      <c r="BJ154" s="4" t="str">
        <f>IF(LEN(INDEX('By serial number'!$A:$AV,MATCH(TEXT($C154,"000"),'By serial number'!$A:$A,0),MATCH(_7043_DJones_1_export_excel_2_9_[[#Headers],[CEO_Title]],'By serial number'!$A$1:$AV$1,0)))=0,"",INDEX('By serial number'!$A:$AV,MATCH(TEXT($C154,"000"),'By serial number'!$A:$A,0),MATCH(_7043_DJones_1_export_excel_2_9_[[#Headers],[CEO_Title]],'By serial number'!$A$1:$AV$1,0)))</f>
        <v/>
      </c>
      <c r="BK154" s="4" t="str">
        <f>IF(LEN(INDEX('By serial number'!$A:$AV,MATCH(TEXT($C154,"000"),'By serial number'!$A:$A,0),MATCH(_7043_DJones_1_export_excel_2_9_[[#Headers],[CEO_Address1]],'By serial number'!$A$1:$AV$1,0)))=0,"",INDEX('By serial number'!$A:$AV,MATCH(TEXT($C154,"000"),'By serial number'!$A:$A,0),MATCH(_7043_DJones_1_export_excel_2_9_[[#Headers],[CEO_Address1]],'By serial number'!$A$1:$AV$1,0)))</f>
        <v/>
      </c>
      <c r="BL154" s="4" t="str">
        <f>IF(LEN(INDEX('By serial number'!$A:$AV,MATCH(TEXT($C154,"000"),'By serial number'!$A:$A,0),MATCH(_7043_DJones_1_export_excel_2_9_[[#Headers],[CEO_Address2]],'By serial number'!$A$1:$AV$1,0)))=0,"",INDEX('By serial number'!$A:$AV,MATCH(TEXT($C154,"000"),'By serial number'!$A:$A,0),MATCH(_7043_DJones_1_export_excel_2_9_[[#Headers],[CEO_Address2]],'By serial number'!$A$1:$AV$1,0)))</f>
        <v/>
      </c>
      <c r="BM154" s="4" t="str">
        <f>IF(LEN(INDEX('By serial number'!$A:$AV,MATCH(TEXT($C154,"000"),'By serial number'!$A:$A,0),MATCH(_7043_DJones_1_export_excel_2_9_[[#Headers],[CEO_Address3]],'By serial number'!$A$1:$AV$1,0)))=0,"",INDEX('By serial number'!$A:$AV,MATCH(TEXT($C154,"000"),'By serial number'!$A:$A,0),MATCH(_7043_DJones_1_export_excel_2_9_[[#Headers],[CEO_Address3]],'By serial number'!$A$1:$AV$1,0)))</f>
        <v/>
      </c>
      <c r="BN154" s="4" t="str">
        <f>IF(LEN(INDEX('By serial number'!$A:$AV,MATCH(TEXT($C154,"000"),'By serial number'!$A:$A,0),MATCH(_7043_DJones_1_export_excel_2_9_[[#Headers],[CEO_City]],'By serial number'!$A$1:$AV$1,0)))=0,"",INDEX('By serial number'!$A:$AV,MATCH(TEXT($C154,"000"),'By serial number'!$A:$A,0),MATCH(_7043_DJones_1_export_excel_2_9_[[#Headers],[CEO_City]],'By serial number'!$A$1:$AV$1,0)))</f>
        <v/>
      </c>
      <c r="BO154" s="4" t="str">
        <f>IF(LEN(INDEX('By serial number'!$A:$AV,MATCH(TEXT($C154,"000"),'By serial number'!$A:$A,0),MATCH(_7043_DJones_1_export_excel_2_9_[[#Headers],[CEO_State]],'By serial number'!$A$1:$AV$1,0)))=0,"",INDEX('By serial number'!$A:$AV,MATCH(TEXT($C154,"000"),'By serial number'!$A:$A,0),MATCH(_7043_DJones_1_export_excel_2_9_[[#Headers],[CEO_State]],'By serial number'!$A$1:$AV$1,0)))</f>
        <v/>
      </c>
      <c r="BP154" s="4" t="str">
        <f>IF(LEN(INDEX('By serial number'!$A:$AV,MATCH(TEXT($C154,"000"),'By serial number'!$A:$A,0),MATCH(_7043_DJones_1_export_excel_2_9_[[#Headers],[CEO_Postal_Code]],'By serial number'!$A$1:$AV$1,0)))=0,"",INDEX('By serial number'!$A:$AV,MATCH(TEXT($C154,"000"),'By serial number'!$A:$A,0),MATCH(_7043_DJones_1_export_excel_2_9_[[#Headers],[CEO_Postal_Code]],'By serial number'!$A$1:$AV$1,0)))</f>
        <v/>
      </c>
      <c r="BQ154" s="4" t="str">
        <f>IF(LEN(INDEX('By serial number'!$A:$AV,MATCH(TEXT($C154,"000"),'By serial number'!$A:$A,0),MATCH(_7043_DJones_1_export_excel_2_9_[[#Headers],[CEO_Country]],'By serial number'!$A$1:$AV$1,0)))=0,"",INDEX('By serial number'!$A:$AV,MATCH(TEXT($C154,"000"),'By serial number'!$A:$A,0),MATCH(_7043_DJones_1_export_excel_2_9_[[#Headers],[CEO_Country]],'By serial number'!$A$1:$AV$1,0)))</f>
        <v/>
      </c>
      <c r="BR154" s="4" t="str">
        <f>IF(LEN(INDEX('By serial number'!$A:$AV,MATCH(TEXT($C154,"000"),'By serial number'!$A:$A,0),MATCH(_7043_DJones_1_export_excel_2_9_[[#Headers],[CEO_Phone]],'By serial number'!$A$1:$AV$1,0)))=0,"",INDEX('By serial number'!$A:$AV,MATCH(TEXT($C154,"000"),'By serial number'!$A:$A,0),MATCH(_7043_DJones_1_export_excel_2_9_[[#Headers],[CEO_Phone]],'By serial number'!$A$1:$AV$1,0)))</f>
        <v/>
      </c>
      <c r="BS154" s="4" t="str">
        <f>IF(LEN(INDEX('By serial number'!$A:$AV,MATCH(TEXT($C154,"000"),'By serial number'!$A:$A,0),MATCH(_7043_DJones_1_export_excel_2_9_[[#Headers],[CEO_Phone_Extension]],'By serial number'!$A$1:$AV$1,0)))=0,"",INDEX('By serial number'!$A:$AV,MATCH(TEXT($C154,"000"),'By serial number'!$A:$A,0),MATCH(_7043_DJones_1_export_excel_2_9_[[#Headers],[CEO_Phone_Extension]],'By serial number'!$A$1:$AV$1,0)))</f>
        <v/>
      </c>
      <c r="BT154" s="4" t="str">
        <f>IF(LEN(INDEX('By serial number'!$A:$AV,MATCH(TEXT($C154,"000"),'By serial number'!$A:$A,0),MATCH(_7043_DJones_1_export_excel_2_9_[[#Headers],[CEO_Foreign_Phone]],'By serial number'!$A$1:$AV$1,0)))=0,"",INDEX('By serial number'!$A:$AV,MATCH(TEXT($C154,"000"),'By serial number'!$A:$A,0),MATCH(_7043_DJones_1_export_excel_2_9_[[#Headers],[CEO_Foreign_Phone]],'By serial number'!$A$1:$AV$1,0)))</f>
        <v/>
      </c>
      <c r="BU154" s="4" t="str">
        <f>IFERROR(INDEX(Zerobounce!$A:$B,MATCH(_7043_DJones_1_export_excel_2_9_[[#This Row],[COMPEMAILADDRESS]],Zerobounce!$A:$A,0),2),"")</f>
        <v>do_not_mail</v>
      </c>
      <c r="BV154" s="4" t="str">
        <f>IFERROR(INDEX(Zerobounce!$A:$B,MATCH(_7043_DJones_1_export_excel_2_9_[[#This Row],[CONTACTEMAIL]],Zerobounce!$A:$A,0),2),"")</f>
        <v>catch-all</v>
      </c>
      <c r="BW154" s="11"/>
    </row>
    <row r="155" spans="1:75" x14ac:dyDescent="0.25">
      <c r="A155" s="4" t="s">
        <v>999</v>
      </c>
      <c r="B155" s="4" t="s">
        <v>1000</v>
      </c>
      <c r="C155">
        <v>289</v>
      </c>
      <c r="D155" s="4" t="s">
        <v>790</v>
      </c>
      <c r="E155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N24G</v>
      </c>
      <c r="F155" s="4" t="s">
        <v>1924</v>
      </c>
      <c r="G155" s="4" t="s">
        <v>254</v>
      </c>
      <c r="H155" s="4" t="s">
        <v>1002</v>
      </c>
      <c r="I155" s="4" t="s">
        <v>1043</v>
      </c>
      <c r="J155" s="4" t="s">
        <v>1925</v>
      </c>
      <c r="K155" s="4" t="s">
        <v>1926</v>
      </c>
      <c r="L155" s="4" t="s">
        <v>1927</v>
      </c>
      <c r="M155" s="4" t="s">
        <v>1928</v>
      </c>
      <c r="N155" s="4" t="s">
        <v>254</v>
      </c>
      <c r="O155">
        <v>44720</v>
      </c>
      <c r="P155" s="4" t="s">
        <v>1002</v>
      </c>
      <c r="Q155" s="4" t="s">
        <v>1016</v>
      </c>
      <c r="R155" s="4"/>
      <c r="S155" s="4"/>
      <c r="T155" s="4"/>
      <c r="U155" s="4"/>
      <c r="V155" s="4" t="s">
        <v>1929</v>
      </c>
      <c r="W155" s="4" t="s">
        <v>1930</v>
      </c>
      <c r="X155" s="4" t="s">
        <v>1127</v>
      </c>
      <c r="Y155" s="4" t="s">
        <v>1931</v>
      </c>
      <c r="Z155" s="4"/>
      <c r="AA155" s="4"/>
      <c r="AB155" s="4"/>
      <c r="AC155" s="4" t="str">
        <f>IF(LEN(INDEX('By serial number'!$A:$AV,MATCH(TEXT($C155,"000"),'By serial number'!$A:$A,0),MATCH(_7043_DJones_1_export_excel_2_9_[[#Headers],["Operator"]],'By serial number'!$A$1:$AV$1,0)))=0,"",INDEX('By serial number'!$A:$AV,MATCH(TEXT($C155,"000"),'By serial number'!$A:$A,0),MATCH(_7043_DJones_1_export_excel_2_9_[[#Headers],["Operator"]],'By serial number'!$A$1:$AV$1,0)))</f>
        <v/>
      </c>
      <c r="AD155" s="4" t="str">
        <f>IF(LEN(INDEX('By serial number'!$A:$AV,MATCH(TEXT($C155,"000"),'By serial number'!$A:$A,0),MATCH(_7043_DJones_1_export_excel_2_9_[[#Headers],[Data]],'By serial number'!$A$1:$AV$1,0)))=0,"",INDEX('By serial number'!$A:$AV,MATCH(TEXT($C155,"000"),'By serial number'!$A:$A,0),MATCH(_7043_DJones_1_export_excel_2_9_[[#Headers],[Data]],'By serial number'!$A$1:$AV$1,0)))</f>
        <v>Goodyear Tire &amp; Rubber Co. Akron OH rrg 4/10/15</v>
      </c>
      <c r="AE155" s="4" t="str">
        <f>IF(LEN(INDEX('By serial number'!$A:$AV,MATCH(TEXT($C155,"000"),'By serial number'!$A:$A,0),MATCH(_7043_DJones_1_export_excel_2_9_[[#Headers],[NAME]],'By serial number'!$A$1:$AV$1,0)))=0,"",INDEX('By serial number'!$A:$AV,MATCH(TEXT($C155,"000"),'By serial number'!$A:$A,0),MATCH(_7043_DJones_1_export_excel_2_9_[[#Headers],[NAME]],'By serial number'!$A$1:$AV$1,0)))</f>
        <v>GOODYEAR TIRE &amp; RUBBER CO</v>
      </c>
      <c r="AF155" s="4" t="str">
        <f>IF(LEN(INDEX('By serial number'!$A:$AV,MATCH(TEXT($C155,"000"),'By serial number'!$A:$A,0),MATCH(_7043_DJones_1_export_excel_2_9_[[#Headers],[STREET]],'By serial number'!$A$1:$AV$1,0)))=0,"",INDEX('By serial number'!$A:$AV,MATCH(TEXT($C155,"000"),'By serial number'!$A:$A,0),MATCH(_7043_DJones_1_export_excel_2_9_[[#Headers],[STREET]],'By serial number'!$A$1:$AV$1,0)))</f>
        <v>200 INNOVATION WAY</v>
      </c>
      <c r="AG155" s="4" t="str">
        <f>IF(LEN(INDEX('By serial number'!$A:$AV,MATCH(TEXT($C155,"000"),'By serial number'!$A:$A,0),MATCH(_7043_DJones_1_export_excel_2_9_[[#Headers],[CITY]],'By serial number'!$A$1:$AV$1,0)))=0,"",INDEX('By serial number'!$A:$AV,MATCH(TEXT($C155,"000"),'By serial number'!$A:$A,0),MATCH(_7043_DJones_1_export_excel_2_9_[[#Headers],[CITY]],'By serial number'!$A$1:$AV$1,0)))</f>
        <v>AKRON</v>
      </c>
      <c r="AH155" s="4" t="str">
        <f>IF(LEN(INDEX('By serial number'!$A:$AV,MATCH(TEXT($C155,"000"),'By serial number'!$A:$A,0),MATCH(_7043_DJones_1_export_excel_2_9_[[#Headers],[STATE]],'By serial number'!$A$1:$AV$1,0)))=0,"",INDEX('By serial number'!$A:$AV,MATCH(TEXT($C155,"000"),'By serial number'!$A:$A,0),MATCH(_7043_DJones_1_export_excel_2_9_[[#Headers],[STATE]],'By serial number'!$A$1:$AV$1,0)))</f>
        <v>OH</v>
      </c>
      <c r="AI155" s="4" t="e">
        <f>IF(LEN(INDEX('By serial number'!$A:$AV,MATCH(TEXT($C155,"000"),'By serial number'!$A:$A,0),MATCH(_7043_DJones_1_export_excel_2_9_[[#Headers],[Column1]],'By serial number'!$A$1:$AV$1,0)))=0,"",INDEX('By serial number'!$A:$AV,MATCH(TEXT($C155,"000"),'By serial number'!$A:$A,0),MATCH(_7043_DJones_1_export_excel_2_9_[[#Headers],[Column1]],'By serial number'!$A$1:$AV$1,0)))</f>
        <v>#N/A</v>
      </c>
      <c r="AJ155" s="4" t="str">
        <f>IF(LEN(INDEX('By serial number'!$A:$AV,MATCH(TEXT($C155,"000"),'By serial number'!$A:$A,0),MATCH(_7043_DJones_1_export_excel_2_9_[[#Headers],[OTHER NAMES(1)]],'By serial number'!$A$1:$AV$1,0)))=0,"",INDEX('By serial number'!$A:$AV,MATCH(TEXT($C155,"000"),'By serial number'!$A:$A,0),MATCH(_7043_DJones_1_export_excel_2_9_[[#Headers],[OTHER NAMES(1)]],'By serial number'!$A$1:$AV$1,0)))</f>
        <v/>
      </c>
      <c r="AK155" s="4" t="str">
        <f>IF(LEN(INDEX('By serial number'!$A:$AV,MATCH(TEXT($C155,"000"),'By serial number'!$A:$A,0),MATCH(_7043_DJones_1_export_excel_2_9_[[#Headers],[OTHER NAMES(2)]],'By serial number'!$A$1:$AV$1,0)))=0,"",INDEX('By serial number'!$A:$AV,MATCH(TEXT($C155,"000"),'By serial number'!$A:$A,0),MATCH(_7043_DJones_1_export_excel_2_9_[[#Headers],[OTHER NAMES(2)]],'By serial number'!$A$1:$AV$1,0)))</f>
        <v/>
      </c>
      <c r="AL155" s="4" t="str">
        <f>IF(LEN(INDEX('By serial number'!$A:$AV,MATCH(TEXT($C155,"000"),'By serial number'!$A:$A,0),MATCH(_7043_DJones_1_export_excel_2_9_[[#Headers],[Part 135 Certificate Holder Name]],'By serial number'!$A$1:$AV$1,0)))=0,"",INDEX('By serial number'!$A:$AV,MATCH(TEXT($C155,"000"),'By serial number'!$A:$A,0),MATCH(_7043_DJones_1_export_excel_2_9_[[#Headers],[Part 135 Certificate Holder Name]],'By serial number'!$A$1:$AV$1,0)))</f>
        <v/>
      </c>
      <c r="AM155" s="4" t="str">
        <f>IF(LEN(INDEX('By serial number'!$A:$AV,MATCH(TEXT($C155,"000"),'By serial number'!$A:$A,0),MATCH(_7043_DJones_1_export_excel_2_9_[[#Headers],[Part 135 Dsgn]],'By serial number'!$A$1:$AV$1,0)))=0,"",INDEX('By serial number'!$A:$AV,MATCH(TEXT($C155,"000"),'By serial number'!$A:$A,0),MATCH(_7043_DJones_1_export_excel_2_9_[[#Headers],[Part 135 Dsgn]],'By serial number'!$A$1:$AV$1,0)))</f>
        <v/>
      </c>
      <c r="AN155" s="4" t="e">
        <f>IF(LEN(INDEX('By serial number'!$A:$AV,MATCH(TEXT($C155,"000"),'By serial number'!$A:$A,0),MATCH(_7043_DJones_1_export_excel_2_9_[[#Headers],[Column2]],'By serial number'!$A$1:$AV$1,0)))=0,"",INDEX('By serial number'!$A:$AV,MATCH(TEXT($C155,"000"),'By serial number'!$A:$A,0),MATCH(_7043_DJones_1_export_excel_2_9_[[#Headers],[Column2]],'By serial number'!$A$1:$AV$1,0)))</f>
        <v>#N/A</v>
      </c>
      <c r="AO155" s="4" t="str">
        <f>IF(LEN(INDEX('By serial number'!$A:$AV,MATCH(TEXT($C155,"000"),'By serial number'!$A:$A,0),MATCH(_7043_DJones_1_export_excel_2_9_[[#Headers],[DNB Key People]],'By serial number'!$A$1:$AV$1,0)))=0,"",INDEX('By serial number'!$A:$AV,MATCH(TEXT($C155,"000"),'By serial number'!$A:$A,0),MATCH(_7043_DJones_1_export_excel_2_9_[[#Headers],[DNB Key People]],'By serial number'!$A$1:$AV$1,0)))</f>
        <v/>
      </c>
      <c r="AP155" s="4" t="str">
        <f>IF(LEN(INDEX('By serial number'!$A:$AV,MATCH(TEXT($C155,"000"),'By serial number'!$A:$A,0),MATCH(_7043_DJones_1_export_excel_2_9_[[#Headers],[POC]],'By serial number'!$A$1:$AV$1,0)))=0,"",INDEX('By serial number'!$A:$AV,MATCH(TEXT($C155,"000"),'By serial number'!$A:$A,0),MATCH(_7043_DJones_1_export_excel_2_9_[[#Headers],[POC]],'By serial number'!$A$1:$AV$1,0)))</f>
        <v/>
      </c>
      <c r="AQ155" s="4" t="str">
        <f>IF(LEN(INDEX('By serial number'!$A:$AV,MATCH(TEXT($C155,"000"),'By serial number'!$A:$A,0),MATCH(_7043_DJones_1_export_excel_2_9_[[#Headers],[Title]],'By serial number'!$A$1:$AV$1,0)))=0,"",INDEX('By serial number'!$A:$AV,MATCH(TEXT($C155,"000"),'By serial number'!$A:$A,0),MATCH(_7043_DJones_1_export_excel_2_9_[[#Headers],[Title]],'By serial number'!$A$1:$AV$1,0)))</f>
        <v/>
      </c>
      <c r="AR155" s="4" t="str">
        <f>IF(LEN(INDEX('By serial number'!$A:$AV,MATCH(TEXT($C155,"000"),'By serial number'!$A:$A,0),MATCH(_7043_DJones_1_export_excel_2_9_[[#Headers],[Address]],'By serial number'!$A$1:$AV$1,0)))=0,"",INDEX('By serial number'!$A:$AV,MATCH(TEXT($C155,"000"),'By serial number'!$A:$A,0),MATCH(_7043_DJones_1_export_excel_2_9_[[#Headers],[Address]],'By serial number'!$A$1:$AV$1,0)))</f>
        <v/>
      </c>
      <c r="AS155" s="4" t="e">
        <f>IF(LEN(INDEX('By serial number'!$A:$AV,MATCH(TEXT($C155,"000"),'By serial number'!$A:$A,0),MATCH(_7043_DJones_1_export_excel_2_9_[[#Headers],[Column3]],'By serial number'!$A$1:$AV$1,0)))=0,"",INDEX('By serial number'!$A:$AV,MATCH(TEXT($C155,"000"),'By serial number'!$A:$A,0),MATCH(_7043_DJones_1_export_excel_2_9_[[#Headers],[Column3]],'By serial number'!$A$1:$AV$1,0)))</f>
        <v>#N/A</v>
      </c>
      <c r="AT155" s="4" t="str">
        <f>IF(LEN(INDEX('By serial number'!$A:$AV,MATCH(TEXT($C155,"000"),'By serial number'!$A:$A,0),MATCH(_7043_DJones_1_export_excel_2_9_[[#Headers],[Phone]],'By serial number'!$A$1:$AV$1,0)))=0,"",INDEX('By serial number'!$A:$AV,MATCH(TEXT($C155,"000"),'By serial number'!$A:$A,0),MATCH(_7043_DJones_1_export_excel_2_9_[[#Headers],[Phone]],'By serial number'!$A$1:$AV$1,0)))</f>
        <v/>
      </c>
      <c r="AU155" s="4" t="str">
        <f>IF(LEN(INDEX('By serial number'!$A:$AV,MATCH(TEXT($C155,"000"),'By serial number'!$A:$A,0),MATCH(_7043_DJones_1_export_excel_2_9_[[#Headers],[Email]],'By serial number'!$A$1:$AV$1,0)))=0,"",INDEX('By serial number'!$A:$AV,MATCH(TEXT($C155,"000"),'By serial number'!$A:$A,0),MATCH(_7043_DJones_1_export_excel_2_9_[[#Headers],[Email]],'By serial number'!$A$1:$AV$1,0)))</f>
        <v/>
      </c>
      <c r="AV155" s="4" t="e">
        <f>IF(LEN(INDEX('By serial number'!$A:$AV,MATCH(TEXT($C155,"000"),'By serial number'!$A:$A,0),MATCH(_7043_DJones_1_export_excel_2_9_[[#Headers],[Column4]],'By serial number'!$A$1:$AV$1,0)))=0,"",INDEX('By serial number'!$A:$AV,MATCH(TEXT($C155,"000"),'By serial number'!$A:$A,0),MATCH(_7043_DJones_1_export_excel_2_9_[[#Headers],[Column4]],'By serial number'!$A$1:$AV$1,0)))</f>
        <v>#N/A</v>
      </c>
      <c r="AW155" s="4" t="str">
        <f>IF(LEN(INDEX('By serial number'!$A:$AV,MATCH(TEXT($C155,"000"),'By serial number'!$A:$A,0),MATCH(_7043_DJones_1_export_excel_2_9_[[#Headers],[NBAA Name]],'By serial number'!$A$1:$AV$1,0)))=0,"",INDEX('By serial number'!$A:$AV,MATCH(TEXT($C155,"000"),'By serial number'!$A:$A,0),MATCH(_7043_DJones_1_export_excel_2_9_[[#Headers],[NBAA Name]],'By serial number'!$A$1:$AV$1,0)))</f>
        <v/>
      </c>
      <c r="AX155" s="4" t="str">
        <f>IF(LEN(INDEX('By serial number'!$A:$AV,MATCH(TEXT($C155,"000"),'By serial number'!$A:$A,0),MATCH(_7043_DJones_1_export_excel_2_9_[[#Headers],[NBAA Addr1]],'By serial number'!$A$1:$AV$1,0)))=0,"",INDEX('By serial number'!$A:$AV,MATCH(TEXT($C155,"000"),'By serial number'!$A:$A,0),MATCH(_7043_DJones_1_export_excel_2_9_[[#Headers],[NBAA Addr1]],'By serial number'!$A$1:$AV$1,0)))</f>
        <v/>
      </c>
      <c r="AY155" s="4" t="str">
        <f>IF(LEN(INDEX('By serial number'!$A:$AV,MATCH(TEXT($C155,"000"),'By serial number'!$A:$A,0),MATCH(_7043_DJones_1_export_excel_2_9_[[#Headers],[NBAA Addr2]],'By serial number'!$A$1:$AV$1,0)))=0,"",INDEX('By serial number'!$A:$AV,MATCH(TEXT($C155,"000"),'By serial number'!$A:$A,0),MATCH(_7043_DJones_1_export_excel_2_9_[[#Headers],[NBAA Addr2]],'By serial number'!$A$1:$AV$1,0)))</f>
        <v/>
      </c>
      <c r="AZ155" s="4" t="str">
        <f>IF(LEN(INDEX('By serial number'!$A:$AV,MATCH(TEXT($C155,"000"),'By serial number'!$A:$A,0),MATCH(_7043_DJones_1_export_excel_2_9_[[#Headers],[NBAA City]],'By serial number'!$A$1:$AV$1,0)))=0,"",INDEX('By serial number'!$A:$AV,MATCH(TEXT($C155,"000"),'By serial number'!$A:$A,0),MATCH(_7043_DJones_1_export_excel_2_9_[[#Headers],[NBAA City]],'By serial number'!$A$1:$AV$1,0)))</f>
        <v/>
      </c>
      <c r="BA155" s="4" t="str">
        <f>IF(LEN(INDEX('By serial number'!$A:$AV,MATCH(TEXT($C155,"000"),'By serial number'!$A:$A,0),MATCH(_7043_DJones_1_export_excel_2_9_[[#Headers],[NBAA State]],'By serial number'!$A$1:$AV$1,0)))=0,"",INDEX('By serial number'!$A:$AV,MATCH(TEXT($C155,"000"),'By serial number'!$A:$A,0),MATCH(_7043_DJones_1_export_excel_2_9_[[#Headers],[NBAA State]],'By serial number'!$A$1:$AV$1,0)))</f>
        <v/>
      </c>
      <c r="BB155" s="4" t="str">
        <f>IF(LEN(INDEX('By serial number'!$A:$AV,MATCH(TEXT($C155,"000"),'By serial number'!$A:$A,0),MATCH(_7043_DJones_1_export_excel_2_9_[[#Headers],[NBAA Zip]],'By serial number'!$A$1:$AV$1,0)))=0,"",INDEX('By serial number'!$A:$AV,MATCH(TEXT($C155,"000"),'By serial number'!$A:$A,0),MATCH(_7043_DJones_1_export_excel_2_9_[[#Headers],[NBAA Zip]],'By serial number'!$A$1:$AV$1,0)))</f>
        <v/>
      </c>
      <c r="BC155" s="4" t="str">
        <f>IF(LEN(INDEX('By serial number'!$A:$AV,MATCH(TEXT($C155,"000"),'By serial number'!$A:$A,0),MATCH(_7043_DJones_1_export_excel_2_9_[[#Headers],[NBAA Phone]],'By serial number'!$A$1:$AV$1,0)))=0,"",INDEX('By serial number'!$A:$AV,MATCH(TEXT($C155,"000"),'By serial number'!$A:$A,0),MATCH(_7043_DJones_1_export_excel_2_9_[[#Headers],[NBAA Phone]],'By serial number'!$A$1:$AV$1,0)))</f>
        <v/>
      </c>
      <c r="BD155" s="4" t="str">
        <f>IF(LEN(INDEX('By serial number'!$A:$AV,MATCH(TEXT($C155,"000"),'By serial number'!$A:$A,0),MATCH(_7043_DJones_1_export_excel_2_9_[[#Headers],[NBAA Web]],'By serial number'!$A$1:$AV$1,0)))=0,"",INDEX('By serial number'!$A:$AV,MATCH(TEXT($C155,"000"),'By serial number'!$A:$A,0),MATCH(_7043_DJones_1_export_excel_2_9_[[#Headers],[NBAA Web]],'By serial number'!$A$1:$AV$1,0)))</f>
        <v/>
      </c>
      <c r="BE155" s="4" t="str">
        <f>IF(LEN(INDEX('By serial number'!$A:$AV,MATCH(TEXT($C155,"000"),'By serial number'!$A:$A,0),MATCH(_7043_DJones_1_export_excel_2_9_[[#Headers],[NBAA email]],'By serial number'!$A$1:$AV$1,0)))=0,"",INDEX('By serial number'!$A:$AV,MATCH(TEXT($C155,"000"),'By serial number'!$A:$A,0),MATCH(_7043_DJones_1_export_excel_2_9_[[#Headers],[NBAA email]],'By serial number'!$A$1:$AV$1,0)))</f>
        <v/>
      </c>
      <c r="BF155" s="4" t="str">
        <f>IF(LEN(INDEX('By serial number'!$A:$AV,MATCH(TEXT($C155,"000"),'By serial number'!$A:$A,0),MATCH(_7043_DJones_1_export_excel_2_9_[[#Headers],[NBAA NBAA Link]],'By serial number'!$A$1:$AV$1,0)))=0,"",INDEX('By serial number'!$A:$AV,MATCH(TEXT($C155,"000"),'By serial number'!$A:$A,0),MATCH(_7043_DJones_1_export_excel_2_9_[[#Headers],[NBAA NBAA Link]],'By serial number'!$A$1:$AV$1,0)))</f>
        <v/>
      </c>
      <c r="BG155" s="4" t="str">
        <f>IF(LEN(INDEX('By serial number'!$A:$AV,MATCH(TEXT($C155,"000"),'By serial number'!$A:$A,0),MATCH(_7043_DJones_1_export_excel_2_9_[[#Headers],[Certificate Designator]],'By serial number'!$A$1:$AV$1,0)))=0,"",INDEX('By serial number'!$A:$AV,MATCH(TEXT($C155,"000"),'By serial number'!$A:$A,0),MATCH(_7043_DJones_1_export_excel_2_9_[[#Headers],[Certificate Designator]],'By serial number'!$A$1:$AV$1,0)))</f>
        <v/>
      </c>
      <c r="BH155" s="4" t="str">
        <f>IF(LEN(INDEX('By serial number'!$A:$AV,MATCH(TEXT($C155,"000"),'By serial number'!$A:$A,0),MATCH(_7043_DJones_1_export_excel_2_9_[[#Headers],[Company Name]],'By serial number'!$A$1:$AV$1,0)))=0,"",INDEX('By serial number'!$A:$AV,MATCH(TEXT($C155,"000"),'By serial number'!$A:$A,0),MATCH(_7043_DJones_1_export_excel_2_9_[[#Headers],[Company Name]],'By serial number'!$A$1:$AV$1,0)))</f>
        <v/>
      </c>
      <c r="BI155" s="4" t="str">
        <f>IF(LEN(INDEX('By serial number'!$A:$AV,MATCH(TEXT($C155,"000"),'By serial number'!$A:$A,0),MATCH(_7043_DJones_1_export_excel_2_9_[[#Headers],[CEO_Name]],'By serial number'!$A$1:$AV$1,0)))=0,"",INDEX('By serial number'!$A:$AV,MATCH(TEXT($C155,"000"),'By serial number'!$A:$A,0),MATCH(_7043_DJones_1_export_excel_2_9_[[#Headers],[CEO_Name]],'By serial number'!$A$1:$AV$1,0)))</f>
        <v/>
      </c>
      <c r="BJ155" s="4" t="str">
        <f>IF(LEN(INDEX('By serial number'!$A:$AV,MATCH(TEXT($C155,"000"),'By serial number'!$A:$A,0),MATCH(_7043_DJones_1_export_excel_2_9_[[#Headers],[CEO_Title]],'By serial number'!$A$1:$AV$1,0)))=0,"",INDEX('By serial number'!$A:$AV,MATCH(TEXT($C155,"000"),'By serial number'!$A:$A,0),MATCH(_7043_DJones_1_export_excel_2_9_[[#Headers],[CEO_Title]],'By serial number'!$A$1:$AV$1,0)))</f>
        <v/>
      </c>
      <c r="BK155" s="4" t="str">
        <f>IF(LEN(INDEX('By serial number'!$A:$AV,MATCH(TEXT($C155,"000"),'By serial number'!$A:$A,0),MATCH(_7043_DJones_1_export_excel_2_9_[[#Headers],[CEO_Address1]],'By serial number'!$A$1:$AV$1,0)))=0,"",INDEX('By serial number'!$A:$AV,MATCH(TEXT($C155,"000"),'By serial number'!$A:$A,0),MATCH(_7043_DJones_1_export_excel_2_9_[[#Headers],[CEO_Address1]],'By serial number'!$A$1:$AV$1,0)))</f>
        <v/>
      </c>
      <c r="BL155" s="4" t="str">
        <f>IF(LEN(INDEX('By serial number'!$A:$AV,MATCH(TEXT($C155,"000"),'By serial number'!$A:$A,0),MATCH(_7043_DJones_1_export_excel_2_9_[[#Headers],[CEO_Address2]],'By serial number'!$A$1:$AV$1,0)))=0,"",INDEX('By serial number'!$A:$AV,MATCH(TEXT($C155,"000"),'By serial number'!$A:$A,0),MATCH(_7043_DJones_1_export_excel_2_9_[[#Headers],[CEO_Address2]],'By serial number'!$A$1:$AV$1,0)))</f>
        <v/>
      </c>
      <c r="BM155" s="4" t="str">
        <f>IF(LEN(INDEX('By serial number'!$A:$AV,MATCH(TEXT($C155,"000"),'By serial number'!$A:$A,0),MATCH(_7043_DJones_1_export_excel_2_9_[[#Headers],[CEO_Address3]],'By serial number'!$A$1:$AV$1,0)))=0,"",INDEX('By serial number'!$A:$AV,MATCH(TEXT($C155,"000"),'By serial number'!$A:$A,0),MATCH(_7043_DJones_1_export_excel_2_9_[[#Headers],[CEO_Address3]],'By serial number'!$A$1:$AV$1,0)))</f>
        <v/>
      </c>
      <c r="BN155" s="4" t="str">
        <f>IF(LEN(INDEX('By serial number'!$A:$AV,MATCH(TEXT($C155,"000"),'By serial number'!$A:$A,0),MATCH(_7043_DJones_1_export_excel_2_9_[[#Headers],[CEO_City]],'By serial number'!$A$1:$AV$1,0)))=0,"",INDEX('By serial number'!$A:$AV,MATCH(TEXT($C155,"000"),'By serial number'!$A:$A,0),MATCH(_7043_DJones_1_export_excel_2_9_[[#Headers],[CEO_City]],'By serial number'!$A$1:$AV$1,0)))</f>
        <v/>
      </c>
      <c r="BO155" s="4" t="str">
        <f>IF(LEN(INDEX('By serial number'!$A:$AV,MATCH(TEXT($C155,"000"),'By serial number'!$A:$A,0),MATCH(_7043_DJones_1_export_excel_2_9_[[#Headers],[CEO_State]],'By serial number'!$A$1:$AV$1,0)))=0,"",INDEX('By serial number'!$A:$AV,MATCH(TEXT($C155,"000"),'By serial number'!$A:$A,0),MATCH(_7043_DJones_1_export_excel_2_9_[[#Headers],[CEO_State]],'By serial number'!$A$1:$AV$1,0)))</f>
        <v/>
      </c>
      <c r="BP155" s="4" t="str">
        <f>IF(LEN(INDEX('By serial number'!$A:$AV,MATCH(TEXT($C155,"000"),'By serial number'!$A:$A,0),MATCH(_7043_DJones_1_export_excel_2_9_[[#Headers],[CEO_Postal_Code]],'By serial number'!$A$1:$AV$1,0)))=0,"",INDEX('By serial number'!$A:$AV,MATCH(TEXT($C155,"000"),'By serial number'!$A:$A,0),MATCH(_7043_DJones_1_export_excel_2_9_[[#Headers],[CEO_Postal_Code]],'By serial number'!$A$1:$AV$1,0)))</f>
        <v/>
      </c>
      <c r="BQ155" s="4" t="str">
        <f>IF(LEN(INDEX('By serial number'!$A:$AV,MATCH(TEXT($C155,"000"),'By serial number'!$A:$A,0),MATCH(_7043_DJones_1_export_excel_2_9_[[#Headers],[CEO_Country]],'By serial number'!$A$1:$AV$1,0)))=0,"",INDEX('By serial number'!$A:$AV,MATCH(TEXT($C155,"000"),'By serial number'!$A:$A,0),MATCH(_7043_DJones_1_export_excel_2_9_[[#Headers],[CEO_Country]],'By serial number'!$A$1:$AV$1,0)))</f>
        <v/>
      </c>
      <c r="BR155" s="4" t="str">
        <f>IF(LEN(INDEX('By serial number'!$A:$AV,MATCH(TEXT($C155,"000"),'By serial number'!$A:$A,0),MATCH(_7043_DJones_1_export_excel_2_9_[[#Headers],[CEO_Phone]],'By serial number'!$A$1:$AV$1,0)))=0,"",INDEX('By serial number'!$A:$AV,MATCH(TEXT($C155,"000"),'By serial number'!$A:$A,0),MATCH(_7043_DJones_1_export_excel_2_9_[[#Headers],[CEO_Phone]],'By serial number'!$A$1:$AV$1,0)))</f>
        <v/>
      </c>
      <c r="BS155" s="4" t="str">
        <f>IF(LEN(INDEX('By serial number'!$A:$AV,MATCH(TEXT($C155,"000"),'By serial number'!$A:$A,0),MATCH(_7043_DJones_1_export_excel_2_9_[[#Headers],[CEO_Phone_Extension]],'By serial number'!$A$1:$AV$1,0)))=0,"",INDEX('By serial number'!$A:$AV,MATCH(TEXT($C155,"000"),'By serial number'!$A:$A,0),MATCH(_7043_DJones_1_export_excel_2_9_[[#Headers],[CEO_Phone_Extension]],'By serial number'!$A$1:$AV$1,0)))</f>
        <v/>
      </c>
      <c r="BT155" s="4" t="str">
        <f>IF(LEN(INDEX('By serial number'!$A:$AV,MATCH(TEXT($C155,"000"),'By serial number'!$A:$A,0),MATCH(_7043_DJones_1_export_excel_2_9_[[#Headers],[CEO_Foreign_Phone]],'By serial number'!$A$1:$AV$1,0)))=0,"",INDEX('By serial number'!$A:$AV,MATCH(TEXT($C155,"000"),'By serial number'!$A:$A,0),MATCH(_7043_DJones_1_export_excel_2_9_[[#Headers],[CEO_Foreign_Phone]],'By serial number'!$A$1:$AV$1,0)))</f>
        <v/>
      </c>
      <c r="BU155" s="4" t="str">
        <f>IFERROR(INDEX(Zerobounce!$A:$B,MATCH(_7043_DJones_1_export_excel_2_9_[[#This Row],[COMPEMAILADDRESS]],Zerobounce!$A:$A,0),2),"")</f>
        <v/>
      </c>
      <c r="BV155" s="4" t="str">
        <f>IFERROR(INDEX(Zerobounce!$A:$B,MATCH(_7043_DJones_1_export_excel_2_9_[[#This Row],[CONTACTEMAIL]],Zerobounce!$A:$A,0),2),"")</f>
        <v>valid</v>
      </c>
      <c r="BW155" s="11"/>
    </row>
    <row r="156" spans="1:75" x14ac:dyDescent="0.25">
      <c r="A156" s="4" t="s">
        <v>999</v>
      </c>
      <c r="B156" s="4" t="s">
        <v>1000</v>
      </c>
      <c r="C156">
        <v>289</v>
      </c>
      <c r="D156" s="4" t="s">
        <v>790</v>
      </c>
      <c r="E156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N24G</v>
      </c>
      <c r="F156" s="4" t="s">
        <v>1924</v>
      </c>
      <c r="G156" s="4" t="s">
        <v>254</v>
      </c>
      <c r="H156" s="4" t="s">
        <v>1002</v>
      </c>
      <c r="I156" s="4" t="s">
        <v>515</v>
      </c>
      <c r="J156" s="4" t="s">
        <v>2045</v>
      </c>
      <c r="K156" s="4" t="s">
        <v>1933</v>
      </c>
      <c r="L156" s="4"/>
      <c r="M156" s="4" t="s">
        <v>1934</v>
      </c>
      <c r="N156" s="4" t="s">
        <v>254</v>
      </c>
      <c r="O156">
        <v>44316</v>
      </c>
      <c r="P156" s="4" t="s">
        <v>1002</v>
      </c>
      <c r="Q156" s="4" t="s">
        <v>1016</v>
      </c>
      <c r="R156" s="4"/>
      <c r="S156" s="4" t="s">
        <v>1935</v>
      </c>
      <c r="T156" s="4" t="s">
        <v>1936</v>
      </c>
      <c r="U156" s="4"/>
      <c r="V156" s="4" t="s">
        <v>1008</v>
      </c>
      <c r="W156" s="4" t="s">
        <v>2046</v>
      </c>
      <c r="X156" s="4" t="s">
        <v>2010</v>
      </c>
      <c r="Y156" s="4" t="s">
        <v>2047</v>
      </c>
      <c r="Z156" s="4" t="s">
        <v>1936</v>
      </c>
      <c r="AA156" s="4"/>
      <c r="AB156" s="4"/>
      <c r="AC156" s="4" t="str">
        <f>IF(LEN(INDEX('By serial number'!$A:$AV,MATCH(TEXT($C156,"000"),'By serial number'!$A:$A,0),MATCH(_7043_DJones_1_export_excel_2_9_[[#Headers],["Operator"]],'By serial number'!$A$1:$AV$1,0)))=0,"",INDEX('By serial number'!$A:$AV,MATCH(TEXT($C156,"000"),'By serial number'!$A:$A,0),MATCH(_7043_DJones_1_export_excel_2_9_[[#Headers],["Operator"]],'By serial number'!$A$1:$AV$1,0)))</f>
        <v/>
      </c>
      <c r="AD156" s="4" t="str">
        <f>IF(LEN(INDEX('By serial number'!$A:$AV,MATCH(TEXT($C156,"000"),'By serial number'!$A:$A,0),MATCH(_7043_DJones_1_export_excel_2_9_[[#Headers],[Data]],'By serial number'!$A$1:$AV$1,0)))=0,"",INDEX('By serial number'!$A:$AV,MATCH(TEXT($C156,"000"),'By serial number'!$A:$A,0),MATCH(_7043_DJones_1_export_excel_2_9_[[#Headers],[Data]],'By serial number'!$A$1:$AV$1,0)))</f>
        <v>Goodyear Tire &amp; Rubber Co. Akron OH rrg 4/10/15</v>
      </c>
      <c r="AE156" s="4" t="str">
        <f>IF(LEN(INDEX('By serial number'!$A:$AV,MATCH(TEXT($C156,"000"),'By serial number'!$A:$A,0),MATCH(_7043_DJones_1_export_excel_2_9_[[#Headers],[NAME]],'By serial number'!$A$1:$AV$1,0)))=0,"",INDEX('By serial number'!$A:$AV,MATCH(TEXT($C156,"000"),'By serial number'!$A:$A,0),MATCH(_7043_DJones_1_export_excel_2_9_[[#Headers],[NAME]],'By serial number'!$A$1:$AV$1,0)))</f>
        <v>GOODYEAR TIRE &amp; RUBBER CO</v>
      </c>
      <c r="AF156" s="4" t="str">
        <f>IF(LEN(INDEX('By serial number'!$A:$AV,MATCH(TEXT($C156,"000"),'By serial number'!$A:$A,0),MATCH(_7043_DJones_1_export_excel_2_9_[[#Headers],[STREET]],'By serial number'!$A$1:$AV$1,0)))=0,"",INDEX('By serial number'!$A:$AV,MATCH(TEXT($C156,"000"),'By serial number'!$A:$A,0),MATCH(_7043_DJones_1_export_excel_2_9_[[#Headers],[STREET]],'By serial number'!$A$1:$AV$1,0)))</f>
        <v>200 INNOVATION WAY</v>
      </c>
      <c r="AG156" s="4" t="str">
        <f>IF(LEN(INDEX('By serial number'!$A:$AV,MATCH(TEXT($C156,"000"),'By serial number'!$A:$A,0),MATCH(_7043_DJones_1_export_excel_2_9_[[#Headers],[CITY]],'By serial number'!$A$1:$AV$1,0)))=0,"",INDEX('By serial number'!$A:$AV,MATCH(TEXT($C156,"000"),'By serial number'!$A:$A,0),MATCH(_7043_DJones_1_export_excel_2_9_[[#Headers],[CITY]],'By serial number'!$A$1:$AV$1,0)))</f>
        <v>AKRON</v>
      </c>
      <c r="AH156" s="4" t="str">
        <f>IF(LEN(INDEX('By serial number'!$A:$AV,MATCH(TEXT($C156,"000"),'By serial number'!$A:$A,0),MATCH(_7043_DJones_1_export_excel_2_9_[[#Headers],[STATE]],'By serial number'!$A$1:$AV$1,0)))=0,"",INDEX('By serial number'!$A:$AV,MATCH(TEXT($C156,"000"),'By serial number'!$A:$A,0),MATCH(_7043_DJones_1_export_excel_2_9_[[#Headers],[STATE]],'By serial number'!$A$1:$AV$1,0)))</f>
        <v>OH</v>
      </c>
      <c r="AI156" s="4" t="e">
        <f>IF(LEN(INDEX('By serial number'!$A:$AV,MATCH(TEXT($C156,"000"),'By serial number'!$A:$A,0),MATCH(_7043_DJones_1_export_excel_2_9_[[#Headers],[Column1]],'By serial number'!$A$1:$AV$1,0)))=0,"",INDEX('By serial number'!$A:$AV,MATCH(TEXT($C156,"000"),'By serial number'!$A:$A,0),MATCH(_7043_DJones_1_export_excel_2_9_[[#Headers],[Column1]],'By serial number'!$A$1:$AV$1,0)))</f>
        <v>#N/A</v>
      </c>
      <c r="AJ156" s="4" t="str">
        <f>IF(LEN(INDEX('By serial number'!$A:$AV,MATCH(TEXT($C156,"000"),'By serial number'!$A:$A,0),MATCH(_7043_DJones_1_export_excel_2_9_[[#Headers],[OTHER NAMES(1)]],'By serial number'!$A$1:$AV$1,0)))=0,"",INDEX('By serial number'!$A:$AV,MATCH(TEXT($C156,"000"),'By serial number'!$A:$A,0),MATCH(_7043_DJones_1_export_excel_2_9_[[#Headers],[OTHER NAMES(1)]],'By serial number'!$A$1:$AV$1,0)))</f>
        <v/>
      </c>
      <c r="AK156" s="4" t="str">
        <f>IF(LEN(INDEX('By serial number'!$A:$AV,MATCH(TEXT($C156,"000"),'By serial number'!$A:$A,0),MATCH(_7043_DJones_1_export_excel_2_9_[[#Headers],[OTHER NAMES(2)]],'By serial number'!$A$1:$AV$1,0)))=0,"",INDEX('By serial number'!$A:$AV,MATCH(TEXT($C156,"000"),'By serial number'!$A:$A,0),MATCH(_7043_DJones_1_export_excel_2_9_[[#Headers],[OTHER NAMES(2)]],'By serial number'!$A$1:$AV$1,0)))</f>
        <v/>
      </c>
      <c r="AL156" s="4" t="str">
        <f>IF(LEN(INDEX('By serial number'!$A:$AV,MATCH(TEXT($C156,"000"),'By serial number'!$A:$A,0),MATCH(_7043_DJones_1_export_excel_2_9_[[#Headers],[Part 135 Certificate Holder Name]],'By serial number'!$A$1:$AV$1,0)))=0,"",INDEX('By serial number'!$A:$AV,MATCH(TEXT($C156,"000"),'By serial number'!$A:$A,0),MATCH(_7043_DJones_1_export_excel_2_9_[[#Headers],[Part 135 Certificate Holder Name]],'By serial number'!$A$1:$AV$1,0)))</f>
        <v/>
      </c>
      <c r="AM156" s="4" t="str">
        <f>IF(LEN(INDEX('By serial number'!$A:$AV,MATCH(TEXT($C156,"000"),'By serial number'!$A:$A,0),MATCH(_7043_DJones_1_export_excel_2_9_[[#Headers],[Part 135 Dsgn]],'By serial number'!$A$1:$AV$1,0)))=0,"",INDEX('By serial number'!$A:$AV,MATCH(TEXT($C156,"000"),'By serial number'!$A:$A,0),MATCH(_7043_DJones_1_export_excel_2_9_[[#Headers],[Part 135 Dsgn]],'By serial number'!$A$1:$AV$1,0)))</f>
        <v/>
      </c>
      <c r="AN156" s="4" t="e">
        <f>IF(LEN(INDEX('By serial number'!$A:$AV,MATCH(TEXT($C156,"000"),'By serial number'!$A:$A,0),MATCH(_7043_DJones_1_export_excel_2_9_[[#Headers],[Column2]],'By serial number'!$A$1:$AV$1,0)))=0,"",INDEX('By serial number'!$A:$AV,MATCH(TEXT($C156,"000"),'By serial number'!$A:$A,0),MATCH(_7043_DJones_1_export_excel_2_9_[[#Headers],[Column2]],'By serial number'!$A$1:$AV$1,0)))</f>
        <v>#N/A</v>
      </c>
      <c r="AO156" s="4" t="str">
        <f>IF(LEN(INDEX('By serial number'!$A:$AV,MATCH(TEXT($C156,"000"),'By serial number'!$A:$A,0),MATCH(_7043_DJones_1_export_excel_2_9_[[#Headers],[DNB Key People]],'By serial number'!$A$1:$AV$1,0)))=0,"",INDEX('By serial number'!$A:$AV,MATCH(TEXT($C156,"000"),'By serial number'!$A:$A,0),MATCH(_7043_DJones_1_export_excel_2_9_[[#Headers],[DNB Key People]],'By serial number'!$A$1:$AV$1,0)))</f>
        <v/>
      </c>
      <c r="AP156" s="4" t="str">
        <f>IF(LEN(INDEX('By serial number'!$A:$AV,MATCH(TEXT($C156,"000"),'By serial number'!$A:$A,0),MATCH(_7043_DJones_1_export_excel_2_9_[[#Headers],[POC]],'By serial number'!$A$1:$AV$1,0)))=0,"",INDEX('By serial number'!$A:$AV,MATCH(TEXT($C156,"000"),'By serial number'!$A:$A,0),MATCH(_7043_DJones_1_export_excel_2_9_[[#Headers],[POC]],'By serial number'!$A$1:$AV$1,0)))</f>
        <v/>
      </c>
      <c r="AQ156" s="4" t="str">
        <f>IF(LEN(INDEX('By serial number'!$A:$AV,MATCH(TEXT($C156,"000"),'By serial number'!$A:$A,0),MATCH(_7043_DJones_1_export_excel_2_9_[[#Headers],[Title]],'By serial number'!$A$1:$AV$1,0)))=0,"",INDEX('By serial number'!$A:$AV,MATCH(TEXT($C156,"000"),'By serial number'!$A:$A,0),MATCH(_7043_DJones_1_export_excel_2_9_[[#Headers],[Title]],'By serial number'!$A$1:$AV$1,0)))</f>
        <v/>
      </c>
      <c r="AR156" s="4" t="str">
        <f>IF(LEN(INDEX('By serial number'!$A:$AV,MATCH(TEXT($C156,"000"),'By serial number'!$A:$A,0),MATCH(_7043_DJones_1_export_excel_2_9_[[#Headers],[Address]],'By serial number'!$A$1:$AV$1,0)))=0,"",INDEX('By serial number'!$A:$AV,MATCH(TEXT($C156,"000"),'By serial number'!$A:$A,0),MATCH(_7043_DJones_1_export_excel_2_9_[[#Headers],[Address]],'By serial number'!$A$1:$AV$1,0)))</f>
        <v/>
      </c>
      <c r="AS156" s="4" t="e">
        <f>IF(LEN(INDEX('By serial number'!$A:$AV,MATCH(TEXT($C156,"000"),'By serial number'!$A:$A,0),MATCH(_7043_DJones_1_export_excel_2_9_[[#Headers],[Column3]],'By serial number'!$A$1:$AV$1,0)))=0,"",INDEX('By serial number'!$A:$AV,MATCH(TEXT($C156,"000"),'By serial number'!$A:$A,0),MATCH(_7043_DJones_1_export_excel_2_9_[[#Headers],[Column3]],'By serial number'!$A$1:$AV$1,0)))</f>
        <v>#N/A</v>
      </c>
      <c r="AT156" s="4" t="str">
        <f>IF(LEN(INDEX('By serial number'!$A:$AV,MATCH(TEXT($C156,"000"),'By serial number'!$A:$A,0),MATCH(_7043_DJones_1_export_excel_2_9_[[#Headers],[Phone]],'By serial number'!$A$1:$AV$1,0)))=0,"",INDEX('By serial number'!$A:$AV,MATCH(TEXT($C156,"000"),'By serial number'!$A:$A,0),MATCH(_7043_DJones_1_export_excel_2_9_[[#Headers],[Phone]],'By serial number'!$A$1:$AV$1,0)))</f>
        <v/>
      </c>
      <c r="AU156" s="4" t="str">
        <f>IF(LEN(INDEX('By serial number'!$A:$AV,MATCH(TEXT($C156,"000"),'By serial number'!$A:$A,0),MATCH(_7043_DJones_1_export_excel_2_9_[[#Headers],[Email]],'By serial number'!$A$1:$AV$1,0)))=0,"",INDEX('By serial number'!$A:$AV,MATCH(TEXT($C156,"000"),'By serial number'!$A:$A,0),MATCH(_7043_DJones_1_export_excel_2_9_[[#Headers],[Email]],'By serial number'!$A$1:$AV$1,0)))</f>
        <v/>
      </c>
      <c r="AV156" s="4" t="e">
        <f>IF(LEN(INDEX('By serial number'!$A:$AV,MATCH(TEXT($C156,"000"),'By serial number'!$A:$A,0),MATCH(_7043_DJones_1_export_excel_2_9_[[#Headers],[Column4]],'By serial number'!$A$1:$AV$1,0)))=0,"",INDEX('By serial number'!$A:$AV,MATCH(TEXT($C156,"000"),'By serial number'!$A:$A,0),MATCH(_7043_DJones_1_export_excel_2_9_[[#Headers],[Column4]],'By serial number'!$A$1:$AV$1,0)))</f>
        <v>#N/A</v>
      </c>
      <c r="AW156" s="4" t="str">
        <f>IF(LEN(INDEX('By serial number'!$A:$AV,MATCH(TEXT($C156,"000"),'By serial number'!$A:$A,0),MATCH(_7043_DJones_1_export_excel_2_9_[[#Headers],[NBAA Name]],'By serial number'!$A$1:$AV$1,0)))=0,"",INDEX('By serial number'!$A:$AV,MATCH(TEXT($C156,"000"),'By serial number'!$A:$A,0),MATCH(_7043_DJones_1_export_excel_2_9_[[#Headers],[NBAA Name]],'By serial number'!$A$1:$AV$1,0)))</f>
        <v/>
      </c>
      <c r="AX156" s="4" t="str">
        <f>IF(LEN(INDEX('By serial number'!$A:$AV,MATCH(TEXT($C156,"000"),'By serial number'!$A:$A,0),MATCH(_7043_DJones_1_export_excel_2_9_[[#Headers],[NBAA Addr1]],'By serial number'!$A$1:$AV$1,0)))=0,"",INDEX('By serial number'!$A:$AV,MATCH(TEXT($C156,"000"),'By serial number'!$A:$A,0),MATCH(_7043_DJones_1_export_excel_2_9_[[#Headers],[NBAA Addr1]],'By serial number'!$A$1:$AV$1,0)))</f>
        <v/>
      </c>
      <c r="AY156" s="4" t="str">
        <f>IF(LEN(INDEX('By serial number'!$A:$AV,MATCH(TEXT($C156,"000"),'By serial number'!$A:$A,0),MATCH(_7043_DJones_1_export_excel_2_9_[[#Headers],[NBAA Addr2]],'By serial number'!$A$1:$AV$1,0)))=0,"",INDEX('By serial number'!$A:$AV,MATCH(TEXT($C156,"000"),'By serial number'!$A:$A,0),MATCH(_7043_DJones_1_export_excel_2_9_[[#Headers],[NBAA Addr2]],'By serial number'!$A$1:$AV$1,0)))</f>
        <v/>
      </c>
      <c r="AZ156" s="4" t="str">
        <f>IF(LEN(INDEX('By serial number'!$A:$AV,MATCH(TEXT($C156,"000"),'By serial number'!$A:$A,0),MATCH(_7043_DJones_1_export_excel_2_9_[[#Headers],[NBAA City]],'By serial number'!$A$1:$AV$1,0)))=0,"",INDEX('By serial number'!$A:$AV,MATCH(TEXT($C156,"000"),'By serial number'!$A:$A,0),MATCH(_7043_DJones_1_export_excel_2_9_[[#Headers],[NBAA City]],'By serial number'!$A$1:$AV$1,0)))</f>
        <v/>
      </c>
      <c r="BA156" s="4" t="str">
        <f>IF(LEN(INDEX('By serial number'!$A:$AV,MATCH(TEXT($C156,"000"),'By serial number'!$A:$A,0),MATCH(_7043_DJones_1_export_excel_2_9_[[#Headers],[NBAA State]],'By serial number'!$A$1:$AV$1,0)))=0,"",INDEX('By serial number'!$A:$AV,MATCH(TEXT($C156,"000"),'By serial number'!$A:$A,0),MATCH(_7043_DJones_1_export_excel_2_9_[[#Headers],[NBAA State]],'By serial number'!$A$1:$AV$1,0)))</f>
        <v/>
      </c>
      <c r="BB156" s="4" t="str">
        <f>IF(LEN(INDEX('By serial number'!$A:$AV,MATCH(TEXT($C156,"000"),'By serial number'!$A:$A,0),MATCH(_7043_DJones_1_export_excel_2_9_[[#Headers],[NBAA Zip]],'By serial number'!$A$1:$AV$1,0)))=0,"",INDEX('By serial number'!$A:$AV,MATCH(TEXT($C156,"000"),'By serial number'!$A:$A,0),MATCH(_7043_DJones_1_export_excel_2_9_[[#Headers],[NBAA Zip]],'By serial number'!$A$1:$AV$1,0)))</f>
        <v/>
      </c>
      <c r="BC156" s="4" t="str">
        <f>IF(LEN(INDEX('By serial number'!$A:$AV,MATCH(TEXT($C156,"000"),'By serial number'!$A:$A,0),MATCH(_7043_DJones_1_export_excel_2_9_[[#Headers],[NBAA Phone]],'By serial number'!$A$1:$AV$1,0)))=0,"",INDEX('By serial number'!$A:$AV,MATCH(TEXT($C156,"000"),'By serial number'!$A:$A,0),MATCH(_7043_DJones_1_export_excel_2_9_[[#Headers],[NBAA Phone]],'By serial number'!$A$1:$AV$1,0)))</f>
        <v/>
      </c>
      <c r="BD156" s="4" t="str">
        <f>IF(LEN(INDEX('By serial number'!$A:$AV,MATCH(TEXT($C156,"000"),'By serial number'!$A:$A,0),MATCH(_7043_DJones_1_export_excel_2_9_[[#Headers],[NBAA Web]],'By serial number'!$A$1:$AV$1,0)))=0,"",INDEX('By serial number'!$A:$AV,MATCH(TEXT($C156,"000"),'By serial number'!$A:$A,0),MATCH(_7043_DJones_1_export_excel_2_9_[[#Headers],[NBAA Web]],'By serial number'!$A$1:$AV$1,0)))</f>
        <v/>
      </c>
      <c r="BE156" s="4" t="str">
        <f>IF(LEN(INDEX('By serial number'!$A:$AV,MATCH(TEXT($C156,"000"),'By serial number'!$A:$A,0),MATCH(_7043_DJones_1_export_excel_2_9_[[#Headers],[NBAA email]],'By serial number'!$A$1:$AV$1,0)))=0,"",INDEX('By serial number'!$A:$AV,MATCH(TEXT($C156,"000"),'By serial number'!$A:$A,0),MATCH(_7043_DJones_1_export_excel_2_9_[[#Headers],[NBAA email]],'By serial number'!$A$1:$AV$1,0)))</f>
        <v/>
      </c>
      <c r="BF156" s="4" t="str">
        <f>IF(LEN(INDEX('By serial number'!$A:$AV,MATCH(TEXT($C156,"000"),'By serial number'!$A:$A,0),MATCH(_7043_DJones_1_export_excel_2_9_[[#Headers],[NBAA NBAA Link]],'By serial number'!$A$1:$AV$1,0)))=0,"",INDEX('By serial number'!$A:$AV,MATCH(TEXT($C156,"000"),'By serial number'!$A:$A,0),MATCH(_7043_DJones_1_export_excel_2_9_[[#Headers],[NBAA NBAA Link]],'By serial number'!$A$1:$AV$1,0)))</f>
        <v/>
      </c>
      <c r="BG156" s="4" t="str">
        <f>IF(LEN(INDEX('By serial number'!$A:$AV,MATCH(TEXT($C156,"000"),'By serial number'!$A:$A,0),MATCH(_7043_DJones_1_export_excel_2_9_[[#Headers],[Certificate Designator]],'By serial number'!$A$1:$AV$1,0)))=0,"",INDEX('By serial number'!$A:$AV,MATCH(TEXT($C156,"000"),'By serial number'!$A:$A,0),MATCH(_7043_DJones_1_export_excel_2_9_[[#Headers],[Certificate Designator]],'By serial number'!$A$1:$AV$1,0)))</f>
        <v/>
      </c>
      <c r="BH156" s="4" t="str">
        <f>IF(LEN(INDEX('By serial number'!$A:$AV,MATCH(TEXT($C156,"000"),'By serial number'!$A:$A,0),MATCH(_7043_DJones_1_export_excel_2_9_[[#Headers],[Company Name]],'By serial number'!$A$1:$AV$1,0)))=0,"",INDEX('By serial number'!$A:$AV,MATCH(TEXT($C156,"000"),'By serial number'!$A:$A,0),MATCH(_7043_DJones_1_export_excel_2_9_[[#Headers],[Company Name]],'By serial number'!$A$1:$AV$1,0)))</f>
        <v/>
      </c>
      <c r="BI156" s="4" t="str">
        <f>IF(LEN(INDEX('By serial number'!$A:$AV,MATCH(TEXT($C156,"000"),'By serial number'!$A:$A,0),MATCH(_7043_DJones_1_export_excel_2_9_[[#Headers],[CEO_Name]],'By serial number'!$A$1:$AV$1,0)))=0,"",INDEX('By serial number'!$A:$AV,MATCH(TEXT($C156,"000"),'By serial number'!$A:$A,0),MATCH(_7043_DJones_1_export_excel_2_9_[[#Headers],[CEO_Name]],'By serial number'!$A$1:$AV$1,0)))</f>
        <v/>
      </c>
      <c r="BJ156" s="4" t="str">
        <f>IF(LEN(INDEX('By serial number'!$A:$AV,MATCH(TEXT($C156,"000"),'By serial number'!$A:$A,0),MATCH(_7043_DJones_1_export_excel_2_9_[[#Headers],[CEO_Title]],'By serial number'!$A$1:$AV$1,0)))=0,"",INDEX('By serial number'!$A:$AV,MATCH(TEXT($C156,"000"),'By serial number'!$A:$A,0),MATCH(_7043_DJones_1_export_excel_2_9_[[#Headers],[CEO_Title]],'By serial number'!$A$1:$AV$1,0)))</f>
        <v/>
      </c>
      <c r="BK156" s="4" t="str">
        <f>IF(LEN(INDEX('By serial number'!$A:$AV,MATCH(TEXT($C156,"000"),'By serial number'!$A:$A,0),MATCH(_7043_DJones_1_export_excel_2_9_[[#Headers],[CEO_Address1]],'By serial number'!$A$1:$AV$1,0)))=0,"",INDEX('By serial number'!$A:$AV,MATCH(TEXT($C156,"000"),'By serial number'!$A:$A,0),MATCH(_7043_DJones_1_export_excel_2_9_[[#Headers],[CEO_Address1]],'By serial number'!$A$1:$AV$1,0)))</f>
        <v/>
      </c>
      <c r="BL156" s="4" t="str">
        <f>IF(LEN(INDEX('By serial number'!$A:$AV,MATCH(TEXT($C156,"000"),'By serial number'!$A:$A,0),MATCH(_7043_DJones_1_export_excel_2_9_[[#Headers],[CEO_Address2]],'By serial number'!$A$1:$AV$1,0)))=0,"",INDEX('By serial number'!$A:$AV,MATCH(TEXT($C156,"000"),'By serial number'!$A:$A,0),MATCH(_7043_DJones_1_export_excel_2_9_[[#Headers],[CEO_Address2]],'By serial number'!$A$1:$AV$1,0)))</f>
        <v/>
      </c>
      <c r="BM156" s="4" t="str">
        <f>IF(LEN(INDEX('By serial number'!$A:$AV,MATCH(TEXT($C156,"000"),'By serial number'!$A:$A,0),MATCH(_7043_DJones_1_export_excel_2_9_[[#Headers],[CEO_Address3]],'By serial number'!$A$1:$AV$1,0)))=0,"",INDEX('By serial number'!$A:$AV,MATCH(TEXT($C156,"000"),'By serial number'!$A:$A,0),MATCH(_7043_DJones_1_export_excel_2_9_[[#Headers],[CEO_Address3]],'By serial number'!$A$1:$AV$1,0)))</f>
        <v/>
      </c>
      <c r="BN156" s="4" t="str">
        <f>IF(LEN(INDEX('By serial number'!$A:$AV,MATCH(TEXT($C156,"000"),'By serial number'!$A:$A,0),MATCH(_7043_DJones_1_export_excel_2_9_[[#Headers],[CEO_City]],'By serial number'!$A$1:$AV$1,0)))=0,"",INDEX('By serial number'!$A:$AV,MATCH(TEXT($C156,"000"),'By serial number'!$A:$A,0),MATCH(_7043_DJones_1_export_excel_2_9_[[#Headers],[CEO_City]],'By serial number'!$A$1:$AV$1,0)))</f>
        <v/>
      </c>
      <c r="BO156" s="4" t="str">
        <f>IF(LEN(INDEX('By serial number'!$A:$AV,MATCH(TEXT($C156,"000"),'By serial number'!$A:$A,0),MATCH(_7043_DJones_1_export_excel_2_9_[[#Headers],[CEO_State]],'By serial number'!$A$1:$AV$1,0)))=0,"",INDEX('By serial number'!$A:$AV,MATCH(TEXT($C156,"000"),'By serial number'!$A:$A,0),MATCH(_7043_DJones_1_export_excel_2_9_[[#Headers],[CEO_State]],'By serial number'!$A$1:$AV$1,0)))</f>
        <v/>
      </c>
      <c r="BP156" s="4" t="str">
        <f>IF(LEN(INDEX('By serial number'!$A:$AV,MATCH(TEXT($C156,"000"),'By serial number'!$A:$A,0),MATCH(_7043_DJones_1_export_excel_2_9_[[#Headers],[CEO_Postal_Code]],'By serial number'!$A$1:$AV$1,0)))=0,"",INDEX('By serial number'!$A:$AV,MATCH(TEXT($C156,"000"),'By serial number'!$A:$A,0),MATCH(_7043_DJones_1_export_excel_2_9_[[#Headers],[CEO_Postal_Code]],'By serial number'!$A$1:$AV$1,0)))</f>
        <v/>
      </c>
      <c r="BQ156" s="4" t="str">
        <f>IF(LEN(INDEX('By serial number'!$A:$AV,MATCH(TEXT($C156,"000"),'By serial number'!$A:$A,0),MATCH(_7043_DJones_1_export_excel_2_9_[[#Headers],[CEO_Country]],'By serial number'!$A$1:$AV$1,0)))=0,"",INDEX('By serial number'!$A:$AV,MATCH(TEXT($C156,"000"),'By serial number'!$A:$A,0),MATCH(_7043_DJones_1_export_excel_2_9_[[#Headers],[CEO_Country]],'By serial number'!$A$1:$AV$1,0)))</f>
        <v/>
      </c>
      <c r="BR156" s="4" t="str">
        <f>IF(LEN(INDEX('By serial number'!$A:$AV,MATCH(TEXT($C156,"000"),'By serial number'!$A:$A,0),MATCH(_7043_DJones_1_export_excel_2_9_[[#Headers],[CEO_Phone]],'By serial number'!$A$1:$AV$1,0)))=0,"",INDEX('By serial number'!$A:$AV,MATCH(TEXT($C156,"000"),'By serial number'!$A:$A,0),MATCH(_7043_DJones_1_export_excel_2_9_[[#Headers],[CEO_Phone]],'By serial number'!$A$1:$AV$1,0)))</f>
        <v/>
      </c>
      <c r="BS156" s="4" t="str">
        <f>IF(LEN(INDEX('By serial number'!$A:$AV,MATCH(TEXT($C156,"000"),'By serial number'!$A:$A,0),MATCH(_7043_DJones_1_export_excel_2_9_[[#Headers],[CEO_Phone_Extension]],'By serial number'!$A$1:$AV$1,0)))=0,"",INDEX('By serial number'!$A:$AV,MATCH(TEXT($C156,"000"),'By serial number'!$A:$A,0),MATCH(_7043_DJones_1_export_excel_2_9_[[#Headers],[CEO_Phone_Extension]],'By serial number'!$A$1:$AV$1,0)))</f>
        <v/>
      </c>
      <c r="BT156" s="4" t="str">
        <f>IF(LEN(INDEX('By serial number'!$A:$AV,MATCH(TEXT($C156,"000"),'By serial number'!$A:$A,0),MATCH(_7043_DJones_1_export_excel_2_9_[[#Headers],[CEO_Foreign_Phone]],'By serial number'!$A$1:$AV$1,0)))=0,"",INDEX('By serial number'!$A:$AV,MATCH(TEXT($C156,"000"),'By serial number'!$A:$A,0),MATCH(_7043_DJones_1_export_excel_2_9_[[#Headers],[CEO_Foreign_Phone]],'By serial number'!$A$1:$AV$1,0)))</f>
        <v/>
      </c>
      <c r="BU156" s="4" t="str">
        <f>IFERROR(INDEX(Zerobounce!$A:$B,MATCH(_7043_DJones_1_export_excel_2_9_[[#This Row],[COMPEMAILADDRESS]],Zerobounce!$A:$A,0),2),"")</f>
        <v/>
      </c>
      <c r="BV156" s="4" t="str">
        <f>IFERROR(INDEX(Zerobounce!$A:$B,MATCH(_7043_DJones_1_export_excel_2_9_[[#This Row],[CONTACTEMAIL]],Zerobounce!$A:$A,0),2),"")</f>
        <v>invalid</v>
      </c>
      <c r="BW156" s="11"/>
    </row>
    <row r="157" spans="1:75" x14ac:dyDescent="0.25">
      <c r="A157" s="4" t="s">
        <v>999</v>
      </c>
      <c r="B157" s="4" t="s">
        <v>1000</v>
      </c>
      <c r="C157">
        <v>290</v>
      </c>
      <c r="D157" s="4" t="s">
        <v>793</v>
      </c>
      <c r="E157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C-FMDN / C-FMDN </v>
      </c>
      <c r="F157" s="4" t="s">
        <v>1844</v>
      </c>
      <c r="G157" s="4" t="s">
        <v>1845</v>
      </c>
      <c r="H157" s="4" t="s">
        <v>358</v>
      </c>
      <c r="I157" s="4" t="s">
        <v>1043</v>
      </c>
      <c r="J157" s="4" t="s">
        <v>1846</v>
      </c>
      <c r="K157" s="4" t="s">
        <v>1847</v>
      </c>
      <c r="L157" s="4"/>
      <c r="M157" s="4" t="s">
        <v>688</v>
      </c>
      <c r="N157" s="4" t="s">
        <v>1845</v>
      </c>
      <c r="O157" t="s">
        <v>1848</v>
      </c>
      <c r="P157" s="4" t="s">
        <v>358</v>
      </c>
      <c r="Q157" s="4" t="s">
        <v>1033</v>
      </c>
      <c r="R157" s="4" t="s">
        <v>1849</v>
      </c>
      <c r="S157" s="4" t="s">
        <v>1850</v>
      </c>
      <c r="T157" s="4" t="s">
        <v>1851</v>
      </c>
      <c r="U157" s="4"/>
      <c r="V157" s="4" t="s">
        <v>1244</v>
      </c>
      <c r="W157" s="4" t="s">
        <v>2048</v>
      </c>
      <c r="X157" s="4" t="s">
        <v>2049</v>
      </c>
      <c r="Y157" s="4" t="s">
        <v>2050</v>
      </c>
      <c r="Z157" s="4" t="s">
        <v>1851</v>
      </c>
      <c r="AA157" s="4"/>
      <c r="AB157" s="4"/>
      <c r="AC157" s="4" t="str">
        <f>IF(LEN(INDEX('By serial number'!$A:$AV,MATCH(TEXT($C157,"000"),'By serial number'!$A:$A,0),MATCH(_7043_DJones_1_export_excel_2_9_[[#Headers],["Operator"]],'By serial number'!$A$1:$AV$1,0)))=0,"",INDEX('By serial number'!$A:$AV,MATCH(TEXT($C157,"000"),'By serial number'!$A:$A,0),MATCH(_7043_DJones_1_export_excel_2_9_[[#Headers],["Operator"]],'By serial number'!$A$1:$AV$1,0)))</f>
        <v/>
      </c>
      <c r="AD157" s="4" t="str">
        <f>IF(LEN(INDEX('By serial number'!$A:$AV,MATCH(TEXT($C157,"000"),'By serial number'!$A:$A,0),MATCH(_7043_DJones_1_export_excel_2_9_[[#Headers],[Data]],'By serial number'!$A$1:$AV$1,0)))=0,"",INDEX('By serial number'!$A:$AV,MATCH(TEXT($C157,"000"),'By serial number'!$A:$A,0),MATCH(_7043_DJones_1_export_excel_2_9_[[#Headers],[Data]],'By serial number'!$A$1:$AV$1,0)))</f>
        <v>Sunwest Aviation, Calgary AB bought 9/28/20</v>
      </c>
      <c r="AE157" s="4" t="str">
        <f>IF(LEN(INDEX('By serial number'!$A:$AV,MATCH(TEXT($C157,"000"),'By serial number'!$A:$A,0),MATCH(_7043_DJones_1_export_excel_2_9_[[#Headers],[NAME]],'By serial number'!$A$1:$AV$1,0)))=0,"",INDEX('By serial number'!$A:$AV,MATCH(TEXT($C157,"000"),'By serial number'!$A:$A,0),MATCH(_7043_DJones_1_export_excel_2_9_[[#Headers],[NAME]],'By serial number'!$A$1:$AV$1,0)))</f>
        <v>Sunwest Aviation Ltd.</v>
      </c>
      <c r="AF157" s="4" t="str">
        <f>IF(LEN(INDEX('By serial number'!$A:$AV,MATCH(TEXT($C157,"000"),'By serial number'!$A:$A,0),MATCH(_7043_DJones_1_export_excel_2_9_[[#Headers],[STREET]],'By serial number'!$A$1:$AV$1,0)))=0,"",INDEX('By serial number'!$A:$AV,MATCH(TEXT($C157,"000"),'By serial number'!$A:$A,0),MATCH(_7043_DJones_1_export_excel_2_9_[[#Headers],[STREET]],'By serial number'!$A$1:$AV$1,0)))</f>
        <v/>
      </c>
      <c r="AG157" s="4" t="str">
        <f>IF(LEN(INDEX('By serial number'!$A:$AV,MATCH(TEXT($C157,"000"),'By serial number'!$A:$A,0),MATCH(_7043_DJones_1_export_excel_2_9_[[#Headers],[CITY]],'By serial number'!$A$1:$AV$1,0)))=0,"",INDEX('By serial number'!$A:$AV,MATCH(TEXT($C157,"000"),'By serial number'!$A:$A,0),MATCH(_7043_DJones_1_export_excel_2_9_[[#Headers],[CITY]],'By serial number'!$A$1:$AV$1,0)))</f>
        <v>Calgary</v>
      </c>
      <c r="AH157" s="4" t="str">
        <f>IF(LEN(INDEX('By serial number'!$A:$AV,MATCH(TEXT($C157,"000"),'By serial number'!$A:$A,0),MATCH(_7043_DJones_1_export_excel_2_9_[[#Headers],[STATE]],'By serial number'!$A$1:$AV$1,0)))=0,"",INDEX('By serial number'!$A:$AV,MATCH(TEXT($C157,"000"),'By serial number'!$A:$A,0),MATCH(_7043_DJones_1_export_excel_2_9_[[#Headers],[STATE]],'By serial number'!$A$1:$AV$1,0)))</f>
        <v>Alberta</v>
      </c>
      <c r="AI157" s="4" t="e">
        <f>IF(LEN(INDEX('By serial number'!$A:$AV,MATCH(TEXT($C157,"000"),'By serial number'!$A:$A,0),MATCH(_7043_DJones_1_export_excel_2_9_[[#Headers],[Column1]],'By serial number'!$A$1:$AV$1,0)))=0,"",INDEX('By serial number'!$A:$AV,MATCH(TEXT($C157,"000"),'By serial number'!$A:$A,0),MATCH(_7043_DJones_1_export_excel_2_9_[[#Headers],[Column1]],'By serial number'!$A$1:$AV$1,0)))</f>
        <v>#N/A</v>
      </c>
      <c r="AJ157" s="4" t="str">
        <f>IF(LEN(INDEX('By serial number'!$A:$AV,MATCH(TEXT($C157,"000"),'By serial number'!$A:$A,0),MATCH(_7043_DJones_1_export_excel_2_9_[[#Headers],[OTHER NAMES(1)]],'By serial number'!$A$1:$AV$1,0)))=0,"",INDEX('By serial number'!$A:$AV,MATCH(TEXT($C157,"000"),'By serial number'!$A:$A,0),MATCH(_7043_DJones_1_export_excel_2_9_[[#Headers],[OTHER NAMES(1)]],'By serial number'!$A$1:$AV$1,0)))</f>
        <v/>
      </c>
      <c r="AK157" s="4" t="str">
        <f>IF(LEN(INDEX('By serial number'!$A:$AV,MATCH(TEXT($C157,"000"),'By serial number'!$A:$A,0),MATCH(_7043_DJones_1_export_excel_2_9_[[#Headers],[OTHER NAMES(2)]],'By serial number'!$A$1:$AV$1,0)))=0,"",INDEX('By serial number'!$A:$AV,MATCH(TEXT($C157,"000"),'By serial number'!$A:$A,0),MATCH(_7043_DJones_1_export_excel_2_9_[[#Headers],[OTHER NAMES(2)]],'By serial number'!$A$1:$AV$1,0)))</f>
        <v/>
      </c>
      <c r="AL157" s="4" t="str">
        <f>IF(LEN(INDEX('By serial number'!$A:$AV,MATCH(TEXT($C157,"000"),'By serial number'!$A:$A,0),MATCH(_7043_DJones_1_export_excel_2_9_[[#Headers],[Part 135 Certificate Holder Name]],'By serial number'!$A$1:$AV$1,0)))=0,"",INDEX('By serial number'!$A:$AV,MATCH(TEXT($C157,"000"),'By serial number'!$A:$A,0),MATCH(_7043_DJones_1_export_excel_2_9_[[#Headers],[Part 135 Certificate Holder Name]],'By serial number'!$A$1:$AV$1,0)))</f>
        <v/>
      </c>
      <c r="AM157" s="4" t="str">
        <f>IF(LEN(INDEX('By serial number'!$A:$AV,MATCH(TEXT($C157,"000"),'By serial number'!$A:$A,0),MATCH(_7043_DJones_1_export_excel_2_9_[[#Headers],[Part 135 Dsgn]],'By serial number'!$A$1:$AV$1,0)))=0,"",INDEX('By serial number'!$A:$AV,MATCH(TEXT($C157,"000"),'By serial number'!$A:$A,0),MATCH(_7043_DJones_1_export_excel_2_9_[[#Headers],[Part 135 Dsgn]],'By serial number'!$A$1:$AV$1,0)))</f>
        <v/>
      </c>
      <c r="AN157" s="4" t="e">
        <f>IF(LEN(INDEX('By serial number'!$A:$AV,MATCH(TEXT($C157,"000"),'By serial number'!$A:$A,0),MATCH(_7043_DJones_1_export_excel_2_9_[[#Headers],[Column2]],'By serial number'!$A$1:$AV$1,0)))=0,"",INDEX('By serial number'!$A:$AV,MATCH(TEXT($C157,"000"),'By serial number'!$A:$A,0),MATCH(_7043_DJones_1_export_excel_2_9_[[#Headers],[Column2]],'By serial number'!$A$1:$AV$1,0)))</f>
        <v>#N/A</v>
      </c>
      <c r="AO157" s="4" t="str">
        <f>IF(LEN(INDEX('By serial number'!$A:$AV,MATCH(TEXT($C157,"000"),'By serial number'!$A:$A,0),MATCH(_7043_DJones_1_export_excel_2_9_[[#Headers],[DNB Key People]],'By serial number'!$A$1:$AV$1,0)))=0,"",INDEX('By serial number'!$A:$AV,MATCH(TEXT($C157,"000"),'By serial number'!$A:$A,0),MATCH(_7043_DJones_1_export_excel_2_9_[[#Headers],[DNB Key People]],'By serial number'!$A$1:$AV$1,0)))</f>
        <v/>
      </c>
      <c r="AP157" s="4" t="str">
        <f>IF(LEN(INDEX('By serial number'!$A:$AV,MATCH(TEXT($C157,"000"),'By serial number'!$A:$A,0),MATCH(_7043_DJones_1_export_excel_2_9_[[#Headers],[POC]],'By serial number'!$A$1:$AV$1,0)))=0,"",INDEX('By serial number'!$A:$AV,MATCH(TEXT($C157,"000"),'By serial number'!$A:$A,0),MATCH(_7043_DJones_1_export_excel_2_9_[[#Headers],[POC]],'By serial number'!$A$1:$AV$1,0)))</f>
        <v/>
      </c>
      <c r="AQ157" s="4" t="str">
        <f>IF(LEN(INDEX('By serial number'!$A:$AV,MATCH(TEXT($C157,"000"),'By serial number'!$A:$A,0),MATCH(_7043_DJones_1_export_excel_2_9_[[#Headers],[Title]],'By serial number'!$A$1:$AV$1,0)))=0,"",INDEX('By serial number'!$A:$AV,MATCH(TEXT($C157,"000"),'By serial number'!$A:$A,0),MATCH(_7043_DJones_1_export_excel_2_9_[[#Headers],[Title]],'By serial number'!$A$1:$AV$1,0)))</f>
        <v/>
      </c>
      <c r="AR157" s="4" t="str">
        <f>IF(LEN(INDEX('By serial number'!$A:$AV,MATCH(TEXT($C157,"000"),'By serial number'!$A:$A,0),MATCH(_7043_DJones_1_export_excel_2_9_[[#Headers],[Address]],'By serial number'!$A$1:$AV$1,0)))=0,"",INDEX('By serial number'!$A:$AV,MATCH(TEXT($C157,"000"),'By serial number'!$A:$A,0),MATCH(_7043_DJones_1_export_excel_2_9_[[#Headers],[Address]],'By serial number'!$A$1:$AV$1,0)))</f>
        <v/>
      </c>
      <c r="AS157" s="4" t="e">
        <f>IF(LEN(INDEX('By serial number'!$A:$AV,MATCH(TEXT($C157,"000"),'By serial number'!$A:$A,0),MATCH(_7043_DJones_1_export_excel_2_9_[[#Headers],[Column3]],'By serial number'!$A$1:$AV$1,0)))=0,"",INDEX('By serial number'!$A:$AV,MATCH(TEXT($C157,"000"),'By serial number'!$A:$A,0),MATCH(_7043_DJones_1_export_excel_2_9_[[#Headers],[Column3]],'By serial number'!$A$1:$AV$1,0)))</f>
        <v>#N/A</v>
      </c>
      <c r="AT157" s="4" t="str">
        <f>IF(LEN(INDEX('By serial number'!$A:$AV,MATCH(TEXT($C157,"000"),'By serial number'!$A:$A,0),MATCH(_7043_DJones_1_export_excel_2_9_[[#Headers],[Phone]],'By serial number'!$A$1:$AV$1,0)))=0,"",INDEX('By serial number'!$A:$AV,MATCH(TEXT($C157,"000"),'By serial number'!$A:$A,0),MATCH(_7043_DJones_1_export_excel_2_9_[[#Headers],[Phone]],'By serial number'!$A$1:$AV$1,0)))</f>
        <v/>
      </c>
      <c r="AU157" s="4" t="str">
        <f>IF(LEN(INDEX('By serial number'!$A:$AV,MATCH(TEXT($C157,"000"),'By serial number'!$A:$A,0),MATCH(_7043_DJones_1_export_excel_2_9_[[#Headers],[Email]],'By serial number'!$A$1:$AV$1,0)))=0,"",INDEX('By serial number'!$A:$AV,MATCH(TEXT($C157,"000"),'By serial number'!$A:$A,0),MATCH(_7043_DJones_1_export_excel_2_9_[[#Headers],[Email]],'By serial number'!$A$1:$AV$1,0)))</f>
        <v/>
      </c>
      <c r="AV157" s="4" t="e">
        <f>IF(LEN(INDEX('By serial number'!$A:$AV,MATCH(TEXT($C157,"000"),'By serial number'!$A:$A,0),MATCH(_7043_DJones_1_export_excel_2_9_[[#Headers],[Column4]],'By serial number'!$A$1:$AV$1,0)))=0,"",INDEX('By serial number'!$A:$AV,MATCH(TEXT($C157,"000"),'By serial number'!$A:$A,0),MATCH(_7043_DJones_1_export_excel_2_9_[[#Headers],[Column4]],'By serial number'!$A$1:$AV$1,0)))</f>
        <v>#N/A</v>
      </c>
      <c r="AW157" s="4" t="str">
        <f>IF(LEN(INDEX('By serial number'!$A:$AV,MATCH(TEXT($C157,"000"),'By serial number'!$A:$A,0),MATCH(_7043_DJones_1_export_excel_2_9_[[#Headers],[NBAA Name]],'By serial number'!$A$1:$AV$1,0)))=0,"",INDEX('By serial number'!$A:$AV,MATCH(TEXT($C157,"000"),'By serial number'!$A:$A,0),MATCH(_7043_DJones_1_export_excel_2_9_[[#Headers],[NBAA Name]],'By serial number'!$A$1:$AV$1,0)))</f>
        <v/>
      </c>
      <c r="AX157" s="4" t="str">
        <f>IF(LEN(INDEX('By serial number'!$A:$AV,MATCH(TEXT($C157,"000"),'By serial number'!$A:$A,0),MATCH(_7043_DJones_1_export_excel_2_9_[[#Headers],[NBAA Addr1]],'By serial number'!$A$1:$AV$1,0)))=0,"",INDEX('By serial number'!$A:$AV,MATCH(TEXT($C157,"000"),'By serial number'!$A:$A,0),MATCH(_7043_DJones_1_export_excel_2_9_[[#Headers],[NBAA Addr1]],'By serial number'!$A$1:$AV$1,0)))</f>
        <v/>
      </c>
      <c r="AY157" s="4" t="str">
        <f>IF(LEN(INDEX('By serial number'!$A:$AV,MATCH(TEXT($C157,"000"),'By serial number'!$A:$A,0),MATCH(_7043_DJones_1_export_excel_2_9_[[#Headers],[NBAA Addr2]],'By serial number'!$A$1:$AV$1,0)))=0,"",INDEX('By serial number'!$A:$AV,MATCH(TEXT($C157,"000"),'By serial number'!$A:$A,0),MATCH(_7043_DJones_1_export_excel_2_9_[[#Headers],[NBAA Addr2]],'By serial number'!$A$1:$AV$1,0)))</f>
        <v/>
      </c>
      <c r="AZ157" s="4" t="str">
        <f>IF(LEN(INDEX('By serial number'!$A:$AV,MATCH(TEXT($C157,"000"),'By serial number'!$A:$A,0),MATCH(_7043_DJones_1_export_excel_2_9_[[#Headers],[NBAA City]],'By serial number'!$A$1:$AV$1,0)))=0,"",INDEX('By serial number'!$A:$AV,MATCH(TEXT($C157,"000"),'By serial number'!$A:$A,0),MATCH(_7043_DJones_1_export_excel_2_9_[[#Headers],[NBAA City]],'By serial number'!$A$1:$AV$1,0)))</f>
        <v/>
      </c>
      <c r="BA157" s="4" t="str">
        <f>IF(LEN(INDEX('By serial number'!$A:$AV,MATCH(TEXT($C157,"000"),'By serial number'!$A:$A,0),MATCH(_7043_DJones_1_export_excel_2_9_[[#Headers],[NBAA State]],'By serial number'!$A$1:$AV$1,0)))=0,"",INDEX('By serial number'!$A:$AV,MATCH(TEXT($C157,"000"),'By serial number'!$A:$A,0),MATCH(_7043_DJones_1_export_excel_2_9_[[#Headers],[NBAA State]],'By serial number'!$A$1:$AV$1,0)))</f>
        <v/>
      </c>
      <c r="BB157" s="4" t="str">
        <f>IF(LEN(INDEX('By serial number'!$A:$AV,MATCH(TEXT($C157,"000"),'By serial number'!$A:$A,0),MATCH(_7043_DJones_1_export_excel_2_9_[[#Headers],[NBAA Zip]],'By serial number'!$A$1:$AV$1,0)))=0,"",INDEX('By serial number'!$A:$AV,MATCH(TEXT($C157,"000"),'By serial number'!$A:$A,0),MATCH(_7043_DJones_1_export_excel_2_9_[[#Headers],[NBAA Zip]],'By serial number'!$A$1:$AV$1,0)))</f>
        <v/>
      </c>
      <c r="BC157" s="4" t="str">
        <f>IF(LEN(INDEX('By serial number'!$A:$AV,MATCH(TEXT($C157,"000"),'By serial number'!$A:$A,0),MATCH(_7043_DJones_1_export_excel_2_9_[[#Headers],[NBAA Phone]],'By serial number'!$A$1:$AV$1,0)))=0,"",INDEX('By serial number'!$A:$AV,MATCH(TEXT($C157,"000"),'By serial number'!$A:$A,0),MATCH(_7043_DJones_1_export_excel_2_9_[[#Headers],[NBAA Phone]],'By serial number'!$A$1:$AV$1,0)))</f>
        <v/>
      </c>
      <c r="BD157" s="4" t="str">
        <f>IF(LEN(INDEX('By serial number'!$A:$AV,MATCH(TEXT($C157,"000"),'By serial number'!$A:$A,0),MATCH(_7043_DJones_1_export_excel_2_9_[[#Headers],[NBAA Web]],'By serial number'!$A$1:$AV$1,0)))=0,"",INDEX('By serial number'!$A:$AV,MATCH(TEXT($C157,"000"),'By serial number'!$A:$A,0),MATCH(_7043_DJones_1_export_excel_2_9_[[#Headers],[NBAA Web]],'By serial number'!$A$1:$AV$1,0)))</f>
        <v/>
      </c>
      <c r="BE157" s="4" t="str">
        <f>IF(LEN(INDEX('By serial number'!$A:$AV,MATCH(TEXT($C157,"000"),'By serial number'!$A:$A,0),MATCH(_7043_DJones_1_export_excel_2_9_[[#Headers],[NBAA email]],'By serial number'!$A$1:$AV$1,0)))=0,"",INDEX('By serial number'!$A:$AV,MATCH(TEXT($C157,"000"),'By serial number'!$A:$A,0),MATCH(_7043_DJones_1_export_excel_2_9_[[#Headers],[NBAA email]],'By serial number'!$A$1:$AV$1,0)))</f>
        <v/>
      </c>
      <c r="BF157" s="4" t="str">
        <f>IF(LEN(INDEX('By serial number'!$A:$AV,MATCH(TEXT($C157,"000"),'By serial number'!$A:$A,0),MATCH(_7043_DJones_1_export_excel_2_9_[[#Headers],[NBAA NBAA Link]],'By serial number'!$A$1:$AV$1,0)))=0,"",INDEX('By serial number'!$A:$AV,MATCH(TEXT($C157,"000"),'By serial number'!$A:$A,0),MATCH(_7043_DJones_1_export_excel_2_9_[[#Headers],[NBAA NBAA Link]],'By serial number'!$A$1:$AV$1,0)))</f>
        <v/>
      </c>
      <c r="BG157" s="4" t="str">
        <f>IF(LEN(INDEX('By serial number'!$A:$AV,MATCH(TEXT($C157,"000"),'By serial number'!$A:$A,0),MATCH(_7043_DJones_1_export_excel_2_9_[[#Headers],[Certificate Designator]],'By serial number'!$A$1:$AV$1,0)))=0,"",INDEX('By serial number'!$A:$AV,MATCH(TEXT($C157,"000"),'By serial number'!$A:$A,0),MATCH(_7043_DJones_1_export_excel_2_9_[[#Headers],[Certificate Designator]],'By serial number'!$A$1:$AV$1,0)))</f>
        <v/>
      </c>
      <c r="BH157" s="4" t="str">
        <f>IF(LEN(INDEX('By serial number'!$A:$AV,MATCH(TEXT($C157,"000"),'By serial number'!$A:$A,0),MATCH(_7043_DJones_1_export_excel_2_9_[[#Headers],[Company Name]],'By serial number'!$A$1:$AV$1,0)))=0,"",INDEX('By serial number'!$A:$AV,MATCH(TEXT($C157,"000"),'By serial number'!$A:$A,0),MATCH(_7043_DJones_1_export_excel_2_9_[[#Headers],[Company Name]],'By serial number'!$A$1:$AV$1,0)))</f>
        <v/>
      </c>
      <c r="BI157" s="4" t="str">
        <f>IF(LEN(INDEX('By serial number'!$A:$AV,MATCH(TEXT($C157,"000"),'By serial number'!$A:$A,0),MATCH(_7043_DJones_1_export_excel_2_9_[[#Headers],[CEO_Name]],'By serial number'!$A$1:$AV$1,0)))=0,"",INDEX('By serial number'!$A:$AV,MATCH(TEXT($C157,"000"),'By serial number'!$A:$A,0),MATCH(_7043_DJones_1_export_excel_2_9_[[#Headers],[CEO_Name]],'By serial number'!$A$1:$AV$1,0)))</f>
        <v/>
      </c>
      <c r="BJ157" s="4" t="str">
        <f>IF(LEN(INDEX('By serial number'!$A:$AV,MATCH(TEXT($C157,"000"),'By serial number'!$A:$A,0),MATCH(_7043_DJones_1_export_excel_2_9_[[#Headers],[CEO_Title]],'By serial number'!$A$1:$AV$1,0)))=0,"",INDEX('By serial number'!$A:$AV,MATCH(TEXT($C157,"000"),'By serial number'!$A:$A,0),MATCH(_7043_DJones_1_export_excel_2_9_[[#Headers],[CEO_Title]],'By serial number'!$A$1:$AV$1,0)))</f>
        <v/>
      </c>
      <c r="BK157" s="4" t="str">
        <f>IF(LEN(INDEX('By serial number'!$A:$AV,MATCH(TEXT($C157,"000"),'By serial number'!$A:$A,0),MATCH(_7043_DJones_1_export_excel_2_9_[[#Headers],[CEO_Address1]],'By serial number'!$A$1:$AV$1,0)))=0,"",INDEX('By serial number'!$A:$AV,MATCH(TEXT($C157,"000"),'By serial number'!$A:$A,0),MATCH(_7043_DJones_1_export_excel_2_9_[[#Headers],[CEO_Address1]],'By serial number'!$A$1:$AV$1,0)))</f>
        <v/>
      </c>
      <c r="BL157" s="4" t="str">
        <f>IF(LEN(INDEX('By serial number'!$A:$AV,MATCH(TEXT($C157,"000"),'By serial number'!$A:$A,0),MATCH(_7043_DJones_1_export_excel_2_9_[[#Headers],[CEO_Address2]],'By serial number'!$A$1:$AV$1,0)))=0,"",INDEX('By serial number'!$A:$AV,MATCH(TEXT($C157,"000"),'By serial number'!$A:$A,0),MATCH(_7043_DJones_1_export_excel_2_9_[[#Headers],[CEO_Address2]],'By serial number'!$A$1:$AV$1,0)))</f>
        <v/>
      </c>
      <c r="BM157" s="4" t="str">
        <f>IF(LEN(INDEX('By serial number'!$A:$AV,MATCH(TEXT($C157,"000"),'By serial number'!$A:$A,0),MATCH(_7043_DJones_1_export_excel_2_9_[[#Headers],[CEO_Address3]],'By serial number'!$A$1:$AV$1,0)))=0,"",INDEX('By serial number'!$A:$AV,MATCH(TEXT($C157,"000"),'By serial number'!$A:$A,0),MATCH(_7043_DJones_1_export_excel_2_9_[[#Headers],[CEO_Address3]],'By serial number'!$A$1:$AV$1,0)))</f>
        <v/>
      </c>
      <c r="BN157" s="4" t="str">
        <f>IF(LEN(INDEX('By serial number'!$A:$AV,MATCH(TEXT($C157,"000"),'By serial number'!$A:$A,0),MATCH(_7043_DJones_1_export_excel_2_9_[[#Headers],[CEO_City]],'By serial number'!$A$1:$AV$1,0)))=0,"",INDEX('By serial number'!$A:$AV,MATCH(TEXT($C157,"000"),'By serial number'!$A:$A,0),MATCH(_7043_DJones_1_export_excel_2_9_[[#Headers],[CEO_City]],'By serial number'!$A$1:$AV$1,0)))</f>
        <v/>
      </c>
      <c r="BO157" s="4" t="str">
        <f>IF(LEN(INDEX('By serial number'!$A:$AV,MATCH(TEXT($C157,"000"),'By serial number'!$A:$A,0),MATCH(_7043_DJones_1_export_excel_2_9_[[#Headers],[CEO_State]],'By serial number'!$A$1:$AV$1,0)))=0,"",INDEX('By serial number'!$A:$AV,MATCH(TEXT($C157,"000"),'By serial number'!$A:$A,0),MATCH(_7043_DJones_1_export_excel_2_9_[[#Headers],[CEO_State]],'By serial number'!$A$1:$AV$1,0)))</f>
        <v/>
      </c>
      <c r="BP157" s="4" t="str">
        <f>IF(LEN(INDEX('By serial number'!$A:$AV,MATCH(TEXT($C157,"000"),'By serial number'!$A:$A,0),MATCH(_7043_DJones_1_export_excel_2_9_[[#Headers],[CEO_Postal_Code]],'By serial number'!$A$1:$AV$1,0)))=0,"",INDEX('By serial number'!$A:$AV,MATCH(TEXT($C157,"000"),'By serial number'!$A:$A,0),MATCH(_7043_DJones_1_export_excel_2_9_[[#Headers],[CEO_Postal_Code]],'By serial number'!$A$1:$AV$1,0)))</f>
        <v/>
      </c>
      <c r="BQ157" s="4" t="str">
        <f>IF(LEN(INDEX('By serial number'!$A:$AV,MATCH(TEXT($C157,"000"),'By serial number'!$A:$A,0),MATCH(_7043_DJones_1_export_excel_2_9_[[#Headers],[CEO_Country]],'By serial number'!$A$1:$AV$1,0)))=0,"",INDEX('By serial number'!$A:$AV,MATCH(TEXT($C157,"000"),'By serial number'!$A:$A,0),MATCH(_7043_DJones_1_export_excel_2_9_[[#Headers],[CEO_Country]],'By serial number'!$A$1:$AV$1,0)))</f>
        <v/>
      </c>
      <c r="BR157" s="4" t="str">
        <f>IF(LEN(INDEX('By serial number'!$A:$AV,MATCH(TEXT($C157,"000"),'By serial number'!$A:$A,0),MATCH(_7043_DJones_1_export_excel_2_9_[[#Headers],[CEO_Phone]],'By serial number'!$A$1:$AV$1,0)))=0,"",INDEX('By serial number'!$A:$AV,MATCH(TEXT($C157,"000"),'By serial number'!$A:$A,0),MATCH(_7043_DJones_1_export_excel_2_9_[[#Headers],[CEO_Phone]],'By serial number'!$A$1:$AV$1,0)))</f>
        <v/>
      </c>
      <c r="BS157" s="4" t="str">
        <f>IF(LEN(INDEX('By serial number'!$A:$AV,MATCH(TEXT($C157,"000"),'By serial number'!$A:$A,0),MATCH(_7043_DJones_1_export_excel_2_9_[[#Headers],[CEO_Phone_Extension]],'By serial number'!$A$1:$AV$1,0)))=0,"",INDEX('By serial number'!$A:$AV,MATCH(TEXT($C157,"000"),'By serial number'!$A:$A,0),MATCH(_7043_DJones_1_export_excel_2_9_[[#Headers],[CEO_Phone_Extension]],'By serial number'!$A$1:$AV$1,0)))</f>
        <v/>
      </c>
      <c r="BT157" s="4" t="str">
        <f>IF(LEN(INDEX('By serial number'!$A:$AV,MATCH(TEXT($C157,"000"),'By serial number'!$A:$A,0),MATCH(_7043_DJones_1_export_excel_2_9_[[#Headers],[CEO_Foreign_Phone]],'By serial number'!$A$1:$AV$1,0)))=0,"",INDEX('By serial number'!$A:$AV,MATCH(TEXT($C157,"000"),'By serial number'!$A:$A,0),MATCH(_7043_DJones_1_export_excel_2_9_[[#Headers],[CEO_Foreign_Phone]],'By serial number'!$A$1:$AV$1,0)))</f>
        <v/>
      </c>
      <c r="BU157" s="4" t="str">
        <f>IFERROR(INDEX(Zerobounce!$A:$B,MATCH(_7043_DJones_1_export_excel_2_9_[[#This Row],[COMPEMAILADDRESS]],Zerobounce!$A:$A,0),2),"")</f>
        <v>do_not_mail</v>
      </c>
      <c r="BV157" s="4" t="str">
        <f>IFERROR(INDEX(Zerobounce!$A:$B,MATCH(_7043_DJones_1_export_excel_2_9_[[#This Row],[CONTACTEMAIL]],Zerobounce!$A:$A,0),2),"")</f>
        <v>valid</v>
      </c>
      <c r="BW157" s="11"/>
    </row>
    <row r="158" spans="1:75" x14ac:dyDescent="0.25">
      <c r="A158" s="4" t="s">
        <v>999</v>
      </c>
      <c r="B158" s="4" t="s">
        <v>1000</v>
      </c>
      <c r="C158">
        <v>290</v>
      </c>
      <c r="D158" s="4" t="s">
        <v>793</v>
      </c>
      <c r="E158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C-FMDN / C-FMDN </v>
      </c>
      <c r="F158" s="4" t="s">
        <v>1844</v>
      </c>
      <c r="G158" s="4" t="s">
        <v>1845</v>
      </c>
      <c r="H158" s="4" t="s">
        <v>358</v>
      </c>
      <c r="I158" s="4" t="s">
        <v>515</v>
      </c>
      <c r="J158" s="4" t="s">
        <v>2051</v>
      </c>
      <c r="K158" s="4" t="s">
        <v>2052</v>
      </c>
      <c r="L158" s="4"/>
      <c r="M158" s="4" t="s">
        <v>688</v>
      </c>
      <c r="N158" s="4" t="s">
        <v>1845</v>
      </c>
      <c r="O158" t="s">
        <v>2053</v>
      </c>
      <c r="P158" s="4" t="s">
        <v>358</v>
      </c>
      <c r="Q158" s="4" t="s">
        <v>1016</v>
      </c>
      <c r="R158" s="4"/>
      <c r="S158" s="4"/>
      <c r="T158" s="4"/>
      <c r="U158" s="4"/>
      <c r="V158" s="4" t="s">
        <v>1628</v>
      </c>
      <c r="W158" s="4" t="s">
        <v>1860</v>
      </c>
      <c r="X158" s="4"/>
      <c r="Y158" s="4"/>
      <c r="Z158" s="4"/>
      <c r="AA158" s="4"/>
      <c r="AB158" s="4"/>
      <c r="AC158" s="4" t="str">
        <f>IF(LEN(INDEX('By serial number'!$A:$AV,MATCH(TEXT($C158,"000"),'By serial number'!$A:$A,0),MATCH(_7043_DJones_1_export_excel_2_9_[[#Headers],["Operator"]],'By serial number'!$A$1:$AV$1,0)))=0,"",INDEX('By serial number'!$A:$AV,MATCH(TEXT($C158,"000"),'By serial number'!$A:$A,0),MATCH(_7043_DJones_1_export_excel_2_9_[[#Headers],["Operator"]],'By serial number'!$A$1:$AV$1,0)))</f>
        <v/>
      </c>
      <c r="AD158" s="4" t="str">
        <f>IF(LEN(INDEX('By serial number'!$A:$AV,MATCH(TEXT($C158,"000"),'By serial number'!$A:$A,0),MATCH(_7043_DJones_1_export_excel_2_9_[[#Headers],[Data]],'By serial number'!$A$1:$AV$1,0)))=0,"",INDEX('By serial number'!$A:$AV,MATCH(TEXT($C158,"000"),'By serial number'!$A:$A,0),MATCH(_7043_DJones_1_export_excel_2_9_[[#Headers],[Data]],'By serial number'!$A$1:$AV$1,0)))</f>
        <v>Sunwest Aviation, Calgary AB bought 9/28/20</v>
      </c>
      <c r="AE158" s="4" t="str">
        <f>IF(LEN(INDEX('By serial number'!$A:$AV,MATCH(TEXT($C158,"000"),'By serial number'!$A:$A,0),MATCH(_7043_DJones_1_export_excel_2_9_[[#Headers],[NAME]],'By serial number'!$A$1:$AV$1,0)))=0,"",INDEX('By serial number'!$A:$AV,MATCH(TEXT($C158,"000"),'By serial number'!$A:$A,0),MATCH(_7043_DJones_1_export_excel_2_9_[[#Headers],[NAME]],'By serial number'!$A$1:$AV$1,0)))</f>
        <v>Sunwest Aviation Ltd.</v>
      </c>
      <c r="AF158" s="4" t="str">
        <f>IF(LEN(INDEX('By serial number'!$A:$AV,MATCH(TEXT($C158,"000"),'By serial number'!$A:$A,0),MATCH(_7043_DJones_1_export_excel_2_9_[[#Headers],[STREET]],'By serial number'!$A$1:$AV$1,0)))=0,"",INDEX('By serial number'!$A:$AV,MATCH(TEXT($C158,"000"),'By serial number'!$A:$A,0),MATCH(_7043_DJones_1_export_excel_2_9_[[#Headers],[STREET]],'By serial number'!$A$1:$AV$1,0)))</f>
        <v/>
      </c>
      <c r="AG158" s="4" t="str">
        <f>IF(LEN(INDEX('By serial number'!$A:$AV,MATCH(TEXT($C158,"000"),'By serial number'!$A:$A,0),MATCH(_7043_DJones_1_export_excel_2_9_[[#Headers],[CITY]],'By serial number'!$A$1:$AV$1,0)))=0,"",INDEX('By serial number'!$A:$AV,MATCH(TEXT($C158,"000"),'By serial number'!$A:$A,0),MATCH(_7043_DJones_1_export_excel_2_9_[[#Headers],[CITY]],'By serial number'!$A$1:$AV$1,0)))</f>
        <v>Calgary</v>
      </c>
      <c r="AH158" s="4" t="str">
        <f>IF(LEN(INDEX('By serial number'!$A:$AV,MATCH(TEXT($C158,"000"),'By serial number'!$A:$A,0),MATCH(_7043_DJones_1_export_excel_2_9_[[#Headers],[STATE]],'By serial number'!$A$1:$AV$1,0)))=0,"",INDEX('By serial number'!$A:$AV,MATCH(TEXT($C158,"000"),'By serial number'!$A:$A,0),MATCH(_7043_DJones_1_export_excel_2_9_[[#Headers],[STATE]],'By serial number'!$A$1:$AV$1,0)))</f>
        <v>Alberta</v>
      </c>
      <c r="AI158" s="4" t="e">
        <f>IF(LEN(INDEX('By serial number'!$A:$AV,MATCH(TEXT($C158,"000"),'By serial number'!$A:$A,0),MATCH(_7043_DJones_1_export_excel_2_9_[[#Headers],[Column1]],'By serial number'!$A$1:$AV$1,0)))=0,"",INDEX('By serial number'!$A:$AV,MATCH(TEXT($C158,"000"),'By serial number'!$A:$A,0),MATCH(_7043_DJones_1_export_excel_2_9_[[#Headers],[Column1]],'By serial number'!$A$1:$AV$1,0)))</f>
        <v>#N/A</v>
      </c>
      <c r="AJ158" s="4" t="str">
        <f>IF(LEN(INDEX('By serial number'!$A:$AV,MATCH(TEXT($C158,"000"),'By serial number'!$A:$A,0),MATCH(_7043_DJones_1_export_excel_2_9_[[#Headers],[OTHER NAMES(1)]],'By serial number'!$A$1:$AV$1,0)))=0,"",INDEX('By serial number'!$A:$AV,MATCH(TEXT($C158,"000"),'By serial number'!$A:$A,0),MATCH(_7043_DJones_1_export_excel_2_9_[[#Headers],[OTHER NAMES(1)]],'By serial number'!$A$1:$AV$1,0)))</f>
        <v/>
      </c>
      <c r="AK158" s="4" t="str">
        <f>IF(LEN(INDEX('By serial number'!$A:$AV,MATCH(TEXT($C158,"000"),'By serial number'!$A:$A,0),MATCH(_7043_DJones_1_export_excel_2_9_[[#Headers],[OTHER NAMES(2)]],'By serial number'!$A$1:$AV$1,0)))=0,"",INDEX('By serial number'!$A:$AV,MATCH(TEXT($C158,"000"),'By serial number'!$A:$A,0),MATCH(_7043_DJones_1_export_excel_2_9_[[#Headers],[OTHER NAMES(2)]],'By serial number'!$A$1:$AV$1,0)))</f>
        <v/>
      </c>
      <c r="AL158" s="4" t="str">
        <f>IF(LEN(INDEX('By serial number'!$A:$AV,MATCH(TEXT($C158,"000"),'By serial number'!$A:$A,0),MATCH(_7043_DJones_1_export_excel_2_9_[[#Headers],[Part 135 Certificate Holder Name]],'By serial number'!$A$1:$AV$1,0)))=0,"",INDEX('By serial number'!$A:$AV,MATCH(TEXT($C158,"000"),'By serial number'!$A:$A,0),MATCH(_7043_DJones_1_export_excel_2_9_[[#Headers],[Part 135 Certificate Holder Name]],'By serial number'!$A$1:$AV$1,0)))</f>
        <v/>
      </c>
      <c r="AM158" s="4" t="str">
        <f>IF(LEN(INDEX('By serial number'!$A:$AV,MATCH(TEXT($C158,"000"),'By serial number'!$A:$A,0),MATCH(_7043_DJones_1_export_excel_2_9_[[#Headers],[Part 135 Dsgn]],'By serial number'!$A$1:$AV$1,0)))=0,"",INDEX('By serial number'!$A:$AV,MATCH(TEXT($C158,"000"),'By serial number'!$A:$A,0),MATCH(_7043_DJones_1_export_excel_2_9_[[#Headers],[Part 135 Dsgn]],'By serial number'!$A$1:$AV$1,0)))</f>
        <v/>
      </c>
      <c r="AN158" s="4" t="e">
        <f>IF(LEN(INDEX('By serial number'!$A:$AV,MATCH(TEXT($C158,"000"),'By serial number'!$A:$A,0),MATCH(_7043_DJones_1_export_excel_2_9_[[#Headers],[Column2]],'By serial number'!$A$1:$AV$1,0)))=0,"",INDEX('By serial number'!$A:$AV,MATCH(TEXT($C158,"000"),'By serial number'!$A:$A,0),MATCH(_7043_DJones_1_export_excel_2_9_[[#Headers],[Column2]],'By serial number'!$A$1:$AV$1,0)))</f>
        <v>#N/A</v>
      </c>
      <c r="AO158" s="4" t="str">
        <f>IF(LEN(INDEX('By serial number'!$A:$AV,MATCH(TEXT($C158,"000"),'By serial number'!$A:$A,0),MATCH(_7043_DJones_1_export_excel_2_9_[[#Headers],[DNB Key People]],'By serial number'!$A$1:$AV$1,0)))=0,"",INDEX('By serial number'!$A:$AV,MATCH(TEXT($C158,"000"),'By serial number'!$A:$A,0),MATCH(_7043_DJones_1_export_excel_2_9_[[#Headers],[DNB Key People]],'By serial number'!$A$1:$AV$1,0)))</f>
        <v/>
      </c>
      <c r="AP158" s="4" t="str">
        <f>IF(LEN(INDEX('By serial number'!$A:$AV,MATCH(TEXT($C158,"000"),'By serial number'!$A:$A,0),MATCH(_7043_DJones_1_export_excel_2_9_[[#Headers],[POC]],'By serial number'!$A$1:$AV$1,0)))=0,"",INDEX('By serial number'!$A:$AV,MATCH(TEXT($C158,"000"),'By serial number'!$A:$A,0),MATCH(_7043_DJones_1_export_excel_2_9_[[#Headers],[POC]],'By serial number'!$A$1:$AV$1,0)))</f>
        <v/>
      </c>
      <c r="AQ158" s="4" t="str">
        <f>IF(LEN(INDEX('By serial number'!$A:$AV,MATCH(TEXT($C158,"000"),'By serial number'!$A:$A,0),MATCH(_7043_DJones_1_export_excel_2_9_[[#Headers],[Title]],'By serial number'!$A$1:$AV$1,0)))=0,"",INDEX('By serial number'!$A:$AV,MATCH(TEXT($C158,"000"),'By serial number'!$A:$A,0),MATCH(_7043_DJones_1_export_excel_2_9_[[#Headers],[Title]],'By serial number'!$A$1:$AV$1,0)))</f>
        <v/>
      </c>
      <c r="AR158" s="4" t="str">
        <f>IF(LEN(INDEX('By serial number'!$A:$AV,MATCH(TEXT($C158,"000"),'By serial number'!$A:$A,0),MATCH(_7043_DJones_1_export_excel_2_9_[[#Headers],[Address]],'By serial number'!$A$1:$AV$1,0)))=0,"",INDEX('By serial number'!$A:$AV,MATCH(TEXT($C158,"000"),'By serial number'!$A:$A,0),MATCH(_7043_DJones_1_export_excel_2_9_[[#Headers],[Address]],'By serial number'!$A$1:$AV$1,0)))</f>
        <v/>
      </c>
      <c r="AS158" s="4" t="e">
        <f>IF(LEN(INDEX('By serial number'!$A:$AV,MATCH(TEXT($C158,"000"),'By serial number'!$A:$A,0),MATCH(_7043_DJones_1_export_excel_2_9_[[#Headers],[Column3]],'By serial number'!$A$1:$AV$1,0)))=0,"",INDEX('By serial number'!$A:$AV,MATCH(TEXT($C158,"000"),'By serial number'!$A:$A,0),MATCH(_7043_DJones_1_export_excel_2_9_[[#Headers],[Column3]],'By serial number'!$A$1:$AV$1,0)))</f>
        <v>#N/A</v>
      </c>
      <c r="AT158" s="4" t="str">
        <f>IF(LEN(INDEX('By serial number'!$A:$AV,MATCH(TEXT($C158,"000"),'By serial number'!$A:$A,0),MATCH(_7043_DJones_1_export_excel_2_9_[[#Headers],[Phone]],'By serial number'!$A$1:$AV$1,0)))=0,"",INDEX('By serial number'!$A:$AV,MATCH(TEXT($C158,"000"),'By serial number'!$A:$A,0),MATCH(_7043_DJones_1_export_excel_2_9_[[#Headers],[Phone]],'By serial number'!$A$1:$AV$1,0)))</f>
        <v/>
      </c>
      <c r="AU158" s="4" t="str">
        <f>IF(LEN(INDEX('By serial number'!$A:$AV,MATCH(TEXT($C158,"000"),'By serial number'!$A:$A,0),MATCH(_7043_DJones_1_export_excel_2_9_[[#Headers],[Email]],'By serial number'!$A$1:$AV$1,0)))=0,"",INDEX('By serial number'!$A:$AV,MATCH(TEXT($C158,"000"),'By serial number'!$A:$A,0),MATCH(_7043_DJones_1_export_excel_2_9_[[#Headers],[Email]],'By serial number'!$A$1:$AV$1,0)))</f>
        <v/>
      </c>
      <c r="AV158" s="4" t="e">
        <f>IF(LEN(INDEX('By serial number'!$A:$AV,MATCH(TEXT($C158,"000"),'By serial number'!$A:$A,0),MATCH(_7043_DJones_1_export_excel_2_9_[[#Headers],[Column4]],'By serial number'!$A$1:$AV$1,0)))=0,"",INDEX('By serial number'!$A:$AV,MATCH(TEXT($C158,"000"),'By serial number'!$A:$A,0),MATCH(_7043_DJones_1_export_excel_2_9_[[#Headers],[Column4]],'By serial number'!$A$1:$AV$1,0)))</f>
        <v>#N/A</v>
      </c>
      <c r="AW158" s="4" t="str">
        <f>IF(LEN(INDEX('By serial number'!$A:$AV,MATCH(TEXT($C158,"000"),'By serial number'!$A:$A,0),MATCH(_7043_DJones_1_export_excel_2_9_[[#Headers],[NBAA Name]],'By serial number'!$A$1:$AV$1,0)))=0,"",INDEX('By serial number'!$A:$AV,MATCH(TEXT($C158,"000"),'By serial number'!$A:$A,0),MATCH(_7043_DJones_1_export_excel_2_9_[[#Headers],[NBAA Name]],'By serial number'!$A$1:$AV$1,0)))</f>
        <v/>
      </c>
      <c r="AX158" s="4" t="str">
        <f>IF(LEN(INDEX('By serial number'!$A:$AV,MATCH(TEXT($C158,"000"),'By serial number'!$A:$A,0),MATCH(_7043_DJones_1_export_excel_2_9_[[#Headers],[NBAA Addr1]],'By serial number'!$A$1:$AV$1,0)))=0,"",INDEX('By serial number'!$A:$AV,MATCH(TEXT($C158,"000"),'By serial number'!$A:$A,0),MATCH(_7043_DJones_1_export_excel_2_9_[[#Headers],[NBAA Addr1]],'By serial number'!$A$1:$AV$1,0)))</f>
        <v/>
      </c>
      <c r="AY158" s="4" t="str">
        <f>IF(LEN(INDEX('By serial number'!$A:$AV,MATCH(TEXT($C158,"000"),'By serial number'!$A:$A,0),MATCH(_7043_DJones_1_export_excel_2_9_[[#Headers],[NBAA Addr2]],'By serial number'!$A$1:$AV$1,0)))=0,"",INDEX('By serial number'!$A:$AV,MATCH(TEXT($C158,"000"),'By serial number'!$A:$A,0),MATCH(_7043_DJones_1_export_excel_2_9_[[#Headers],[NBAA Addr2]],'By serial number'!$A$1:$AV$1,0)))</f>
        <v/>
      </c>
      <c r="AZ158" s="4" t="str">
        <f>IF(LEN(INDEX('By serial number'!$A:$AV,MATCH(TEXT($C158,"000"),'By serial number'!$A:$A,0),MATCH(_7043_DJones_1_export_excel_2_9_[[#Headers],[NBAA City]],'By serial number'!$A$1:$AV$1,0)))=0,"",INDEX('By serial number'!$A:$AV,MATCH(TEXT($C158,"000"),'By serial number'!$A:$A,0),MATCH(_7043_DJones_1_export_excel_2_9_[[#Headers],[NBAA City]],'By serial number'!$A$1:$AV$1,0)))</f>
        <v/>
      </c>
      <c r="BA158" s="4" t="str">
        <f>IF(LEN(INDEX('By serial number'!$A:$AV,MATCH(TEXT($C158,"000"),'By serial number'!$A:$A,0),MATCH(_7043_DJones_1_export_excel_2_9_[[#Headers],[NBAA State]],'By serial number'!$A$1:$AV$1,0)))=0,"",INDEX('By serial number'!$A:$AV,MATCH(TEXT($C158,"000"),'By serial number'!$A:$A,0),MATCH(_7043_DJones_1_export_excel_2_9_[[#Headers],[NBAA State]],'By serial number'!$A$1:$AV$1,0)))</f>
        <v/>
      </c>
      <c r="BB158" s="4" t="str">
        <f>IF(LEN(INDEX('By serial number'!$A:$AV,MATCH(TEXT($C158,"000"),'By serial number'!$A:$A,0),MATCH(_7043_DJones_1_export_excel_2_9_[[#Headers],[NBAA Zip]],'By serial number'!$A$1:$AV$1,0)))=0,"",INDEX('By serial number'!$A:$AV,MATCH(TEXT($C158,"000"),'By serial number'!$A:$A,0),MATCH(_7043_DJones_1_export_excel_2_9_[[#Headers],[NBAA Zip]],'By serial number'!$A$1:$AV$1,0)))</f>
        <v/>
      </c>
      <c r="BC158" s="4" t="str">
        <f>IF(LEN(INDEX('By serial number'!$A:$AV,MATCH(TEXT($C158,"000"),'By serial number'!$A:$A,0),MATCH(_7043_DJones_1_export_excel_2_9_[[#Headers],[NBAA Phone]],'By serial number'!$A$1:$AV$1,0)))=0,"",INDEX('By serial number'!$A:$AV,MATCH(TEXT($C158,"000"),'By serial number'!$A:$A,0),MATCH(_7043_DJones_1_export_excel_2_9_[[#Headers],[NBAA Phone]],'By serial number'!$A$1:$AV$1,0)))</f>
        <v/>
      </c>
      <c r="BD158" s="4" t="str">
        <f>IF(LEN(INDEX('By serial number'!$A:$AV,MATCH(TEXT($C158,"000"),'By serial number'!$A:$A,0),MATCH(_7043_DJones_1_export_excel_2_9_[[#Headers],[NBAA Web]],'By serial number'!$A$1:$AV$1,0)))=0,"",INDEX('By serial number'!$A:$AV,MATCH(TEXT($C158,"000"),'By serial number'!$A:$A,0),MATCH(_7043_DJones_1_export_excel_2_9_[[#Headers],[NBAA Web]],'By serial number'!$A$1:$AV$1,0)))</f>
        <v/>
      </c>
      <c r="BE158" s="4" t="str">
        <f>IF(LEN(INDEX('By serial number'!$A:$AV,MATCH(TEXT($C158,"000"),'By serial number'!$A:$A,0),MATCH(_7043_DJones_1_export_excel_2_9_[[#Headers],[NBAA email]],'By serial number'!$A$1:$AV$1,0)))=0,"",INDEX('By serial number'!$A:$AV,MATCH(TEXT($C158,"000"),'By serial number'!$A:$A,0),MATCH(_7043_DJones_1_export_excel_2_9_[[#Headers],[NBAA email]],'By serial number'!$A$1:$AV$1,0)))</f>
        <v/>
      </c>
      <c r="BF158" s="4" t="str">
        <f>IF(LEN(INDEX('By serial number'!$A:$AV,MATCH(TEXT($C158,"000"),'By serial number'!$A:$A,0),MATCH(_7043_DJones_1_export_excel_2_9_[[#Headers],[NBAA NBAA Link]],'By serial number'!$A$1:$AV$1,0)))=0,"",INDEX('By serial number'!$A:$AV,MATCH(TEXT($C158,"000"),'By serial number'!$A:$A,0),MATCH(_7043_DJones_1_export_excel_2_9_[[#Headers],[NBAA NBAA Link]],'By serial number'!$A$1:$AV$1,0)))</f>
        <v/>
      </c>
      <c r="BG158" s="4" t="str">
        <f>IF(LEN(INDEX('By serial number'!$A:$AV,MATCH(TEXT($C158,"000"),'By serial number'!$A:$A,0),MATCH(_7043_DJones_1_export_excel_2_9_[[#Headers],[Certificate Designator]],'By serial number'!$A$1:$AV$1,0)))=0,"",INDEX('By serial number'!$A:$AV,MATCH(TEXT($C158,"000"),'By serial number'!$A:$A,0),MATCH(_7043_DJones_1_export_excel_2_9_[[#Headers],[Certificate Designator]],'By serial number'!$A$1:$AV$1,0)))</f>
        <v/>
      </c>
      <c r="BH158" s="4" t="str">
        <f>IF(LEN(INDEX('By serial number'!$A:$AV,MATCH(TEXT($C158,"000"),'By serial number'!$A:$A,0),MATCH(_7043_DJones_1_export_excel_2_9_[[#Headers],[Company Name]],'By serial number'!$A$1:$AV$1,0)))=0,"",INDEX('By serial number'!$A:$AV,MATCH(TEXT($C158,"000"),'By serial number'!$A:$A,0),MATCH(_7043_DJones_1_export_excel_2_9_[[#Headers],[Company Name]],'By serial number'!$A$1:$AV$1,0)))</f>
        <v/>
      </c>
      <c r="BI158" s="4" t="str">
        <f>IF(LEN(INDEX('By serial number'!$A:$AV,MATCH(TEXT($C158,"000"),'By serial number'!$A:$A,0),MATCH(_7043_DJones_1_export_excel_2_9_[[#Headers],[CEO_Name]],'By serial number'!$A$1:$AV$1,0)))=0,"",INDEX('By serial number'!$A:$AV,MATCH(TEXT($C158,"000"),'By serial number'!$A:$A,0),MATCH(_7043_DJones_1_export_excel_2_9_[[#Headers],[CEO_Name]],'By serial number'!$A$1:$AV$1,0)))</f>
        <v/>
      </c>
      <c r="BJ158" s="4" t="str">
        <f>IF(LEN(INDEX('By serial number'!$A:$AV,MATCH(TEXT($C158,"000"),'By serial number'!$A:$A,0),MATCH(_7043_DJones_1_export_excel_2_9_[[#Headers],[CEO_Title]],'By serial number'!$A$1:$AV$1,0)))=0,"",INDEX('By serial number'!$A:$AV,MATCH(TEXT($C158,"000"),'By serial number'!$A:$A,0),MATCH(_7043_DJones_1_export_excel_2_9_[[#Headers],[CEO_Title]],'By serial number'!$A$1:$AV$1,0)))</f>
        <v/>
      </c>
      <c r="BK158" s="4" t="str">
        <f>IF(LEN(INDEX('By serial number'!$A:$AV,MATCH(TEXT($C158,"000"),'By serial number'!$A:$A,0),MATCH(_7043_DJones_1_export_excel_2_9_[[#Headers],[CEO_Address1]],'By serial number'!$A$1:$AV$1,0)))=0,"",INDEX('By serial number'!$A:$AV,MATCH(TEXT($C158,"000"),'By serial number'!$A:$A,0),MATCH(_7043_DJones_1_export_excel_2_9_[[#Headers],[CEO_Address1]],'By serial number'!$A$1:$AV$1,0)))</f>
        <v/>
      </c>
      <c r="BL158" s="4" t="str">
        <f>IF(LEN(INDEX('By serial number'!$A:$AV,MATCH(TEXT($C158,"000"),'By serial number'!$A:$A,0),MATCH(_7043_DJones_1_export_excel_2_9_[[#Headers],[CEO_Address2]],'By serial number'!$A$1:$AV$1,0)))=0,"",INDEX('By serial number'!$A:$AV,MATCH(TEXT($C158,"000"),'By serial number'!$A:$A,0),MATCH(_7043_DJones_1_export_excel_2_9_[[#Headers],[CEO_Address2]],'By serial number'!$A$1:$AV$1,0)))</f>
        <v/>
      </c>
      <c r="BM158" s="4" t="str">
        <f>IF(LEN(INDEX('By serial number'!$A:$AV,MATCH(TEXT($C158,"000"),'By serial number'!$A:$A,0),MATCH(_7043_DJones_1_export_excel_2_9_[[#Headers],[CEO_Address3]],'By serial number'!$A$1:$AV$1,0)))=0,"",INDEX('By serial number'!$A:$AV,MATCH(TEXT($C158,"000"),'By serial number'!$A:$A,0),MATCH(_7043_DJones_1_export_excel_2_9_[[#Headers],[CEO_Address3]],'By serial number'!$A$1:$AV$1,0)))</f>
        <v/>
      </c>
      <c r="BN158" s="4" t="str">
        <f>IF(LEN(INDEX('By serial number'!$A:$AV,MATCH(TEXT($C158,"000"),'By serial number'!$A:$A,0),MATCH(_7043_DJones_1_export_excel_2_9_[[#Headers],[CEO_City]],'By serial number'!$A$1:$AV$1,0)))=0,"",INDEX('By serial number'!$A:$AV,MATCH(TEXT($C158,"000"),'By serial number'!$A:$A,0),MATCH(_7043_DJones_1_export_excel_2_9_[[#Headers],[CEO_City]],'By serial number'!$A$1:$AV$1,0)))</f>
        <v/>
      </c>
      <c r="BO158" s="4" t="str">
        <f>IF(LEN(INDEX('By serial number'!$A:$AV,MATCH(TEXT($C158,"000"),'By serial number'!$A:$A,0),MATCH(_7043_DJones_1_export_excel_2_9_[[#Headers],[CEO_State]],'By serial number'!$A$1:$AV$1,0)))=0,"",INDEX('By serial number'!$A:$AV,MATCH(TEXT($C158,"000"),'By serial number'!$A:$A,0),MATCH(_7043_DJones_1_export_excel_2_9_[[#Headers],[CEO_State]],'By serial number'!$A$1:$AV$1,0)))</f>
        <v/>
      </c>
      <c r="BP158" s="4" t="str">
        <f>IF(LEN(INDEX('By serial number'!$A:$AV,MATCH(TEXT($C158,"000"),'By serial number'!$A:$A,0),MATCH(_7043_DJones_1_export_excel_2_9_[[#Headers],[CEO_Postal_Code]],'By serial number'!$A$1:$AV$1,0)))=0,"",INDEX('By serial number'!$A:$AV,MATCH(TEXT($C158,"000"),'By serial number'!$A:$A,0),MATCH(_7043_DJones_1_export_excel_2_9_[[#Headers],[CEO_Postal_Code]],'By serial number'!$A$1:$AV$1,0)))</f>
        <v/>
      </c>
      <c r="BQ158" s="4" t="str">
        <f>IF(LEN(INDEX('By serial number'!$A:$AV,MATCH(TEXT($C158,"000"),'By serial number'!$A:$A,0),MATCH(_7043_DJones_1_export_excel_2_9_[[#Headers],[CEO_Country]],'By serial number'!$A$1:$AV$1,0)))=0,"",INDEX('By serial number'!$A:$AV,MATCH(TEXT($C158,"000"),'By serial number'!$A:$A,0),MATCH(_7043_DJones_1_export_excel_2_9_[[#Headers],[CEO_Country]],'By serial number'!$A$1:$AV$1,0)))</f>
        <v/>
      </c>
      <c r="BR158" s="4" t="str">
        <f>IF(LEN(INDEX('By serial number'!$A:$AV,MATCH(TEXT($C158,"000"),'By serial number'!$A:$A,0),MATCH(_7043_DJones_1_export_excel_2_9_[[#Headers],[CEO_Phone]],'By serial number'!$A$1:$AV$1,0)))=0,"",INDEX('By serial number'!$A:$AV,MATCH(TEXT($C158,"000"),'By serial number'!$A:$A,0),MATCH(_7043_DJones_1_export_excel_2_9_[[#Headers],[CEO_Phone]],'By serial number'!$A$1:$AV$1,0)))</f>
        <v/>
      </c>
      <c r="BS158" s="4" t="str">
        <f>IF(LEN(INDEX('By serial number'!$A:$AV,MATCH(TEXT($C158,"000"),'By serial number'!$A:$A,0),MATCH(_7043_DJones_1_export_excel_2_9_[[#Headers],[CEO_Phone_Extension]],'By serial number'!$A$1:$AV$1,0)))=0,"",INDEX('By serial number'!$A:$AV,MATCH(TEXT($C158,"000"),'By serial number'!$A:$A,0),MATCH(_7043_DJones_1_export_excel_2_9_[[#Headers],[CEO_Phone_Extension]],'By serial number'!$A$1:$AV$1,0)))</f>
        <v/>
      </c>
      <c r="BT158" s="4" t="str">
        <f>IF(LEN(INDEX('By serial number'!$A:$AV,MATCH(TEXT($C158,"000"),'By serial number'!$A:$A,0),MATCH(_7043_DJones_1_export_excel_2_9_[[#Headers],[CEO_Foreign_Phone]],'By serial number'!$A$1:$AV$1,0)))=0,"",INDEX('By serial number'!$A:$AV,MATCH(TEXT($C158,"000"),'By serial number'!$A:$A,0),MATCH(_7043_DJones_1_export_excel_2_9_[[#Headers],[CEO_Foreign_Phone]],'By serial number'!$A$1:$AV$1,0)))</f>
        <v/>
      </c>
      <c r="BU158" s="4" t="str">
        <f>IFERROR(INDEX(Zerobounce!$A:$B,MATCH(_7043_DJones_1_export_excel_2_9_[[#This Row],[COMPEMAILADDRESS]],Zerobounce!$A:$A,0),2),"")</f>
        <v/>
      </c>
      <c r="BV158" s="4" t="str">
        <f>IFERROR(INDEX(Zerobounce!$A:$B,MATCH(_7043_DJones_1_export_excel_2_9_[[#This Row],[CONTACTEMAIL]],Zerobounce!$A:$A,0),2),"")</f>
        <v/>
      </c>
      <c r="BW158" s="11"/>
    </row>
    <row r="159" spans="1:75" x14ac:dyDescent="0.25">
      <c r="A159" s="4" t="s">
        <v>999</v>
      </c>
      <c r="B159" s="4" t="s">
        <v>1000</v>
      </c>
      <c r="C159">
        <v>291</v>
      </c>
      <c r="D159" s="4" t="s">
        <v>797</v>
      </c>
      <c r="E159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N27KB</v>
      </c>
      <c r="F159" s="4" t="s">
        <v>2054</v>
      </c>
      <c r="G159" s="4" t="s">
        <v>369</v>
      </c>
      <c r="H159" s="4" t="s">
        <v>1002</v>
      </c>
      <c r="I159" s="4" t="s">
        <v>515</v>
      </c>
      <c r="J159" s="4" t="s">
        <v>2055</v>
      </c>
      <c r="K159" s="4" t="s">
        <v>2056</v>
      </c>
      <c r="L159" s="4" t="s">
        <v>2057</v>
      </c>
      <c r="M159" s="4" t="s">
        <v>2058</v>
      </c>
      <c r="N159" s="4" t="s">
        <v>219</v>
      </c>
      <c r="O159">
        <v>76458</v>
      </c>
      <c r="P159" s="4" t="s">
        <v>1002</v>
      </c>
      <c r="Q159" s="4" t="s">
        <v>1016</v>
      </c>
      <c r="R159" s="4"/>
      <c r="S159" s="4"/>
      <c r="T159" s="4" t="s">
        <v>2059</v>
      </c>
      <c r="U159" s="4"/>
      <c r="V159" s="4" t="s">
        <v>1069</v>
      </c>
      <c r="W159" s="4" t="s">
        <v>2060</v>
      </c>
      <c r="X159" s="4" t="s">
        <v>1020</v>
      </c>
      <c r="Y159" s="4" t="s">
        <v>2061</v>
      </c>
      <c r="Z159" s="4" t="s">
        <v>2062</v>
      </c>
      <c r="AA159" s="4" t="s">
        <v>2059</v>
      </c>
      <c r="AB159" s="4" t="s">
        <v>2062</v>
      </c>
      <c r="AC159" s="4" t="str">
        <f>IF(LEN(INDEX('By serial number'!$A:$AV,MATCH(TEXT($C159,"000"),'By serial number'!$A:$A,0),MATCH(_7043_DJones_1_export_excel_2_9_[[#Headers],["Operator"]],'By serial number'!$A$1:$AV$1,0)))=0,"",INDEX('By serial number'!$A:$AV,MATCH(TEXT($C159,"000"),'By serial number'!$A:$A,0),MATCH(_7043_DJones_1_export_excel_2_9_[[#Headers],["Operator"]],'By serial number'!$A$1:$AV$1,0)))</f>
        <v/>
      </c>
      <c r="AD159" s="4" t="str">
        <f>IF(LEN(INDEX('By serial number'!$A:$AV,MATCH(TEXT($C159,"000"),'By serial number'!$A:$A,0),MATCH(_7043_DJones_1_export_excel_2_9_[[#Headers],[Data]],'By serial number'!$A$1:$AV$1,0)))=0,"",INDEX('By serial number'!$A:$AV,MATCH(TEXT($C159,"000"),'By serial number'!$A:$A,0),MATCH(_7043_DJones_1_export_excel_2_9_[[#Headers],[Data]],'By serial number'!$A$1:$AV$1,0)))</f>
        <v>3KB Investments LLC bought 5/26/21</v>
      </c>
      <c r="AE159" s="4" t="str">
        <f>IF(LEN(INDEX('By serial number'!$A:$AV,MATCH(TEXT($C159,"000"),'By serial number'!$A:$A,0),MATCH(_7043_DJones_1_export_excel_2_9_[[#Headers],[NAME]],'By serial number'!$A$1:$AV$1,0)))=0,"",INDEX('By serial number'!$A:$AV,MATCH(TEXT($C159,"000"),'By serial number'!$A:$A,0),MATCH(_7043_DJones_1_export_excel_2_9_[[#Headers],[NAME]],'By serial number'!$A$1:$AV$1,0)))</f>
        <v>3KB INVESTMENTS LLC</v>
      </c>
      <c r="AF159" s="4" t="str">
        <f>IF(LEN(INDEX('By serial number'!$A:$AV,MATCH(TEXT($C159,"000"),'By serial number'!$A:$A,0),MATCH(_7043_DJones_1_export_excel_2_9_[[#Headers],[STREET]],'By serial number'!$A$1:$AV$1,0)))=0,"",INDEX('By serial number'!$A:$AV,MATCH(TEXT($C159,"000"),'By serial number'!$A:$A,0),MATCH(_7043_DJones_1_export_excel_2_9_[[#Headers],[STREET]],'By serial number'!$A$1:$AV$1,0)))</f>
        <v>180 W 13TH ST</v>
      </c>
      <c r="AG159" s="4" t="str">
        <f>IF(LEN(INDEX('By serial number'!$A:$AV,MATCH(TEXT($C159,"000"),'By serial number'!$A:$A,0),MATCH(_7043_DJones_1_export_excel_2_9_[[#Headers],[CITY]],'By serial number'!$A$1:$AV$1,0)))=0,"",INDEX('By serial number'!$A:$AV,MATCH(TEXT($C159,"000"),'By serial number'!$A:$A,0),MATCH(_7043_DJones_1_export_excel_2_9_[[#Headers],[CITY]],'By serial number'!$A$1:$AV$1,0)))</f>
        <v>WILMINGTON</v>
      </c>
      <c r="AH159" s="4" t="str">
        <f>IF(LEN(INDEX('By serial number'!$A:$AV,MATCH(TEXT($C159,"000"),'By serial number'!$A:$A,0),MATCH(_7043_DJones_1_export_excel_2_9_[[#Headers],[STATE]],'By serial number'!$A$1:$AV$1,0)))=0,"",INDEX('By serial number'!$A:$AV,MATCH(TEXT($C159,"000"),'By serial number'!$A:$A,0),MATCH(_7043_DJones_1_export_excel_2_9_[[#Headers],[STATE]],'By serial number'!$A$1:$AV$1,0)))</f>
        <v>DE</v>
      </c>
      <c r="AI159" s="4" t="e">
        <f>IF(LEN(INDEX('By serial number'!$A:$AV,MATCH(TEXT($C159,"000"),'By serial number'!$A:$A,0),MATCH(_7043_DJones_1_export_excel_2_9_[[#Headers],[Column1]],'By serial number'!$A$1:$AV$1,0)))=0,"",INDEX('By serial number'!$A:$AV,MATCH(TEXT($C159,"000"),'By serial number'!$A:$A,0),MATCH(_7043_DJones_1_export_excel_2_9_[[#Headers],[Column1]],'By serial number'!$A$1:$AV$1,0)))</f>
        <v>#N/A</v>
      </c>
      <c r="AJ159" s="4" t="str">
        <f>IF(LEN(INDEX('By serial number'!$A:$AV,MATCH(TEXT($C159,"000"),'By serial number'!$A:$A,0),MATCH(_7043_DJones_1_export_excel_2_9_[[#Headers],[OTHER NAMES(1)]],'By serial number'!$A$1:$AV$1,0)))=0,"",INDEX('By serial number'!$A:$AV,MATCH(TEXT($C159,"000"),'By serial number'!$A:$A,0),MATCH(_7043_DJones_1_export_excel_2_9_[[#Headers],[OTHER NAMES(1)]],'By serial number'!$A$1:$AV$1,0)))</f>
        <v/>
      </c>
      <c r="AK159" s="4" t="str">
        <f>IF(LEN(INDEX('By serial number'!$A:$AV,MATCH(TEXT($C159,"000"),'By serial number'!$A:$A,0),MATCH(_7043_DJones_1_export_excel_2_9_[[#Headers],[OTHER NAMES(2)]],'By serial number'!$A$1:$AV$1,0)))=0,"",INDEX('By serial number'!$A:$AV,MATCH(TEXT($C159,"000"),'By serial number'!$A:$A,0),MATCH(_7043_DJones_1_export_excel_2_9_[[#Headers],[OTHER NAMES(2)]],'By serial number'!$A$1:$AV$1,0)))</f>
        <v/>
      </c>
      <c r="AL159" s="4" t="str">
        <f>IF(LEN(INDEX('By serial number'!$A:$AV,MATCH(TEXT($C159,"000"),'By serial number'!$A:$A,0),MATCH(_7043_DJones_1_export_excel_2_9_[[#Headers],[Part 135 Certificate Holder Name]],'By serial number'!$A$1:$AV$1,0)))=0,"",INDEX('By serial number'!$A:$AV,MATCH(TEXT($C159,"000"),'By serial number'!$A:$A,0),MATCH(_7043_DJones_1_export_excel_2_9_[[#Headers],[Part 135 Certificate Holder Name]],'By serial number'!$A$1:$AV$1,0)))</f>
        <v/>
      </c>
      <c r="AM159" s="4" t="str">
        <f>IF(LEN(INDEX('By serial number'!$A:$AV,MATCH(TEXT($C159,"000"),'By serial number'!$A:$A,0),MATCH(_7043_DJones_1_export_excel_2_9_[[#Headers],[Part 135 Dsgn]],'By serial number'!$A$1:$AV$1,0)))=0,"",INDEX('By serial number'!$A:$AV,MATCH(TEXT($C159,"000"),'By serial number'!$A:$A,0),MATCH(_7043_DJones_1_export_excel_2_9_[[#Headers],[Part 135 Dsgn]],'By serial number'!$A$1:$AV$1,0)))</f>
        <v/>
      </c>
      <c r="AN159" s="4" t="e">
        <f>IF(LEN(INDEX('By serial number'!$A:$AV,MATCH(TEXT($C159,"000"),'By serial number'!$A:$A,0),MATCH(_7043_DJones_1_export_excel_2_9_[[#Headers],[Column2]],'By serial number'!$A$1:$AV$1,0)))=0,"",INDEX('By serial number'!$A:$AV,MATCH(TEXT($C159,"000"),'By serial number'!$A:$A,0),MATCH(_7043_DJones_1_export_excel_2_9_[[#Headers],[Column2]],'By serial number'!$A$1:$AV$1,0)))</f>
        <v>#N/A</v>
      </c>
      <c r="AO159" s="4" t="str">
        <f>IF(LEN(INDEX('By serial number'!$A:$AV,MATCH(TEXT($C159,"000"),'By serial number'!$A:$A,0),MATCH(_7043_DJones_1_export_excel_2_9_[[#Headers],[DNB Key People]],'By serial number'!$A$1:$AV$1,0)))=0,"",INDEX('By serial number'!$A:$AV,MATCH(TEXT($C159,"000"),'By serial number'!$A:$A,0),MATCH(_7043_DJones_1_export_excel_2_9_[[#Headers],[DNB Key People]],'By serial number'!$A$1:$AV$1,0)))</f>
        <v/>
      </c>
      <c r="AP159" s="4" t="str">
        <f>IF(LEN(INDEX('By serial number'!$A:$AV,MATCH(TEXT($C159,"000"),'By serial number'!$A:$A,0),MATCH(_7043_DJones_1_export_excel_2_9_[[#Headers],[POC]],'By serial number'!$A$1:$AV$1,0)))=0,"",INDEX('By serial number'!$A:$AV,MATCH(TEXT($C159,"000"),'By serial number'!$A:$A,0),MATCH(_7043_DJones_1_export_excel_2_9_[[#Headers],[POC]],'By serial number'!$A$1:$AV$1,0)))</f>
        <v/>
      </c>
      <c r="AQ159" s="4" t="str">
        <f>IF(LEN(INDEX('By serial number'!$A:$AV,MATCH(TEXT($C159,"000"),'By serial number'!$A:$A,0),MATCH(_7043_DJones_1_export_excel_2_9_[[#Headers],[Title]],'By serial number'!$A$1:$AV$1,0)))=0,"",INDEX('By serial number'!$A:$AV,MATCH(TEXT($C159,"000"),'By serial number'!$A:$A,0),MATCH(_7043_DJones_1_export_excel_2_9_[[#Headers],[Title]],'By serial number'!$A$1:$AV$1,0)))</f>
        <v/>
      </c>
      <c r="AR159" s="4" t="str">
        <f>IF(LEN(INDEX('By serial number'!$A:$AV,MATCH(TEXT($C159,"000"),'By serial number'!$A:$A,0),MATCH(_7043_DJones_1_export_excel_2_9_[[#Headers],[Address]],'By serial number'!$A$1:$AV$1,0)))=0,"",INDEX('By serial number'!$A:$AV,MATCH(TEXT($C159,"000"),'By serial number'!$A:$A,0),MATCH(_7043_DJones_1_export_excel_2_9_[[#Headers],[Address]],'By serial number'!$A$1:$AV$1,0)))</f>
        <v/>
      </c>
      <c r="AS159" s="4" t="e">
        <f>IF(LEN(INDEX('By serial number'!$A:$AV,MATCH(TEXT($C159,"000"),'By serial number'!$A:$A,0),MATCH(_7043_DJones_1_export_excel_2_9_[[#Headers],[Column3]],'By serial number'!$A$1:$AV$1,0)))=0,"",INDEX('By serial number'!$A:$AV,MATCH(TEXT($C159,"000"),'By serial number'!$A:$A,0),MATCH(_7043_DJones_1_export_excel_2_9_[[#Headers],[Column3]],'By serial number'!$A$1:$AV$1,0)))</f>
        <v>#N/A</v>
      </c>
      <c r="AT159" s="4" t="str">
        <f>IF(LEN(INDEX('By serial number'!$A:$AV,MATCH(TEXT($C159,"000"),'By serial number'!$A:$A,0),MATCH(_7043_DJones_1_export_excel_2_9_[[#Headers],[Phone]],'By serial number'!$A$1:$AV$1,0)))=0,"",INDEX('By serial number'!$A:$AV,MATCH(TEXT($C159,"000"),'By serial number'!$A:$A,0),MATCH(_7043_DJones_1_export_excel_2_9_[[#Headers],[Phone]],'By serial number'!$A$1:$AV$1,0)))</f>
        <v/>
      </c>
      <c r="AU159" s="4" t="str">
        <f>IF(LEN(INDEX('By serial number'!$A:$AV,MATCH(TEXT($C159,"000"),'By serial number'!$A:$A,0),MATCH(_7043_DJones_1_export_excel_2_9_[[#Headers],[Email]],'By serial number'!$A$1:$AV$1,0)))=0,"",INDEX('By serial number'!$A:$AV,MATCH(TEXT($C159,"000"),'By serial number'!$A:$A,0),MATCH(_7043_DJones_1_export_excel_2_9_[[#Headers],[Email]],'By serial number'!$A$1:$AV$1,0)))</f>
        <v/>
      </c>
      <c r="AV159" s="4" t="e">
        <f>IF(LEN(INDEX('By serial number'!$A:$AV,MATCH(TEXT($C159,"000"),'By serial number'!$A:$A,0),MATCH(_7043_DJones_1_export_excel_2_9_[[#Headers],[Column4]],'By serial number'!$A$1:$AV$1,0)))=0,"",INDEX('By serial number'!$A:$AV,MATCH(TEXT($C159,"000"),'By serial number'!$A:$A,0),MATCH(_7043_DJones_1_export_excel_2_9_[[#Headers],[Column4]],'By serial number'!$A$1:$AV$1,0)))</f>
        <v>#N/A</v>
      </c>
      <c r="AW159" s="4" t="str">
        <f>IF(LEN(INDEX('By serial number'!$A:$AV,MATCH(TEXT($C159,"000"),'By serial number'!$A:$A,0),MATCH(_7043_DJones_1_export_excel_2_9_[[#Headers],[NBAA Name]],'By serial number'!$A$1:$AV$1,0)))=0,"",INDEX('By serial number'!$A:$AV,MATCH(TEXT($C159,"000"),'By serial number'!$A:$A,0),MATCH(_7043_DJones_1_export_excel_2_9_[[#Headers],[NBAA Name]],'By serial number'!$A$1:$AV$1,0)))</f>
        <v/>
      </c>
      <c r="AX159" s="4" t="str">
        <f>IF(LEN(INDEX('By serial number'!$A:$AV,MATCH(TEXT($C159,"000"),'By serial number'!$A:$A,0),MATCH(_7043_DJones_1_export_excel_2_9_[[#Headers],[NBAA Addr1]],'By serial number'!$A$1:$AV$1,0)))=0,"",INDEX('By serial number'!$A:$AV,MATCH(TEXT($C159,"000"),'By serial number'!$A:$A,0),MATCH(_7043_DJones_1_export_excel_2_9_[[#Headers],[NBAA Addr1]],'By serial number'!$A$1:$AV$1,0)))</f>
        <v/>
      </c>
      <c r="AY159" s="4" t="str">
        <f>IF(LEN(INDEX('By serial number'!$A:$AV,MATCH(TEXT($C159,"000"),'By serial number'!$A:$A,0),MATCH(_7043_DJones_1_export_excel_2_9_[[#Headers],[NBAA Addr2]],'By serial number'!$A$1:$AV$1,0)))=0,"",INDEX('By serial number'!$A:$AV,MATCH(TEXT($C159,"000"),'By serial number'!$A:$A,0),MATCH(_7043_DJones_1_export_excel_2_9_[[#Headers],[NBAA Addr2]],'By serial number'!$A$1:$AV$1,0)))</f>
        <v/>
      </c>
      <c r="AZ159" s="4" t="str">
        <f>IF(LEN(INDEX('By serial number'!$A:$AV,MATCH(TEXT($C159,"000"),'By serial number'!$A:$A,0),MATCH(_7043_DJones_1_export_excel_2_9_[[#Headers],[NBAA City]],'By serial number'!$A$1:$AV$1,0)))=0,"",INDEX('By serial number'!$A:$AV,MATCH(TEXT($C159,"000"),'By serial number'!$A:$A,0),MATCH(_7043_DJones_1_export_excel_2_9_[[#Headers],[NBAA City]],'By serial number'!$A$1:$AV$1,0)))</f>
        <v/>
      </c>
      <c r="BA159" s="4" t="str">
        <f>IF(LEN(INDEX('By serial number'!$A:$AV,MATCH(TEXT($C159,"000"),'By serial number'!$A:$A,0),MATCH(_7043_DJones_1_export_excel_2_9_[[#Headers],[NBAA State]],'By serial number'!$A$1:$AV$1,0)))=0,"",INDEX('By serial number'!$A:$AV,MATCH(TEXT($C159,"000"),'By serial number'!$A:$A,0),MATCH(_7043_DJones_1_export_excel_2_9_[[#Headers],[NBAA State]],'By serial number'!$A$1:$AV$1,0)))</f>
        <v/>
      </c>
      <c r="BB159" s="4" t="str">
        <f>IF(LEN(INDEX('By serial number'!$A:$AV,MATCH(TEXT($C159,"000"),'By serial number'!$A:$A,0),MATCH(_7043_DJones_1_export_excel_2_9_[[#Headers],[NBAA Zip]],'By serial number'!$A$1:$AV$1,0)))=0,"",INDEX('By serial number'!$A:$AV,MATCH(TEXT($C159,"000"),'By serial number'!$A:$A,0),MATCH(_7043_DJones_1_export_excel_2_9_[[#Headers],[NBAA Zip]],'By serial number'!$A$1:$AV$1,0)))</f>
        <v/>
      </c>
      <c r="BC159" s="4" t="str">
        <f>IF(LEN(INDEX('By serial number'!$A:$AV,MATCH(TEXT($C159,"000"),'By serial number'!$A:$A,0),MATCH(_7043_DJones_1_export_excel_2_9_[[#Headers],[NBAA Phone]],'By serial number'!$A$1:$AV$1,0)))=0,"",INDEX('By serial number'!$A:$AV,MATCH(TEXT($C159,"000"),'By serial number'!$A:$A,0),MATCH(_7043_DJones_1_export_excel_2_9_[[#Headers],[NBAA Phone]],'By serial number'!$A$1:$AV$1,0)))</f>
        <v/>
      </c>
      <c r="BD159" s="4" t="str">
        <f>IF(LEN(INDEX('By serial number'!$A:$AV,MATCH(TEXT($C159,"000"),'By serial number'!$A:$A,0),MATCH(_7043_DJones_1_export_excel_2_9_[[#Headers],[NBAA Web]],'By serial number'!$A$1:$AV$1,0)))=0,"",INDEX('By serial number'!$A:$AV,MATCH(TEXT($C159,"000"),'By serial number'!$A:$A,0),MATCH(_7043_DJones_1_export_excel_2_9_[[#Headers],[NBAA Web]],'By serial number'!$A$1:$AV$1,0)))</f>
        <v/>
      </c>
      <c r="BE159" s="4" t="str">
        <f>IF(LEN(INDEX('By serial number'!$A:$AV,MATCH(TEXT($C159,"000"),'By serial number'!$A:$A,0),MATCH(_7043_DJones_1_export_excel_2_9_[[#Headers],[NBAA email]],'By serial number'!$A$1:$AV$1,0)))=0,"",INDEX('By serial number'!$A:$AV,MATCH(TEXT($C159,"000"),'By serial number'!$A:$A,0),MATCH(_7043_DJones_1_export_excel_2_9_[[#Headers],[NBAA email]],'By serial number'!$A$1:$AV$1,0)))</f>
        <v/>
      </c>
      <c r="BF159" s="4" t="str">
        <f>IF(LEN(INDEX('By serial number'!$A:$AV,MATCH(TEXT($C159,"000"),'By serial number'!$A:$A,0),MATCH(_7043_DJones_1_export_excel_2_9_[[#Headers],[NBAA NBAA Link]],'By serial number'!$A$1:$AV$1,0)))=0,"",INDEX('By serial number'!$A:$AV,MATCH(TEXT($C159,"000"),'By serial number'!$A:$A,0),MATCH(_7043_DJones_1_export_excel_2_9_[[#Headers],[NBAA NBAA Link]],'By serial number'!$A$1:$AV$1,0)))</f>
        <v/>
      </c>
      <c r="BG159" s="4" t="str">
        <f>IF(LEN(INDEX('By serial number'!$A:$AV,MATCH(TEXT($C159,"000"),'By serial number'!$A:$A,0),MATCH(_7043_DJones_1_export_excel_2_9_[[#Headers],[Certificate Designator]],'By serial number'!$A$1:$AV$1,0)))=0,"",INDEX('By serial number'!$A:$AV,MATCH(TEXT($C159,"000"),'By serial number'!$A:$A,0),MATCH(_7043_DJones_1_export_excel_2_9_[[#Headers],[Certificate Designator]],'By serial number'!$A$1:$AV$1,0)))</f>
        <v/>
      </c>
      <c r="BH159" s="4" t="str">
        <f>IF(LEN(INDEX('By serial number'!$A:$AV,MATCH(TEXT($C159,"000"),'By serial number'!$A:$A,0),MATCH(_7043_DJones_1_export_excel_2_9_[[#Headers],[Company Name]],'By serial number'!$A$1:$AV$1,0)))=0,"",INDEX('By serial number'!$A:$AV,MATCH(TEXT($C159,"000"),'By serial number'!$A:$A,0),MATCH(_7043_DJones_1_export_excel_2_9_[[#Headers],[Company Name]],'By serial number'!$A$1:$AV$1,0)))</f>
        <v/>
      </c>
      <c r="BI159" s="4" t="str">
        <f>IF(LEN(INDEX('By serial number'!$A:$AV,MATCH(TEXT($C159,"000"),'By serial number'!$A:$A,0),MATCH(_7043_DJones_1_export_excel_2_9_[[#Headers],[CEO_Name]],'By serial number'!$A$1:$AV$1,0)))=0,"",INDEX('By serial number'!$A:$AV,MATCH(TEXT($C159,"000"),'By serial number'!$A:$A,0),MATCH(_7043_DJones_1_export_excel_2_9_[[#Headers],[CEO_Name]],'By serial number'!$A$1:$AV$1,0)))</f>
        <v/>
      </c>
      <c r="BJ159" s="4" t="str">
        <f>IF(LEN(INDEX('By serial number'!$A:$AV,MATCH(TEXT($C159,"000"),'By serial number'!$A:$A,0),MATCH(_7043_DJones_1_export_excel_2_9_[[#Headers],[CEO_Title]],'By serial number'!$A$1:$AV$1,0)))=0,"",INDEX('By serial number'!$A:$AV,MATCH(TEXT($C159,"000"),'By serial number'!$A:$A,0),MATCH(_7043_DJones_1_export_excel_2_9_[[#Headers],[CEO_Title]],'By serial number'!$A$1:$AV$1,0)))</f>
        <v/>
      </c>
      <c r="BK159" s="4" t="str">
        <f>IF(LEN(INDEX('By serial number'!$A:$AV,MATCH(TEXT($C159,"000"),'By serial number'!$A:$A,0),MATCH(_7043_DJones_1_export_excel_2_9_[[#Headers],[CEO_Address1]],'By serial number'!$A$1:$AV$1,0)))=0,"",INDEX('By serial number'!$A:$AV,MATCH(TEXT($C159,"000"),'By serial number'!$A:$A,0),MATCH(_7043_DJones_1_export_excel_2_9_[[#Headers],[CEO_Address1]],'By serial number'!$A$1:$AV$1,0)))</f>
        <v/>
      </c>
      <c r="BL159" s="4" t="str">
        <f>IF(LEN(INDEX('By serial number'!$A:$AV,MATCH(TEXT($C159,"000"),'By serial number'!$A:$A,0),MATCH(_7043_DJones_1_export_excel_2_9_[[#Headers],[CEO_Address2]],'By serial number'!$A$1:$AV$1,0)))=0,"",INDEX('By serial number'!$A:$AV,MATCH(TEXT($C159,"000"),'By serial number'!$A:$A,0),MATCH(_7043_DJones_1_export_excel_2_9_[[#Headers],[CEO_Address2]],'By serial number'!$A$1:$AV$1,0)))</f>
        <v/>
      </c>
      <c r="BM159" s="4" t="str">
        <f>IF(LEN(INDEX('By serial number'!$A:$AV,MATCH(TEXT($C159,"000"),'By serial number'!$A:$A,0),MATCH(_7043_DJones_1_export_excel_2_9_[[#Headers],[CEO_Address3]],'By serial number'!$A$1:$AV$1,0)))=0,"",INDEX('By serial number'!$A:$AV,MATCH(TEXT($C159,"000"),'By serial number'!$A:$A,0),MATCH(_7043_DJones_1_export_excel_2_9_[[#Headers],[CEO_Address3]],'By serial number'!$A$1:$AV$1,0)))</f>
        <v/>
      </c>
      <c r="BN159" s="4" t="str">
        <f>IF(LEN(INDEX('By serial number'!$A:$AV,MATCH(TEXT($C159,"000"),'By serial number'!$A:$A,0),MATCH(_7043_DJones_1_export_excel_2_9_[[#Headers],[CEO_City]],'By serial number'!$A$1:$AV$1,0)))=0,"",INDEX('By serial number'!$A:$AV,MATCH(TEXT($C159,"000"),'By serial number'!$A:$A,0),MATCH(_7043_DJones_1_export_excel_2_9_[[#Headers],[CEO_City]],'By serial number'!$A$1:$AV$1,0)))</f>
        <v/>
      </c>
      <c r="BO159" s="4" t="str">
        <f>IF(LEN(INDEX('By serial number'!$A:$AV,MATCH(TEXT($C159,"000"),'By serial number'!$A:$A,0),MATCH(_7043_DJones_1_export_excel_2_9_[[#Headers],[CEO_State]],'By serial number'!$A$1:$AV$1,0)))=0,"",INDEX('By serial number'!$A:$AV,MATCH(TEXT($C159,"000"),'By serial number'!$A:$A,0),MATCH(_7043_DJones_1_export_excel_2_9_[[#Headers],[CEO_State]],'By serial number'!$A$1:$AV$1,0)))</f>
        <v/>
      </c>
      <c r="BP159" s="4" t="str">
        <f>IF(LEN(INDEX('By serial number'!$A:$AV,MATCH(TEXT($C159,"000"),'By serial number'!$A:$A,0),MATCH(_7043_DJones_1_export_excel_2_9_[[#Headers],[CEO_Postal_Code]],'By serial number'!$A$1:$AV$1,0)))=0,"",INDEX('By serial number'!$A:$AV,MATCH(TEXT($C159,"000"),'By serial number'!$A:$A,0),MATCH(_7043_DJones_1_export_excel_2_9_[[#Headers],[CEO_Postal_Code]],'By serial number'!$A$1:$AV$1,0)))</f>
        <v/>
      </c>
      <c r="BQ159" s="4" t="str">
        <f>IF(LEN(INDEX('By serial number'!$A:$AV,MATCH(TEXT($C159,"000"),'By serial number'!$A:$A,0),MATCH(_7043_DJones_1_export_excel_2_9_[[#Headers],[CEO_Country]],'By serial number'!$A$1:$AV$1,0)))=0,"",INDEX('By serial number'!$A:$AV,MATCH(TEXT($C159,"000"),'By serial number'!$A:$A,0),MATCH(_7043_DJones_1_export_excel_2_9_[[#Headers],[CEO_Country]],'By serial number'!$A$1:$AV$1,0)))</f>
        <v/>
      </c>
      <c r="BR159" s="4" t="str">
        <f>IF(LEN(INDEX('By serial number'!$A:$AV,MATCH(TEXT($C159,"000"),'By serial number'!$A:$A,0),MATCH(_7043_DJones_1_export_excel_2_9_[[#Headers],[CEO_Phone]],'By serial number'!$A$1:$AV$1,0)))=0,"",INDEX('By serial number'!$A:$AV,MATCH(TEXT($C159,"000"),'By serial number'!$A:$A,0),MATCH(_7043_DJones_1_export_excel_2_9_[[#Headers],[CEO_Phone]],'By serial number'!$A$1:$AV$1,0)))</f>
        <v/>
      </c>
      <c r="BS159" s="4" t="str">
        <f>IF(LEN(INDEX('By serial number'!$A:$AV,MATCH(TEXT($C159,"000"),'By serial number'!$A:$A,0),MATCH(_7043_DJones_1_export_excel_2_9_[[#Headers],[CEO_Phone_Extension]],'By serial number'!$A$1:$AV$1,0)))=0,"",INDEX('By serial number'!$A:$AV,MATCH(TEXT($C159,"000"),'By serial number'!$A:$A,0),MATCH(_7043_DJones_1_export_excel_2_9_[[#Headers],[CEO_Phone_Extension]],'By serial number'!$A$1:$AV$1,0)))</f>
        <v/>
      </c>
      <c r="BT159" s="4" t="str">
        <f>IF(LEN(INDEX('By serial number'!$A:$AV,MATCH(TEXT($C159,"000"),'By serial number'!$A:$A,0),MATCH(_7043_DJones_1_export_excel_2_9_[[#Headers],[CEO_Foreign_Phone]],'By serial number'!$A$1:$AV$1,0)))=0,"",INDEX('By serial number'!$A:$AV,MATCH(TEXT($C159,"000"),'By serial number'!$A:$A,0),MATCH(_7043_DJones_1_export_excel_2_9_[[#Headers],[CEO_Foreign_Phone]],'By serial number'!$A$1:$AV$1,0)))</f>
        <v/>
      </c>
      <c r="BU159" s="4" t="str">
        <f>IFERROR(INDEX(Zerobounce!$A:$B,MATCH(_7043_DJones_1_export_excel_2_9_[[#This Row],[COMPEMAILADDRESS]],Zerobounce!$A:$A,0),2),"")</f>
        <v/>
      </c>
      <c r="BV159" s="4" t="str">
        <f>IFERROR(INDEX(Zerobounce!$A:$B,MATCH(_7043_DJones_1_export_excel_2_9_[[#This Row],[CONTACTEMAIL]],Zerobounce!$A:$A,0),2),"")</f>
        <v>valid</v>
      </c>
      <c r="BW159" s="11"/>
    </row>
    <row r="160" spans="1:75" x14ac:dyDescent="0.25">
      <c r="A160" s="4" t="s">
        <v>999</v>
      </c>
      <c r="B160" s="4" t="s">
        <v>1000</v>
      </c>
      <c r="C160">
        <v>292</v>
      </c>
      <c r="D160" s="4" t="s">
        <v>802</v>
      </c>
      <c r="E160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N557GA</v>
      </c>
      <c r="F160" s="4" t="s">
        <v>1538</v>
      </c>
      <c r="G160" s="4"/>
      <c r="H160" s="4" t="s">
        <v>1539</v>
      </c>
      <c r="I160" s="4" t="s">
        <v>1043</v>
      </c>
      <c r="J160" s="4" t="s">
        <v>2063</v>
      </c>
      <c r="K160" s="4" t="s">
        <v>2064</v>
      </c>
      <c r="L160" s="4" t="s">
        <v>2065</v>
      </c>
      <c r="M160" s="4" t="s">
        <v>2066</v>
      </c>
      <c r="N160" s="4"/>
      <c r="P160" s="4" t="s">
        <v>1539</v>
      </c>
      <c r="Q160" s="4" t="s">
        <v>1016</v>
      </c>
      <c r="R160" s="4" t="s">
        <v>2067</v>
      </c>
      <c r="S160" s="4" t="s">
        <v>2068</v>
      </c>
      <c r="T160" s="4" t="s">
        <v>2069</v>
      </c>
      <c r="U160" s="4"/>
      <c r="V160" s="4" t="s">
        <v>2070</v>
      </c>
      <c r="W160" s="4" t="s">
        <v>2071</v>
      </c>
      <c r="X160" s="4" t="s">
        <v>1176</v>
      </c>
      <c r="Y160" s="4"/>
      <c r="Z160" s="4" t="s">
        <v>2069</v>
      </c>
      <c r="AA160" s="4"/>
      <c r="AB160" s="4"/>
      <c r="AC160" s="4" t="str">
        <f>IF(LEN(INDEX('By serial number'!$A:$AV,MATCH(TEXT($C160,"000"),'By serial number'!$A:$A,0),MATCH(_7043_DJones_1_export_excel_2_9_[[#Headers],["Operator"]],'By serial number'!$A$1:$AV$1,0)))=0,"",INDEX('By serial number'!$A:$AV,MATCH(TEXT($C160,"000"),'By serial number'!$A:$A,0),MATCH(_7043_DJones_1_export_excel_2_9_[[#Headers],["Operator"]],'By serial number'!$A$1:$AV$1,0)))</f>
        <v/>
      </c>
      <c r="AD160" s="4" t="str">
        <f>IF(LEN(INDEX('By serial number'!$A:$AV,MATCH(TEXT($C160,"000"),'By serial number'!$A:$A,0),MATCH(_7043_DJones_1_export_excel_2_9_[[#Headers],[Data]],'By serial number'!$A$1:$AV$1,0)))=0,"",INDEX('By serial number'!$A:$AV,MATCH(TEXT($C160,"000"),'By serial number'!$A:$A,0),MATCH(_7043_DJones_1_export_excel_2_9_[[#Headers],[Data]],'By serial number'!$A$1:$AV$1,0)))</f>
        <v>Gestiones Ambair Ltd bought 9/5/17</v>
      </c>
      <c r="AE160" s="4" t="str">
        <f>IF(LEN(INDEX('By serial number'!$A:$AV,MATCH(TEXT($C160,"000"),'By serial number'!$A:$A,0),MATCH(_7043_DJones_1_export_excel_2_9_[[#Headers],[NAME]],'By serial number'!$A$1:$AV$1,0)))=0,"",INDEX('By serial number'!$A:$AV,MATCH(TEXT($C160,"000"),'By serial number'!$A:$A,0),MATCH(_7043_DJones_1_export_excel_2_9_[[#Headers],[NAME]],'By serial number'!$A$1:$AV$1,0)))</f>
        <v>BANK OF UTAH TRUSTEE</v>
      </c>
      <c r="AF160" s="4" t="str">
        <f>IF(LEN(INDEX('By serial number'!$A:$AV,MATCH(TEXT($C160,"000"),'By serial number'!$A:$A,0),MATCH(_7043_DJones_1_export_excel_2_9_[[#Headers],[STREET]],'By serial number'!$A$1:$AV$1,0)))=0,"",INDEX('By serial number'!$A:$AV,MATCH(TEXT($C160,"000"),'By serial number'!$A:$A,0),MATCH(_7043_DJones_1_export_excel_2_9_[[#Headers],[STREET]],'By serial number'!$A$1:$AV$1,0)))</f>
        <v>50 SOUTH 200 EAST STE 110</v>
      </c>
      <c r="AG160" s="4" t="str">
        <f>IF(LEN(INDEX('By serial number'!$A:$AV,MATCH(TEXT($C160,"000"),'By serial number'!$A:$A,0),MATCH(_7043_DJones_1_export_excel_2_9_[[#Headers],[CITY]],'By serial number'!$A$1:$AV$1,0)))=0,"",INDEX('By serial number'!$A:$AV,MATCH(TEXT($C160,"000"),'By serial number'!$A:$A,0),MATCH(_7043_DJones_1_export_excel_2_9_[[#Headers],[CITY]],'By serial number'!$A$1:$AV$1,0)))</f>
        <v>SALT LAKE CITY</v>
      </c>
      <c r="AH160" s="4" t="str">
        <f>IF(LEN(INDEX('By serial number'!$A:$AV,MATCH(TEXT($C160,"000"),'By serial number'!$A:$A,0),MATCH(_7043_DJones_1_export_excel_2_9_[[#Headers],[STATE]],'By serial number'!$A$1:$AV$1,0)))=0,"",INDEX('By serial number'!$A:$AV,MATCH(TEXT($C160,"000"),'By serial number'!$A:$A,0),MATCH(_7043_DJones_1_export_excel_2_9_[[#Headers],[STATE]],'By serial number'!$A$1:$AV$1,0)))</f>
        <v>UT</v>
      </c>
      <c r="AI160" s="4" t="e">
        <f>IF(LEN(INDEX('By serial number'!$A:$AV,MATCH(TEXT($C160,"000"),'By serial number'!$A:$A,0),MATCH(_7043_DJones_1_export_excel_2_9_[[#Headers],[Column1]],'By serial number'!$A$1:$AV$1,0)))=0,"",INDEX('By serial number'!$A:$AV,MATCH(TEXT($C160,"000"),'By serial number'!$A:$A,0),MATCH(_7043_DJones_1_export_excel_2_9_[[#Headers],[Column1]],'By serial number'!$A$1:$AV$1,0)))</f>
        <v>#N/A</v>
      </c>
      <c r="AJ160" s="4" t="str">
        <f>IF(LEN(INDEX('By serial number'!$A:$AV,MATCH(TEXT($C160,"000"),'By serial number'!$A:$A,0),MATCH(_7043_DJones_1_export_excel_2_9_[[#Headers],[OTHER NAMES(1)]],'By serial number'!$A$1:$AV$1,0)))=0,"",INDEX('By serial number'!$A:$AV,MATCH(TEXT($C160,"000"),'By serial number'!$A:$A,0),MATCH(_7043_DJones_1_export_excel_2_9_[[#Headers],[OTHER NAMES(1)]],'By serial number'!$A$1:$AV$1,0)))</f>
        <v/>
      </c>
      <c r="AK160" s="4" t="str">
        <f>IF(LEN(INDEX('By serial number'!$A:$AV,MATCH(TEXT($C160,"000"),'By serial number'!$A:$A,0),MATCH(_7043_DJones_1_export_excel_2_9_[[#Headers],[OTHER NAMES(2)]],'By serial number'!$A$1:$AV$1,0)))=0,"",INDEX('By serial number'!$A:$AV,MATCH(TEXT($C160,"000"),'By serial number'!$A:$A,0),MATCH(_7043_DJones_1_export_excel_2_9_[[#Headers],[OTHER NAMES(2)]],'By serial number'!$A$1:$AV$1,0)))</f>
        <v/>
      </c>
      <c r="AL160" s="4" t="str">
        <f>IF(LEN(INDEX('By serial number'!$A:$AV,MATCH(TEXT($C160,"000"),'By serial number'!$A:$A,0),MATCH(_7043_DJones_1_export_excel_2_9_[[#Headers],[Part 135 Certificate Holder Name]],'By serial number'!$A$1:$AV$1,0)))=0,"",INDEX('By serial number'!$A:$AV,MATCH(TEXT($C160,"000"),'By serial number'!$A:$A,0),MATCH(_7043_DJones_1_export_excel_2_9_[[#Headers],[Part 135 Certificate Holder Name]],'By serial number'!$A$1:$AV$1,0)))</f>
        <v/>
      </c>
      <c r="AM160" s="4" t="str">
        <f>IF(LEN(INDEX('By serial number'!$A:$AV,MATCH(TEXT($C160,"000"),'By serial number'!$A:$A,0),MATCH(_7043_DJones_1_export_excel_2_9_[[#Headers],[Part 135 Dsgn]],'By serial number'!$A$1:$AV$1,0)))=0,"",INDEX('By serial number'!$A:$AV,MATCH(TEXT($C160,"000"),'By serial number'!$A:$A,0),MATCH(_7043_DJones_1_export_excel_2_9_[[#Headers],[Part 135 Dsgn]],'By serial number'!$A$1:$AV$1,0)))</f>
        <v/>
      </c>
      <c r="AN160" s="4" t="e">
        <f>IF(LEN(INDEX('By serial number'!$A:$AV,MATCH(TEXT($C160,"000"),'By serial number'!$A:$A,0),MATCH(_7043_DJones_1_export_excel_2_9_[[#Headers],[Column2]],'By serial number'!$A$1:$AV$1,0)))=0,"",INDEX('By serial number'!$A:$AV,MATCH(TEXT($C160,"000"),'By serial number'!$A:$A,0),MATCH(_7043_DJones_1_export_excel_2_9_[[#Headers],[Column2]],'By serial number'!$A$1:$AV$1,0)))</f>
        <v>#N/A</v>
      </c>
      <c r="AO160" s="4" t="str">
        <f>IF(LEN(INDEX('By serial number'!$A:$AV,MATCH(TEXT($C160,"000"),'By serial number'!$A:$A,0),MATCH(_7043_DJones_1_export_excel_2_9_[[#Headers],[DNB Key People]],'By serial number'!$A$1:$AV$1,0)))=0,"",INDEX('By serial number'!$A:$AV,MATCH(TEXT($C160,"000"),'By serial number'!$A:$A,0),MATCH(_7043_DJones_1_export_excel_2_9_[[#Headers],[DNB Key People]],'By serial number'!$A$1:$AV$1,0)))</f>
        <v/>
      </c>
      <c r="AP160" s="4" t="str">
        <f>IF(LEN(INDEX('By serial number'!$A:$AV,MATCH(TEXT($C160,"000"),'By serial number'!$A:$A,0),MATCH(_7043_DJones_1_export_excel_2_9_[[#Headers],[POC]],'By serial number'!$A$1:$AV$1,0)))=0,"",INDEX('By serial number'!$A:$AV,MATCH(TEXT($C160,"000"),'By serial number'!$A:$A,0),MATCH(_7043_DJones_1_export_excel_2_9_[[#Headers],[POC]],'By serial number'!$A$1:$AV$1,0)))</f>
        <v/>
      </c>
      <c r="AQ160" s="4" t="str">
        <f>IF(LEN(INDEX('By serial number'!$A:$AV,MATCH(TEXT($C160,"000"),'By serial number'!$A:$A,0),MATCH(_7043_DJones_1_export_excel_2_9_[[#Headers],[Title]],'By serial number'!$A$1:$AV$1,0)))=0,"",INDEX('By serial number'!$A:$AV,MATCH(TEXT($C160,"000"),'By serial number'!$A:$A,0),MATCH(_7043_DJones_1_export_excel_2_9_[[#Headers],[Title]],'By serial number'!$A$1:$AV$1,0)))</f>
        <v/>
      </c>
      <c r="AR160" s="4" t="str">
        <f>IF(LEN(INDEX('By serial number'!$A:$AV,MATCH(TEXT($C160,"000"),'By serial number'!$A:$A,0),MATCH(_7043_DJones_1_export_excel_2_9_[[#Headers],[Address]],'By serial number'!$A$1:$AV$1,0)))=0,"",INDEX('By serial number'!$A:$AV,MATCH(TEXT($C160,"000"),'By serial number'!$A:$A,0),MATCH(_7043_DJones_1_export_excel_2_9_[[#Headers],[Address]],'By serial number'!$A$1:$AV$1,0)))</f>
        <v/>
      </c>
      <c r="AS160" s="4" t="e">
        <f>IF(LEN(INDEX('By serial number'!$A:$AV,MATCH(TEXT($C160,"000"),'By serial number'!$A:$A,0),MATCH(_7043_DJones_1_export_excel_2_9_[[#Headers],[Column3]],'By serial number'!$A$1:$AV$1,0)))=0,"",INDEX('By serial number'!$A:$AV,MATCH(TEXT($C160,"000"),'By serial number'!$A:$A,0),MATCH(_7043_DJones_1_export_excel_2_9_[[#Headers],[Column3]],'By serial number'!$A$1:$AV$1,0)))</f>
        <v>#N/A</v>
      </c>
      <c r="AT160" s="4" t="str">
        <f>IF(LEN(INDEX('By serial number'!$A:$AV,MATCH(TEXT($C160,"000"),'By serial number'!$A:$A,0),MATCH(_7043_DJones_1_export_excel_2_9_[[#Headers],[Phone]],'By serial number'!$A$1:$AV$1,0)))=0,"",INDEX('By serial number'!$A:$AV,MATCH(TEXT($C160,"000"),'By serial number'!$A:$A,0),MATCH(_7043_DJones_1_export_excel_2_9_[[#Headers],[Phone]],'By serial number'!$A$1:$AV$1,0)))</f>
        <v/>
      </c>
      <c r="AU160" s="4" t="str">
        <f>IF(LEN(INDEX('By serial number'!$A:$AV,MATCH(TEXT($C160,"000"),'By serial number'!$A:$A,0),MATCH(_7043_DJones_1_export_excel_2_9_[[#Headers],[Email]],'By serial number'!$A$1:$AV$1,0)))=0,"",INDEX('By serial number'!$A:$AV,MATCH(TEXT($C160,"000"),'By serial number'!$A:$A,0),MATCH(_7043_DJones_1_export_excel_2_9_[[#Headers],[Email]],'By serial number'!$A$1:$AV$1,0)))</f>
        <v/>
      </c>
      <c r="AV160" s="4" t="e">
        <f>IF(LEN(INDEX('By serial number'!$A:$AV,MATCH(TEXT($C160,"000"),'By serial number'!$A:$A,0),MATCH(_7043_DJones_1_export_excel_2_9_[[#Headers],[Column4]],'By serial number'!$A$1:$AV$1,0)))=0,"",INDEX('By serial number'!$A:$AV,MATCH(TEXT($C160,"000"),'By serial number'!$A:$A,0),MATCH(_7043_DJones_1_export_excel_2_9_[[#Headers],[Column4]],'By serial number'!$A$1:$AV$1,0)))</f>
        <v>#N/A</v>
      </c>
      <c r="AW160" s="4" t="str">
        <f>IF(LEN(INDEX('By serial number'!$A:$AV,MATCH(TEXT($C160,"000"),'By serial number'!$A:$A,0),MATCH(_7043_DJones_1_export_excel_2_9_[[#Headers],[NBAA Name]],'By serial number'!$A$1:$AV$1,0)))=0,"",INDEX('By serial number'!$A:$AV,MATCH(TEXT($C160,"000"),'By serial number'!$A:$A,0),MATCH(_7043_DJones_1_export_excel_2_9_[[#Headers],[NBAA Name]],'By serial number'!$A$1:$AV$1,0)))</f>
        <v xml:space="preserve">Gestiones Ambair LTD </v>
      </c>
      <c r="AX160" s="4" t="str">
        <f>IF(LEN(INDEX('By serial number'!$A:$AV,MATCH(TEXT($C160,"000"),'By serial number'!$A:$A,0),MATCH(_7043_DJones_1_export_excel_2_9_[[#Headers],[NBAA Addr1]],'By serial number'!$A$1:$AV$1,0)))=0,"",INDEX('By serial number'!$A:$AV,MATCH(TEXT($C160,"000"),'By serial number'!$A:$A,0),MATCH(_7043_DJones_1_export_excel_2_9_[[#Headers],[NBAA Addr1]],'By serial number'!$A$1:$AV$1,0)))</f>
        <v>EPS A-121 8260 NW 14th Street</v>
      </c>
      <c r="AY160" s="4" t="str">
        <f>IF(LEN(INDEX('By serial number'!$A:$AV,MATCH(TEXT($C160,"000"),'By serial number'!$A:$A,0),MATCH(_7043_DJones_1_export_excel_2_9_[[#Headers],[NBAA Addr2]],'By serial number'!$A$1:$AV$1,0)))=0,"",INDEX('By serial number'!$A:$AV,MATCH(TEXT($C160,"000"),'By serial number'!$A:$A,0),MATCH(_7043_DJones_1_export_excel_2_9_[[#Headers],[NBAA Addr2]],'By serial number'!$A$1:$AV$1,0)))</f>
        <v/>
      </c>
      <c r="AZ160" s="4" t="str">
        <f>IF(LEN(INDEX('By serial number'!$A:$AV,MATCH(TEXT($C160,"000"),'By serial number'!$A:$A,0),MATCH(_7043_DJones_1_export_excel_2_9_[[#Headers],[NBAA City]],'By serial number'!$A$1:$AV$1,0)))=0,"",INDEX('By serial number'!$A:$AV,MATCH(TEXT($C160,"000"),'By serial number'!$A:$A,0),MATCH(_7043_DJones_1_export_excel_2_9_[[#Headers],[NBAA City]],'By serial number'!$A$1:$AV$1,0)))</f>
        <v>Baton Rouge</v>
      </c>
      <c r="BA160" s="4" t="str">
        <f>IF(LEN(INDEX('By serial number'!$A:$AV,MATCH(TEXT($C160,"000"),'By serial number'!$A:$A,0),MATCH(_7043_DJones_1_export_excel_2_9_[[#Headers],[NBAA State]],'By serial number'!$A$1:$AV$1,0)))=0,"",INDEX('By serial number'!$A:$AV,MATCH(TEXT($C160,"000"),'By serial number'!$A:$A,0),MATCH(_7043_DJones_1_export_excel_2_9_[[#Headers],[NBAA State]],'By serial number'!$A$1:$AV$1,0)))</f>
        <v>Doral</v>
      </c>
      <c r="BB160" s="4" t="str">
        <f>IF(LEN(INDEX('By serial number'!$A:$AV,MATCH(TEXT($C160,"000"),'By serial number'!$A:$A,0),MATCH(_7043_DJones_1_export_excel_2_9_[[#Headers],[NBAA Zip]],'By serial number'!$A$1:$AV$1,0)))=0,"",INDEX('By serial number'!$A:$AV,MATCH(TEXT($C160,"000"),'By serial number'!$A:$A,0),MATCH(_7043_DJones_1_export_excel_2_9_[[#Headers],[NBAA Zip]],'By serial number'!$A$1:$AV$1,0)))</f>
        <v>Doral Florida 33126</v>
      </c>
      <c r="BC160" s="4" t="str">
        <f>IF(LEN(INDEX('By serial number'!$A:$AV,MATCH(TEXT($C160,"000"),'By serial number'!$A:$A,0),MATCH(_7043_DJones_1_export_excel_2_9_[[#Headers],[NBAA Phone]],'By serial number'!$A$1:$AV$1,0)))=0,"",INDEX('By serial number'!$A:$AV,MATCH(TEXT($C160,"000"),'By serial number'!$A:$A,0),MATCH(_7043_DJones_1_export_excel_2_9_[[#Headers],[NBAA Phone]],'By serial number'!$A$1:$AV$1,0)))</f>
        <v>+1 829.519.4889</v>
      </c>
      <c r="BD160" s="4" t="str">
        <f>IF(LEN(INDEX('By serial number'!$A:$AV,MATCH(TEXT($C160,"000"),'By serial number'!$A:$A,0),MATCH(_7043_DJones_1_export_excel_2_9_[[#Headers],[NBAA Web]],'By serial number'!$A$1:$AV$1,0)))=0,"",INDEX('By serial number'!$A:$AV,MATCH(TEXT($C160,"000"),'By serial number'!$A:$A,0),MATCH(_7043_DJones_1_export_excel_2_9_[[#Headers],[NBAA Web]],'By serial number'!$A$1:$AV$1,0)))</f>
        <v/>
      </c>
      <c r="BE160" s="4" t="str">
        <f>IF(LEN(INDEX('By serial number'!$A:$AV,MATCH(TEXT($C160,"000"),'By serial number'!$A:$A,0),MATCH(_7043_DJones_1_export_excel_2_9_[[#Headers],[NBAA email]],'By serial number'!$A$1:$AV$1,0)))=0,"",INDEX('By serial number'!$A:$AV,MATCH(TEXT($C160,"000"),'By serial number'!$A:$A,0),MATCH(_7043_DJones_1_export_excel_2_9_[[#Headers],[NBAA email]],'By serial number'!$A$1:$AV$1,0)))</f>
        <v/>
      </c>
      <c r="BF160" s="4" t="str">
        <f>IF(LEN(INDEX('By serial number'!$A:$AV,MATCH(TEXT($C160,"000"),'By serial number'!$A:$A,0),MATCH(_7043_DJones_1_export_excel_2_9_[[#Headers],[NBAA NBAA Link]],'By serial number'!$A$1:$AV$1,0)))=0,"",INDEX('By serial number'!$A:$AV,MATCH(TEXT($C160,"000"),'By serial number'!$A:$A,0),MATCH(_7043_DJones_1_export_excel_2_9_[[#Headers],[NBAA NBAA Link]],'By serial number'!$A$1:$AV$1,0)))</f>
        <v/>
      </c>
      <c r="BG160" s="4" t="str">
        <f>IF(LEN(INDEX('By serial number'!$A:$AV,MATCH(TEXT($C160,"000"),'By serial number'!$A:$A,0),MATCH(_7043_DJones_1_export_excel_2_9_[[#Headers],[Certificate Designator]],'By serial number'!$A$1:$AV$1,0)))=0,"",INDEX('By serial number'!$A:$AV,MATCH(TEXT($C160,"000"),'By serial number'!$A:$A,0),MATCH(_7043_DJones_1_export_excel_2_9_[[#Headers],[Certificate Designator]],'By serial number'!$A$1:$AV$1,0)))</f>
        <v/>
      </c>
      <c r="BH160" s="4" t="str">
        <f>IF(LEN(INDEX('By serial number'!$A:$AV,MATCH(TEXT($C160,"000"),'By serial number'!$A:$A,0),MATCH(_7043_DJones_1_export_excel_2_9_[[#Headers],[Company Name]],'By serial number'!$A$1:$AV$1,0)))=0,"",INDEX('By serial number'!$A:$AV,MATCH(TEXT($C160,"000"),'By serial number'!$A:$A,0),MATCH(_7043_DJones_1_export_excel_2_9_[[#Headers],[Company Name]],'By serial number'!$A$1:$AV$1,0)))</f>
        <v/>
      </c>
      <c r="BI160" s="4" t="str">
        <f>IF(LEN(INDEX('By serial number'!$A:$AV,MATCH(TEXT($C160,"000"),'By serial number'!$A:$A,0),MATCH(_7043_DJones_1_export_excel_2_9_[[#Headers],[CEO_Name]],'By serial number'!$A$1:$AV$1,0)))=0,"",INDEX('By serial number'!$A:$AV,MATCH(TEXT($C160,"000"),'By serial number'!$A:$A,0),MATCH(_7043_DJones_1_export_excel_2_9_[[#Headers],[CEO_Name]],'By serial number'!$A$1:$AV$1,0)))</f>
        <v/>
      </c>
      <c r="BJ160" s="4" t="str">
        <f>IF(LEN(INDEX('By serial number'!$A:$AV,MATCH(TEXT($C160,"000"),'By serial number'!$A:$A,0),MATCH(_7043_DJones_1_export_excel_2_9_[[#Headers],[CEO_Title]],'By serial number'!$A$1:$AV$1,0)))=0,"",INDEX('By serial number'!$A:$AV,MATCH(TEXT($C160,"000"),'By serial number'!$A:$A,0),MATCH(_7043_DJones_1_export_excel_2_9_[[#Headers],[CEO_Title]],'By serial number'!$A$1:$AV$1,0)))</f>
        <v/>
      </c>
      <c r="BK160" s="4" t="str">
        <f>IF(LEN(INDEX('By serial number'!$A:$AV,MATCH(TEXT($C160,"000"),'By serial number'!$A:$A,0),MATCH(_7043_DJones_1_export_excel_2_9_[[#Headers],[CEO_Address1]],'By serial number'!$A$1:$AV$1,0)))=0,"",INDEX('By serial number'!$A:$AV,MATCH(TEXT($C160,"000"),'By serial number'!$A:$A,0),MATCH(_7043_DJones_1_export_excel_2_9_[[#Headers],[CEO_Address1]],'By serial number'!$A$1:$AV$1,0)))</f>
        <v/>
      </c>
      <c r="BL160" s="4" t="str">
        <f>IF(LEN(INDEX('By serial number'!$A:$AV,MATCH(TEXT($C160,"000"),'By serial number'!$A:$A,0),MATCH(_7043_DJones_1_export_excel_2_9_[[#Headers],[CEO_Address2]],'By serial number'!$A$1:$AV$1,0)))=0,"",INDEX('By serial number'!$A:$AV,MATCH(TEXT($C160,"000"),'By serial number'!$A:$A,0),MATCH(_7043_DJones_1_export_excel_2_9_[[#Headers],[CEO_Address2]],'By serial number'!$A$1:$AV$1,0)))</f>
        <v/>
      </c>
      <c r="BM160" s="4" t="str">
        <f>IF(LEN(INDEX('By serial number'!$A:$AV,MATCH(TEXT($C160,"000"),'By serial number'!$A:$A,0),MATCH(_7043_DJones_1_export_excel_2_9_[[#Headers],[CEO_Address3]],'By serial number'!$A$1:$AV$1,0)))=0,"",INDEX('By serial number'!$A:$AV,MATCH(TEXT($C160,"000"),'By serial number'!$A:$A,0),MATCH(_7043_DJones_1_export_excel_2_9_[[#Headers],[CEO_Address3]],'By serial number'!$A$1:$AV$1,0)))</f>
        <v/>
      </c>
      <c r="BN160" s="4" t="str">
        <f>IF(LEN(INDEX('By serial number'!$A:$AV,MATCH(TEXT($C160,"000"),'By serial number'!$A:$A,0),MATCH(_7043_DJones_1_export_excel_2_9_[[#Headers],[CEO_City]],'By serial number'!$A$1:$AV$1,0)))=0,"",INDEX('By serial number'!$A:$AV,MATCH(TEXT($C160,"000"),'By serial number'!$A:$A,0),MATCH(_7043_DJones_1_export_excel_2_9_[[#Headers],[CEO_City]],'By serial number'!$A$1:$AV$1,0)))</f>
        <v/>
      </c>
      <c r="BO160" s="4" t="str">
        <f>IF(LEN(INDEX('By serial number'!$A:$AV,MATCH(TEXT($C160,"000"),'By serial number'!$A:$A,0),MATCH(_7043_DJones_1_export_excel_2_9_[[#Headers],[CEO_State]],'By serial number'!$A$1:$AV$1,0)))=0,"",INDEX('By serial number'!$A:$AV,MATCH(TEXT($C160,"000"),'By serial number'!$A:$A,0),MATCH(_7043_DJones_1_export_excel_2_9_[[#Headers],[CEO_State]],'By serial number'!$A$1:$AV$1,0)))</f>
        <v/>
      </c>
      <c r="BP160" s="4" t="str">
        <f>IF(LEN(INDEX('By serial number'!$A:$AV,MATCH(TEXT($C160,"000"),'By serial number'!$A:$A,0),MATCH(_7043_DJones_1_export_excel_2_9_[[#Headers],[CEO_Postal_Code]],'By serial number'!$A$1:$AV$1,0)))=0,"",INDEX('By serial number'!$A:$AV,MATCH(TEXT($C160,"000"),'By serial number'!$A:$A,0),MATCH(_7043_DJones_1_export_excel_2_9_[[#Headers],[CEO_Postal_Code]],'By serial number'!$A$1:$AV$1,0)))</f>
        <v/>
      </c>
      <c r="BQ160" s="4" t="str">
        <f>IF(LEN(INDEX('By serial number'!$A:$AV,MATCH(TEXT($C160,"000"),'By serial number'!$A:$A,0),MATCH(_7043_DJones_1_export_excel_2_9_[[#Headers],[CEO_Country]],'By serial number'!$A$1:$AV$1,0)))=0,"",INDEX('By serial number'!$A:$AV,MATCH(TEXT($C160,"000"),'By serial number'!$A:$A,0),MATCH(_7043_DJones_1_export_excel_2_9_[[#Headers],[CEO_Country]],'By serial number'!$A$1:$AV$1,0)))</f>
        <v/>
      </c>
      <c r="BR160" s="4" t="str">
        <f>IF(LEN(INDEX('By serial number'!$A:$AV,MATCH(TEXT($C160,"000"),'By serial number'!$A:$A,0),MATCH(_7043_DJones_1_export_excel_2_9_[[#Headers],[CEO_Phone]],'By serial number'!$A$1:$AV$1,0)))=0,"",INDEX('By serial number'!$A:$AV,MATCH(TEXT($C160,"000"),'By serial number'!$A:$A,0),MATCH(_7043_DJones_1_export_excel_2_9_[[#Headers],[CEO_Phone]],'By serial number'!$A$1:$AV$1,0)))</f>
        <v/>
      </c>
      <c r="BS160" s="4" t="str">
        <f>IF(LEN(INDEX('By serial number'!$A:$AV,MATCH(TEXT($C160,"000"),'By serial number'!$A:$A,0),MATCH(_7043_DJones_1_export_excel_2_9_[[#Headers],[CEO_Phone_Extension]],'By serial number'!$A$1:$AV$1,0)))=0,"",INDEX('By serial number'!$A:$AV,MATCH(TEXT($C160,"000"),'By serial number'!$A:$A,0),MATCH(_7043_DJones_1_export_excel_2_9_[[#Headers],[CEO_Phone_Extension]],'By serial number'!$A$1:$AV$1,0)))</f>
        <v/>
      </c>
      <c r="BT160" s="4" t="str">
        <f>IF(LEN(INDEX('By serial number'!$A:$AV,MATCH(TEXT($C160,"000"),'By serial number'!$A:$A,0),MATCH(_7043_DJones_1_export_excel_2_9_[[#Headers],[CEO_Foreign_Phone]],'By serial number'!$A$1:$AV$1,0)))=0,"",INDEX('By serial number'!$A:$AV,MATCH(TEXT($C160,"000"),'By serial number'!$A:$A,0),MATCH(_7043_DJones_1_export_excel_2_9_[[#Headers],[CEO_Foreign_Phone]],'By serial number'!$A$1:$AV$1,0)))</f>
        <v/>
      </c>
      <c r="BU160" s="4" t="str">
        <f>IFERROR(INDEX(Zerobounce!$A:$B,MATCH(_7043_DJones_1_export_excel_2_9_[[#This Row],[COMPEMAILADDRESS]],Zerobounce!$A:$A,0),2),"")</f>
        <v>valid</v>
      </c>
      <c r="BV160" s="4" t="str">
        <f>IFERROR(INDEX(Zerobounce!$A:$B,MATCH(_7043_DJones_1_export_excel_2_9_[[#This Row],[CONTACTEMAIL]],Zerobounce!$A:$A,0),2),"")</f>
        <v/>
      </c>
      <c r="BW160" s="11"/>
    </row>
    <row r="161" spans="1:75" x14ac:dyDescent="0.25">
      <c r="A161" s="4" t="s">
        <v>999</v>
      </c>
      <c r="B161" s="4" t="s">
        <v>1000</v>
      </c>
      <c r="C161">
        <v>292</v>
      </c>
      <c r="D161" s="4" t="s">
        <v>802</v>
      </c>
      <c r="E161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N557GA</v>
      </c>
      <c r="F161" s="4" t="s">
        <v>1538</v>
      </c>
      <c r="G161" s="4"/>
      <c r="H161" s="4" t="s">
        <v>1539</v>
      </c>
      <c r="I161" s="4" t="s">
        <v>515</v>
      </c>
      <c r="J161" s="4" t="s">
        <v>2063</v>
      </c>
      <c r="K161" s="4" t="s">
        <v>2064</v>
      </c>
      <c r="L161" s="4" t="s">
        <v>2065</v>
      </c>
      <c r="M161" s="4" t="s">
        <v>2066</v>
      </c>
      <c r="N161" s="4"/>
      <c r="P161" s="4" t="s">
        <v>1539</v>
      </c>
      <c r="Q161" s="4" t="s">
        <v>1016</v>
      </c>
      <c r="R161" s="4" t="s">
        <v>2067</v>
      </c>
      <c r="S161" s="4" t="s">
        <v>2068</v>
      </c>
      <c r="T161" s="4" t="s">
        <v>2069</v>
      </c>
      <c r="U161" s="4"/>
      <c r="V161" s="4" t="s">
        <v>2072</v>
      </c>
      <c r="W161" s="4" t="s">
        <v>2073</v>
      </c>
      <c r="X161" s="4" t="s">
        <v>1039</v>
      </c>
      <c r="Y161" s="4"/>
      <c r="Z161" s="4" t="s">
        <v>2074</v>
      </c>
      <c r="AA161" s="4" t="s">
        <v>2074</v>
      </c>
      <c r="AB161" s="4"/>
      <c r="AC161" s="4" t="str">
        <f>IF(LEN(INDEX('By serial number'!$A:$AV,MATCH(TEXT($C161,"000"),'By serial number'!$A:$A,0),MATCH(_7043_DJones_1_export_excel_2_9_[[#Headers],["Operator"]],'By serial number'!$A$1:$AV$1,0)))=0,"",INDEX('By serial number'!$A:$AV,MATCH(TEXT($C161,"000"),'By serial number'!$A:$A,0),MATCH(_7043_DJones_1_export_excel_2_9_[[#Headers],["Operator"]],'By serial number'!$A$1:$AV$1,0)))</f>
        <v/>
      </c>
      <c r="AD161" s="4" t="str">
        <f>IF(LEN(INDEX('By serial number'!$A:$AV,MATCH(TEXT($C161,"000"),'By serial number'!$A:$A,0),MATCH(_7043_DJones_1_export_excel_2_9_[[#Headers],[Data]],'By serial number'!$A$1:$AV$1,0)))=0,"",INDEX('By serial number'!$A:$AV,MATCH(TEXT($C161,"000"),'By serial number'!$A:$A,0),MATCH(_7043_DJones_1_export_excel_2_9_[[#Headers],[Data]],'By serial number'!$A$1:$AV$1,0)))</f>
        <v>Gestiones Ambair Ltd bought 9/5/17</v>
      </c>
      <c r="AE161" s="4" t="str">
        <f>IF(LEN(INDEX('By serial number'!$A:$AV,MATCH(TEXT($C161,"000"),'By serial number'!$A:$A,0),MATCH(_7043_DJones_1_export_excel_2_9_[[#Headers],[NAME]],'By serial number'!$A$1:$AV$1,0)))=0,"",INDEX('By serial number'!$A:$AV,MATCH(TEXT($C161,"000"),'By serial number'!$A:$A,0),MATCH(_7043_DJones_1_export_excel_2_9_[[#Headers],[NAME]],'By serial number'!$A$1:$AV$1,0)))</f>
        <v>BANK OF UTAH TRUSTEE</v>
      </c>
      <c r="AF161" s="4" t="str">
        <f>IF(LEN(INDEX('By serial number'!$A:$AV,MATCH(TEXT($C161,"000"),'By serial number'!$A:$A,0),MATCH(_7043_DJones_1_export_excel_2_9_[[#Headers],[STREET]],'By serial number'!$A$1:$AV$1,0)))=0,"",INDEX('By serial number'!$A:$AV,MATCH(TEXT($C161,"000"),'By serial number'!$A:$A,0),MATCH(_7043_DJones_1_export_excel_2_9_[[#Headers],[STREET]],'By serial number'!$A$1:$AV$1,0)))</f>
        <v>50 SOUTH 200 EAST STE 110</v>
      </c>
      <c r="AG161" s="4" t="str">
        <f>IF(LEN(INDEX('By serial number'!$A:$AV,MATCH(TEXT($C161,"000"),'By serial number'!$A:$A,0),MATCH(_7043_DJones_1_export_excel_2_9_[[#Headers],[CITY]],'By serial number'!$A$1:$AV$1,0)))=0,"",INDEX('By serial number'!$A:$AV,MATCH(TEXT($C161,"000"),'By serial number'!$A:$A,0),MATCH(_7043_DJones_1_export_excel_2_9_[[#Headers],[CITY]],'By serial number'!$A$1:$AV$1,0)))</f>
        <v>SALT LAKE CITY</v>
      </c>
      <c r="AH161" s="4" t="str">
        <f>IF(LEN(INDEX('By serial number'!$A:$AV,MATCH(TEXT($C161,"000"),'By serial number'!$A:$A,0),MATCH(_7043_DJones_1_export_excel_2_9_[[#Headers],[STATE]],'By serial number'!$A$1:$AV$1,0)))=0,"",INDEX('By serial number'!$A:$AV,MATCH(TEXT($C161,"000"),'By serial number'!$A:$A,0),MATCH(_7043_DJones_1_export_excel_2_9_[[#Headers],[STATE]],'By serial number'!$A$1:$AV$1,0)))</f>
        <v>UT</v>
      </c>
      <c r="AI161" s="4" t="e">
        <f>IF(LEN(INDEX('By serial number'!$A:$AV,MATCH(TEXT($C161,"000"),'By serial number'!$A:$A,0),MATCH(_7043_DJones_1_export_excel_2_9_[[#Headers],[Column1]],'By serial number'!$A$1:$AV$1,0)))=0,"",INDEX('By serial number'!$A:$AV,MATCH(TEXT($C161,"000"),'By serial number'!$A:$A,0),MATCH(_7043_DJones_1_export_excel_2_9_[[#Headers],[Column1]],'By serial number'!$A$1:$AV$1,0)))</f>
        <v>#N/A</v>
      </c>
      <c r="AJ161" s="4" t="str">
        <f>IF(LEN(INDEX('By serial number'!$A:$AV,MATCH(TEXT($C161,"000"),'By serial number'!$A:$A,0),MATCH(_7043_DJones_1_export_excel_2_9_[[#Headers],[OTHER NAMES(1)]],'By serial number'!$A$1:$AV$1,0)))=0,"",INDEX('By serial number'!$A:$AV,MATCH(TEXT($C161,"000"),'By serial number'!$A:$A,0),MATCH(_7043_DJones_1_export_excel_2_9_[[#Headers],[OTHER NAMES(1)]],'By serial number'!$A$1:$AV$1,0)))</f>
        <v/>
      </c>
      <c r="AK161" s="4" t="str">
        <f>IF(LEN(INDEX('By serial number'!$A:$AV,MATCH(TEXT($C161,"000"),'By serial number'!$A:$A,0),MATCH(_7043_DJones_1_export_excel_2_9_[[#Headers],[OTHER NAMES(2)]],'By serial number'!$A$1:$AV$1,0)))=0,"",INDEX('By serial number'!$A:$AV,MATCH(TEXT($C161,"000"),'By serial number'!$A:$A,0),MATCH(_7043_DJones_1_export_excel_2_9_[[#Headers],[OTHER NAMES(2)]],'By serial number'!$A$1:$AV$1,0)))</f>
        <v/>
      </c>
      <c r="AL161" s="4" t="str">
        <f>IF(LEN(INDEX('By serial number'!$A:$AV,MATCH(TEXT($C161,"000"),'By serial number'!$A:$A,0),MATCH(_7043_DJones_1_export_excel_2_9_[[#Headers],[Part 135 Certificate Holder Name]],'By serial number'!$A$1:$AV$1,0)))=0,"",INDEX('By serial number'!$A:$AV,MATCH(TEXT($C161,"000"),'By serial number'!$A:$A,0),MATCH(_7043_DJones_1_export_excel_2_9_[[#Headers],[Part 135 Certificate Holder Name]],'By serial number'!$A$1:$AV$1,0)))</f>
        <v/>
      </c>
      <c r="AM161" s="4" t="str">
        <f>IF(LEN(INDEX('By serial number'!$A:$AV,MATCH(TEXT($C161,"000"),'By serial number'!$A:$A,0),MATCH(_7043_DJones_1_export_excel_2_9_[[#Headers],[Part 135 Dsgn]],'By serial number'!$A$1:$AV$1,0)))=0,"",INDEX('By serial number'!$A:$AV,MATCH(TEXT($C161,"000"),'By serial number'!$A:$A,0),MATCH(_7043_DJones_1_export_excel_2_9_[[#Headers],[Part 135 Dsgn]],'By serial number'!$A$1:$AV$1,0)))</f>
        <v/>
      </c>
      <c r="AN161" s="4" t="e">
        <f>IF(LEN(INDEX('By serial number'!$A:$AV,MATCH(TEXT($C161,"000"),'By serial number'!$A:$A,0),MATCH(_7043_DJones_1_export_excel_2_9_[[#Headers],[Column2]],'By serial number'!$A$1:$AV$1,0)))=0,"",INDEX('By serial number'!$A:$AV,MATCH(TEXT($C161,"000"),'By serial number'!$A:$A,0),MATCH(_7043_DJones_1_export_excel_2_9_[[#Headers],[Column2]],'By serial number'!$A$1:$AV$1,0)))</f>
        <v>#N/A</v>
      </c>
      <c r="AO161" s="4" t="str">
        <f>IF(LEN(INDEX('By serial number'!$A:$AV,MATCH(TEXT($C161,"000"),'By serial number'!$A:$A,0),MATCH(_7043_DJones_1_export_excel_2_9_[[#Headers],[DNB Key People]],'By serial number'!$A$1:$AV$1,0)))=0,"",INDEX('By serial number'!$A:$AV,MATCH(TEXT($C161,"000"),'By serial number'!$A:$A,0),MATCH(_7043_DJones_1_export_excel_2_9_[[#Headers],[DNB Key People]],'By serial number'!$A$1:$AV$1,0)))</f>
        <v/>
      </c>
      <c r="AP161" s="4" t="str">
        <f>IF(LEN(INDEX('By serial number'!$A:$AV,MATCH(TEXT($C161,"000"),'By serial number'!$A:$A,0),MATCH(_7043_DJones_1_export_excel_2_9_[[#Headers],[POC]],'By serial number'!$A$1:$AV$1,0)))=0,"",INDEX('By serial number'!$A:$AV,MATCH(TEXT($C161,"000"),'By serial number'!$A:$A,0),MATCH(_7043_DJones_1_export_excel_2_9_[[#Headers],[POC]],'By serial number'!$A$1:$AV$1,0)))</f>
        <v/>
      </c>
      <c r="AQ161" s="4" t="str">
        <f>IF(LEN(INDEX('By serial number'!$A:$AV,MATCH(TEXT($C161,"000"),'By serial number'!$A:$A,0),MATCH(_7043_DJones_1_export_excel_2_9_[[#Headers],[Title]],'By serial number'!$A$1:$AV$1,0)))=0,"",INDEX('By serial number'!$A:$AV,MATCH(TEXT($C161,"000"),'By serial number'!$A:$A,0),MATCH(_7043_DJones_1_export_excel_2_9_[[#Headers],[Title]],'By serial number'!$A$1:$AV$1,0)))</f>
        <v/>
      </c>
      <c r="AR161" s="4" t="str">
        <f>IF(LEN(INDEX('By serial number'!$A:$AV,MATCH(TEXT($C161,"000"),'By serial number'!$A:$A,0),MATCH(_7043_DJones_1_export_excel_2_9_[[#Headers],[Address]],'By serial number'!$A$1:$AV$1,0)))=0,"",INDEX('By serial number'!$A:$AV,MATCH(TEXT($C161,"000"),'By serial number'!$A:$A,0),MATCH(_7043_DJones_1_export_excel_2_9_[[#Headers],[Address]],'By serial number'!$A$1:$AV$1,0)))</f>
        <v/>
      </c>
      <c r="AS161" s="4" t="e">
        <f>IF(LEN(INDEX('By serial number'!$A:$AV,MATCH(TEXT($C161,"000"),'By serial number'!$A:$A,0),MATCH(_7043_DJones_1_export_excel_2_9_[[#Headers],[Column3]],'By serial number'!$A$1:$AV$1,0)))=0,"",INDEX('By serial number'!$A:$AV,MATCH(TEXT($C161,"000"),'By serial number'!$A:$A,0),MATCH(_7043_DJones_1_export_excel_2_9_[[#Headers],[Column3]],'By serial number'!$A$1:$AV$1,0)))</f>
        <v>#N/A</v>
      </c>
      <c r="AT161" s="4" t="str">
        <f>IF(LEN(INDEX('By serial number'!$A:$AV,MATCH(TEXT($C161,"000"),'By serial number'!$A:$A,0),MATCH(_7043_DJones_1_export_excel_2_9_[[#Headers],[Phone]],'By serial number'!$A$1:$AV$1,0)))=0,"",INDEX('By serial number'!$A:$AV,MATCH(TEXT($C161,"000"),'By serial number'!$A:$A,0),MATCH(_7043_DJones_1_export_excel_2_9_[[#Headers],[Phone]],'By serial number'!$A$1:$AV$1,0)))</f>
        <v/>
      </c>
      <c r="AU161" s="4" t="str">
        <f>IF(LEN(INDEX('By serial number'!$A:$AV,MATCH(TEXT($C161,"000"),'By serial number'!$A:$A,0),MATCH(_7043_DJones_1_export_excel_2_9_[[#Headers],[Email]],'By serial number'!$A$1:$AV$1,0)))=0,"",INDEX('By serial number'!$A:$AV,MATCH(TEXT($C161,"000"),'By serial number'!$A:$A,0),MATCH(_7043_DJones_1_export_excel_2_9_[[#Headers],[Email]],'By serial number'!$A$1:$AV$1,0)))</f>
        <v/>
      </c>
      <c r="AV161" s="4" t="e">
        <f>IF(LEN(INDEX('By serial number'!$A:$AV,MATCH(TEXT($C161,"000"),'By serial number'!$A:$A,0),MATCH(_7043_DJones_1_export_excel_2_9_[[#Headers],[Column4]],'By serial number'!$A$1:$AV$1,0)))=0,"",INDEX('By serial number'!$A:$AV,MATCH(TEXT($C161,"000"),'By serial number'!$A:$A,0),MATCH(_7043_DJones_1_export_excel_2_9_[[#Headers],[Column4]],'By serial number'!$A$1:$AV$1,0)))</f>
        <v>#N/A</v>
      </c>
      <c r="AW161" s="4" t="str">
        <f>IF(LEN(INDEX('By serial number'!$A:$AV,MATCH(TEXT($C161,"000"),'By serial number'!$A:$A,0),MATCH(_7043_DJones_1_export_excel_2_9_[[#Headers],[NBAA Name]],'By serial number'!$A$1:$AV$1,0)))=0,"",INDEX('By serial number'!$A:$AV,MATCH(TEXT($C161,"000"),'By serial number'!$A:$A,0),MATCH(_7043_DJones_1_export_excel_2_9_[[#Headers],[NBAA Name]],'By serial number'!$A$1:$AV$1,0)))</f>
        <v xml:space="preserve">Gestiones Ambair LTD </v>
      </c>
      <c r="AX161" s="4" t="str">
        <f>IF(LEN(INDEX('By serial number'!$A:$AV,MATCH(TEXT($C161,"000"),'By serial number'!$A:$A,0),MATCH(_7043_DJones_1_export_excel_2_9_[[#Headers],[NBAA Addr1]],'By serial number'!$A$1:$AV$1,0)))=0,"",INDEX('By serial number'!$A:$AV,MATCH(TEXT($C161,"000"),'By serial number'!$A:$A,0),MATCH(_7043_DJones_1_export_excel_2_9_[[#Headers],[NBAA Addr1]],'By serial number'!$A$1:$AV$1,0)))</f>
        <v>EPS A-121 8260 NW 14th Street</v>
      </c>
      <c r="AY161" s="4" t="str">
        <f>IF(LEN(INDEX('By serial number'!$A:$AV,MATCH(TEXT($C161,"000"),'By serial number'!$A:$A,0),MATCH(_7043_DJones_1_export_excel_2_9_[[#Headers],[NBAA Addr2]],'By serial number'!$A$1:$AV$1,0)))=0,"",INDEX('By serial number'!$A:$AV,MATCH(TEXT($C161,"000"),'By serial number'!$A:$A,0),MATCH(_7043_DJones_1_export_excel_2_9_[[#Headers],[NBAA Addr2]],'By serial number'!$A$1:$AV$1,0)))</f>
        <v/>
      </c>
      <c r="AZ161" s="4" t="str">
        <f>IF(LEN(INDEX('By serial number'!$A:$AV,MATCH(TEXT($C161,"000"),'By serial number'!$A:$A,0),MATCH(_7043_DJones_1_export_excel_2_9_[[#Headers],[NBAA City]],'By serial number'!$A$1:$AV$1,0)))=0,"",INDEX('By serial number'!$A:$AV,MATCH(TEXT($C161,"000"),'By serial number'!$A:$A,0),MATCH(_7043_DJones_1_export_excel_2_9_[[#Headers],[NBAA City]],'By serial number'!$A$1:$AV$1,0)))</f>
        <v>Baton Rouge</v>
      </c>
      <c r="BA161" s="4" t="str">
        <f>IF(LEN(INDEX('By serial number'!$A:$AV,MATCH(TEXT($C161,"000"),'By serial number'!$A:$A,0),MATCH(_7043_DJones_1_export_excel_2_9_[[#Headers],[NBAA State]],'By serial number'!$A$1:$AV$1,0)))=0,"",INDEX('By serial number'!$A:$AV,MATCH(TEXT($C161,"000"),'By serial number'!$A:$A,0),MATCH(_7043_DJones_1_export_excel_2_9_[[#Headers],[NBAA State]],'By serial number'!$A$1:$AV$1,0)))</f>
        <v>Doral</v>
      </c>
      <c r="BB161" s="4" t="str">
        <f>IF(LEN(INDEX('By serial number'!$A:$AV,MATCH(TEXT($C161,"000"),'By serial number'!$A:$A,0),MATCH(_7043_DJones_1_export_excel_2_9_[[#Headers],[NBAA Zip]],'By serial number'!$A$1:$AV$1,0)))=0,"",INDEX('By serial number'!$A:$AV,MATCH(TEXT($C161,"000"),'By serial number'!$A:$A,0),MATCH(_7043_DJones_1_export_excel_2_9_[[#Headers],[NBAA Zip]],'By serial number'!$A$1:$AV$1,0)))</f>
        <v>Doral Florida 33126</v>
      </c>
      <c r="BC161" s="4" t="str">
        <f>IF(LEN(INDEX('By serial number'!$A:$AV,MATCH(TEXT($C161,"000"),'By serial number'!$A:$A,0),MATCH(_7043_DJones_1_export_excel_2_9_[[#Headers],[NBAA Phone]],'By serial number'!$A$1:$AV$1,0)))=0,"",INDEX('By serial number'!$A:$AV,MATCH(TEXT($C161,"000"),'By serial number'!$A:$A,0),MATCH(_7043_DJones_1_export_excel_2_9_[[#Headers],[NBAA Phone]],'By serial number'!$A$1:$AV$1,0)))</f>
        <v>+1 829.519.4889</v>
      </c>
      <c r="BD161" s="4" t="str">
        <f>IF(LEN(INDEX('By serial number'!$A:$AV,MATCH(TEXT($C161,"000"),'By serial number'!$A:$A,0),MATCH(_7043_DJones_1_export_excel_2_9_[[#Headers],[NBAA Web]],'By serial number'!$A$1:$AV$1,0)))=0,"",INDEX('By serial number'!$A:$AV,MATCH(TEXT($C161,"000"),'By serial number'!$A:$A,0),MATCH(_7043_DJones_1_export_excel_2_9_[[#Headers],[NBAA Web]],'By serial number'!$A$1:$AV$1,0)))</f>
        <v/>
      </c>
      <c r="BE161" s="4" t="str">
        <f>IF(LEN(INDEX('By serial number'!$A:$AV,MATCH(TEXT($C161,"000"),'By serial number'!$A:$A,0),MATCH(_7043_DJones_1_export_excel_2_9_[[#Headers],[NBAA email]],'By serial number'!$A$1:$AV$1,0)))=0,"",INDEX('By serial number'!$A:$AV,MATCH(TEXT($C161,"000"),'By serial number'!$A:$A,0),MATCH(_7043_DJones_1_export_excel_2_9_[[#Headers],[NBAA email]],'By serial number'!$A$1:$AV$1,0)))</f>
        <v/>
      </c>
      <c r="BF161" s="4" t="str">
        <f>IF(LEN(INDEX('By serial number'!$A:$AV,MATCH(TEXT($C161,"000"),'By serial number'!$A:$A,0),MATCH(_7043_DJones_1_export_excel_2_9_[[#Headers],[NBAA NBAA Link]],'By serial number'!$A$1:$AV$1,0)))=0,"",INDEX('By serial number'!$A:$AV,MATCH(TEXT($C161,"000"),'By serial number'!$A:$A,0),MATCH(_7043_DJones_1_export_excel_2_9_[[#Headers],[NBAA NBAA Link]],'By serial number'!$A$1:$AV$1,0)))</f>
        <v/>
      </c>
      <c r="BG161" s="4" t="str">
        <f>IF(LEN(INDEX('By serial number'!$A:$AV,MATCH(TEXT($C161,"000"),'By serial number'!$A:$A,0),MATCH(_7043_DJones_1_export_excel_2_9_[[#Headers],[Certificate Designator]],'By serial number'!$A$1:$AV$1,0)))=0,"",INDEX('By serial number'!$A:$AV,MATCH(TEXT($C161,"000"),'By serial number'!$A:$A,0),MATCH(_7043_DJones_1_export_excel_2_9_[[#Headers],[Certificate Designator]],'By serial number'!$A$1:$AV$1,0)))</f>
        <v/>
      </c>
      <c r="BH161" s="4" t="str">
        <f>IF(LEN(INDEX('By serial number'!$A:$AV,MATCH(TEXT($C161,"000"),'By serial number'!$A:$A,0),MATCH(_7043_DJones_1_export_excel_2_9_[[#Headers],[Company Name]],'By serial number'!$A$1:$AV$1,0)))=0,"",INDEX('By serial number'!$A:$AV,MATCH(TEXT($C161,"000"),'By serial number'!$A:$A,0),MATCH(_7043_DJones_1_export_excel_2_9_[[#Headers],[Company Name]],'By serial number'!$A$1:$AV$1,0)))</f>
        <v/>
      </c>
      <c r="BI161" s="4" t="str">
        <f>IF(LEN(INDEX('By serial number'!$A:$AV,MATCH(TEXT($C161,"000"),'By serial number'!$A:$A,0),MATCH(_7043_DJones_1_export_excel_2_9_[[#Headers],[CEO_Name]],'By serial number'!$A$1:$AV$1,0)))=0,"",INDEX('By serial number'!$A:$AV,MATCH(TEXT($C161,"000"),'By serial number'!$A:$A,0),MATCH(_7043_DJones_1_export_excel_2_9_[[#Headers],[CEO_Name]],'By serial number'!$A$1:$AV$1,0)))</f>
        <v/>
      </c>
      <c r="BJ161" s="4" t="str">
        <f>IF(LEN(INDEX('By serial number'!$A:$AV,MATCH(TEXT($C161,"000"),'By serial number'!$A:$A,0),MATCH(_7043_DJones_1_export_excel_2_9_[[#Headers],[CEO_Title]],'By serial number'!$A$1:$AV$1,0)))=0,"",INDEX('By serial number'!$A:$AV,MATCH(TEXT($C161,"000"),'By serial number'!$A:$A,0),MATCH(_7043_DJones_1_export_excel_2_9_[[#Headers],[CEO_Title]],'By serial number'!$A$1:$AV$1,0)))</f>
        <v/>
      </c>
      <c r="BK161" s="4" t="str">
        <f>IF(LEN(INDEX('By serial number'!$A:$AV,MATCH(TEXT($C161,"000"),'By serial number'!$A:$A,0),MATCH(_7043_DJones_1_export_excel_2_9_[[#Headers],[CEO_Address1]],'By serial number'!$A$1:$AV$1,0)))=0,"",INDEX('By serial number'!$A:$AV,MATCH(TEXT($C161,"000"),'By serial number'!$A:$A,0),MATCH(_7043_DJones_1_export_excel_2_9_[[#Headers],[CEO_Address1]],'By serial number'!$A$1:$AV$1,0)))</f>
        <v/>
      </c>
      <c r="BL161" s="4" t="str">
        <f>IF(LEN(INDEX('By serial number'!$A:$AV,MATCH(TEXT($C161,"000"),'By serial number'!$A:$A,0),MATCH(_7043_DJones_1_export_excel_2_9_[[#Headers],[CEO_Address2]],'By serial number'!$A$1:$AV$1,0)))=0,"",INDEX('By serial number'!$A:$AV,MATCH(TEXT($C161,"000"),'By serial number'!$A:$A,0),MATCH(_7043_DJones_1_export_excel_2_9_[[#Headers],[CEO_Address2]],'By serial number'!$A$1:$AV$1,0)))</f>
        <v/>
      </c>
      <c r="BM161" s="4" t="str">
        <f>IF(LEN(INDEX('By serial number'!$A:$AV,MATCH(TEXT($C161,"000"),'By serial number'!$A:$A,0),MATCH(_7043_DJones_1_export_excel_2_9_[[#Headers],[CEO_Address3]],'By serial number'!$A$1:$AV$1,0)))=0,"",INDEX('By serial number'!$A:$AV,MATCH(TEXT($C161,"000"),'By serial number'!$A:$A,0),MATCH(_7043_DJones_1_export_excel_2_9_[[#Headers],[CEO_Address3]],'By serial number'!$A$1:$AV$1,0)))</f>
        <v/>
      </c>
      <c r="BN161" s="4" t="str">
        <f>IF(LEN(INDEX('By serial number'!$A:$AV,MATCH(TEXT($C161,"000"),'By serial number'!$A:$A,0),MATCH(_7043_DJones_1_export_excel_2_9_[[#Headers],[CEO_City]],'By serial number'!$A$1:$AV$1,0)))=0,"",INDEX('By serial number'!$A:$AV,MATCH(TEXT($C161,"000"),'By serial number'!$A:$A,0),MATCH(_7043_DJones_1_export_excel_2_9_[[#Headers],[CEO_City]],'By serial number'!$A$1:$AV$1,0)))</f>
        <v/>
      </c>
      <c r="BO161" s="4" t="str">
        <f>IF(LEN(INDEX('By serial number'!$A:$AV,MATCH(TEXT($C161,"000"),'By serial number'!$A:$A,0),MATCH(_7043_DJones_1_export_excel_2_9_[[#Headers],[CEO_State]],'By serial number'!$A$1:$AV$1,0)))=0,"",INDEX('By serial number'!$A:$AV,MATCH(TEXT($C161,"000"),'By serial number'!$A:$A,0),MATCH(_7043_DJones_1_export_excel_2_9_[[#Headers],[CEO_State]],'By serial number'!$A$1:$AV$1,0)))</f>
        <v/>
      </c>
      <c r="BP161" s="4" t="str">
        <f>IF(LEN(INDEX('By serial number'!$A:$AV,MATCH(TEXT($C161,"000"),'By serial number'!$A:$A,0),MATCH(_7043_DJones_1_export_excel_2_9_[[#Headers],[CEO_Postal_Code]],'By serial number'!$A$1:$AV$1,0)))=0,"",INDEX('By serial number'!$A:$AV,MATCH(TEXT($C161,"000"),'By serial number'!$A:$A,0),MATCH(_7043_DJones_1_export_excel_2_9_[[#Headers],[CEO_Postal_Code]],'By serial number'!$A$1:$AV$1,0)))</f>
        <v/>
      </c>
      <c r="BQ161" s="4" t="str">
        <f>IF(LEN(INDEX('By serial number'!$A:$AV,MATCH(TEXT($C161,"000"),'By serial number'!$A:$A,0),MATCH(_7043_DJones_1_export_excel_2_9_[[#Headers],[CEO_Country]],'By serial number'!$A$1:$AV$1,0)))=0,"",INDEX('By serial number'!$A:$AV,MATCH(TEXT($C161,"000"),'By serial number'!$A:$A,0),MATCH(_7043_DJones_1_export_excel_2_9_[[#Headers],[CEO_Country]],'By serial number'!$A$1:$AV$1,0)))</f>
        <v/>
      </c>
      <c r="BR161" s="4" t="str">
        <f>IF(LEN(INDEX('By serial number'!$A:$AV,MATCH(TEXT($C161,"000"),'By serial number'!$A:$A,0),MATCH(_7043_DJones_1_export_excel_2_9_[[#Headers],[CEO_Phone]],'By serial number'!$A$1:$AV$1,0)))=0,"",INDEX('By serial number'!$A:$AV,MATCH(TEXT($C161,"000"),'By serial number'!$A:$A,0),MATCH(_7043_DJones_1_export_excel_2_9_[[#Headers],[CEO_Phone]],'By serial number'!$A$1:$AV$1,0)))</f>
        <v/>
      </c>
      <c r="BS161" s="4" t="str">
        <f>IF(LEN(INDEX('By serial number'!$A:$AV,MATCH(TEXT($C161,"000"),'By serial number'!$A:$A,0),MATCH(_7043_DJones_1_export_excel_2_9_[[#Headers],[CEO_Phone_Extension]],'By serial number'!$A$1:$AV$1,0)))=0,"",INDEX('By serial number'!$A:$AV,MATCH(TEXT($C161,"000"),'By serial number'!$A:$A,0),MATCH(_7043_DJones_1_export_excel_2_9_[[#Headers],[CEO_Phone_Extension]],'By serial number'!$A$1:$AV$1,0)))</f>
        <v/>
      </c>
      <c r="BT161" s="4" t="str">
        <f>IF(LEN(INDEX('By serial number'!$A:$AV,MATCH(TEXT($C161,"000"),'By serial number'!$A:$A,0),MATCH(_7043_DJones_1_export_excel_2_9_[[#Headers],[CEO_Foreign_Phone]],'By serial number'!$A$1:$AV$1,0)))=0,"",INDEX('By serial number'!$A:$AV,MATCH(TEXT($C161,"000"),'By serial number'!$A:$A,0),MATCH(_7043_DJones_1_export_excel_2_9_[[#Headers],[CEO_Foreign_Phone]],'By serial number'!$A$1:$AV$1,0)))</f>
        <v/>
      </c>
      <c r="BU161" s="4" t="str">
        <f>IFERROR(INDEX(Zerobounce!$A:$B,MATCH(_7043_DJones_1_export_excel_2_9_[[#This Row],[COMPEMAILADDRESS]],Zerobounce!$A:$A,0),2),"")</f>
        <v>valid</v>
      </c>
      <c r="BV161" s="4" t="str">
        <f>IFERROR(INDEX(Zerobounce!$A:$B,MATCH(_7043_DJones_1_export_excel_2_9_[[#This Row],[CONTACTEMAIL]],Zerobounce!$A:$A,0),2),"")</f>
        <v/>
      </c>
      <c r="BW161" s="11"/>
    </row>
    <row r="162" spans="1:75" x14ac:dyDescent="0.25">
      <c r="A162" s="4" t="s">
        <v>999</v>
      </c>
      <c r="B162" s="4" t="s">
        <v>1000</v>
      </c>
      <c r="C162">
        <v>293</v>
      </c>
      <c r="D162" s="4" t="s">
        <v>809</v>
      </c>
      <c r="E162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N935GB</v>
      </c>
      <c r="F162" s="4" t="s">
        <v>2075</v>
      </c>
      <c r="G162" s="4" t="s">
        <v>814</v>
      </c>
      <c r="H162" s="4" t="s">
        <v>1002</v>
      </c>
      <c r="I162" s="4" t="s">
        <v>515</v>
      </c>
      <c r="J162" s="4" t="s">
        <v>2076</v>
      </c>
      <c r="K162" s="4" t="s">
        <v>2077</v>
      </c>
      <c r="L162" s="4"/>
      <c r="M162" s="4" t="s">
        <v>2078</v>
      </c>
      <c r="N162" s="4" t="s">
        <v>814</v>
      </c>
      <c r="O162">
        <v>54313</v>
      </c>
      <c r="P162" s="4" t="s">
        <v>1002</v>
      </c>
      <c r="Q162" s="4" t="s">
        <v>1016</v>
      </c>
      <c r="R162" s="4"/>
      <c r="S162" s="4" t="s">
        <v>2079</v>
      </c>
      <c r="T162" s="4" t="s">
        <v>2080</v>
      </c>
      <c r="U162" s="4"/>
      <c r="V162" s="4" t="s">
        <v>2081</v>
      </c>
      <c r="W162" s="4" t="s">
        <v>2082</v>
      </c>
      <c r="X162" s="4" t="s">
        <v>629</v>
      </c>
      <c r="Y162" s="4"/>
      <c r="Z162" s="4" t="s">
        <v>2080</v>
      </c>
      <c r="AA162" s="4" t="s">
        <v>2080</v>
      </c>
      <c r="AB162" s="4"/>
      <c r="AC162" s="4" t="str">
        <f>IF(LEN(INDEX('By serial number'!$A:$AV,MATCH(TEXT($C162,"000"),'By serial number'!$A:$A,0),MATCH(_7043_DJones_1_export_excel_2_9_[[#Headers],["Operator"]],'By serial number'!$A$1:$AV$1,0)))=0,"",INDEX('By serial number'!$A:$AV,MATCH(TEXT($C162,"000"),'By serial number'!$A:$A,0),MATCH(_7043_DJones_1_export_excel_2_9_[[#Headers],["Operator"]],'By serial number'!$A$1:$AV$1,0)))</f>
        <v/>
      </c>
      <c r="AD162" s="4" t="str">
        <f>IF(LEN(INDEX('By serial number'!$A:$AV,MATCH(TEXT($C162,"000"),'By serial number'!$A:$A,0),MATCH(_7043_DJones_1_export_excel_2_9_[[#Headers],[Data]],'By serial number'!$A$1:$AV$1,0)))=0,"",INDEX('By serial number'!$A:$AV,MATCH(TEXT($C162,"000"),'By serial number'!$A:$A,0),MATCH(_7043_DJones_1_export_excel_2_9_[[#Headers],[Data]],'By serial number'!$A$1:$AV$1,0)))</f>
        <v>Schneider National Inc. Green Bay WI bought 7/24/15</v>
      </c>
      <c r="AE162" s="4" t="str">
        <f>IF(LEN(INDEX('By serial number'!$A:$AV,MATCH(TEXT($C162,"000"),'By serial number'!$A:$A,0),MATCH(_7043_DJones_1_export_excel_2_9_[[#Headers],[NAME]],'By serial number'!$A$1:$AV$1,0)))=0,"",INDEX('By serial number'!$A:$AV,MATCH(TEXT($C162,"000"),'By serial number'!$A:$A,0),MATCH(_7043_DJones_1_export_excel_2_9_[[#Headers],[NAME]],'By serial number'!$A$1:$AV$1,0)))</f>
        <v>SCHNEIDER NATIONAL INC</v>
      </c>
      <c r="AF162" s="4" t="str">
        <f>IF(LEN(INDEX('By serial number'!$A:$AV,MATCH(TEXT($C162,"000"),'By serial number'!$A:$A,0),MATCH(_7043_DJones_1_export_excel_2_9_[[#Headers],[STREET]],'By serial number'!$A$1:$AV$1,0)))=0,"",INDEX('By serial number'!$A:$AV,MATCH(TEXT($C162,"000"),'By serial number'!$A:$A,0),MATCH(_7043_DJones_1_export_excel_2_9_[[#Headers],[STREET]],'By serial number'!$A$1:$AV$1,0)))</f>
        <v>3101 PACKERLAND DR</v>
      </c>
      <c r="AG162" s="4" t="str">
        <f>IF(LEN(INDEX('By serial number'!$A:$AV,MATCH(TEXT($C162,"000"),'By serial number'!$A:$A,0),MATCH(_7043_DJones_1_export_excel_2_9_[[#Headers],[CITY]],'By serial number'!$A$1:$AV$1,0)))=0,"",INDEX('By serial number'!$A:$AV,MATCH(TEXT($C162,"000"),'By serial number'!$A:$A,0),MATCH(_7043_DJones_1_export_excel_2_9_[[#Headers],[CITY]],'By serial number'!$A$1:$AV$1,0)))</f>
        <v>GREEN BAY</v>
      </c>
      <c r="AH162" s="4" t="str">
        <f>IF(LEN(INDEX('By serial number'!$A:$AV,MATCH(TEXT($C162,"000"),'By serial number'!$A:$A,0),MATCH(_7043_DJones_1_export_excel_2_9_[[#Headers],[STATE]],'By serial number'!$A$1:$AV$1,0)))=0,"",INDEX('By serial number'!$A:$AV,MATCH(TEXT($C162,"000"),'By serial number'!$A:$A,0),MATCH(_7043_DJones_1_export_excel_2_9_[[#Headers],[STATE]],'By serial number'!$A$1:$AV$1,0)))</f>
        <v>WI</v>
      </c>
      <c r="AI162" s="4" t="e">
        <f>IF(LEN(INDEX('By serial number'!$A:$AV,MATCH(TEXT($C162,"000"),'By serial number'!$A:$A,0),MATCH(_7043_DJones_1_export_excel_2_9_[[#Headers],[Column1]],'By serial number'!$A$1:$AV$1,0)))=0,"",INDEX('By serial number'!$A:$AV,MATCH(TEXT($C162,"000"),'By serial number'!$A:$A,0),MATCH(_7043_DJones_1_export_excel_2_9_[[#Headers],[Column1]],'By serial number'!$A$1:$AV$1,0)))</f>
        <v>#N/A</v>
      </c>
      <c r="AJ162" s="4" t="str">
        <f>IF(LEN(INDEX('By serial number'!$A:$AV,MATCH(TEXT($C162,"000"),'By serial number'!$A:$A,0),MATCH(_7043_DJones_1_export_excel_2_9_[[#Headers],[OTHER NAMES(1)]],'By serial number'!$A$1:$AV$1,0)))=0,"",INDEX('By serial number'!$A:$AV,MATCH(TEXT($C162,"000"),'By serial number'!$A:$A,0),MATCH(_7043_DJones_1_export_excel_2_9_[[#Headers],[OTHER NAMES(1)]],'By serial number'!$A$1:$AV$1,0)))</f>
        <v/>
      </c>
      <c r="AK162" s="4" t="str">
        <f>IF(LEN(INDEX('By serial number'!$A:$AV,MATCH(TEXT($C162,"000"),'By serial number'!$A:$A,0),MATCH(_7043_DJones_1_export_excel_2_9_[[#Headers],[OTHER NAMES(2)]],'By serial number'!$A$1:$AV$1,0)))=0,"",INDEX('By serial number'!$A:$AV,MATCH(TEXT($C162,"000"),'By serial number'!$A:$A,0),MATCH(_7043_DJones_1_export_excel_2_9_[[#Headers],[OTHER NAMES(2)]],'By serial number'!$A$1:$AV$1,0)))</f>
        <v/>
      </c>
      <c r="AL162" s="4" t="str">
        <f>IF(LEN(INDEX('By serial number'!$A:$AV,MATCH(TEXT($C162,"000"),'By serial number'!$A:$A,0),MATCH(_7043_DJones_1_export_excel_2_9_[[#Headers],[Part 135 Certificate Holder Name]],'By serial number'!$A$1:$AV$1,0)))=0,"",INDEX('By serial number'!$A:$AV,MATCH(TEXT($C162,"000"),'By serial number'!$A:$A,0),MATCH(_7043_DJones_1_export_excel_2_9_[[#Headers],[Part 135 Certificate Holder Name]],'By serial number'!$A$1:$AV$1,0)))</f>
        <v/>
      </c>
      <c r="AM162" s="4" t="str">
        <f>IF(LEN(INDEX('By serial number'!$A:$AV,MATCH(TEXT($C162,"000"),'By serial number'!$A:$A,0),MATCH(_7043_DJones_1_export_excel_2_9_[[#Headers],[Part 135 Dsgn]],'By serial number'!$A$1:$AV$1,0)))=0,"",INDEX('By serial number'!$A:$AV,MATCH(TEXT($C162,"000"),'By serial number'!$A:$A,0),MATCH(_7043_DJones_1_export_excel_2_9_[[#Headers],[Part 135 Dsgn]],'By serial number'!$A$1:$AV$1,0)))</f>
        <v/>
      </c>
      <c r="AN162" s="4" t="e">
        <f>IF(LEN(INDEX('By serial number'!$A:$AV,MATCH(TEXT($C162,"000"),'By serial number'!$A:$A,0),MATCH(_7043_DJones_1_export_excel_2_9_[[#Headers],[Column2]],'By serial number'!$A$1:$AV$1,0)))=0,"",INDEX('By serial number'!$A:$AV,MATCH(TEXT($C162,"000"),'By serial number'!$A:$A,0),MATCH(_7043_DJones_1_export_excel_2_9_[[#Headers],[Column2]],'By serial number'!$A$1:$AV$1,0)))</f>
        <v>#N/A</v>
      </c>
      <c r="AO162" s="4" t="str">
        <f>IF(LEN(INDEX('By serial number'!$A:$AV,MATCH(TEXT($C162,"000"),'By serial number'!$A:$A,0),MATCH(_7043_DJones_1_export_excel_2_9_[[#Headers],[DNB Key People]],'By serial number'!$A$1:$AV$1,0)))=0,"",INDEX('By serial number'!$A:$AV,MATCH(TEXT($C162,"000"),'By serial number'!$A:$A,0),MATCH(_7043_DJones_1_export_excel_2_9_[[#Headers],[DNB Key People]],'By serial number'!$A$1:$AV$1,0)))</f>
        <v/>
      </c>
      <c r="AP162" s="4" t="str">
        <f>IF(LEN(INDEX('By serial number'!$A:$AV,MATCH(TEXT($C162,"000"),'By serial number'!$A:$A,0),MATCH(_7043_DJones_1_export_excel_2_9_[[#Headers],[POC]],'By serial number'!$A$1:$AV$1,0)))=0,"",INDEX('By serial number'!$A:$AV,MATCH(TEXT($C162,"000"),'By serial number'!$A:$A,0),MATCH(_7043_DJones_1_export_excel_2_9_[[#Headers],[POC]],'By serial number'!$A$1:$AV$1,0)))</f>
        <v/>
      </c>
      <c r="AQ162" s="4" t="str">
        <f>IF(LEN(INDEX('By serial number'!$A:$AV,MATCH(TEXT($C162,"000"),'By serial number'!$A:$A,0),MATCH(_7043_DJones_1_export_excel_2_9_[[#Headers],[Title]],'By serial number'!$A$1:$AV$1,0)))=0,"",INDEX('By serial number'!$A:$AV,MATCH(TEXT($C162,"000"),'By serial number'!$A:$A,0),MATCH(_7043_DJones_1_export_excel_2_9_[[#Headers],[Title]],'By serial number'!$A$1:$AV$1,0)))</f>
        <v/>
      </c>
      <c r="AR162" s="4" t="str">
        <f>IF(LEN(INDEX('By serial number'!$A:$AV,MATCH(TEXT($C162,"000"),'By serial number'!$A:$A,0),MATCH(_7043_DJones_1_export_excel_2_9_[[#Headers],[Address]],'By serial number'!$A$1:$AV$1,0)))=0,"",INDEX('By serial number'!$A:$AV,MATCH(TEXT($C162,"000"),'By serial number'!$A:$A,0),MATCH(_7043_DJones_1_export_excel_2_9_[[#Headers],[Address]],'By serial number'!$A$1:$AV$1,0)))</f>
        <v/>
      </c>
      <c r="AS162" s="4" t="e">
        <f>IF(LEN(INDEX('By serial number'!$A:$AV,MATCH(TEXT($C162,"000"),'By serial number'!$A:$A,0),MATCH(_7043_DJones_1_export_excel_2_9_[[#Headers],[Column3]],'By serial number'!$A$1:$AV$1,0)))=0,"",INDEX('By serial number'!$A:$AV,MATCH(TEXT($C162,"000"),'By serial number'!$A:$A,0),MATCH(_7043_DJones_1_export_excel_2_9_[[#Headers],[Column3]],'By serial number'!$A$1:$AV$1,0)))</f>
        <v>#N/A</v>
      </c>
      <c r="AT162" s="4" t="str">
        <f>IF(LEN(INDEX('By serial number'!$A:$AV,MATCH(TEXT($C162,"000"),'By serial number'!$A:$A,0),MATCH(_7043_DJones_1_export_excel_2_9_[[#Headers],[Phone]],'By serial number'!$A$1:$AV$1,0)))=0,"",INDEX('By serial number'!$A:$AV,MATCH(TEXT($C162,"000"),'By serial number'!$A:$A,0),MATCH(_7043_DJones_1_export_excel_2_9_[[#Headers],[Phone]],'By serial number'!$A$1:$AV$1,0)))</f>
        <v/>
      </c>
      <c r="AU162" s="4" t="str">
        <f>IF(LEN(INDEX('By serial number'!$A:$AV,MATCH(TEXT($C162,"000"),'By serial number'!$A:$A,0),MATCH(_7043_DJones_1_export_excel_2_9_[[#Headers],[Email]],'By serial number'!$A$1:$AV$1,0)))=0,"",INDEX('By serial number'!$A:$AV,MATCH(TEXT($C162,"000"),'By serial number'!$A:$A,0),MATCH(_7043_DJones_1_export_excel_2_9_[[#Headers],[Email]],'By serial number'!$A$1:$AV$1,0)))</f>
        <v/>
      </c>
      <c r="AV162" s="4" t="e">
        <f>IF(LEN(INDEX('By serial number'!$A:$AV,MATCH(TEXT($C162,"000"),'By serial number'!$A:$A,0),MATCH(_7043_DJones_1_export_excel_2_9_[[#Headers],[Column4]],'By serial number'!$A$1:$AV$1,0)))=0,"",INDEX('By serial number'!$A:$AV,MATCH(TEXT($C162,"000"),'By serial number'!$A:$A,0),MATCH(_7043_DJones_1_export_excel_2_9_[[#Headers],[Column4]],'By serial number'!$A$1:$AV$1,0)))</f>
        <v>#N/A</v>
      </c>
      <c r="AW162" s="4" t="str">
        <f>IF(LEN(INDEX('By serial number'!$A:$AV,MATCH(TEXT($C162,"000"),'By serial number'!$A:$A,0),MATCH(_7043_DJones_1_export_excel_2_9_[[#Headers],[NBAA Name]],'By serial number'!$A$1:$AV$1,0)))=0,"",INDEX('By serial number'!$A:$AV,MATCH(TEXT($C162,"000"),'By serial number'!$A:$A,0),MATCH(_7043_DJones_1_export_excel_2_9_[[#Headers],[NBAA Name]],'By serial number'!$A$1:$AV$1,0)))</f>
        <v/>
      </c>
      <c r="AX162" s="4" t="str">
        <f>IF(LEN(INDEX('By serial number'!$A:$AV,MATCH(TEXT($C162,"000"),'By serial number'!$A:$A,0),MATCH(_7043_DJones_1_export_excel_2_9_[[#Headers],[NBAA Addr1]],'By serial number'!$A$1:$AV$1,0)))=0,"",INDEX('By serial number'!$A:$AV,MATCH(TEXT($C162,"000"),'By serial number'!$A:$A,0),MATCH(_7043_DJones_1_export_excel_2_9_[[#Headers],[NBAA Addr1]],'By serial number'!$A$1:$AV$1,0)))</f>
        <v/>
      </c>
      <c r="AY162" s="4" t="str">
        <f>IF(LEN(INDEX('By serial number'!$A:$AV,MATCH(TEXT($C162,"000"),'By serial number'!$A:$A,0),MATCH(_7043_DJones_1_export_excel_2_9_[[#Headers],[NBAA Addr2]],'By serial number'!$A$1:$AV$1,0)))=0,"",INDEX('By serial number'!$A:$AV,MATCH(TEXT($C162,"000"),'By serial number'!$A:$A,0),MATCH(_7043_DJones_1_export_excel_2_9_[[#Headers],[NBAA Addr2]],'By serial number'!$A$1:$AV$1,0)))</f>
        <v/>
      </c>
      <c r="AZ162" s="4" t="str">
        <f>IF(LEN(INDEX('By serial number'!$A:$AV,MATCH(TEXT($C162,"000"),'By serial number'!$A:$A,0),MATCH(_7043_DJones_1_export_excel_2_9_[[#Headers],[NBAA City]],'By serial number'!$A$1:$AV$1,0)))=0,"",INDEX('By serial number'!$A:$AV,MATCH(TEXT($C162,"000"),'By serial number'!$A:$A,0),MATCH(_7043_DJones_1_export_excel_2_9_[[#Headers],[NBAA City]],'By serial number'!$A$1:$AV$1,0)))</f>
        <v/>
      </c>
      <c r="BA162" s="4" t="str">
        <f>IF(LEN(INDEX('By serial number'!$A:$AV,MATCH(TEXT($C162,"000"),'By serial number'!$A:$A,0),MATCH(_7043_DJones_1_export_excel_2_9_[[#Headers],[NBAA State]],'By serial number'!$A$1:$AV$1,0)))=0,"",INDEX('By serial number'!$A:$AV,MATCH(TEXT($C162,"000"),'By serial number'!$A:$A,0),MATCH(_7043_DJones_1_export_excel_2_9_[[#Headers],[NBAA State]],'By serial number'!$A$1:$AV$1,0)))</f>
        <v/>
      </c>
      <c r="BB162" s="4" t="str">
        <f>IF(LEN(INDEX('By serial number'!$A:$AV,MATCH(TEXT($C162,"000"),'By serial number'!$A:$A,0),MATCH(_7043_DJones_1_export_excel_2_9_[[#Headers],[NBAA Zip]],'By serial number'!$A$1:$AV$1,0)))=0,"",INDEX('By serial number'!$A:$AV,MATCH(TEXT($C162,"000"),'By serial number'!$A:$A,0),MATCH(_7043_DJones_1_export_excel_2_9_[[#Headers],[NBAA Zip]],'By serial number'!$A$1:$AV$1,0)))</f>
        <v/>
      </c>
      <c r="BC162" s="4" t="str">
        <f>IF(LEN(INDEX('By serial number'!$A:$AV,MATCH(TEXT($C162,"000"),'By serial number'!$A:$A,0),MATCH(_7043_DJones_1_export_excel_2_9_[[#Headers],[NBAA Phone]],'By serial number'!$A$1:$AV$1,0)))=0,"",INDEX('By serial number'!$A:$AV,MATCH(TEXT($C162,"000"),'By serial number'!$A:$A,0),MATCH(_7043_DJones_1_export_excel_2_9_[[#Headers],[NBAA Phone]],'By serial number'!$A$1:$AV$1,0)))</f>
        <v/>
      </c>
      <c r="BD162" s="4" t="str">
        <f>IF(LEN(INDEX('By serial number'!$A:$AV,MATCH(TEXT($C162,"000"),'By serial number'!$A:$A,0),MATCH(_7043_DJones_1_export_excel_2_9_[[#Headers],[NBAA Web]],'By serial number'!$A$1:$AV$1,0)))=0,"",INDEX('By serial number'!$A:$AV,MATCH(TEXT($C162,"000"),'By serial number'!$A:$A,0),MATCH(_7043_DJones_1_export_excel_2_9_[[#Headers],[NBAA Web]],'By serial number'!$A$1:$AV$1,0)))</f>
        <v/>
      </c>
      <c r="BE162" s="4" t="str">
        <f>IF(LEN(INDEX('By serial number'!$A:$AV,MATCH(TEXT($C162,"000"),'By serial number'!$A:$A,0),MATCH(_7043_DJones_1_export_excel_2_9_[[#Headers],[NBAA email]],'By serial number'!$A$1:$AV$1,0)))=0,"",INDEX('By serial number'!$A:$AV,MATCH(TEXT($C162,"000"),'By serial number'!$A:$A,0),MATCH(_7043_DJones_1_export_excel_2_9_[[#Headers],[NBAA email]],'By serial number'!$A$1:$AV$1,0)))</f>
        <v/>
      </c>
      <c r="BF162" s="4" t="str">
        <f>IF(LEN(INDEX('By serial number'!$A:$AV,MATCH(TEXT($C162,"000"),'By serial number'!$A:$A,0),MATCH(_7043_DJones_1_export_excel_2_9_[[#Headers],[NBAA NBAA Link]],'By serial number'!$A$1:$AV$1,0)))=0,"",INDEX('By serial number'!$A:$AV,MATCH(TEXT($C162,"000"),'By serial number'!$A:$A,0),MATCH(_7043_DJones_1_export_excel_2_9_[[#Headers],[NBAA NBAA Link]],'By serial number'!$A$1:$AV$1,0)))</f>
        <v/>
      </c>
      <c r="BG162" s="4" t="str">
        <f>IF(LEN(INDEX('By serial number'!$A:$AV,MATCH(TEXT($C162,"000"),'By serial number'!$A:$A,0),MATCH(_7043_DJones_1_export_excel_2_9_[[#Headers],[Certificate Designator]],'By serial number'!$A$1:$AV$1,0)))=0,"",INDEX('By serial number'!$A:$AV,MATCH(TEXT($C162,"000"),'By serial number'!$A:$A,0),MATCH(_7043_DJones_1_export_excel_2_9_[[#Headers],[Certificate Designator]],'By serial number'!$A$1:$AV$1,0)))</f>
        <v/>
      </c>
      <c r="BH162" s="4" t="str">
        <f>IF(LEN(INDEX('By serial number'!$A:$AV,MATCH(TEXT($C162,"000"),'By serial number'!$A:$A,0),MATCH(_7043_DJones_1_export_excel_2_9_[[#Headers],[Company Name]],'By serial number'!$A$1:$AV$1,0)))=0,"",INDEX('By serial number'!$A:$AV,MATCH(TEXT($C162,"000"),'By serial number'!$A:$A,0),MATCH(_7043_DJones_1_export_excel_2_9_[[#Headers],[Company Name]],'By serial number'!$A$1:$AV$1,0)))</f>
        <v/>
      </c>
      <c r="BI162" s="4" t="str">
        <f>IF(LEN(INDEX('By serial number'!$A:$AV,MATCH(TEXT($C162,"000"),'By serial number'!$A:$A,0),MATCH(_7043_DJones_1_export_excel_2_9_[[#Headers],[CEO_Name]],'By serial number'!$A$1:$AV$1,0)))=0,"",INDEX('By serial number'!$A:$AV,MATCH(TEXT($C162,"000"),'By serial number'!$A:$A,0),MATCH(_7043_DJones_1_export_excel_2_9_[[#Headers],[CEO_Name]],'By serial number'!$A$1:$AV$1,0)))</f>
        <v/>
      </c>
      <c r="BJ162" s="4" t="str">
        <f>IF(LEN(INDEX('By serial number'!$A:$AV,MATCH(TEXT($C162,"000"),'By serial number'!$A:$A,0),MATCH(_7043_DJones_1_export_excel_2_9_[[#Headers],[CEO_Title]],'By serial number'!$A$1:$AV$1,0)))=0,"",INDEX('By serial number'!$A:$AV,MATCH(TEXT($C162,"000"),'By serial number'!$A:$A,0),MATCH(_7043_DJones_1_export_excel_2_9_[[#Headers],[CEO_Title]],'By serial number'!$A$1:$AV$1,0)))</f>
        <v/>
      </c>
      <c r="BK162" s="4" t="str">
        <f>IF(LEN(INDEX('By serial number'!$A:$AV,MATCH(TEXT($C162,"000"),'By serial number'!$A:$A,0),MATCH(_7043_DJones_1_export_excel_2_9_[[#Headers],[CEO_Address1]],'By serial number'!$A$1:$AV$1,0)))=0,"",INDEX('By serial number'!$A:$AV,MATCH(TEXT($C162,"000"),'By serial number'!$A:$A,0),MATCH(_7043_DJones_1_export_excel_2_9_[[#Headers],[CEO_Address1]],'By serial number'!$A$1:$AV$1,0)))</f>
        <v/>
      </c>
      <c r="BL162" s="4" t="str">
        <f>IF(LEN(INDEX('By serial number'!$A:$AV,MATCH(TEXT($C162,"000"),'By serial number'!$A:$A,0),MATCH(_7043_DJones_1_export_excel_2_9_[[#Headers],[CEO_Address2]],'By serial number'!$A$1:$AV$1,0)))=0,"",INDEX('By serial number'!$A:$AV,MATCH(TEXT($C162,"000"),'By serial number'!$A:$A,0),MATCH(_7043_DJones_1_export_excel_2_9_[[#Headers],[CEO_Address2]],'By serial number'!$A$1:$AV$1,0)))</f>
        <v/>
      </c>
      <c r="BM162" s="4" t="str">
        <f>IF(LEN(INDEX('By serial number'!$A:$AV,MATCH(TEXT($C162,"000"),'By serial number'!$A:$A,0),MATCH(_7043_DJones_1_export_excel_2_9_[[#Headers],[CEO_Address3]],'By serial number'!$A$1:$AV$1,0)))=0,"",INDEX('By serial number'!$A:$AV,MATCH(TEXT($C162,"000"),'By serial number'!$A:$A,0),MATCH(_7043_DJones_1_export_excel_2_9_[[#Headers],[CEO_Address3]],'By serial number'!$A$1:$AV$1,0)))</f>
        <v/>
      </c>
      <c r="BN162" s="4" t="str">
        <f>IF(LEN(INDEX('By serial number'!$A:$AV,MATCH(TEXT($C162,"000"),'By serial number'!$A:$A,0),MATCH(_7043_DJones_1_export_excel_2_9_[[#Headers],[CEO_City]],'By serial number'!$A$1:$AV$1,0)))=0,"",INDEX('By serial number'!$A:$AV,MATCH(TEXT($C162,"000"),'By serial number'!$A:$A,0),MATCH(_7043_DJones_1_export_excel_2_9_[[#Headers],[CEO_City]],'By serial number'!$A$1:$AV$1,0)))</f>
        <v/>
      </c>
      <c r="BO162" s="4" t="str">
        <f>IF(LEN(INDEX('By serial number'!$A:$AV,MATCH(TEXT($C162,"000"),'By serial number'!$A:$A,0),MATCH(_7043_DJones_1_export_excel_2_9_[[#Headers],[CEO_State]],'By serial number'!$A$1:$AV$1,0)))=0,"",INDEX('By serial number'!$A:$AV,MATCH(TEXT($C162,"000"),'By serial number'!$A:$A,0),MATCH(_7043_DJones_1_export_excel_2_9_[[#Headers],[CEO_State]],'By serial number'!$A$1:$AV$1,0)))</f>
        <v/>
      </c>
      <c r="BP162" s="4" t="str">
        <f>IF(LEN(INDEX('By serial number'!$A:$AV,MATCH(TEXT($C162,"000"),'By serial number'!$A:$A,0),MATCH(_7043_DJones_1_export_excel_2_9_[[#Headers],[CEO_Postal_Code]],'By serial number'!$A$1:$AV$1,0)))=0,"",INDEX('By serial number'!$A:$AV,MATCH(TEXT($C162,"000"),'By serial number'!$A:$A,0),MATCH(_7043_DJones_1_export_excel_2_9_[[#Headers],[CEO_Postal_Code]],'By serial number'!$A$1:$AV$1,0)))</f>
        <v/>
      </c>
      <c r="BQ162" s="4" t="str">
        <f>IF(LEN(INDEX('By serial number'!$A:$AV,MATCH(TEXT($C162,"000"),'By serial number'!$A:$A,0),MATCH(_7043_DJones_1_export_excel_2_9_[[#Headers],[CEO_Country]],'By serial number'!$A$1:$AV$1,0)))=0,"",INDEX('By serial number'!$A:$AV,MATCH(TEXT($C162,"000"),'By serial number'!$A:$A,0),MATCH(_7043_DJones_1_export_excel_2_9_[[#Headers],[CEO_Country]],'By serial number'!$A$1:$AV$1,0)))</f>
        <v/>
      </c>
      <c r="BR162" s="4" t="str">
        <f>IF(LEN(INDEX('By serial number'!$A:$AV,MATCH(TEXT($C162,"000"),'By serial number'!$A:$A,0),MATCH(_7043_DJones_1_export_excel_2_9_[[#Headers],[CEO_Phone]],'By serial number'!$A$1:$AV$1,0)))=0,"",INDEX('By serial number'!$A:$AV,MATCH(TEXT($C162,"000"),'By serial number'!$A:$A,0),MATCH(_7043_DJones_1_export_excel_2_9_[[#Headers],[CEO_Phone]],'By serial number'!$A$1:$AV$1,0)))</f>
        <v/>
      </c>
      <c r="BS162" s="4" t="str">
        <f>IF(LEN(INDEX('By serial number'!$A:$AV,MATCH(TEXT($C162,"000"),'By serial number'!$A:$A,0),MATCH(_7043_DJones_1_export_excel_2_9_[[#Headers],[CEO_Phone_Extension]],'By serial number'!$A$1:$AV$1,0)))=0,"",INDEX('By serial number'!$A:$AV,MATCH(TEXT($C162,"000"),'By serial number'!$A:$A,0),MATCH(_7043_DJones_1_export_excel_2_9_[[#Headers],[CEO_Phone_Extension]],'By serial number'!$A$1:$AV$1,0)))</f>
        <v/>
      </c>
      <c r="BT162" s="4" t="str">
        <f>IF(LEN(INDEX('By serial number'!$A:$AV,MATCH(TEXT($C162,"000"),'By serial number'!$A:$A,0),MATCH(_7043_DJones_1_export_excel_2_9_[[#Headers],[CEO_Foreign_Phone]],'By serial number'!$A$1:$AV$1,0)))=0,"",INDEX('By serial number'!$A:$AV,MATCH(TEXT($C162,"000"),'By serial number'!$A:$A,0),MATCH(_7043_DJones_1_export_excel_2_9_[[#Headers],[CEO_Foreign_Phone]],'By serial number'!$A$1:$AV$1,0)))</f>
        <v/>
      </c>
      <c r="BU162" s="4" t="str">
        <f>IFERROR(INDEX(Zerobounce!$A:$B,MATCH(_7043_DJones_1_export_excel_2_9_[[#This Row],[COMPEMAILADDRESS]],Zerobounce!$A:$A,0),2),"")</f>
        <v/>
      </c>
      <c r="BV162" s="4" t="str">
        <f>IFERROR(INDEX(Zerobounce!$A:$B,MATCH(_7043_DJones_1_export_excel_2_9_[[#This Row],[CONTACTEMAIL]],Zerobounce!$A:$A,0),2),"")</f>
        <v/>
      </c>
      <c r="BW162" s="11"/>
    </row>
    <row r="163" spans="1:75" x14ac:dyDescent="0.25">
      <c r="A163" s="4" t="s">
        <v>999</v>
      </c>
      <c r="B163" s="4" t="s">
        <v>1000</v>
      </c>
      <c r="C163">
        <v>294</v>
      </c>
      <c r="D163" s="4" t="s">
        <v>2083</v>
      </c>
      <c r="E163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C-FODL / C-FPRN </v>
      </c>
      <c r="F163" s="4" t="s">
        <v>1255</v>
      </c>
      <c r="G163" s="4" t="s">
        <v>1256</v>
      </c>
      <c r="H163" s="4" t="s">
        <v>358</v>
      </c>
      <c r="I163" s="4" t="s">
        <v>1043</v>
      </c>
      <c r="J163" s="4" t="s">
        <v>2084</v>
      </c>
      <c r="K163" s="4" t="s">
        <v>2085</v>
      </c>
      <c r="L163" s="4"/>
      <c r="M163" s="4" t="s">
        <v>361</v>
      </c>
      <c r="N163" s="4" t="s">
        <v>1256</v>
      </c>
      <c r="O163" t="s">
        <v>2086</v>
      </c>
      <c r="P163" s="4" t="s">
        <v>358</v>
      </c>
      <c r="Q163" s="4" t="s">
        <v>1193</v>
      </c>
      <c r="R163" s="4" t="s">
        <v>2087</v>
      </c>
      <c r="S163" s="4" t="s">
        <v>2088</v>
      </c>
      <c r="T163" s="4" t="s">
        <v>2089</v>
      </c>
      <c r="U163" s="4"/>
      <c r="V163" s="4" t="s">
        <v>2090</v>
      </c>
      <c r="W163" s="4" t="s">
        <v>2091</v>
      </c>
      <c r="X163" s="4" t="s">
        <v>1039</v>
      </c>
      <c r="Y163" s="4"/>
      <c r="Z163" s="4" t="s">
        <v>2089</v>
      </c>
      <c r="AA163" s="4"/>
      <c r="AB163" s="4"/>
      <c r="AC163" s="4" t="str">
        <f>IF(LEN(INDEX('By serial number'!$A:$AV,MATCH(TEXT($C163,"000"),'By serial number'!$A:$A,0),MATCH(_7043_DJones_1_export_excel_2_9_[[#Headers],["Operator"]],'By serial number'!$A$1:$AV$1,0)))=0,"",INDEX('By serial number'!$A:$AV,MATCH(TEXT($C163,"000"),'By serial number'!$A:$A,0),MATCH(_7043_DJones_1_export_excel_2_9_[[#Headers],["Operator"]],'By serial number'!$A$1:$AV$1,0)))</f>
        <v xml:space="preserve">Fast Air Ltd </v>
      </c>
      <c r="AD163" s="4" t="str">
        <f>IF(LEN(INDEX('By serial number'!$A:$AV,MATCH(TEXT($C163,"000"),'By serial number'!$A:$A,0),MATCH(_7043_DJones_1_export_excel_2_9_[[#Headers],[Data]],'By serial number'!$A$1:$AV$1,0)))=0,"",INDEX('By serial number'!$A:$AV,MATCH(TEXT($C163,"000"),'By serial number'!$A:$A,0),MATCH(_7043_DJones_1_export_excel_2_9_[[#Headers],[Data]],'By serial number'!$A$1:$AV$1,0)))</f>
        <v>Princess Aviation Ltd bought 12/3/20</v>
      </c>
      <c r="AE163" s="4" t="str">
        <f>IF(LEN(INDEX('By serial number'!$A:$AV,MATCH(TEXT($C163,"000"),'By serial number'!$A:$A,0),MATCH(_7043_DJones_1_export_excel_2_9_[[#Headers],[NAME]],'By serial number'!$A$1:$AV$1,0)))=0,"",INDEX('By serial number'!$A:$AV,MATCH(TEXT($C163,"000"),'By serial number'!$A:$A,0),MATCH(_7043_DJones_1_export_excel_2_9_[[#Headers],[NAME]],'By serial number'!$A$1:$AV$1,0)))</f>
        <v>Air Creebec Inc.</v>
      </c>
      <c r="AF163" s="4" t="str">
        <f>IF(LEN(INDEX('By serial number'!$A:$AV,MATCH(TEXT($C163,"000"),'By serial number'!$A:$A,0),MATCH(_7043_DJones_1_export_excel_2_9_[[#Headers],[STREET]],'By serial number'!$A$1:$AV$1,0)))=0,"",INDEX('By serial number'!$A:$AV,MATCH(TEXT($C163,"000"),'By serial number'!$A:$A,0),MATCH(_7043_DJones_1_export_excel_2_9_[[#Headers],[STREET]],'By serial number'!$A$1:$AV$1,0)))</f>
        <v/>
      </c>
      <c r="AG163" s="4" t="str">
        <f>IF(LEN(INDEX('By serial number'!$A:$AV,MATCH(TEXT($C163,"000"),'By serial number'!$A:$A,0),MATCH(_7043_DJones_1_export_excel_2_9_[[#Headers],[CITY]],'By serial number'!$A$1:$AV$1,0)))=0,"",INDEX('By serial number'!$A:$AV,MATCH(TEXT($C163,"000"),'By serial number'!$A:$A,0),MATCH(_7043_DJones_1_export_excel_2_9_[[#Headers],[CITY]],'By serial number'!$A$1:$AV$1,0)))</f>
        <v>Timmins</v>
      </c>
      <c r="AH163" s="4" t="str">
        <f>IF(LEN(INDEX('By serial number'!$A:$AV,MATCH(TEXT($C163,"000"),'By serial number'!$A:$A,0),MATCH(_7043_DJones_1_export_excel_2_9_[[#Headers],[STATE]],'By serial number'!$A$1:$AV$1,0)))=0,"",INDEX('By serial number'!$A:$AV,MATCH(TEXT($C163,"000"),'By serial number'!$A:$A,0),MATCH(_7043_DJones_1_export_excel_2_9_[[#Headers],[STATE]],'By serial number'!$A$1:$AV$1,0)))</f>
        <v>Ontario</v>
      </c>
      <c r="AI163" s="4" t="e">
        <f>IF(LEN(INDEX('By serial number'!$A:$AV,MATCH(TEXT($C163,"000"),'By serial number'!$A:$A,0),MATCH(_7043_DJones_1_export_excel_2_9_[[#Headers],[Column1]],'By serial number'!$A$1:$AV$1,0)))=0,"",INDEX('By serial number'!$A:$AV,MATCH(TEXT($C163,"000"),'By serial number'!$A:$A,0),MATCH(_7043_DJones_1_export_excel_2_9_[[#Headers],[Column1]],'By serial number'!$A$1:$AV$1,0)))</f>
        <v>#N/A</v>
      </c>
      <c r="AJ163" s="4" t="str">
        <f>IF(LEN(INDEX('By serial number'!$A:$AV,MATCH(TEXT($C163,"000"),'By serial number'!$A:$A,0),MATCH(_7043_DJones_1_export_excel_2_9_[[#Headers],[OTHER NAMES(1)]],'By serial number'!$A$1:$AV$1,0)))=0,"",INDEX('By serial number'!$A:$AV,MATCH(TEXT($C163,"000"),'By serial number'!$A:$A,0),MATCH(_7043_DJones_1_export_excel_2_9_[[#Headers],[OTHER NAMES(1)]],'By serial number'!$A$1:$AV$1,0)))</f>
        <v/>
      </c>
      <c r="AK163" s="4" t="str">
        <f>IF(LEN(INDEX('By serial number'!$A:$AV,MATCH(TEXT($C163,"000"),'By serial number'!$A:$A,0),MATCH(_7043_DJones_1_export_excel_2_9_[[#Headers],[OTHER NAMES(2)]],'By serial number'!$A$1:$AV$1,0)))=0,"",INDEX('By serial number'!$A:$AV,MATCH(TEXT($C163,"000"),'By serial number'!$A:$A,0),MATCH(_7043_DJones_1_export_excel_2_9_[[#Headers],[OTHER NAMES(2)]],'By serial number'!$A$1:$AV$1,0)))</f>
        <v/>
      </c>
      <c r="AL163" s="4" t="str">
        <f>IF(LEN(INDEX('By serial number'!$A:$AV,MATCH(TEXT($C163,"000"),'By serial number'!$A:$A,0),MATCH(_7043_DJones_1_export_excel_2_9_[[#Headers],[Part 135 Certificate Holder Name]],'By serial number'!$A$1:$AV$1,0)))=0,"",INDEX('By serial number'!$A:$AV,MATCH(TEXT($C163,"000"),'By serial number'!$A:$A,0),MATCH(_7043_DJones_1_export_excel_2_9_[[#Headers],[Part 135 Certificate Holder Name]],'By serial number'!$A$1:$AV$1,0)))</f>
        <v/>
      </c>
      <c r="AM163" s="4" t="str">
        <f>IF(LEN(INDEX('By serial number'!$A:$AV,MATCH(TEXT($C163,"000"),'By serial number'!$A:$A,0),MATCH(_7043_DJones_1_export_excel_2_9_[[#Headers],[Part 135 Dsgn]],'By serial number'!$A$1:$AV$1,0)))=0,"",INDEX('By serial number'!$A:$AV,MATCH(TEXT($C163,"000"),'By serial number'!$A:$A,0),MATCH(_7043_DJones_1_export_excel_2_9_[[#Headers],[Part 135 Dsgn]],'By serial number'!$A$1:$AV$1,0)))</f>
        <v/>
      </c>
      <c r="AN163" s="4" t="e">
        <f>IF(LEN(INDEX('By serial number'!$A:$AV,MATCH(TEXT($C163,"000"),'By serial number'!$A:$A,0),MATCH(_7043_DJones_1_export_excel_2_9_[[#Headers],[Column2]],'By serial number'!$A$1:$AV$1,0)))=0,"",INDEX('By serial number'!$A:$AV,MATCH(TEXT($C163,"000"),'By serial number'!$A:$A,0),MATCH(_7043_DJones_1_export_excel_2_9_[[#Headers],[Column2]],'By serial number'!$A$1:$AV$1,0)))</f>
        <v>#N/A</v>
      </c>
      <c r="AO163" s="4" t="str">
        <f>IF(LEN(INDEX('By serial number'!$A:$AV,MATCH(TEXT($C163,"000"),'By serial number'!$A:$A,0),MATCH(_7043_DJones_1_export_excel_2_9_[[#Headers],[DNB Key People]],'By serial number'!$A$1:$AV$1,0)))=0,"",INDEX('By serial number'!$A:$AV,MATCH(TEXT($C163,"000"),'By serial number'!$A:$A,0),MATCH(_7043_DJones_1_export_excel_2_9_[[#Headers],[DNB Key People]],'By serial number'!$A$1:$AV$1,0)))</f>
        <v/>
      </c>
      <c r="AP163" s="4" t="str">
        <f>IF(LEN(INDEX('By serial number'!$A:$AV,MATCH(TEXT($C163,"000"),'By serial number'!$A:$A,0),MATCH(_7043_DJones_1_export_excel_2_9_[[#Headers],[POC]],'By serial number'!$A$1:$AV$1,0)))=0,"",INDEX('By serial number'!$A:$AV,MATCH(TEXT($C163,"000"),'By serial number'!$A:$A,0),MATCH(_7043_DJones_1_export_excel_2_9_[[#Headers],[POC]],'By serial number'!$A$1:$AV$1,0)))</f>
        <v/>
      </c>
      <c r="AQ163" s="4" t="str">
        <f>IF(LEN(INDEX('By serial number'!$A:$AV,MATCH(TEXT($C163,"000"),'By serial number'!$A:$A,0),MATCH(_7043_DJones_1_export_excel_2_9_[[#Headers],[Title]],'By serial number'!$A$1:$AV$1,0)))=0,"",INDEX('By serial number'!$A:$AV,MATCH(TEXT($C163,"000"),'By serial number'!$A:$A,0),MATCH(_7043_DJones_1_export_excel_2_9_[[#Headers],[Title]],'By serial number'!$A$1:$AV$1,0)))</f>
        <v/>
      </c>
      <c r="AR163" s="4" t="str">
        <f>IF(LEN(INDEX('By serial number'!$A:$AV,MATCH(TEXT($C163,"000"),'By serial number'!$A:$A,0),MATCH(_7043_DJones_1_export_excel_2_9_[[#Headers],[Address]],'By serial number'!$A$1:$AV$1,0)))=0,"",INDEX('By serial number'!$A:$AV,MATCH(TEXT($C163,"000"),'By serial number'!$A:$A,0),MATCH(_7043_DJones_1_export_excel_2_9_[[#Headers],[Address]],'By serial number'!$A$1:$AV$1,0)))</f>
        <v/>
      </c>
      <c r="AS163" s="4" t="e">
        <f>IF(LEN(INDEX('By serial number'!$A:$AV,MATCH(TEXT($C163,"000"),'By serial number'!$A:$A,0),MATCH(_7043_DJones_1_export_excel_2_9_[[#Headers],[Column3]],'By serial number'!$A$1:$AV$1,0)))=0,"",INDEX('By serial number'!$A:$AV,MATCH(TEXT($C163,"000"),'By serial number'!$A:$A,0),MATCH(_7043_DJones_1_export_excel_2_9_[[#Headers],[Column3]],'By serial number'!$A$1:$AV$1,0)))</f>
        <v>#N/A</v>
      </c>
      <c r="AT163" s="4" t="str">
        <f>IF(LEN(INDEX('By serial number'!$A:$AV,MATCH(TEXT($C163,"000"),'By serial number'!$A:$A,0),MATCH(_7043_DJones_1_export_excel_2_9_[[#Headers],[Phone]],'By serial number'!$A$1:$AV$1,0)))=0,"",INDEX('By serial number'!$A:$AV,MATCH(TEXT($C163,"000"),'By serial number'!$A:$A,0),MATCH(_7043_DJones_1_export_excel_2_9_[[#Headers],[Phone]],'By serial number'!$A$1:$AV$1,0)))</f>
        <v/>
      </c>
      <c r="AU163" s="4" t="str">
        <f>IF(LEN(INDEX('By serial number'!$A:$AV,MATCH(TEXT($C163,"000"),'By serial number'!$A:$A,0),MATCH(_7043_DJones_1_export_excel_2_9_[[#Headers],[Email]],'By serial number'!$A$1:$AV$1,0)))=0,"",INDEX('By serial number'!$A:$AV,MATCH(TEXT($C163,"000"),'By serial number'!$A:$A,0),MATCH(_7043_DJones_1_export_excel_2_9_[[#Headers],[Email]],'By serial number'!$A$1:$AV$1,0)))</f>
        <v/>
      </c>
      <c r="AV163" s="4" t="e">
        <f>IF(LEN(INDEX('By serial number'!$A:$AV,MATCH(TEXT($C163,"000"),'By serial number'!$A:$A,0),MATCH(_7043_DJones_1_export_excel_2_9_[[#Headers],[Column4]],'By serial number'!$A$1:$AV$1,0)))=0,"",INDEX('By serial number'!$A:$AV,MATCH(TEXT($C163,"000"),'By serial number'!$A:$A,0),MATCH(_7043_DJones_1_export_excel_2_9_[[#Headers],[Column4]],'By serial number'!$A$1:$AV$1,0)))</f>
        <v>#N/A</v>
      </c>
      <c r="AW163" s="4" t="str">
        <f>IF(LEN(INDEX('By serial number'!$A:$AV,MATCH(TEXT($C163,"000"),'By serial number'!$A:$A,0),MATCH(_7043_DJones_1_export_excel_2_9_[[#Headers],[NBAA Name]],'By serial number'!$A$1:$AV$1,0)))=0,"",INDEX('By serial number'!$A:$AV,MATCH(TEXT($C163,"000"),'By serial number'!$A:$A,0),MATCH(_7043_DJones_1_export_excel_2_9_[[#Headers],[NBAA Name]],'By serial number'!$A$1:$AV$1,0)))</f>
        <v/>
      </c>
      <c r="AX163" s="4" t="str">
        <f>IF(LEN(INDEX('By serial number'!$A:$AV,MATCH(TEXT($C163,"000"),'By serial number'!$A:$A,0),MATCH(_7043_DJones_1_export_excel_2_9_[[#Headers],[NBAA Addr1]],'By serial number'!$A$1:$AV$1,0)))=0,"",INDEX('By serial number'!$A:$AV,MATCH(TEXT($C163,"000"),'By serial number'!$A:$A,0),MATCH(_7043_DJones_1_export_excel_2_9_[[#Headers],[NBAA Addr1]],'By serial number'!$A$1:$AV$1,0)))</f>
        <v/>
      </c>
      <c r="AY163" s="4" t="str">
        <f>IF(LEN(INDEX('By serial number'!$A:$AV,MATCH(TEXT($C163,"000"),'By serial number'!$A:$A,0),MATCH(_7043_DJones_1_export_excel_2_9_[[#Headers],[NBAA Addr2]],'By serial number'!$A$1:$AV$1,0)))=0,"",INDEX('By serial number'!$A:$AV,MATCH(TEXT($C163,"000"),'By serial number'!$A:$A,0),MATCH(_7043_DJones_1_export_excel_2_9_[[#Headers],[NBAA Addr2]],'By serial number'!$A$1:$AV$1,0)))</f>
        <v/>
      </c>
      <c r="AZ163" s="4" t="str">
        <f>IF(LEN(INDEX('By serial number'!$A:$AV,MATCH(TEXT($C163,"000"),'By serial number'!$A:$A,0),MATCH(_7043_DJones_1_export_excel_2_9_[[#Headers],[NBAA City]],'By serial number'!$A$1:$AV$1,0)))=0,"",INDEX('By serial number'!$A:$AV,MATCH(TEXT($C163,"000"),'By serial number'!$A:$A,0),MATCH(_7043_DJones_1_export_excel_2_9_[[#Headers],[NBAA City]],'By serial number'!$A$1:$AV$1,0)))</f>
        <v/>
      </c>
      <c r="BA163" s="4" t="str">
        <f>IF(LEN(INDEX('By serial number'!$A:$AV,MATCH(TEXT($C163,"000"),'By serial number'!$A:$A,0),MATCH(_7043_DJones_1_export_excel_2_9_[[#Headers],[NBAA State]],'By serial number'!$A$1:$AV$1,0)))=0,"",INDEX('By serial number'!$A:$AV,MATCH(TEXT($C163,"000"),'By serial number'!$A:$A,0),MATCH(_7043_DJones_1_export_excel_2_9_[[#Headers],[NBAA State]],'By serial number'!$A$1:$AV$1,0)))</f>
        <v/>
      </c>
      <c r="BB163" s="4" t="str">
        <f>IF(LEN(INDEX('By serial number'!$A:$AV,MATCH(TEXT($C163,"000"),'By serial number'!$A:$A,0),MATCH(_7043_DJones_1_export_excel_2_9_[[#Headers],[NBAA Zip]],'By serial number'!$A$1:$AV$1,0)))=0,"",INDEX('By serial number'!$A:$AV,MATCH(TEXT($C163,"000"),'By serial number'!$A:$A,0),MATCH(_7043_DJones_1_export_excel_2_9_[[#Headers],[NBAA Zip]],'By serial number'!$A$1:$AV$1,0)))</f>
        <v/>
      </c>
      <c r="BC163" s="4" t="str">
        <f>IF(LEN(INDEX('By serial number'!$A:$AV,MATCH(TEXT($C163,"000"),'By serial number'!$A:$A,0),MATCH(_7043_DJones_1_export_excel_2_9_[[#Headers],[NBAA Phone]],'By serial number'!$A$1:$AV$1,0)))=0,"",INDEX('By serial number'!$A:$AV,MATCH(TEXT($C163,"000"),'By serial number'!$A:$A,0),MATCH(_7043_DJones_1_export_excel_2_9_[[#Headers],[NBAA Phone]],'By serial number'!$A$1:$AV$1,0)))</f>
        <v/>
      </c>
      <c r="BD163" s="4" t="str">
        <f>IF(LEN(INDEX('By serial number'!$A:$AV,MATCH(TEXT($C163,"000"),'By serial number'!$A:$A,0),MATCH(_7043_DJones_1_export_excel_2_9_[[#Headers],[NBAA Web]],'By serial number'!$A$1:$AV$1,0)))=0,"",INDEX('By serial number'!$A:$AV,MATCH(TEXT($C163,"000"),'By serial number'!$A:$A,0),MATCH(_7043_DJones_1_export_excel_2_9_[[#Headers],[NBAA Web]],'By serial number'!$A$1:$AV$1,0)))</f>
        <v/>
      </c>
      <c r="BE163" s="4" t="str">
        <f>IF(LEN(INDEX('By serial number'!$A:$AV,MATCH(TEXT($C163,"000"),'By serial number'!$A:$A,0),MATCH(_7043_DJones_1_export_excel_2_9_[[#Headers],[NBAA email]],'By serial number'!$A$1:$AV$1,0)))=0,"",INDEX('By serial number'!$A:$AV,MATCH(TEXT($C163,"000"),'By serial number'!$A:$A,0),MATCH(_7043_DJones_1_export_excel_2_9_[[#Headers],[NBAA email]],'By serial number'!$A$1:$AV$1,0)))</f>
        <v/>
      </c>
      <c r="BF163" s="4" t="str">
        <f>IF(LEN(INDEX('By serial number'!$A:$AV,MATCH(TEXT($C163,"000"),'By serial number'!$A:$A,0),MATCH(_7043_DJones_1_export_excel_2_9_[[#Headers],[NBAA NBAA Link]],'By serial number'!$A$1:$AV$1,0)))=0,"",INDEX('By serial number'!$A:$AV,MATCH(TEXT($C163,"000"),'By serial number'!$A:$A,0),MATCH(_7043_DJones_1_export_excel_2_9_[[#Headers],[NBAA NBAA Link]],'By serial number'!$A$1:$AV$1,0)))</f>
        <v/>
      </c>
      <c r="BG163" s="4" t="str">
        <f>IF(LEN(INDEX('By serial number'!$A:$AV,MATCH(TEXT($C163,"000"),'By serial number'!$A:$A,0),MATCH(_7043_DJones_1_export_excel_2_9_[[#Headers],[Certificate Designator]],'By serial number'!$A$1:$AV$1,0)))=0,"",INDEX('By serial number'!$A:$AV,MATCH(TEXT($C163,"000"),'By serial number'!$A:$A,0),MATCH(_7043_DJones_1_export_excel_2_9_[[#Headers],[Certificate Designator]],'By serial number'!$A$1:$AV$1,0)))</f>
        <v/>
      </c>
      <c r="BH163" s="4" t="str">
        <f>IF(LEN(INDEX('By serial number'!$A:$AV,MATCH(TEXT($C163,"000"),'By serial number'!$A:$A,0),MATCH(_7043_DJones_1_export_excel_2_9_[[#Headers],[Company Name]],'By serial number'!$A$1:$AV$1,0)))=0,"",INDEX('By serial number'!$A:$AV,MATCH(TEXT($C163,"000"),'By serial number'!$A:$A,0),MATCH(_7043_DJones_1_export_excel_2_9_[[#Headers],[Company Name]],'By serial number'!$A$1:$AV$1,0)))</f>
        <v/>
      </c>
      <c r="BI163" s="4" t="str">
        <f>IF(LEN(INDEX('By serial number'!$A:$AV,MATCH(TEXT($C163,"000"),'By serial number'!$A:$A,0),MATCH(_7043_DJones_1_export_excel_2_9_[[#Headers],[CEO_Name]],'By serial number'!$A$1:$AV$1,0)))=0,"",INDEX('By serial number'!$A:$AV,MATCH(TEXT($C163,"000"),'By serial number'!$A:$A,0),MATCH(_7043_DJones_1_export_excel_2_9_[[#Headers],[CEO_Name]],'By serial number'!$A$1:$AV$1,0)))</f>
        <v/>
      </c>
      <c r="BJ163" s="4" t="str">
        <f>IF(LEN(INDEX('By serial number'!$A:$AV,MATCH(TEXT($C163,"000"),'By serial number'!$A:$A,0),MATCH(_7043_DJones_1_export_excel_2_9_[[#Headers],[CEO_Title]],'By serial number'!$A$1:$AV$1,0)))=0,"",INDEX('By serial number'!$A:$AV,MATCH(TEXT($C163,"000"),'By serial number'!$A:$A,0),MATCH(_7043_DJones_1_export_excel_2_9_[[#Headers],[CEO_Title]],'By serial number'!$A$1:$AV$1,0)))</f>
        <v/>
      </c>
      <c r="BK163" s="4" t="str">
        <f>IF(LEN(INDEX('By serial number'!$A:$AV,MATCH(TEXT($C163,"000"),'By serial number'!$A:$A,0),MATCH(_7043_DJones_1_export_excel_2_9_[[#Headers],[CEO_Address1]],'By serial number'!$A$1:$AV$1,0)))=0,"",INDEX('By serial number'!$A:$AV,MATCH(TEXT($C163,"000"),'By serial number'!$A:$A,0),MATCH(_7043_DJones_1_export_excel_2_9_[[#Headers],[CEO_Address1]],'By serial number'!$A$1:$AV$1,0)))</f>
        <v/>
      </c>
      <c r="BL163" s="4" t="str">
        <f>IF(LEN(INDEX('By serial number'!$A:$AV,MATCH(TEXT($C163,"000"),'By serial number'!$A:$A,0),MATCH(_7043_DJones_1_export_excel_2_9_[[#Headers],[CEO_Address2]],'By serial number'!$A$1:$AV$1,0)))=0,"",INDEX('By serial number'!$A:$AV,MATCH(TEXT($C163,"000"),'By serial number'!$A:$A,0),MATCH(_7043_DJones_1_export_excel_2_9_[[#Headers],[CEO_Address2]],'By serial number'!$A$1:$AV$1,0)))</f>
        <v/>
      </c>
      <c r="BM163" s="4" t="str">
        <f>IF(LEN(INDEX('By serial number'!$A:$AV,MATCH(TEXT($C163,"000"),'By serial number'!$A:$A,0),MATCH(_7043_DJones_1_export_excel_2_9_[[#Headers],[CEO_Address3]],'By serial number'!$A$1:$AV$1,0)))=0,"",INDEX('By serial number'!$A:$AV,MATCH(TEXT($C163,"000"),'By serial number'!$A:$A,0),MATCH(_7043_DJones_1_export_excel_2_9_[[#Headers],[CEO_Address3]],'By serial number'!$A$1:$AV$1,0)))</f>
        <v/>
      </c>
      <c r="BN163" s="4" t="str">
        <f>IF(LEN(INDEX('By serial number'!$A:$AV,MATCH(TEXT($C163,"000"),'By serial number'!$A:$A,0),MATCH(_7043_DJones_1_export_excel_2_9_[[#Headers],[CEO_City]],'By serial number'!$A$1:$AV$1,0)))=0,"",INDEX('By serial number'!$A:$AV,MATCH(TEXT($C163,"000"),'By serial number'!$A:$A,0),MATCH(_7043_DJones_1_export_excel_2_9_[[#Headers],[CEO_City]],'By serial number'!$A$1:$AV$1,0)))</f>
        <v/>
      </c>
      <c r="BO163" s="4" t="str">
        <f>IF(LEN(INDEX('By serial number'!$A:$AV,MATCH(TEXT($C163,"000"),'By serial number'!$A:$A,0),MATCH(_7043_DJones_1_export_excel_2_9_[[#Headers],[CEO_State]],'By serial number'!$A$1:$AV$1,0)))=0,"",INDEX('By serial number'!$A:$AV,MATCH(TEXT($C163,"000"),'By serial number'!$A:$A,0),MATCH(_7043_DJones_1_export_excel_2_9_[[#Headers],[CEO_State]],'By serial number'!$A$1:$AV$1,0)))</f>
        <v/>
      </c>
      <c r="BP163" s="4" t="str">
        <f>IF(LEN(INDEX('By serial number'!$A:$AV,MATCH(TEXT($C163,"000"),'By serial number'!$A:$A,0),MATCH(_7043_DJones_1_export_excel_2_9_[[#Headers],[CEO_Postal_Code]],'By serial number'!$A$1:$AV$1,0)))=0,"",INDEX('By serial number'!$A:$AV,MATCH(TEXT($C163,"000"),'By serial number'!$A:$A,0),MATCH(_7043_DJones_1_export_excel_2_9_[[#Headers],[CEO_Postal_Code]],'By serial number'!$A$1:$AV$1,0)))</f>
        <v/>
      </c>
      <c r="BQ163" s="4" t="str">
        <f>IF(LEN(INDEX('By serial number'!$A:$AV,MATCH(TEXT($C163,"000"),'By serial number'!$A:$A,0),MATCH(_7043_DJones_1_export_excel_2_9_[[#Headers],[CEO_Country]],'By serial number'!$A$1:$AV$1,0)))=0,"",INDEX('By serial number'!$A:$AV,MATCH(TEXT($C163,"000"),'By serial number'!$A:$A,0),MATCH(_7043_DJones_1_export_excel_2_9_[[#Headers],[CEO_Country]],'By serial number'!$A$1:$AV$1,0)))</f>
        <v/>
      </c>
      <c r="BR163" s="4" t="str">
        <f>IF(LEN(INDEX('By serial number'!$A:$AV,MATCH(TEXT($C163,"000"),'By serial number'!$A:$A,0),MATCH(_7043_DJones_1_export_excel_2_9_[[#Headers],[CEO_Phone]],'By serial number'!$A$1:$AV$1,0)))=0,"",INDEX('By serial number'!$A:$AV,MATCH(TEXT($C163,"000"),'By serial number'!$A:$A,0),MATCH(_7043_DJones_1_export_excel_2_9_[[#Headers],[CEO_Phone]],'By serial number'!$A$1:$AV$1,0)))</f>
        <v/>
      </c>
      <c r="BS163" s="4" t="str">
        <f>IF(LEN(INDEX('By serial number'!$A:$AV,MATCH(TEXT($C163,"000"),'By serial number'!$A:$A,0),MATCH(_7043_DJones_1_export_excel_2_9_[[#Headers],[CEO_Phone_Extension]],'By serial number'!$A$1:$AV$1,0)))=0,"",INDEX('By serial number'!$A:$AV,MATCH(TEXT($C163,"000"),'By serial number'!$A:$A,0),MATCH(_7043_DJones_1_export_excel_2_9_[[#Headers],[CEO_Phone_Extension]],'By serial number'!$A$1:$AV$1,0)))</f>
        <v/>
      </c>
      <c r="BT163" s="4" t="str">
        <f>IF(LEN(INDEX('By serial number'!$A:$AV,MATCH(TEXT($C163,"000"),'By serial number'!$A:$A,0),MATCH(_7043_DJones_1_export_excel_2_9_[[#Headers],[CEO_Foreign_Phone]],'By serial number'!$A$1:$AV$1,0)))=0,"",INDEX('By serial number'!$A:$AV,MATCH(TEXT($C163,"000"),'By serial number'!$A:$A,0),MATCH(_7043_DJones_1_export_excel_2_9_[[#Headers],[CEO_Foreign_Phone]],'By serial number'!$A$1:$AV$1,0)))</f>
        <v/>
      </c>
      <c r="BU163" s="4" t="str">
        <f>IFERROR(INDEX(Zerobounce!$A:$B,MATCH(_7043_DJones_1_export_excel_2_9_[[#This Row],[COMPEMAILADDRESS]],Zerobounce!$A:$A,0),2),"")</f>
        <v>do_not_mail</v>
      </c>
      <c r="BV163" s="4" t="str">
        <f>IFERROR(INDEX(Zerobounce!$A:$B,MATCH(_7043_DJones_1_export_excel_2_9_[[#This Row],[CONTACTEMAIL]],Zerobounce!$A:$A,0),2),"")</f>
        <v/>
      </c>
      <c r="BW163" s="11"/>
    </row>
    <row r="164" spans="1:75" x14ac:dyDescent="0.25">
      <c r="A164" s="4" t="s">
        <v>999</v>
      </c>
      <c r="B164" s="4" t="s">
        <v>1000</v>
      </c>
      <c r="C164">
        <v>294</v>
      </c>
      <c r="D164" s="4" t="s">
        <v>2083</v>
      </c>
      <c r="E164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C-FODL / C-FPRN </v>
      </c>
      <c r="F164" s="4" t="s">
        <v>1255</v>
      </c>
      <c r="G164" s="4" t="s">
        <v>1256</v>
      </c>
      <c r="H164" s="4" t="s">
        <v>358</v>
      </c>
      <c r="I164" s="4" t="s">
        <v>515</v>
      </c>
      <c r="J164" s="4" t="s">
        <v>2092</v>
      </c>
      <c r="K164" s="4" t="s">
        <v>2093</v>
      </c>
      <c r="L164" s="4"/>
      <c r="M164" s="4" t="s">
        <v>361</v>
      </c>
      <c r="N164" s="4" t="s">
        <v>1256</v>
      </c>
      <c r="O164" t="s">
        <v>2094</v>
      </c>
      <c r="P164" s="4" t="s">
        <v>358</v>
      </c>
      <c r="Q164" s="4" t="s">
        <v>1016</v>
      </c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 t="str">
        <f>IF(LEN(INDEX('By serial number'!$A:$AV,MATCH(TEXT($C164,"000"),'By serial number'!$A:$A,0),MATCH(_7043_DJones_1_export_excel_2_9_[[#Headers],["Operator"]],'By serial number'!$A$1:$AV$1,0)))=0,"",INDEX('By serial number'!$A:$AV,MATCH(TEXT($C164,"000"),'By serial number'!$A:$A,0),MATCH(_7043_DJones_1_export_excel_2_9_[[#Headers],["Operator"]],'By serial number'!$A$1:$AV$1,0)))</f>
        <v xml:space="preserve">Fast Air Ltd </v>
      </c>
      <c r="AD164" s="4" t="str">
        <f>IF(LEN(INDEX('By serial number'!$A:$AV,MATCH(TEXT($C164,"000"),'By serial number'!$A:$A,0),MATCH(_7043_DJones_1_export_excel_2_9_[[#Headers],[Data]],'By serial number'!$A$1:$AV$1,0)))=0,"",INDEX('By serial number'!$A:$AV,MATCH(TEXT($C164,"000"),'By serial number'!$A:$A,0),MATCH(_7043_DJones_1_export_excel_2_9_[[#Headers],[Data]],'By serial number'!$A$1:$AV$1,0)))</f>
        <v>Princess Aviation Ltd bought 12/3/20</v>
      </c>
      <c r="AE164" s="4" t="str">
        <f>IF(LEN(INDEX('By serial number'!$A:$AV,MATCH(TEXT($C164,"000"),'By serial number'!$A:$A,0),MATCH(_7043_DJones_1_export_excel_2_9_[[#Headers],[NAME]],'By serial number'!$A$1:$AV$1,0)))=0,"",INDEX('By serial number'!$A:$AV,MATCH(TEXT($C164,"000"),'By serial number'!$A:$A,0),MATCH(_7043_DJones_1_export_excel_2_9_[[#Headers],[NAME]],'By serial number'!$A$1:$AV$1,0)))</f>
        <v>Air Creebec Inc.</v>
      </c>
      <c r="AF164" s="4" t="str">
        <f>IF(LEN(INDEX('By serial number'!$A:$AV,MATCH(TEXT($C164,"000"),'By serial number'!$A:$A,0),MATCH(_7043_DJones_1_export_excel_2_9_[[#Headers],[STREET]],'By serial number'!$A$1:$AV$1,0)))=0,"",INDEX('By serial number'!$A:$AV,MATCH(TEXT($C164,"000"),'By serial number'!$A:$A,0),MATCH(_7043_DJones_1_export_excel_2_9_[[#Headers],[STREET]],'By serial number'!$A$1:$AV$1,0)))</f>
        <v/>
      </c>
      <c r="AG164" s="4" t="str">
        <f>IF(LEN(INDEX('By serial number'!$A:$AV,MATCH(TEXT($C164,"000"),'By serial number'!$A:$A,0),MATCH(_7043_DJones_1_export_excel_2_9_[[#Headers],[CITY]],'By serial number'!$A$1:$AV$1,0)))=0,"",INDEX('By serial number'!$A:$AV,MATCH(TEXT($C164,"000"),'By serial number'!$A:$A,0),MATCH(_7043_DJones_1_export_excel_2_9_[[#Headers],[CITY]],'By serial number'!$A$1:$AV$1,0)))</f>
        <v>Timmins</v>
      </c>
      <c r="AH164" s="4" t="str">
        <f>IF(LEN(INDEX('By serial number'!$A:$AV,MATCH(TEXT($C164,"000"),'By serial number'!$A:$A,0),MATCH(_7043_DJones_1_export_excel_2_9_[[#Headers],[STATE]],'By serial number'!$A$1:$AV$1,0)))=0,"",INDEX('By serial number'!$A:$AV,MATCH(TEXT($C164,"000"),'By serial number'!$A:$A,0),MATCH(_7043_DJones_1_export_excel_2_9_[[#Headers],[STATE]],'By serial number'!$A$1:$AV$1,0)))</f>
        <v>Ontario</v>
      </c>
      <c r="AI164" s="4" t="e">
        <f>IF(LEN(INDEX('By serial number'!$A:$AV,MATCH(TEXT($C164,"000"),'By serial number'!$A:$A,0),MATCH(_7043_DJones_1_export_excel_2_9_[[#Headers],[Column1]],'By serial number'!$A$1:$AV$1,0)))=0,"",INDEX('By serial number'!$A:$AV,MATCH(TEXT($C164,"000"),'By serial number'!$A:$A,0),MATCH(_7043_DJones_1_export_excel_2_9_[[#Headers],[Column1]],'By serial number'!$A$1:$AV$1,0)))</f>
        <v>#N/A</v>
      </c>
      <c r="AJ164" s="4" t="str">
        <f>IF(LEN(INDEX('By serial number'!$A:$AV,MATCH(TEXT($C164,"000"),'By serial number'!$A:$A,0),MATCH(_7043_DJones_1_export_excel_2_9_[[#Headers],[OTHER NAMES(1)]],'By serial number'!$A$1:$AV$1,0)))=0,"",INDEX('By serial number'!$A:$AV,MATCH(TEXT($C164,"000"),'By serial number'!$A:$A,0),MATCH(_7043_DJones_1_export_excel_2_9_[[#Headers],[OTHER NAMES(1)]],'By serial number'!$A$1:$AV$1,0)))</f>
        <v/>
      </c>
      <c r="AK164" s="4" t="str">
        <f>IF(LEN(INDEX('By serial number'!$A:$AV,MATCH(TEXT($C164,"000"),'By serial number'!$A:$A,0),MATCH(_7043_DJones_1_export_excel_2_9_[[#Headers],[OTHER NAMES(2)]],'By serial number'!$A$1:$AV$1,0)))=0,"",INDEX('By serial number'!$A:$AV,MATCH(TEXT($C164,"000"),'By serial number'!$A:$A,0),MATCH(_7043_DJones_1_export_excel_2_9_[[#Headers],[OTHER NAMES(2)]],'By serial number'!$A$1:$AV$1,0)))</f>
        <v/>
      </c>
      <c r="AL164" s="4" t="str">
        <f>IF(LEN(INDEX('By serial number'!$A:$AV,MATCH(TEXT($C164,"000"),'By serial number'!$A:$A,0),MATCH(_7043_DJones_1_export_excel_2_9_[[#Headers],[Part 135 Certificate Holder Name]],'By serial number'!$A$1:$AV$1,0)))=0,"",INDEX('By serial number'!$A:$AV,MATCH(TEXT($C164,"000"),'By serial number'!$A:$A,0),MATCH(_7043_DJones_1_export_excel_2_9_[[#Headers],[Part 135 Certificate Holder Name]],'By serial number'!$A$1:$AV$1,0)))</f>
        <v/>
      </c>
      <c r="AM164" s="4" t="str">
        <f>IF(LEN(INDEX('By serial number'!$A:$AV,MATCH(TEXT($C164,"000"),'By serial number'!$A:$A,0),MATCH(_7043_DJones_1_export_excel_2_9_[[#Headers],[Part 135 Dsgn]],'By serial number'!$A$1:$AV$1,0)))=0,"",INDEX('By serial number'!$A:$AV,MATCH(TEXT($C164,"000"),'By serial number'!$A:$A,0),MATCH(_7043_DJones_1_export_excel_2_9_[[#Headers],[Part 135 Dsgn]],'By serial number'!$A$1:$AV$1,0)))</f>
        <v/>
      </c>
      <c r="AN164" s="4" t="e">
        <f>IF(LEN(INDEX('By serial number'!$A:$AV,MATCH(TEXT($C164,"000"),'By serial number'!$A:$A,0),MATCH(_7043_DJones_1_export_excel_2_9_[[#Headers],[Column2]],'By serial number'!$A$1:$AV$1,0)))=0,"",INDEX('By serial number'!$A:$AV,MATCH(TEXT($C164,"000"),'By serial number'!$A:$A,0),MATCH(_7043_DJones_1_export_excel_2_9_[[#Headers],[Column2]],'By serial number'!$A$1:$AV$1,0)))</f>
        <v>#N/A</v>
      </c>
      <c r="AO164" s="4" t="str">
        <f>IF(LEN(INDEX('By serial number'!$A:$AV,MATCH(TEXT($C164,"000"),'By serial number'!$A:$A,0),MATCH(_7043_DJones_1_export_excel_2_9_[[#Headers],[DNB Key People]],'By serial number'!$A$1:$AV$1,0)))=0,"",INDEX('By serial number'!$A:$AV,MATCH(TEXT($C164,"000"),'By serial number'!$A:$A,0),MATCH(_7043_DJones_1_export_excel_2_9_[[#Headers],[DNB Key People]],'By serial number'!$A$1:$AV$1,0)))</f>
        <v/>
      </c>
      <c r="AP164" s="4" t="str">
        <f>IF(LEN(INDEX('By serial number'!$A:$AV,MATCH(TEXT($C164,"000"),'By serial number'!$A:$A,0),MATCH(_7043_DJones_1_export_excel_2_9_[[#Headers],[POC]],'By serial number'!$A$1:$AV$1,0)))=0,"",INDEX('By serial number'!$A:$AV,MATCH(TEXT($C164,"000"),'By serial number'!$A:$A,0),MATCH(_7043_DJones_1_export_excel_2_9_[[#Headers],[POC]],'By serial number'!$A$1:$AV$1,0)))</f>
        <v/>
      </c>
      <c r="AQ164" s="4" t="str">
        <f>IF(LEN(INDEX('By serial number'!$A:$AV,MATCH(TEXT($C164,"000"),'By serial number'!$A:$A,0),MATCH(_7043_DJones_1_export_excel_2_9_[[#Headers],[Title]],'By serial number'!$A$1:$AV$1,0)))=0,"",INDEX('By serial number'!$A:$AV,MATCH(TEXT($C164,"000"),'By serial number'!$A:$A,0),MATCH(_7043_DJones_1_export_excel_2_9_[[#Headers],[Title]],'By serial number'!$A$1:$AV$1,0)))</f>
        <v/>
      </c>
      <c r="AR164" s="4" t="str">
        <f>IF(LEN(INDEX('By serial number'!$A:$AV,MATCH(TEXT($C164,"000"),'By serial number'!$A:$A,0),MATCH(_7043_DJones_1_export_excel_2_9_[[#Headers],[Address]],'By serial number'!$A$1:$AV$1,0)))=0,"",INDEX('By serial number'!$A:$AV,MATCH(TEXT($C164,"000"),'By serial number'!$A:$A,0),MATCH(_7043_DJones_1_export_excel_2_9_[[#Headers],[Address]],'By serial number'!$A$1:$AV$1,0)))</f>
        <v/>
      </c>
      <c r="AS164" s="4" t="e">
        <f>IF(LEN(INDEX('By serial number'!$A:$AV,MATCH(TEXT($C164,"000"),'By serial number'!$A:$A,0),MATCH(_7043_DJones_1_export_excel_2_9_[[#Headers],[Column3]],'By serial number'!$A$1:$AV$1,0)))=0,"",INDEX('By serial number'!$A:$AV,MATCH(TEXT($C164,"000"),'By serial number'!$A:$A,0),MATCH(_7043_DJones_1_export_excel_2_9_[[#Headers],[Column3]],'By serial number'!$A$1:$AV$1,0)))</f>
        <v>#N/A</v>
      </c>
      <c r="AT164" s="4" t="str">
        <f>IF(LEN(INDEX('By serial number'!$A:$AV,MATCH(TEXT($C164,"000"),'By serial number'!$A:$A,0),MATCH(_7043_DJones_1_export_excel_2_9_[[#Headers],[Phone]],'By serial number'!$A$1:$AV$1,0)))=0,"",INDEX('By serial number'!$A:$AV,MATCH(TEXT($C164,"000"),'By serial number'!$A:$A,0),MATCH(_7043_DJones_1_export_excel_2_9_[[#Headers],[Phone]],'By serial number'!$A$1:$AV$1,0)))</f>
        <v/>
      </c>
      <c r="AU164" s="4" t="str">
        <f>IF(LEN(INDEX('By serial number'!$A:$AV,MATCH(TEXT($C164,"000"),'By serial number'!$A:$A,0),MATCH(_7043_DJones_1_export_excel_2_9_[[#Headers],[Email]],'By serial number'!$A$1:$AV$1,0)))=0,"",INDEX('By serial number'!$A:$AV,MATCH(TEXT($C164,"000"),'By serial number'!$A:$A,0),MATCH(_7043_DJones_1_export_excel_2_9_[[#Headers],[Email]],'By serial number'!$A$1:$AV$1,0)))</f>
        <v/>
      </c>
      <c r="AV164" s="4" t="e">
        <f>IF(LEN(INDEX('By serial number'!$A:$AV,MATCH(TEXT($C164,"000"),'By serial number'!$A:$A,0),MATCH(_7043_DJones_1_export_excel_2_9_[[#Headers],[Column4]],'By serial number'!$A$1:$AV$1,0)))=0,"",INDEX('By serial number'!$A:$AV,MATCH(TEXT($C164,"000"),'By serial number'!$A:$A,0),MATCH(_7043_DJones_1_export_excel_2_9_[[#Headers],[Column4]],'By serial number'!$A$1:$AV$1,0)))</f>
        <v>#N/A</v>
      </c>
      <c r="AW164" s="4" t="str">
        <f>IF(LEN(INDEX('By serial number'!$A:$AV,MATCH(TEXT($C164,"000"),'By serial number'!$A:$A,0),MATCH(_7043_DJones_1_export_excel_2_9_[[#Headers],[NBAA Name]],'By serial number'!$A$1:$AV$1,0)))=0,"",INDEX('By serial number'!$A:$AV,MATCH(TEXT($C164,"000"),'By serial number'!$A:$A,0),MATCH(_7043_DJones_1_export_excel_2_9_[[#Headers],[NBAA Name]],'By serial number'!$A$1:$AV$1,0)))</f>
        <v/>
      </c>
      <c r="AX164" s="4" t="str">
        <f>IF(LEN(INDEX('By serial number'!$A:$AV,MATCH(TEXT($C164,"000"),'By serial number'!$A:$A,0),MATCH(_7043_DJones_1_export_excel_2_9_[[#Headers],[NBAA Addr1]],'By serial number'!$A$1:$AV$1,0)))=0,"",INDEX('By serial number'!$A:$AV,MATCH(TEXT($C164,"000"),'By serial number'!$A:$A,0),MATCH(_7043_DJones_1_export_excel_2_9_[[#Headers],[NBAA Addr1]],'By serial number'!$A$1:$AV$1,0)))</f>
        <v/>
      </c>
      <c r="AY164" s="4" t="str">
        <f>IF(LEN(INDEX('By serial number'!$A:$AV,MATCH(TEXT($C164,"000"),'By serial number'!$A:$A,0),MATCH(_7043_DJones_1_export_excel_2_9_[[#Headers],[NBAA Addr2]],'By serial number'!$A$1:$AV$1,0)))=0,"",INDEX('By serial number'!$A:$AV,MATCH(TEXT($C164,"000"),'By serial number'!$A:$A,0),MATCH(_7043_DJones_1_export_excel_2_9_[[#Headers],[NBAA Addr2]],'By serial number'!$A$1:$AV$1,0)))</f>
        <v/>
      </c>
      <c r="AZ164" s="4" t="str">
        <f>IF(LEN(INDEX('By serial number'!$A:$AV,MATCH(TEXT($C164,"000"),'By serial number'!$A:$A,0),MATCH(_7043_DJones_1_export_excel_2_9_[[#Headers],[NBAA City]],'By serial number'!$A$1:$AV$1,0)))=0,"",INDEX('By serial number'!$A:$AV,MATCH(TEXT($C164,"000"),'By serial number'!$A:$A,0),MATCH(_7043_DJones_1_export_excel_2_9_[[#Headers],[NBAA City]],'By serial number'!$A$1:$AV$1,0)))</f>
        <v/>
      </c>
      <c r="BA164" s="4" t="str">
        <f>IF(LEN(INDEX('By serial number'!$A:$AV,MATCH(TEXT($C164,"000"),'By serial number'!$A:$A,0),MATCH(_7043_DJones_1_export_excel_2_9_[[#Headers],[NBAA State]],'By serial number'!$A$1:$AV$1,0)))=0,"",INDEX('By serial number'!$A:$AV,MATCH(TEXT($C164,"000"),'By serial number'!$A:$A,0),MATCH(_7043_DJones_1_export_excel_2_9_[[#Headers],[NBAA State]],'By serial number'!$A$1:$AV$1,0)))</f>
        <v/>
      </c>
      <c r="BB164" s="4" t="str">
        <f>IF(LEN(INDEX('By serial number'!$A:$AV,MATCH(TEXT($C164,"000"),'By serial number'!$A:$A,0),MATCH(_7043_DJones_1_export_excel_2_9_[[#Headers],[NBAA Zip]],'By serial number'!$A$1:$AV$1,0)))=0,"",INDEX('By serial number'!$A:$AV,MATCH(TEXT($C164,"000"),'By serial number'!$A:$A,0),MATCH(_7043_DJones_1_export_excel_2_9_[[#Headers],[NBAA Zip]],'By serial number'!$A$1:$AV$1,0)))</f>
        <v/>
      </c>
      <c r="BC164" s="4" t="str">
        <f>IF(LEN(INDEX('By serial number'!$A:$AV,MATCH(TEXT($C164,"000"),'By serial number'!$A:$A,0),MATCH(_7043_DJones_1_export_excel_2_9_[[#Headers],[NBAA Phone]],'By serial number'!$A$1:$AV$1,0)))=0,"",INDEX('By serial number'!$A:$AV,MATCH(TEXT($C164,"000"),'By serial number'!$A:$A,0),MATCH(_7043_DJones_1_export_excel_2_9_[[#Headers],[NBAA Phone]],'By serial number'!$A$1:$AV$1,0)))</f>
        <v/>
      </c>
      <c r="BD164" s="4" t="str">
        <f>IF(LEN(INDEX('By serial number'!$A:$AV,MATCH(TEXT($C164,"000"),'By serial number'!$A:$A,0),MATCH(_7043_DJones_1_export_excel_2_9_[[#Headers],[NBAA Web]],'By serial number'!$A$1:$AV$1,0)))=0,"",INDEX('By serial number'!$A:$AV,MATCH(TEXT($C164,"000"),'By serial number'!$A:$A,0),MATCH(_7043_DJones_1_export_excel_2_9_[[#Headers],[NBAA Web]],'By serial number'!$A$1:$AV$1,0)))</f>
        <v/>
      </c>
      <c r="BE164" s="4" t="str">
        <f>IF(LEN(INDEX('By serial number'!$A:$AV,MATCH(TEXT($C164,"000"),'By serial number'!$A:$A,0),MATCH(_7043_DJones_1_export_excel_2_9_[[#Headers],[NBAA email]],'By serial number'!$A$1:$AV$1,0)))=0,"",INDEX('By serial number'!$A:$AV,MATCH(TEXT($C164,"000"),'By serial number'!$A:$A,0),MATCH(_7043_DJones_1_export_excel_2_9_[[#Headers],[NBAA email]],'By serial number'!$A$1:$AV$1,0)))</f>
        <v/>
      </c>
      <c r="BF164" s="4" t="str">
        <f>IF(LEN(INDEX('By serial number'!$A:$AV,MATCH(TEXT($C164,"000"),'By serial number'!$A:$A,0),MATCH(_7043_DJones_1_export_excel_2_9_[[#Headers],[NBAA NBAA Link]],'By serial number'!$A$1:$AV$1,0)))=0,"",INDEX('By serial number'!$A:$AV,MATCH(TEXT($C164,"000"),'By serial number'!$A:$A,0),MATCH(_7043_DJones_1_export_excel_2_9_[[#Headers],[NBAA NBAA Link]],'By serial number'!$A$1:$AV$1,0)))</f>
        <v/>
      </c>
      <c r="BG164" s="4" t="str">
        <f>IF(LEN(INDEX('By serial number'!$A:$AV,MATCH(TEXT($C164,"000"),'By serial number'!$A:$A,0),MATCH(_7043_DJones_1_export_excel_2_9_[[#Headers],[Certificate Designator]],'By serial number'!$A$1:$AV$1,0)))=0,"",INDEX('By serial number'!$A:$AV,MATCH(TEXT($C164,"000"),'By serial number'!$A:$A,0),MATCH(_7043_DJones_1_export_excel_2_9_[[#Headers],[Certificate Designator]],'By serial number'!$A$1:$AV$1,0)))</f>
        <v/>
      </c>
      <c r="BH164" s="4" t="str">
        <f>IF(LEN(INDEX('By serial number'!$A:$AV,MATCH(TEXT($C164,"000"),'By serial number'!$A:$A,0),MATCH(_7043_DJones_1_export_excel_2_9_[[#Headers],[Company Name]],'By serial number'!$A$1:$AV$1,0)))=0,"",INDEX('By serial number'!$A:$AV,MATCH(TEXT($C164,"000"),'By serial number'!$A:$A,0),MATCH(_7043_DJones_1_export_excel_2_9_[[#Headers],[Company Name]],'By serial number'!$A$1:$AV$1,0)))</f>
        <v/>
      </c>
      <c r="BI164" s="4" t="str">
        <f>IF(LEN(INDEX('By serial number'!$A:$AV,MATCH(TEXT($C164,"000"),'By serial number'!$A:$A,0),MATCH(_7043_DJones_1_export_excel_2_9_[[#Headers],[CEO_Name]],'By serial number'!$A$1:$AV$1,0)))=0,"",INDEX('By serial number'!$A:$AV,MATCH(TEXT($C164,"000"),'By serial number'!$A:$A,0),MATCH(_7043_DJones_1_export_excel_2_9_[[#Headers],[CEO_Name]],'By serial number'!$A$1:$AV$1,0)))</f>
        <v/>
      </c>
      <c r="BJ164" s="4" t="str">
        <f>IF(LEN(INDEX('By serial number'!$A:$AV,MATCH(TEXT($C164,"000"),'By serial number'!$A:$A,0),MATCH(_7043_DJones_1_export_excel_2_9_[[#Headers],[CEO_Title]],'By serial number'!$A$1:$AV$1,0)))=0,"",INDEX('By serial number'!$A:$AV,MATCH(TEXT($C164,"000"),'By serial number'!$A:$A,0),MATCH(_7043_DJones_1_export_excel_2_9_[[#Headers],[CEO_Title]],'By serial number'!$A$1:$AV$1,0)))</f>
        <v/>
      </c>
      <c r="BK164" s="4" t="str">
        <f>IF(LEN(INDEX('By serial number'!$A:$AV,MATCH(TEXT($C164,"000"),'By serial number'!$A:$A,0),MATCH(_7043_DJones_1_export_excel_2_9_[[#Headers],[CEO_Address1]],'By serial number'!$A$1:$AV$1,0)))=0,"",INDEX('By serial number'!$A:$AV,MATCH(TEXT($C164,"000"),'By serial number'!$A:$A,0),MATCH(_7043_DJones_1_export_excel_2_9_[[#Headers],[CEO_Address1]],'By serial number'!$A$1:$AV$1,0)))</f>
        <v/>
      </c>
      <c r="BL164" s="4" t="str">
        <f>IF(LEN(INDEX('By serial number'!$A:$AV,MATCH(TEXT($C164,"000"),'By serial number'!$A:$A,0),MATCH(_7043_DJones_1_export_excel_2_9_[[#Headers],[CEO_Address2]],'By serial number'!$A$1:$AV$1,0)))=0,"",INDEX('By serial number'!$A:$AV,MATCH(TEXT($C164,"000"),'By serial number'!$A:$A,0),MATCH(_7043_DJones_1_export_excel_2_9_[[#Headers],[CEO_Address2]],'By serial number'!$A$1:$AV$1,0)))</f>
        <v/>
      </c>
      <c r="BM164" s="4" t="str">
        <f>IF(LEN(INDEX('By serial number'!$A:$AV,MATCH(TEXT($C164,"000"),'By serial number'!$A:$A,0),MATCH(_7043_DJones_1_export_excel_2_9_[[#Headers],[CEO_Address3]],'By serial number'!$A$1:$AV$1,0)))=0,"",INDEX('By serial number'!$A:$AV,MATCH(TEXT($C164,"000"),'By serial number'!$A:$A,0),MATCH(_7043_DJones_1_export_excel_2_9_[[#Headers],[CEO_Address3]],'By serial number'!$A$1:$AV$1,0)))</f>
        <v/>
      </c>
      <c r="BN164" s="4" t="str">
        <f>IF(LEN(INDEX('By serial number'!$A:$AV,MATCH(TEXT($C164,"000"),'By serial number'!$A:$A,0),MATCH(_7043_DJones_1_export_excel_2_9_[[#Headers],[CEO_City]],'By serial number'!$A$1:$AV$1,0)))=0,"",INDEX('By serial number'!$A:$AV,MATCH(TEXT($C164,"000"),'By serial number'!$A:$A,0),MATCH(_7043_DJones_1_export_excel_2_9_[[#Headers],[CEO_City]],'By serial number'!$A$1:$AV$1,0)))</f>
        <v/>
      </c>
      <c r="BO164" s="4" t="str">
        <f>IF(LEN(INDEX('By serial number'!$A:$AV,MATCH(TEXT($C164,"000"),'By serial number'!$A:$A,0),MATCH(_7043_DJones_1_export_excel_2_9_[[#Headers],[CEO_State]],'By serial number'!$A$1:$AV$1,0)))=0,"",INDEX('By serial number'!$A:$AV,MATCH(TEXT($C164,"000"),'By serial number'!$A:$A,0),MATCH(_7043_DJones_1_export_excel_2_9_[[#Headers],[CEO_State]],'By serial number'!$A$1:$AV$1,0)))</f>
        <v/>
      </c>
      <c r="BP164" s="4" t="str">
        <f>IF(LEN(INDEX('By serial number'!$A:$AV,MATCH(TEXT($C164,"000"),'By serial number'!$A:$A,0),MATCH(_7043_DJones_1_export_excel_2_9_[[#Headers],[CEO_Postal_Code]],'By serial number'!$A$1:$AV$1,0)))=0,"",INDEX('By serial number'!$A:$AV,MATCH(TEXT($C164,"000"),'By serial number'!$A:$A,0),MATCH(_7043_DJones_1_export_excel_2_9_[[#Headers],[CEO_Postal_Code]],'By serial number'!$A$1:$AV$1,0)))</f>
        <v/>
      </c>
      <c r="BQ164" s="4" t="str">
        <f>IF(LEN(INDEX('By serial number'!$A:$AV,MATCH(TEXT($C164,"000"),'By serial number'!$A:$A,0),MATCH(_7043_DJones_1_export_excel_2_9_[[#Headers],[CEO_Country]],'By serial number'!$A$1:$AV$1,0)))=0,"",INDEX('By serial number'!$A:$AV,MATCH(TEXT($C164,"000"),'By serial number'!$A:$A,0),MATCH(_7043_DJones_1_export_excel_2_9_[[#Headers],[CEO_Country]],'By serial number'!$A$1:$AV$1,0)))</f>
        <v/>
      </c>
      <c r="BR164" s="4" t="str">
        <f>IF(LEN(INDEX('By serial number'!$A:$AV,MATCH(TEXT($C164,"000"),'By serial number'!$A:$A,0),MATCH(_7043_DJones_1_export_excel_2_9_[[#Headers],[CEO_Phone]],'By serial number'!$A$1:$AV$1,0)))=0,"",INDEX('By serial number'!$A:$AV,MATCH(TEXT($C164,"000"),'By serial number'!$A:$A,0),MATCH(_7043_DJones_1_export_excel_2_9_[[#Headers],[CEO_Phone]],'By serial number'!$A$1:$AV$1,0)))</f>
        <v/>
      </c>
      <c r="BS164" s="4" t="str">
        <f>IF(LEN(INDEX('By serial number'!$A:$AV,MATCH(TEXT($C164,"000"),'By serial number'!$A:$A,0),MATCH(_7043_DJones_1_export_excel_2_9_[[#Headers],[CEO_Phone_Extension]],'By serial number'!$A$1:$AV$1,0)))=0,"",INDEX('By serial number'!$A:$AV,MATCH(TEXT($C164,"000"),'By serial number'!$A:$A,0),MATCH(_7043_DJones_1_export_excel_2_9_[[#Headers],[CEO_Phone_Extension]],'By serial number'!$A$1:$AV$1,0)))</f>
        <v/>
      </c>
      <c r="BT164" s="4" t="str">
        <f>IF(LEN(INDEX('By serial number'!$A:$AV,MATCH(TEXT($C164,"000"),'By serial number'!$A:$A,0),MATCH(_7043_DJones_1_export_excel_2_9_[[#Headers],[CEO_Foreign_Phone]],'By serial number'!$A$1:$AV$1,0)))=0,"",INDEX('By serial number'!$A:$AV,MATCH(TEXT($C164,"000"),'By serial number'!$A:$A,0),MATCH(_7043_DJones_1_export_excel_2_9_[[#Headers],[CEO_Foreign_Phone]],'By serial number'!$A$1:$AV$1,0)))</f>
        <v/>
      </c>
      <c r="BU164" s="4" t="str">
        <f>IFERROR(INDEX(Zerobounce!$A:$B,MATCH(_7043_DJones_1_export_excel_2_9_[[#This Row],[COMPEMAILADDRESS]],Zerobounce!$A:$A,0),2),"")</f>
        <v/>
      </c>
      <c r="BV164" s="4" t="str">
        <f>IFERROR(INDEX(Zerobounce!$A:$B,MATCH(_7043_DJones_1_export_excel_2_9_[[#This Row],[CONTACTEMAIL]],Zerobounce!$A:$A,0),2),"")</f>
        <v/>
      </c>
      <c r="BW164" s="11"/>
    </row>
    <row r="165" spans="1:75" x14ac:dyDescent="0.25">
      <c r="A165" s="4" t="s">
        <v>999</v>
      </c>
      <c r="B165" s="4" t="s">
        <v>1000</v>
      </c>
      <c r="C165">
        <v>295</v>
      </c>
      <c r="D165" s="4" t="s">
        <v>821</v>
      </c>
      <c r="E165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N20TW</v>
      </c>
      <c r="F165" s="4"/>
      <c r="G165" s="4"/>
      <c r="H165" s="4" t="s">
        <v>1002</v>
      </c>
      <c r="I165" s="4" t="s">
        <v>1388</v>
      </c>
      <c r="J165" s="4" t="s">
        <v>2095</v>
      </c>
      <c r="K165" s="4" t="s">
        <v>2096</v>
      </c>
      <c r="L165" s="4"/>
      <c r="M165" s="4" t="s">
        <v>2097</v>
      </c>
      <c r="N165" s="4" t="s">
        <v>2098</v>
      </c>
      <c r="O165">
        <v>72023</v>
      </c>
      <c r="P165" s="4" t="s">
        <v>1002</v>
      </c>
      <c r="Q165" s="4" t="s">
        <v>1016</v>
      </c>
      <c r="R165" s="4"/>
      <c r="S165" s="4"/>
      <c r="T165" s="4" t="s">
        <v>2099</v>
      </c>
      <c r="U165" s="4"/>
      <c r="V165" s="4" t="s">
        <v>1106</v>
      </c>
      <c r="W165" s="4" t="s">
        <v>2100</v>
      </c>
      <c r="X165" s="4" t="s">
        <v>1010</v>
      </c>
      <c r="Y165" s="4" t="s">
        <v>2101</v>
      </c>
      <c r="Z165" s="4" t="s">
        <v>2099</v>
      </c>
      <c r="AA165" s="4"/>
      <c r="AB165" s="4"/>
      <c r="AC165" s="4" t="str">
        <f>IF(LEN(INDEX('By serial number'!$A:$AV,MATCH(TEXT($C165,"000"),'By serial number'!$A:$A,0),MATCH(_7043_DJones_1_export_excel_2_9_[[#Headers],["Operator"]],'By serial number'!$A$1:$AV$1,0)))=0,"",INDEX('By serial number'!$A:$AV,MATCH(TEXT($C165,"000"),'By serial number'!$A:$A,0),MATCH(_7043_DJones_1_export_excel_2_9_[[#Headers],["Operator"]],'By serial number'!$A$1:$AV$1,0)))</f>
        <v xml:space="preserve">Pinnacle Air Charter </v>
      </c>
      <c r="AD165" s="4" t="str">
        <f>IF(LEN(INDEX('By serial number'!$A:$AV,MATCH(TEXT($C165,"000"),'By serial number'!$A:$A,0),MATCH(_7043_DJones_1_export_excel_2_9_[[#Headers],[Data]],'By serial number'!$A$1:$AV$1,0)))=0,"",INDEX('By serial number'!$A:$AV,MATCH(TEXT($C165,"000"),'By serial number'!$A:$A,0),MATCH(_7043_DJones_1_export_excel_2_9_[[#Headers],[Data]],'By serial number'!$A$1:$AV$1,0)))</f>
        <v>LGE Management Partners LLC, Phoenix AZ bought 12/30/20 (LGE Design Build)</v>
      </c>
      <c r="AE165" s="4" t="str">
        <f>IF(LEN(INDEX('By serial number'!$A:$AV,MATCH(TEXT($C165,"000"),'By serial number'!$A:$A,0),MATCH(_7043_DJones_1_export_excel_2_9_[[#Headers],[NAME]],'By serial number'!$A$1:$AV$1,0)))=0,"",INDEX('By serial number'!$A:$AV,MATCH(TEXT($C165,"000"),'By serial number'!$A:$A,0),MATCH(_7043_DJones_1_export_excel_2_9_[[#Headers],[NAME]],'By serial number'!$A$1:$AV$1,0)))</f>
        <v>LGE MANAGEMENT PARTNERS LLC</v>
      </c>
      <c r="AF165" s="4" t="str">
        <f>IF(LEN(INDEX('By serial number'!$A:$AV,MATCH(TEXT($C165,"000"),'By serial number'!$A:$A,0),MATCH(_7043_DJones_1_export_excel_2_9_[[#Headers],[STREET]],'By serial number'!$A$1:$AV$1,0)))=0,"",INDEX('By serial number'!$A:$AV,MATCH(TEXT($C165,"000"),'By serial number'!$A:$A,0),MATCH(_7043_DJones_1_export_excel_2_9_[[#Headers],[STREET]],'By serial number'!$A$1:$AV$1,0)))</f>
        <v>1200 N 52ND ST</v>
      </c>
      <c r="AG165" s="4" t="str">
        <f>IF(LEN(INDEX('By serial number'!$A:$AV,MATCH(TEXT($C165,"000"),'By serial number'!$A:$A,0),MATCH(_7043_DJones_1_export_excel_2_9_[[#Headers],[CITY]],'By serial number'!$A$1:$AV$1,0)))=0,"",INDEX('By serial number'!$A:$AV,MATCH(TEXT($C165,"000"),'By serial number'!$A:$A,0),MATCH(_7043_DJones_1_export_excel_2_9_[[#Headers],[CITY]],'By serial number'!$A$1:$AV$1,0)))</f>
        <v>PHOENIX</v>
      </c>
      <c r="AH165" s="4" t="str">
        <f>IF(LEN(INDEX('By serial number'!$A:$AV,MATCH(TEXT($C165,"000"),'By serial number'!$A:$A,0),MATCH(_7043_DJones_1_export_excel_2_9_[[#Headers],[STATE]],'By serial number'!$A$1:$AV$1,0)))=0,"",INDEX('By serial number'!$A:$AV,MATCH(TEXT($C165,"000"),'By serial number'!$A:$A,0),MATCH(_7043_DJones_1_export_excel_2_9_[[#Headers],[STATE]],'By serial number'!$A$1:$AV$1,0)))</f>
        <v>AZ</v>
      </c>
      <c r="AI165" s="4" t="e">
        <f>IF(LEN(INDEX('By serial number'!$A:$AV,MATCH(TEXT($C165,"000"),'By serial number'!$A:$A,0),MATCH(_7043_DJones_1_export_excel_2_9_[[#Headers],[Column1]],'By serial number'!$A$1:$AV$1,0)))=0,"",INDEX('By serial number'!$A:$AV,MATCH(TEXT($C165,"000"),'By serial number'!$A:$A,0),MATCH(_7043_DJones_1_export_excel_2_9_[[#Headers],[Column1]],'By serial number'!$A$1:$AV$1,0)))</f>
        <v>#N/A</v>
      </c>
      <c r="AJ165" s="4" t="str">
        <f>IF(LEN(INDEX('By serial number'!$A:$AV,MATCH(TEXT($C165,"000"),'By serial number'!$A:$A,0),MATCH(_7043_DJones_1_export_excel_2_9_[[#Headers],[OTHER NAMES(1)]],'By serial number'!$A$1:$AV$1,0)))=0,"",INDEX('By serial number'!$A:$AV,MATCH(TEXT($C165,"000"),'By serial number'!$A:$A,0),MATCH(_7043_DJones_1_export_excel_2_9_[[#Headers],[OTHER NAMES(1)]],'By serial number'!$A$1:$AV$1,0)))</f>
        <v/>
      </c>
      <c r="AK165" s="4" t="str">
        <f>IF(LEN(INDEX('By serial number'!$A:$AV,MATCH(TEXT($C165,"000"),'By serial number'!$A:$A,0),MATCH(_7043_DJones_1_export_excel_2_9_[[#Headers],[OTHER NAMES(2)]],'By serial number'!$A$1:$AV$1,0)))=0,"",INDEX('By serial number'!$A:$AV,MATCH(TEXT($C165,"000"),'By serial number'!$A:$A,0),MATCH(_7043_DJones_1_export_excel_2_9_[[#Headers],[OTHER NAMES(2)]],'By serial number'!$A$1:$AV$1,0)))</f>
        <v/>
      </c>
      <c r="AL165" s="4" t="str">
        <f>IF(LEN(INDEX('By serial number'!$A:$AV,MATCH(TEXT($C165,"000"),'By serial number'!$A:$A,0),MATCH(_7043_DJones_1_export_excel_2_9_[[#Headers],[Part 135 Certificate Holder Name]],'By serial number'!$A$1:$AV$1,0)))=0,"",INDEX('By serial number'!$A:$AV,MATCH(TEXT($C165,"000"),'By serial number'!$A:$A,0),MATCH(_7043_DJones_1_export_excel_2_9_[[#Headers],[Part 135 Certificate Holder Name]],'By serial number'!$A$1:$AV$1,0)))</f>
        <v>Pinnacle Air Charter LLC</v>
      </c>
      <c r="AM165" s="4" t="str">
        <f>IF(LEN(INDEX('By serial number'!$A:$AV,MATCH(TEXT($C165,"000"),'By serial number'!$A:$A,0),MATCH(_7043_DJones_1_export_excel_2_9_[[#Headers],[Part 135 Dsgn]],'By serial number'!$A$1:$AV$1,0)))=0,"",INDEX('By serial number'!$A:$AV,MATCH(TEXT($C165,"000"),'By serial number'!$A:$A,0),MATCH(_7043_DJones_1_export_excel_2_9_[[#Headers],[Part 135 Dsgn]],'By serial number'!$A$1:$AV$1,0)))</f>
        <v>I8PA</v>
      </c>
      <c r="AN165" s="4" t="e">
        <f>IF(LEN(INDEX('By serial number'!$A:$AV,MATCH(TEXT($C165,"000"),'By serial number'!$A:$A,0),MATCH(_7043_DJones_1_export_excel_2_9_[[#Headers],[Column2]],'By serial number'!$A$1:$AV$1,0)))=0,"",INDEX('By serial number'!$A:$AV,MATCH(TEXT($C165,"000"),'By serial number'!$A:$A,0),MATCH(_7043_DJones_1_export_excel_2_9_[[#Headers],[Column2]],'By serial number'!$A$1:$AV$1,0)))</f>
        <v>#N/A</v>
      </c>
      <c r="AO165" s="4" t="str">
        <f>IF(LEN(INDEX('By serial number'!$A:$AV,MATCH(TEXT($C165,"000"),'By serial number'!$A:$A,0),MATCH(_7043_DJones_1_export_excel_2_9_[[#Headers],[DNB Key People]],'By serial number'!$A$1:$AV$1,0)))=0,"",INDEX('By serial number'!$A:$AV,MATCH(TEXT($C165,"000"),'By serial number'!$A:$A,0),MATCH(_7043_DJones_1_export_excel_2_9_[[#Headers],[DNB Key People]],'By serial number'!$A$1:$AV$1,0)))</f>
        <v/>
      </c>
      <c r="AP165" s="4" t="str">
        <f>IF(LEN(INDEX('By serial number'!$A:$AV,MATCH(TEXT($C165,"000"),'By serial number'!$A:$A,0),MATCH(_7043_DJones_1_export_excel_2_9_[[#Headers],[POC]],'By serial number'!$A$1:$AV$1,0)))=0,"",INDEX('By serial number'!$A:$AV,MATCH(TEXT($C165,"000"),'By serial number'!$A:$A,0),MATCH(_7043_DJones_1_export_excel_2_9_[[#Headers],[POC]],'By serial number'!$A$1:$AV$1,0)))</f>
        <v/>
      </c>
      <c r="AQ165" s="4" t="str">
        <f>IF(LEN(INDEX('By serial number'!$A:$AV,MATCH(TEXT($C165,"000"),'By serial number'!$A:$A,0),MATCH(_7043_DJones_1_export_excel_2_9_[[#Headers],[Title]],'By serial number'!$A$1:$AV$1,0)))=0,"",INDEX('By serial number'!$A:$AV,MATCH(TEXT($C165,"000"),'By serial number'!$A:$A,0),MATCH(_7043_DJones_1_export_excel_2_9_[[#Headers],[Title]],'By serial number'!$A$1:$AV$1,0)))</f>
        <v/>
      </c>
      <c r="AR165" s="4" t="str">
        <f>IF(LEN(INDEX('By serial number'!$A:$AV,MATCH(TEXT($C165,"000"),'By serial number'!$A:$A,0),MATCH(_7043_DJones_1_export_excel_2_9_[[#Headers],[Address]],'By serial number'!$A$1:$AV$1,0)))=0,"",INDEX('By serial number'!$A:$AV,MATCH(TEXT($C165,"000"),'By serial number'!$A:$A,0),MATCH(_7043_DJones_1_export_excel_2_9_[[#Headers],[Address]],'By serial number'!$A$1:$AV$1,0)))</f>
        <v/>
      </c>
      <c r="AS165" s="4" t="e">
        <f>IF(LEN(INDEX('By serial number'!$A:$AV,MATCH(TEXT($C165,"000"),'By serial number'!$A:$A,0),MATCH(_7043_DJones_1_export_excel_2_9_[[#Headers],[Column3]],'By serial number'!$A$1:$AV$1,0)))=0,"",INDEX('By serial number'!$A:$AV,MATCH(TEXT($C165,"000"),'By serial number'!$A:$A,0),MATCH(_7043_DJones_1_export_excel_2_9_[[#Headers],[Column3]],'By serial number'!$A$1:$AV$1,0)))</f>
        <v>#N/A</v>
      </c>
      <c r="AT165" s="4" t="str">
        <f>IF(LEN(INDEX('By serial number'!$A:$AV,MATCH(TEXT($C165,"000"),'By serial number'!$A:$A,0),MATCH(_7043_DJones_1_export_excel_2_9_[[#Headers],[Phone]],'By serial number'!$A$1:$AV$1,0)))=0,"",INDEX('By serial number'!$A:$AV,MATCH(TEXT($C165,"000"),'By serial number'!$A:$A,0),MATCH(_7043_DJones_1_export_excel_2_9_[[#Headers],[Phone]],'By serial number'!$A$1:$AV$1,0)))</f>
        <v/>
      </c>
      <c r="AU165" s="4" t="str">
        <f>IF(LEN(INDEX('By serial number'!$A:$AV,MATCH(TEXT($C165,"000"),'By serial number'!$A:$A,0),MATCH(_7043_DJones_1_export_excel_2_9_[[#Headers],[Email]],'By serial number'!$A$1:$AV$1,0)))=0,"",INDEX('By serial number'!$A:$AV,MATCH(TEXT($C165,"000"),'By serial number'!$A:$A,0),MATCH(_7043_DJones_1_export_excel_2_9_[[#Headers],[Email]],'By serial number'!$A$1:$AV$1,0)))</f>
        <v/>
      </c>
      <c r="AV165" s="4" t="e">
        <f>IF(LEN(INDEX('By serial number'!$A:$AV,MATCH(TEXT($C165,"000"),'By serial number'!$A:$A,0),MATCH(_7043_DJones_1_export_excel_2_9_[[#Headers],[Column4]],'By serial number'!$A$1:$AV$1,0)))=0,"",INDEX('By serial number'!$A:$AV,MATCH(TEXT($C165,"000"),'By serial number'!$A:$A,0),MATCH(_7043_DJones_1_export_excel_2_9_[[#Headers],[Column4]],'By serial number'!$A$1:$AV$1,0)))</f>
        <v>#N/A</v>
      </c>
      <c r="AW165" s="4" t="str">
        <f>IF(LEN(INDEX('By serial number'!$A:$AV,MATCH(TEXT($C165,"000"),'By serial number'!$A:$A,0),MATCH(_7043_DJones_1_export_excel_2_9_[[#Headers],[NBAA Name]],'By serial number'!$A$1:$AV$1,0)))=0,"",INDEX('By serial number'!$A:$AV,MATCH(TEXT($C165,"000"),'By serial number'!$A:$A,0),MATCH(_7043_DJones_1_export_excel_2_9_[[#Headers],[NBAA Name]],'By serial number'!$A$1:$AV$1,0)))</f>
        <v/>
      </c>
      <c r="AX165" s="4" t="str">
        <f>IF(LEN(INDEX('By serial number'!$A:$AV,MATCH(TEXT($C165,"000"),'By serial number'!$A:$A,0),MATCH(_7043_DJones_1_export_excel_2_9_[[#Headers],[NBAA Addr1]],'By serial number'!$A$1:$AV$1,0)))=0,"",INDEX('By serial number'!$A:$AV,MATCH(TEXT($C165,"000"),'By serial number'!$A:$A,0),MATCH(_7043_DJones_1_export_excel_2_9_[[#Headers],[NBAA Addr1]],'By serial number'!$A$1:$AV$1,0)))</f>
        <v/>
      </c>
      <c r="AY165" s="4" t="str">
        <f>IF(LEN(INDEX('By serial number'!$A:$AV,MATCH(TEXT($C165,"000"),'By serial number'!$A:$A,0),MATCH(_7043_DJones_1_export_excel_2_9_[[#Headers],[NBAA Addr2]],'By serial number'!$A$1:$AV$1,0)))=0,"",INDEX('By serial number'!$A:$AV,MATCH(TEXT($C165,"000"),'By serial number'!$A:$A,0),MATCH(_7043_DJones_1_export_excel_2_9_[[#Headers],[NBAA Addr2]],'By serial number'!$A$1:$AV$1,0)))</f>
        <v/>
      </c>
      <c r="AZ165" s="4" t="str">
        <f>IF(LEN(INDEX('By serial number'!$A:$AV,MATCH(TEXT($C165,"000"),'By serial number'!$A:$A,0),MATCH(_7043_DJones_1_export_excel_2_9_[[#Headers],[NBAA City]],'By serial number'!$A$1:$AV$1,0)))=0,"",INDEX('By serial number'!$A:$AV,MATCH(TEXT($C165,"000"),'By serial number'!$A:$A,0),MATCH(_7043_DJones_1_export_excel_2_9_[[#Headers],[NBAA City]],'By serial number'!$A$1:$AV$1,0)))</f>
        <v/>
      </c>
      <c r="BA165" s="4" t="str">
        <f>IF(LEN(INDEX('By serial number'!$A:$AV,MATCH(TEXT($C165,"000"),'By serial number'!$A:$A,0),MATCH(_7043_DJones_1_export_excel_2_9_[[#Headers],[NBAA State]],'By serial number'!$A$1:$AV$1,0)))=0,"",INDEX('By serial number'!$A:$AV,MATCH(TEXT($C165,"000"),'By serial number'!$A:$A,0),MATCH(_7043_DJones_1_export_excel_2_9_[[#Headers],[NBAA State]],'By serial number'!$A$1:$AV$1,0)))</f>
        <v/>
      </c>
      <c r="BB165" s="4" t="str">
        <f>IF(LEN(INDEX('By serial number'!$A:$AV,MATCH(TEXT($C165,"000"),'By serial number'!$A:$A,0),MATCH(_7043_DJones_1_export_excel_2_9_[[#Headers],[NBAA Zip]],'By serial number'!$A$1:$AV$1,0)))=0,"",INDEX('By serial number'!$A:$AV,MATCH(TEXT($C165,"000"),'By serial number'!$A:$A,0),MATCH(_7043_DJones_1_export_excel_2_9_[[#Headers],[NBAA Zip]],'By serial number'!$A$1:$AV$1,0)))</f>
        <v/>
      </c>
      <c r="BC165" s="4" t="str">
        <f>IF(LEN(INDEX('By serial number'!$A:$AV,MATCH(TEXT($C165,"000"),'By serial number'!$A:$A,0),MATCH(_7043_DJones_1_export_excel_2_9_[[#Headers],[NBAA Phone]],'By serial number'!$A$1:$AV$1,0)))=0,"",INDEX('By serial number'!$A:$AV,MATCH(TEXT($C165,"000"),'By serial number'!$A:$A,0),MATCH(_7043_DJones_1_export_excel_2_9_[[#Headers],[NBAA Phone]],'By serial number'!$A$1:$AV$1,0)))</f>
        <v/>
      </c>
      <c r="BD165" s="4" t="str">
        <f>IF(LEN(INDEX('By serial number'!$A:$AV,MATCH(TEXT($C165,"000"),'By serial number'!$A:$A,0),MATCH(_7043_DJones_1_export_excel_2_9_[[#Headers],[NBAA Web]],'By serial number'!$A$1:$AV$1,0)))=0,"",INDEX('By serial number'!$A:$AV,MATCH(TEXT($C165,"000"),'By serial number'!$A:$A,0),MATCH(_7043_DJones_1_export_excel_2_9_[[#Headers],[NBAA Web]],'By serial number'!$A$1:$AV$1,0)))</f>
        <v/>
      </c>
      <c r="BE165" s="4" t="str">
        <f>IF(LEN(INDEX('By serial number'!$A:$AV,MATCH(TEXT($C165,"000"),'By serial number'!$A:$A,0),MATCH(_7043_DJones_1_export_excel_2_9_[[#Headers],[NBAA email]],'By serial number'!$A$1:$AV$1,0)))=0,"",INDEX('By serial number'!$A:$AV,MATCH(TEXT($C165,"000"),'By serial number'!$A:$A,0),MATCH(_7043_DJones_1_export_excel_2_9_[[#Headers],[NBAA email]],'By serial number'!$A$1:$AV$1,0)))</f>
        <v/>
      </c>
      <c r="BF165" s="4" t="str">
        <f>IF(LEN(INDEX('By serial number'!$A:$AV,MATCH(TEXT($C165,"000"),'By serial number'!$A:$A,0),MATCH(_7043_DJones_1_export_excel_2_9_[[#Headers],[NBAA NBAA Link]],'By serial number'!$A$1:$AV$1,0)))=0,"",INDEX('By serial number'!$A:$AV,MATCH(TEXT($C165,"000"),'By serial number'!$A:$A,0),MATCH(_7043_DJones_1_export_excel_2_9_[[#Headers],[NBAA NBAA Link]],'By serial number'!$A$1:$AV$1,0)))</f>
        <v/>
      </c>
      <c r="BG165" s="4" t="str">
        <f>IF(LEN(INDEX('By serial number'!$A:$AV,MATCH(TEXT($C165,"000"),'By serial number'!$A:$A,0),MATCH(_7043_DJones_1_export_excel_2_9_[[#Headers],[Certificate Designator]],'By serial number'!$A$1:$AV$1,0)))=0,"",INDEX('By serial number'!$A:$AV,MATCH(TEXT($C165,"000"),'By serial number'!$A:$A,0),MATCH(_7043_DJones_1_export_excel_2_9_[[#Headers],[Certificate Designator]],'By serial number'!$A$1:$AV$1,0)))</f>
        <v>I8PA</v>
      </c>
      <c r="BH165" s="4" t="str">
        <f>IF(LEN(INDEX('By serial number'!$A:$AV,MATCH(TEXT($C165,"000"),'By serial number'!$A:$A,0),MATCH(_7043_DJones_1_export_excel_2_9_[[#Headers],[Company Name]],'By serial number'!$A$1:$AV$1,0)))=0,"",INDEX('By serial number'!$A:$AV,MATCH(TEXT($C165,"000"),'By serial number'!$A:$A,0),MATCH(_7043_DJones_1_export_excel_2_9_[[#Headers],[Company Name]],'By serial number'!$A$1:$AV$1,0)))</f>
        <v>PINNACLE AIR CHARTER L L C</v>
      </c>
      <c r="BI165" s="4" t="str">
        <f>IF(LEN(INDEX('By serial number'!$A:$AV,MATCH(TEXT($C165,"000"),'By serial number'!$A:$A,0),MATCH(_7043_DJones_1_export_excel_2_9_[[#Headers],[CEO_Name]],'By serial number'!$A$1:$AV$1,0)))=0,"",INDEX('By serial number'!$A:$AV,MATCH(TEXT($C165,"000"),'By serial number'!$A:$A,0),MATCH(_7043_DJones_1_export_excel_2_9_[[#Headers],[CEO_Name]],'By serial number'!$A$1:$AV$1,0)))</f>
        <v>PAVLICEK, CURT</v>
      </c>
      <c r="BJ165" s="4" t="str">
        <f>IF(LEN(INDEX('By serial number'!$A:$AV,MATCH(TEXT($C165,"000"),'By serial number'!$A:$A,0),MATCH(_7043_DJones_1_export_excel_2_9_[[#Headers],[CEO_Title]],'By serial number'!$A$1:$AV$1,0)))=0,"",INDEX('By serial number'!$A:$AV,MATCH(TEXT($C165,"000"),'By serial number'!$A:$A,0),MATCH(_7043_DJones_1_export_excel_2_9_[[#Headers],[CEO_Title]],'By serial number'!$A$1:$AV$1,0)))</f>
        <v>PRESIDENT</v>
      </c>
      <c r="BK165" s="4" t="str">
        <f>IF(LEN(INDEX('By serial number'!$A:$AV,MATCH(TEXT($C165,"000"),'By serial number'!$A:$A,0),MATCH(_7043_DJones_1_export_excel_2_9_[[#Headers],[CEO_Address1]],'By serial number'!$A$1:$AV$1,0)))=0,"",INDEX('By serial number'!$A:$AV,MATCH(TEXT($C165,"000"),'By serial number'!$A:$A,0),MATCH(_7043_DJones_1_export_excel_2_9_[[#Headers],[CEO_Address1]],'By serial number'!$A$1:$AV$1,0)))</f>
        <v>14988 NORTH 78TH WAY</v>
      </c>
      <c r="BL165" s="4" t="str">
        <f>IF(LEN(INDEX('By serial number'!$A:$AV,MATCH(TEXT($C165,"000"),'By serial number'!$A:$A,0),MATCH(_7043_DJones_1_export_excel_2_9_[[#Headers],[CEO_Address2]],'By serial number'!$A$1:$AV$1,0)))=0,"",INDEX('By serial number'!$A:$AV,MATCH(TEXT($C165,"000"),'By serial number'!$A:$A,0),MATCH(_7043_DJones_1_export_excel_2_9_[[#Headers],[CEO_Address2]],'By serial number'!$A$1:$AV$1,0)))</f>
        <v>SUITE 106</v>
      </c>
      <c r="BM165" s="4" t="str">
        <f>IF(LEN(INDEX('By serial number'!$A:$AV,MATCH(TEXT($C165,"000"),'By serial number'!$A:$A,0),MATCH(_7043_DJones_1_export_excel_2_9_[[#Headers],[CEO_Address3]],'By serial number'!$A$1:$AV$1,0)))=0,"",INDEX('By serial number'!$A:$AV,MATCH(TEXT($C165,"000"),'By serial number'!$A:$A,0),MATCH(_7043_DJones_1_export_excel_2_9_[[#Headers],[CEO_Address3]],'By serial number'!$A$1:$AV$1,0)))</f>
        <v/>
      </c>
      <c r="BN165" s="4" t="str">
        <f>IF(LEN(INDEX('By serial number'!$A:$AV,MATCH(TEXT($C165,"000"),'By serial number'!$A:$A,0),MATCH(_7043_DJones_1_export_excel_2_9_[[#Headers],[CEO_City]],'By serial number'!$A$1:$AV$1,0)))=0,"",INDEX('By serial number'!$A:$AV,MATCH(TEXT($C165,"000"),'By serial number'!$A:$A,0),MATCH(_7043_DJones_1_export_excel_2_9_[[#Headers],[CEO_City]],'By serial number'!$A$1:$AV$1,0)))</f>
        <v>SCOTTSDALE</v>
      </c>
      <c r="BO165" s="4" t="str">
        <f>IF(LEN(INDEX('By serial number'!$A:$AV,MATCH(TEXT($C165,"000"),'By serial number'!$A:$A,0),MATCH(_7043_DJones_1_export_excel_2_9_[[#Headers],[CEO_State]],'By serial number'!$A$1:$AV$1,0)))=0,"",INDEX('By serial number'!$A:$AV,MATCH(TEXT($C165,"000"),'By serial number'!$A:$A,0),MATCH(_7043_DJones_1_export_excel_2_9_[[#Headers],[CEO_State]],'By serial number'!$A$1:$AV$1,0)))</f>
        <v>AZ</v>
      </c>
      <c r="BP165" s="4" t="str">
        <f>IF(LEN(INDEX('By serial number'!$A:$AV,MATCH(TEXT($C165,"000"),'By serial number'!$A:$A,0),MATCH(_7043_DJones_1_export_excel_2_9_[[#Headers],[CEO_Postal_Code]],'By serial number'!$A$1:$AV$1,0)))=0,"",INDEX('By serial number'!$A:$AV,MATCH(TEXT($C165,"000"),'By serial number'!$A:$A,0),MATCH(_7043_DJones_1_export_excel_2_9_[[#Headers],[CEO_Postal_Code]],'By serial number'!$A$1:$AV$1,0)))</f>
        <v>85260</v>
      </c>
      <c r="BQ165" s="4" t="str">
        <f>IF(LEN(INDEX('By serial number'!$A:$AV,MATCH(TEXT($C165,"000"),'By serial number'!$A:$A,0),MATCH(_7043_DJones_1_export_excel_2_9_[[#Headers],[CEO_Country]],'By serial number'!$A$1:$AV$1,0)))=0,"",INDEX('By serial number'!$A:$AV,MATCH(TEXT($C165,"000"),'By serial number'!$A:$A,0),MATCH(_7043_DJones_1_export_excel_2_9_[[#Headers],[CEO_Country]],'By serial number'!$A$1:$AV$1,0)))</f>
        <v>US</v>
      </c>
      <c r="BR165" s="4" t="str">
        <f>IF(LEN(INDEX('By serial number'!$A:$AV,MATCH(TEXT($C165,"000"),'By serial number'!$A:$A,0),MATCH(_7043_DJones_1_export_excel_2_9_[[#Headers],[CEO_Phone]],'By serial number'!$A$1:$AV$1,0)))=0,"",INDEX('By serial number'!$A:$AV,MATCH(TEXT($C165,"000"),'By serial number'!$A:$A,0),MATCH(_7043_DJones_1_export_excel_2_9_[[#Headers],[CEO_Phone]],'By serial number'!$A$1:$AV$1,0)))</f>
        <v>4809988989</v>
      </c>
      <c r="BS165" s="4" t="str">
        <f>IF(LEN(INDEX('By serial number'!$A:$AV,MATCH(TEXT($C165,"000"),'By serial number'!$A:$A,0),MATCH(_7043_DJones_1_export_excel_2_9_[[#Headers],[CEO_Phone_Extension]],'By serial number'!$A$1:$AV$1,0)))=0,"",INDEX('By serial number'!$A:$AV,MATCH(TEXT($C165,"000"),'By serial number'!$A:$A,0),MATCH(_7043_DJones_1_export_excel_2_9_[[#Headers],[CEO_Phone_Extension]],'By serial number'!$A$1:$AV$1,0)))</f>
        <v/>
      </c>
      <c r="BT165" s="4" t="str">
        <f>IF(LEN(INDEX('By serial number'!$A:$AV,MATCH(TEXT($C165,"000"),'By serial number'!$A:$A,0),MATCH(_7043_DJones_1_export_excel_2_9_[[#Headers],[CEO_Foreign_Phone]],'By serial number'!$A$1:$AV$1,0)))=0,"",INDEX('By serial number'!$A:$AV,MATCH(TEXT($C165,"000"),'By serial number'!$A:$A,0),MATCH(_7043_DJones_1_export_excel_2_9_[[#Headers],[CEO_Foreign_Phone]],'By serial number'!$A$1:$AV$1,0)))</f>
        <v/>
      </c>
      <c r="BU165" s="4" t="str">
        <f>IFERROR(INDEX(Zerobounce!$A:$B,MATCH(_7043_DJones_1_export_excel_2_9_[[#This Row],[COMPEMAILADDRESS]],Zerobounce!$A:$A,0),2),"")</f>
        <v/>
      </c>
      <c r="BV165" s="4" t="str">
        <f>IFERROR(INDEX(Zerobounce!$A:$B,MATCH(_7043_DJones_1_export_excel_2_9_[[#This Row],[CONTACTEMAIL]],Zerobounce!$A:$A,0),2),"")</f>
        <v>valid</v>
      </c>
      <c r="BW165" s="11"/>
    </row>
    <row r="166" spans="1:75" x14ac:dyDescent="0.25">
      <c r="A166" s="4" t="s">
        <v>999</v>
      </c>
      <c r="B166" s="4" t="s">
        <v>1000</v>
      </c>
      <c r="C166">
        <v>295</v>
      </c>
      <c r="D166" s="4" t="s">
        <v>821</v>
      </c>
      <c r="E166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N20TW</v>
      </c>
      <c r="F166" s="4"/>
      <c r="G166" s="4"/>
      <c r="H166" s="4" t="s">
        <v>1002</v>
      </c>
      <c r="I166" s="4" t="s">
        <v>1388</v>
      </c>
      <c r="J166" s="4" t="s">
        <v>2102</v>
      </c>
      <c r="K166" s="4" t="s">
        <v>2103</v>
      </c>
      <c r="L166" s="4"/>
      <c r="M166" s="4" t="s">
        <v>2104</v>
      </c>
      <c r="N166" s="4" t="s">
        <v>212</v>
      </c>
      <c r="O166">
        <v>17202</v>
      </c>
      <c r="P166" s="4" t="s">
        <v>1002</v>
      </c>
      <c r="Q166" s="4" t="s">
        <v>1016</v>
      </c>
      <c r="R166" s="4"/>
      <c r="S166" s="4"/>
      <c r="T166" s="4"/>
      <c r="U166" s="4"/>
      <c r="V166" s="4" t="s">
        <v>2105</v>
      </c>
      <c r="W166" s="4" t="s">
        <v>2106</v>
      </c>
      <c r="X166" s="4" t="s">
        <v>1020</v>
      </c>
      <c r="Y166" s="4"/>
      <c r="Z166" s="4"/>
      <c r="AA166" s="4"/>
      <c r="AB166" s="4"/>
      <c r="AC166" s="4" t="str">
        <f>IF(LEN(INDEX('By serial number'!$A:$AV,MATCH(TEXT($C166,"000"),'By serial number'!$A:$A,0),MATCH(_7043_DJones_1_export_excel_2_9_[[#Headers],["Operator"]],'By serial number'!$A$1:$AV$1,0)))=0,"",INDEX('By serial number'!$A:$AV,MATCH(TEXT($C166,"000"),'By serial number'!$A:$A,0),MATCH(_7043_DJones_1_export_excel_2_9_[[#Headers],["Operator"]],'By serial number'!$A$1:$AV$1,0)))</f>
        <v xml:space="preserve">Pinnacle Air Charter </v>
      </c>
      <c r="AD166" s="4" t="str">
        <f>IF(LEN(INDEX('By serial number'!$A:$AV,MATCH(TEXT($C166,"000"),'By serial number'!$A:$A,0),MATCH(_7043_DJones_1_export_excel_2_9_[[#Headers],[Data]],'By serial number'!$A$1:$AV$1,0)))=0,"",INDEX('By serial number'!$A:$AV,MATCH(TEXT($C166,"000"),'By serial number'!$A:$A,0),MATCH(_7043_DJones_1_export_excel_2_9_[[#Headers],[Data]],'By serial number'!$A$1:$AV$1,0)))</f>
        <v>LGE Management Partners LLC, Phoenix AZ bought 12/30/20 (LGE Design Build)</v>
      </c>
      <c r="AE166" s="4" t="str">
        <f>IF(LEN(INDEX('By serial number'!$A:$AV,MATCH(TEXT($C166,"000"),'By serial number'!$A:$A,0),MATCH(_7043_DJones_1_export_excel_2_9_[[#Headers],[NAME]],'By serial number'!$A$1:$AV$1,0)))=0,"",INDEX('By serial number'!$A:$AV,MATCH(TEXT($C166,"000"),'By serial number'!$A:$A,0),MATCH(_7043_DJones_1_export_excel_2_9_[[#Headers],[NAME]],'By serial number'!$A$1:$AV$1,0)))</f>
        <v>LGE MANAGEMENT PARTNERS LLC</v>
      </c>
      <c r="AF166" s="4" t="str">
        <f>IF(LEN(INDEX('By serial number'!$A:$AV,MATCH(TEXT($C166,"000"),'By serial number'!$A:$A,0),MATCH(_7043_DJones_1_export_excel_2_9_[[#Headers],[STREET]],'By serial number'!$A$1:$AV$1,0)))=0,"",INDEX('By serial number'!$A:$AV,MATCH(TEXT($C166,"000"),'By serial number'!$A:$A,0),MATCH(_7043_DJones_1_export_excel_2_9_[[#Headers],[STREET]],'By serial number'!$A$1:$AV$1,0)))</f>
        <v>1200 N 52ND ST</v>
      </c>
      <c r="AG166" s="4" t="str">
        <f>IF(LEN(INDEX('By serial number'!$A:$AV,MATCH(TEXT($C166,"000"),'By serial number'!$A:$A,0),MATCH(_7043_DJones_1_export_excel_2_9_[[#Headers],[CITY]],'By serial number'!$A$1:$AV$1,0)))=0,"",INDEX('By serial number'!$A:$AV,MATCH(TEXT($C166,"000"),'By serial number'!$A:$A,0),MATCH(_7043_DJones_1_export_excel_2_9_[[#Headers],[CITY]],'By serial number'!$A$1:$AV$1,0)))</f>
        <v>PHOENIX</v>
      </c>
      <c r="AH166" s="4" t="str">
        <f>IF(LEN(INDEX('By serial number'!$A:$AV,MATCH(TEXT($C166,"000"),'By serial number'!$A:$A,0),MATCH(_7043_DJones_1_export_excel_2_9_[[#Headers],[STATE]],'By serial number'!$A$1:$AV$1,0)))=0,"",INDEX('By serial number'!$A:$AV,MATCH(TEXT($C166,"000"),'By serial number'!$A:$A,0),MATCH(_7043_DJones_1_export_excel_2_9_[[#Headers],[STATE]],'By serial number'!$A$1:$AV$1,0)))</f>
        <v>AZ</v>
      </c>
      <c r="AI166" s="4" t="e">
        <f>IF(LEN(INDEX('By serial number'!$A:$AV,MATCH(TEXT($C166,"000"),'By serial number'!$A:$A,0),MATCH(_7043_DJones_1_export_excel_2_9_[[#Headers],[Column1]],'By serial number'!$A$1:$AV$1,0)))=0,"",INDEX('By serial number'!$A:$AV,MATCH(TEXT($C166,"000"),'By serial number'!$A:$A,0),MATCH(_7043_DJones_1_export_excel_2_9_[[#Headers],[Column1]],'By serial number'!$A$1:$AV$1,0)))</f>
        <v>#N/A</v>
      </c>
      <c r="AJ166" s="4" t="str">
        <f>IF(LEN(INDEX('By serial number'!$A:$AV,MATCH(TEXT($C166,"000"),'By serial number'!$A:$A,0),MATCH(_7043_DJones_1_export_excel_2_9_[[#Headers],[OTHER NAMES(1)]],'By serial number'!$A$1:$AV$1,0)))=0,"",INDEX('By serial number'!$A:$AV,MATCH(TEXT($C166,"000"),'By serial number'!$A:$A,0),MATCH(_7043_DJones_1_export_excel_2_9_[[#Headers],[OTHER NAMES(1)]],'By serial number'!$A$1:$AV$1,0)))</f>
        <v/>
      </c>
      <c r="AK166" s="4" t="str">
        <f>IF(LEN(INDEX('By serial number'!$A:$AV,MATCH(TEXT($C166,"000"),'By serial number'!$A:$A,0),MATCH(_7043_DJones_1_export_excel_2_9_[[#Headers],[OTHER NAMES(2)]],'By serial number'!$A$1:$AV$1,0)))=0,"",INDEX('By serial number'!$A:$AV,MATCH(TEXT($C166,"000"),'By serial number'!$A:$A,0),MATCH(_7043_DJones_1_export_excel_2_9_[[#Headers],[OTHER NAMES(2)]],'By serial number'!$A$1:$AV$1,0)))</f>
        <v/>
      </c>
      <c r="AL166" s="4" t="str">
        <f>IF(LEN(INDEX('By serial number'!$A:$AV,MATCH(TEXT($C166,"000"),'By serial number'!$A:$A,0),MATCH(_7043_DJones_1_export_excel_2_9_[[#Headers],[Part 135 Certificate Holder Name]],'By serial number'!$A$1:$AV$1,0)))=0,"",INDEX('By serial number'!$A:$AV,MATCH(TEXT($C166,"000"),'By serial number'!$A:$A,0),MATCH(_7043_DJones_1_export_excel_2_9_[[#Headers],[Part 135 Certificate Holder Name]],'By serial number'!$A$1:$AV$1,0)))</f>
        <v>Pinnacle Air Charter LLC</v>
      </c>
      <c r="AM166" s="4" t="str">
        <f>IF(LEN(INDEX('By serial number'!$A:$AV,MATCH(TEXT($C166,"000"),'By serial number'!$A:$A,0),MATCH(_7043_DJones_1_export_excel_2_9_[[#Headers],[Part 135 Dsgn]],'By serial number'!$A$1:$AV$1,0)))=0,"",INDEX('By serial number'!$A:$AV,MATCH(TEXT($C166,"000"),'By serial number'!$A:$A,0),MATCH(_7043_DJones_1_export_excel_2_9_[[#Headers],[Part 135 Dsgn]],'By serial number'!$A$1:$AV$1,0)))</f>
        <v>I8PA</v>
      </c>
      <c r="AN166" s="4" t="e">
        <f>IF(LEN(INDEX('By serial number'!$A:$AV,MATCH(TEXT($C166,"000"),'By serial number'!$A:$A,0),MATCH(_7043_DJones_1_export_excel_2_9_[[#Headers],[Column2]],'By serial number'!$A$1:$AV$1,0)))=0,"",INDEX('By serial number'!$A:$AV,MATCH(TEXT($C166,"000"),'By serial number'!$A:$A,0),MATCH(_7043_DJones_1_export_excel_2_9_[[#Headers],[Column2]],'By serial number'!$A$1:$AV$1,0)))</f>
        <v>#N/A</v>
      </c>
      <c r="AO166" s="4" t="str">
        <f>IF(LEN(INDEX('By serial number'!$A:$AV,MATCH(TEXT($C166,"000"),'By serial number'!$A:$A,0),MATCH(_7043_DJones_1_export_excel_2_9_[[#Headers],[DNB Key People]],'By serial number'!$A$1:$AV$1,0)))=0,"",INDEX('By serial number'!$A:$AV,MATCH(TEXT($C166,"000"),'By serial number'!$A:$A,0),MATCH(_7043_DJones_1_export_excel_2_9_[[#Headers],[DNB Key People]],'By serial number'!$A$1:$AV$1,0)))</f>
        <v/>
      </c>
      <c r="AP166" s="4" t="str">
        <f>IF(LEN(INDEX('By serial number'!$A:$AV,MATCH(TEXT($C166,"000"),'By serial number'!$A:$A,0),MATCH(_7043_DJones_1_export_excel_2_9_[[#Headers],[POC]],'By serial number'!$A$1:$AV$1,0)))=0,"",INDEX('By serial number'!$A:$AV,MATCH(TEXT($C166,"000"),'By serial number'!$A:$A,0),MATCH(_7043_DJones_1_export_excel_2_9_[[#Headers],[POC]],'By serial number'!$A$1:$AV$1,0)))</f>
        <v/>
      </c>
      <c r="AQ166" s="4" t="str">
        <f>IF(LEN(INDEX('By serial number'!$A:$AV,MATCH(TEXT($C166,"000"),'By serial number'!$A:$A,0),MATCH(_7043_DJones_1_export_excel_2_9_[[#Headers],[Title]],'By serial number'!$A$1:$AV$1,0)))=0,"",INDEX('By serial number'!$A:$AV,MATCH(TEXT($C166,"000"),'By serial number'!$A:$A,0),MATCH(_7043_DJones_1_export_excel_2_9_[[#Headers],[Title]],'By serial number'!$A$1:$AV$1,0)))</f>
        <v/>
      </c>
      <c r="AR166" s="4" t="str">
        <f>IF(LEN(INDEX('By serial number'!$A:$AV,MATCH(TEXT($C166,"000"),'By serial number'!$A:$A,0),MATCH(_7043_DJones_1_export_excel_2_9_[[#Headers],[Address]],'By serial number'!$A$1:$AV$1,0)))=0,"",INDEX('By serial number'!$A:$AV,MATCH(TEXT($C166,"000"),'By serial number'!$A:$A,0),MATCH(_7043_DJones_1_export_excel_2_9_[[#Headers],[Address]],'By serial number'!$A$1:$AV$1,0)))</f>
        <v/>
      </c>
      <c r="AS166" s="4" t="e">
        <f>IF(LEN(INDEX('By serial number'!$A:$AV,MATCH(TEXT($C166,"000"),'By serial number'!$A:$A,0),MATCH(_7043_DJones_1_export_excel_2_9_[[#Headers],[Column3]],'By serial number'!$A$1:$AV$1,0)))=0,"",INDEX('By serial number'!$A:$AV,MATCH(TEXT($C166,"000"),'By serial number'!$A:$A,0),MATCH(_7043_DJones_1_export_excel_2_9_[[#Headers],[Column3]],'By serial number'!$A$1:$AV$1,0)))</f>
        <v>#N/A</v>
      </c>
      <c r="AT166" s="4" t="str">
        <f>IF(LEN(INDEX('By serial number'!$A:$AV,MATCH(TEXT($C166,"000"),'By serial number'!$A:$A,0),MATCH(_7043_DJones_1_export_excel_2_9_[[#Headers],[Phone]],'By serial number'!$A$1:$AV$1,0)))=0,"",INDEX('By serial number'!$A:$AV,MATCH(TEXT($C166,"000"),'By serial number'!$A:$A,0),MATCH(_7043_DJones_1_export_excel_2_9_[[#Headers],[Phone]],'By serial number'!$A$1:$AV$1,0)))</f>
        <v/>
      </c>
      <c r="AU166" s="4" t="str">
        <f>IF(LEN(INDEX('By serial number'!$A:$AV,MATCH(TEXT($C166,"000"),'By serial number'!$A:$A,0),MATCH(_7043_DJones_1_export_excel_2_9_[[#Headers],[Email]],'By serial number'!$A$1:$AV$1,0)))=0,"",INDEX('By serial number'!$A:$AV,MATCH(TEXT($C166,"000"),'By serial number'!$A:$A,0),MATCH(_7043_DJones_1_export_excel_2_9_[[#Headers],[Email]],'By serial number'!$A$1:$AV$1,0)))</f>
        <v/>
      </c>
      <c r="AV166" s="4" t="e">
        <f>IF(LEN(INDEX('By serial number'!$A:$AV,MATCH(TEXT($C166,"000"),'By serial number'!$A:$A,0),MATCH(_7043_DJones_1_export_excel_2_9_[[#Headers],[Column4]],'By serial number'!$A$1:$AV$1,0)))=0,"",INDEX('By serial number'!$A:$AV,MATCH(TEXT($C166,"000"),'By serial number'!$A:$A,0),MATCH(_7043_DJones_1_export_excel_2_9_[[#Headers],[Column4]],'By serial number'!$A$1:$AV$1,0)))</f>
        <v>#N/A</v>
      </c>
      <c r="AW166" s="4" t="str">
        <f>IF(LEN(INDEX('By serial number'!$A:$AV,MATCH(TEXT($C166,"000"),'By serial number'!$A:$A,0),MATCH(_7043_DJones_1_export_excel_2_9_[[#Headers],[NBAA Name]],'By serial number'!$A$1:$AV$1,0)))=0,"",INDEX('By serial number'!$A:$AV,MATCH(TEXT($C166,"000"),'By serial number'!$A:$A,0),MATCH(_7043_DJones_1_export_excel_2_9_[[#Headers],[NBAA Name]],'By serial number'!$A$1:$AV$1,0)))</f>
        <v/>
      </c>
      <c r="AX166" s="4" t="str">
        <f>IF(LEN(INDEX('By serial number'!$A:$AV,MATCH(TEXT($C166,"000"),'By serial number'!$A:$A,0),MATCH(_7043_DJones_1_export_excel_2_9_[[#Headers],[NBAA Addr1]],'By serial number'!$A$1:$AV$1,0)))=0,"",INDEX('By serial number'!$A:$AV,MATCH(TEXT($C166,"000"),'By serial number'!$A:$A,0),MATCH(_7043_DJones_1_export_excel_2_9_[[#Headers],[NBAA Addr1]],'By serial number'!$A$1:$AV$1,0)))</f>
        <v/>
      </c>
      <c r="AY166" s="4" t="str">
        <f>IF(LEN(INDEX('By serial number'!$A:$AV,MATCH(TEXT($C166,"000"),'By serial number'!$A:$A,0),MATCH(_7043_DJones_1_export_excel_2_9_[[#Headers],[NBAA Addr2]],'By serial number'!$A$1:$AV$1,0)))=0,"",INDEX('By serial number'!$A:$AV,MATCH(TEXT($C166,"000"),'By serial number'!$A:$A,0),MATCH(_7043_DJones_1_export_excel_2_9_[[#Headers],[NBAA Addr2]],'By serial number'!$A$1:$AV$1,0)))</f>
        <v/>
      </c>
      <c r="AZ166" s="4" t="str">
        <f>IF(LEN(INDEX('By serial number'!$A:$AV,MATCH(TEXT($C166,"000"),'By serial number'!$A:$A,0),MATCH(_7043_DJones_1_export_excel_2_9_[[#Headers],[NBAA City]],'By serial number'!$A$1:$AV$1,0)))=0,"",INDEX('By serial number'!$A:$AV,MATCH(TEXT($C166,"000"),'By serial number'!$A:$A,0),MATCH(_7043_DJones_1_export_excel_2_9_[[#Headers],[NBAA City]],'By serial number'!$A$1:$AV$1,0)))</f>
        <v/>
      </c>
      <c r="BA166" s="4" t="str">
        <f>IF(LEN(INDEX('By serial number'!$A:$AV,MATCH(TEXT($C166,"000"),'By serial number'!$A:$A,0),MATCH(_7043_DJones_1_export_excel_2_9_[[#Headers],[NBAA State]],'By serial number'!$A$1:$AV$1,0)))=0,"",INDEX('By serial number'!$A:$AV,MATCH(TEXT($C166,"000"),'By serial number'!$A:$A,0),MATCH(_7043_DJones_1_export_excel_2_9_[[#Headers],[NBAA State]],'By serial number'!$A$1:$AV$1,0)))</f>
        <v/>
      </c>
      <c r="BB166" s="4" t="str">
        <f>IF(LEN(INDEX('By serial number'!$A:$AV,MATCH(TEXT($C166,"000"),'By serial number'!$A:$A,0),MATCH(_7043_DJones_1_export_excel_2_9_[[#Headers],[NBAA Zip]],'By serial number'!$A$1:$AV$1,0)))=0,"",INDEX('By serial number'!$A:$AV,MATCH(TEXT($C166,"000"),'By serial number'!$A:$A,0),MATCH(_7043_DJones_1_export_excel_2_9_[[#Headers],[NBAA Zip]],'By serial number'!$A$1:$AV$1,0)))</f>
        <v/>
      </c>
      <c r="BC166" s="4" t="str">
        <f>IF(LEN(INDEX('By serial number'!$A:$AV,MATCH(TEXT($C166,"000"),'By serial number'!$A:$A,0),MATCH(_7043_DJones_1_export_excel_2_9_[[#Headers],[NBAA Phone]],'By serial number'!$A$1:$AV$1,0)))=0,"",INDEX('By serial number'!$A:$AV,MATCH(TEXT($C166,"000"),'By serial number'!$A:$A,0),MATCH(_7043_DJones_1_export_excel_2_9_[[#Headers],[NBAA Phone]],'By serial number'!$A$1:$AV$1,0)))</f>
        <v/>
      </c>
      <c r="BD166" s="4" t="str">
        <f>IF(LEN(INDEX('By serial number'!$A:$AV,MATCH(TEXT($C166,"000"),'By serial number'!$A:$A,0),MATCH(_7043_DJones_1_export_excel_2_9_[[#Headers],[NBAA Web]],'By serial number'!$A$1:$AV$1,0)))=0,"",INDEX('By serial number'!$A:$AV,MATCH(TEXT($C166,"000"),'By serial number'!$A:$A,0),MATCH(_7043_DJones_1_export_excel_2_9_[[#Headers],[NBAA Web]],'By serial number'!$A$1:$AV$1,0)))</f>
        <v/>
      </c>
      <c r="BE166" s="4" t="str">
        <f>IF(LEN(INDEX('By serial number'!$A:$AV,MATCH(TEXT($C166,"000"),'By serial number'!$A:$A,0),MATCH(_7043_DJones_1_export_excel_2_9_[[#Headers],[NBAA email]],'By serial number'!$A$1:$AV$1,0)))=0,"",INDEX('By serial number'!$A:$AV,MATCH(TEXT($C166,"000"),'By serial number'!$A:$A,0),MATCH(_7043_DJones_1_export_excel_2_9_[[#Headers],[NBAA email]],'By serial number'!$A$1:$AV$1,0)))</f>
        <v/>
      </c>
      <c r="BF166" s="4" t="str">
        <f>IF(LEN(INDEX('By serial number'!$A:$AV,MATCH(TEXT($C166,"000"),'By serial number'!$A:$A,0),MATCH(_7043_DJones_1_export_excel_2_9_[[#Headers],[NBAA NBAA Link]],'By serial number'!$A$1:$AV$1,0)))=0,"",INDEX('By serial number'!$A:$AV,MATCH(TEXT($C166,"000"),'By serial number'!$A:$A,0),MATCH(_7043_DJones_1_export_excel_2_9_[[#Headers],[NBAA NBAA Link]],'By serial number'!$A$1:$AV$1,0)))</f>
        <v/>
      </c>
      <c r="BG166" s="4" t="str">
        <f>IF(LEN(INDEX('By serial number'!$A:$AV,MATCH(TEXT($C166,"000"),'By serial number'!$A:$A,0),MATCH(_7043_DJones_1_export_excel_2_9_[[#Headers],[Certificate Designator]],'By serial number'!$A$1:$AV$1,0)))=0,"",INDEX('By serial number'!$A:$AV,MATCH(TEXT($C166,"000"),'By serial number'!$A:$A,0),MATCH(_7043_DJones_1_export_excel_2_9_[[#Headers],[Certificate Designator]],'By serial number'!$A$1:$AV$1,0)))</f>
        <v>I8PA</v>
      </c>
      <c r="BH166" s="4" t="str">
        <f>IF(LEN(INDEX('By serial number'!$A:$AV,MATCH(TEXT($C166,"000"),'By serial number'!$A:$A,0),MATCH(_7043_DJones_1_export_excel_2_9_[[#Headers],[Company Name]],'By serial number'!$A$1:$AV$1,0)))=0,"",INDEX('By serial number'!$A:$AV,MATCH(TEXT($C166,"000"),'By serial number'!$A:$A,0),MATCH(_7043_DJones_1_export_excel_2_9_[[#Headers],[Company Name]],'By serial number'!$A$1:$AV$1,0)))</f>
        <v>PINNACLE AIR CHARTER L L C</v>
      </c>
      <c r="BI166" s="4" t="str">
        <f>IF(LEN(INDEX('By serial number'!$A:$AV,MATCH(TEXT($C166,"000"),'By serial number'!$A:$A,0),MATCH(_7043_DJones_1_export_excel_2_9_[[#Headers],[CEO_Name]],'By serial number'!$A$1:$AV$1,0)))=0,"",INDEX('By serial number'!$A:$AV,MATCH(TEXT($C166,"000"),'By serial number'!$A:$A,0),MATCH(_7043_DJones_1_export_excel_2_9_[[#Headers],[CEO_Name]],'By serial number'!$A$1:$AV$1,0)))</f>
        <v>PAVLICEK, CURT</v>
      </c>
      <c r="BJ166" s="4" t="str">
        <f>IF(LEN(INDEX('By serial number'!$A:$AV,MATCH(TEXT($C166,"000"),'By serial number'!$A:$A,0),MATCH(_7043_DJones_1_export_excel_2_9_[[#Headers],[CEO_Title]],'By serial number'!$A$1:$AV$1,0)))=0,"",INDEX('By serial number'!$A:$AV,MATCH(TEXT($C166,"000"),'By serial number'!$A:$A,0),MATCH(_7043_DJones_1_export_excel_2_9_[[#Headers],[CEO_Title]],'By serial number'!$A$1:$AV$1,0)))</f>
        <v>PRESIDENT</v>
      </c>
      <c r="BK166" s="4" t="str">
        <f>IF(LEN(INDEX('By serial number'!$A:$AV,MATCH(TEXT($C166,"000"),'By serial number'!$A:$A,0),MATCH(_7043_DJones_1_export_excel_2_9_[[#Headers],[CEO_Address1]],'By serial number'!$A$1:$AV$1,0)))=0,"",INDEX('By serial number'!$A:$AV,MATCH(TEXT($C166,"000"),'By serial number'!$A:$A,0),MATCH(_7043_DJones_1_export_excel_2_9_[[#Headers],[CEO_Address1]],'By serial number'!$A$1:$AV$1,0)))</f>
        <v>14988 NORTH 78TH WAY</v>
      </c>
      <c r="BL166" s="4" t="str">
        <f>IF(LEN(INDEX('By serial number'!$A:$AV,MATCH(TEXT($C166,"000"),'By serial number'!$A:$A,0),MATCH(_7043_DJones_1_export_excel_2_9_[[#Headers],[CEO_Address2]],'By serial number'!$A$1:$AV$1,0)))=0,"",INDEX('By serial number'!$A:$AV,MATCH(TEXT($C166,"000"),'By serial number'!$A:$A,0),MATCH(_7043_DJones_1_export_excel_2_9_[[#Headers],[CEO_Address2]],'By serial number'!$A$1:$AV$1,0)))</f>
        <v>SUITE 106</v>
      </c>
      <c r="BM166" s="4" t="str">
        <f>IF(LEN(INDEX('By serial number'!$A:$AV,MATCH(TEXT($C166,"000"),'By serial number'!$A:$A,0),MATCH(_7043_DJones_1_export_excel_2_9_[[#Headers],[CEO_Address3]],'By serial number'!$A$1:$AV$1,0)))=0,"",INDEX('By serial number'!$A:$AV,MATCH(TEXT($C166,"000"),'By serial number'!$A:$A,0),MATCH(_7043_DJones_1_export_excel_2_9_[[#Headers],[CEO_Address3]],'By serial number'!$A$1:$AV$1,0)))</f>
        <v/>
      </c>
      <c r="BN166" s="4" t="str">
        <f>IF(LEN(INDEX('By serial number'!$A:$AV,MATCH(TEXT($C166,"000"),'By serial number'!$A:$A,0),MATCH(_7043_DJones_1_export_excel_2_9_[[#Headers],[CEO_City]],'By serial number'!$A$1:$AV$1,0)))=0,"",INDEX('By serial number'!$A:$AV,MATCH(TEXT($C166,"000"),'By serial number'!$A:$A,0),MATCH(_7043_DJones_1_export_excel_2_9_[[#Headers],[CEO_City]],'By serial number'!$A$1:$AV$1,0)))</f>
        <v>SCOTTSDALE</v>
      </c>
      <c r="BO166" s="4" t="str">
        <f>IF(LEN(INDEX('By serial number'!$A:$AV,MATCH(TEXT($C166,"000"),'By serial number'!$A:$A,0),MATCH(_7043_DJones_1_export_excel_2_9_[[#Headers],[CEO_State]],'By serial number'!$A$1:$AV$1,0)))=0,"",INDEX('By serial number'!$A:$AV,MATCH(TEXT($C166,"000"),'By serial number'!$A:$A,0),MATCH(_7043_DJones_1_export_excel_2_9_[[#Headers],[CEO_State]],'By serial number'!$A$1:$AV$1,0)))</f>
        <v>AZ</v>
      </c>
      <c r="BP166" s="4" t="str">
        <f>IF(LEN(INDEX('By serial number'!$A:$AV,MATCH(TEXT($C166,"000"),'By serial number'!$A:$A,0),MATCH(_7043_DJones_1_export_excel_2_9_[[#Headers],[CEO_Postal_Code]],'By serial number'!$A$1:$AV$1,0)))=0,"",INDEX('By serial number'!$A:$AV,MATCH(TEXT($C166,"000"),'By serial number'!$A:$A,0),MATCH(_7043_DJones_1_export_excel_2_9_[[#Headers],[CEO_Postal_Code]],'By serial number'!$A$1:$AV$1,0)))</f>
        <v>85260</v>
      </c>
      <c r="BQ166" s="4" t="str">
        <f>IF(LEN(INDEX('By serial number'!$A:$AV,MATCH(TEXT($C166,"000"),'By serial number'!$A:$A,0),MATCH(_7043_DJones_1_export_excel_2_9_[[#Headers],[CEO_Country]],'By serial number'!$A$1:$AV$1,0)))=0,"",INDEX('By serial number'!$A:$AV,MATCH(TEXT($C166,"000"),'By serial number'!$A:$A,0),MATCH(_7043_DJones_1_export_excel_2_9_[[#Headers],[CEO_Country]],'By serial number'!$A$1:$AV$1,0)))</f>
        <v>US</v>
      </c>
      <c r="BR166" s="4" t="str">
        <f>IF(LEN(INDEX('By serial number'!$A:$AV,MATCH(TEXT($C166,"000"),'By serial number'!$A:$A,0),MATCH(_7043_DJones_1_export_excel_2_9_[[#Headers],[CEO_Phone]],'By serial number'!$A$1:$AV$1,0)))=0,"",INDEX('By serial number'!$A:$AV,MATCH(TEXT($C166,"000"),'By serial number'!$A:$A,0),MATCH(_7043_DJones_1_export_excel_2_9_[[#Headers],[CEO_Phone]],'By serial number'!$A$1:$AV$1,0)))</f>
        <v>4809988989</v>
      </c>
      <c r="BS166" s="4" t="str">
        <f>IF(LEN(INDEX('By serial number'!$A:$AV,MATCH(TEXT($C166,"000"),'By serial number'!$A:$A,0),MATCH(_7043_DJones_1_export_excel_2_9_[[#Headers],[CEO_Phone_Extension]],'By serial number'!$A$1:$AV$1,0)))=0,"",INDEX('By serial number'!$A:$AV,MATCH(TEXT($C166,"000"),'By serial number'!$A:$A,0),MATCH(_7043_DJones_1_export_excel_2_9_[[#Headers],[CEO_Phone_Extension]],'By serial number'!$A$1:$AV$1,0)))</f>
        <v/>
      </c>
      <c r="BT166" s="4" t="str">
        <f>IF(LEN(INDEX('By serial number'!$A:$AV,MATCH(TEXT($C166,"000"),'By serial number'!$A:$A,0),MATCH(_7043_DJones_1_export_excel_2_9_[[#Headers],[CEO_Foreign_Phone]],'By serial number'!$A$1:$AV$1,0)))=0,"",INDEX('By serial number'!$A:$AV,MATCH(TEXT($C166,"000"),'By serial number'!$A:$A,0),MATCH(_7043_DJones_1_export_excel_2_9_[[#Headers],[CEO_Foreign_Phone]],'By serial number'!$A$1:$AV$1,0)))</f>
        <v/>
      </c>
      <c r="BU166" s="4" t="str">
        <f>IFERROR(INDEX(Zerobounce!$A:$B,MATCH(_7043_DJones_1_export_excel_2_9_[[#This Row],[COMPEMAILADDRESS]],Zerobounce!$A:$A,0),2),"")</f>
        <v/>
      </c>
      <c r="BV166" s="4" t="str">
        <f>IFERROR(INDEX(Zerobounce!$A:$B,MATCH(_7043_DJones_1_export_excel_2_9_[[#This Row],[CONTACTEMAIL]],Zerobounce!$A:$A,0),2),"")</f>
        <v/>
      </c>
      <c r="BW166" s="11"/>
    </row>
    <row r="167" spans="1:75" x14ac:dyDescent="0.25">
      <c r="A167" s="4" t="s">
        <v>999</v>
      </c>
      <c r="B167" s="4" t="s">
        <v>1000</v>
      </c>
      <c r="C167">
        <v>295</v>
      </c>
      <c r="D167" s="4" t="s">
        <v>821</v>
      </c>
      <c r="E167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N20TW</v>
      </c>
      <c r="F167" s="4"/>
      <c r="G167" s="4"/>
      <c r="H167" s="4" t="s">
        <v>1002</v>
      </c>
      <c r="I167" s="4" t="s">
        <v>1388</v>
      </c>
      <c r="J167" s="4" t="s">
        <v>2107</v>
      </c>
      <c r="K167" s="4" t="s">
        <v>2108</v>
      </c>
      <c r="L167" s="4"/>
      <c r="M167" s="4" t="s">
        <v>2109</v>
      </c>
      <c r="N167" s="4" t="s">
        <v>639</v>
      </c>
      <c r="O167">
        <v>27591</v>
      </c>
      <c r="P167" s="4" t="s">
        <v>1002</v>
      </c>
      <c r="Q167" s="4" t="s">
        <v>1016</v>
      </c>
      <c r="R167" s="4"/>
      <c r="S167" s="4"/>
      <c r="T167" s="4"/>
      <c r="U167" s="4"/>
      <c r="V167" s="4" t="s">
        <v>1628</v>
      </c>
      <c r="W167" s="4" t="s">
        <v>2110</v>
      </c>
      <c r="X167" s="4" t="s">
        <v>1039</v>
      </c>
      <c r="Y167" s="4"/>
      <c r="Z167" s="4" t="s">
        <v>2111</v>
      </c>
      <c r="AA167" s="4" t="s">
        <v>2111</v>
      </c>
      <c r="AB167" s="4"/>
      <c r="AC167" s="4" t="str">
        <f>IF(LEN(INDEX('By serial number'!$A:$AV,MATCH(TEXT($C167,"000"),'By serial number'!$A:$A,0),MATCH(_7043_DJones_1_export_excel_2_9_[[#Headers],["Operator"]],'By serial number'!$A$1:$AV$1,0)))=0,"",INDEX('By serial number'!$A:$AV,MATCH(TEXT($C167,"000"),'By serial number'!$A:$A,0),MATCH(_7043_DJones_1_export_excel_2_9_[[#Headers],["Operator"]],'By serial number'!$A$1:$AV$1,0)))</f>
        <v xml:space="preserve">Pinnacle Air Charter </v>
      </c>
      <c r="AD167" s="4" t="str">
        <f>IF(LEN(INDEX('By serial number'!$A:$AV,MATCH(TEXT($C167,"000"),'By serial number'!$A:$A,0),MATCH(_7043_DJones_1_export_excel_2_9_[[#Headers],[Data]],'By serial number'!$A$1:$AV$1,0)))=0,"",INDEX('By serial number'!$A:$AV,MATCH(TEXT($C167,"000"),'By serial number'!$A:$A,0),MATCH(_7043_DJones_1_export_excel_2_9_[[#Headers],[Data]],'By serial number'!$A$1:$AV$1,0)))</f>
        <v>LGE Management Partners LLC, Phoenix AZ bought 12/30/20 (LGE Design Build)</v>
      </c>
      <c r="AE167" s="4" t="str">
        <f>IF(LEN(INDEX('By serial number'!$A:$AV,MATCH(TEXT($C167,"000"),'By serial number'!$A:$A,0),MATCH(_7043_DJones_1_export_excel_2_9_[[#Headers],[NAME]],'By serial number'!$A$1:$AV$1,0)))=0,"",INDEX('By serial number'!$A:$AV,MATCH(TEXT($C167,"000"),'By serial number'!$A:$A,0),MATCH(_7043_DJones_1_export_excel_2_9_[[#Headers],[NAME]],'By serial number'!$A$1:$AV$1,0)))</f>
        <v>LGE MANAGEMENT PARTNERS LLC</v>
      </c>
      <c r="AF167" s="4" t="str">
        <f>IF(LEN(INDEX('By serial number'!$A:$AV,MATCH(TEXT($C167,"000"),'By serial number'!$A:$A,0),MATCH(_7043_DJones_1_export_excel_2_9_[[#Headers],[STREET]],'By serial number'!$A$1:$AV$1,0)))=0,"",INDEX('By serial number'!$A:$AV,MATCH(TEXT($C167,"000"),'By serial number'!$A:$A,0),MATCH(_7043_DJones_1_export_excel_2_9_[[#Headers],[STREET]],'By serial number'!$A$1:$AV$1,0)))</f>
        <v>1200 N 52ND ST</v>
      </c>
      <c r="AG167" s="4" t="str">
        <f>IF(LEN(INDEX('By serial number'!$A:$AV,MATCH(TEXT($C167,"000"),'By serial number'!$A:$A,0),MATCH(_7043_DJones_1_export_excel_2_9_[[#Headers],[CITY]],'By serial number'!$A$1:$AV$1,0)))=0,"",INDEX('By serial number'!$A:$AV,MATCH(TEXT($C167,"000"),'By serial number'!$A:$A,0),MATCH(_7043_DJones_1_export_excel_2_9_[[#Headers],[CITY]],'By serial number'!$A$1:$AV$1,0)))</f>
        <v>PHOENIX</v>
      </c>
      <c r="AH167" s="4" t="str">
        <f>IF(LEN(INDEX('By serial number'!$A:$AV,MATCH(TEXT($C167,"000"),'By serial number'!$A:$A,0),MATCH(_7043_DJones_1_export_excel_2_9_[[#Headers],[STATE]],'By serial number'!$A$1:$AV$1,0)))=0,"",INDEX('By serial number'!$A:$AV,MATCH(TEXT($C167,"000"),'By serial number'!$A:$A,0),MATCH(_7043_DJones_1_export_excel_2_9_[[#Headers],[STATE]],'By serial number'!$A$1:$AV$1,0)))</f>
        <v>AZ</v>
      </c>
      <c r="AI167" s="4" t="e">
        <f>IF(LEN(INDEX('By serial number'!$A:$AV,MATCH(TEXT($C167,"000"),'By serial number'!$A:$A,0),MATCH(_7043_DJones_1_export_excel_2_9_[[#Headers],[Column1]],'By serial number'!$A$1:$AV$1,0)))=0,"",INDEX('By serial number'!$A:$AV,MATCH(TEXT($C167,"000"),'By serial number'!$A:$A,0),MATCH(_7043_DJones_1_export_excel_2_9_[[#Headers],[Column1]],'By serial number'!$A$1:$AV$1,0)))</f>
        <v>#N/A</v>
      </c>
      <c r="AJ167" s="4" t="str">
        <f>IF(LEN(INDEX('By serial number'!$A:$AV,MATCH(TEXT($C167,"000"),'By serial number'!$A:$A,0),MATCH(_7043_DJones_1_export_excel_2_9_[[#Headers],[OTHER NAMES(1)]],'By serial number'!$A$1:$AV$1,0)))=0,"",INDEX('By serial number'!$A:$AV,MATCH(TEXT($C167,"000"),'By serial number'!$A:$A,0),MATCH(_7043_DJones_1_export_excel_2_9_[[#Headers],[OTHER NAMES(1)]],'By serial number'!$A$1:$AV$1,0)))</f>
        <v/>
      </c>
      <c r="AK167" s="4" t="str">
        <f>IF(LEN(INDEX('By serial number'!$A:$AV,MATCH(TEXT($C167,"000"),'By serial number'!$A:$A,0),MATCH(_7043_DJones_1_export_excel_2_9_[[#Headers],[OTHER NAMES(2)]],'By serial number'!$A$1:$AV$1,0)))=0,"",INDEX('By serial number'!$A:$AV,MATCH(TEXT($C167,"000"),'By serial number'!$A:$A,0),MATCH(_7043_DJones_1_export_excel_2_9_[[#Headers],[OTHER NAMES(2)]],'By serial number'!$A$1:$AV$1,0)))</f>
        <v/>
      </c>
      <c r="AL167" s="4" t="str">
        <f>IF(LEN(INDEX('By serial number'!$A:$AV,MATCH(TEXT($C167,"000"),'By serial number'!$A:$A,0),MATCH(_7043_DJones_1_export_excel_2_9_[[#Headers],[Part 135 Certificate Holder Name]],'By serial number'!$A$1:$AV$1,0)))=0,"",INDEX('By serial number'!$A:$AV,MATCH(TEXT($C167,"000"),'By serial number'!$A:$A,0),MATCH(_7043_DJones_1_export_excel_2_9_[[#Headers],[Part 135 Certificate Holder Name]],'By serial number'!$A$1:$AV$1,0)))</f>
        <v>Pinnacle Air Charter LLC</v>
      </c>
      <c r="AM167" s="4" t="str">
        <f>IF(LEN(INDEX('By serial number'!$A:$AV,MATCH(TEXT($C167,"000"),'By serial number'!$A:$A,0),MATCH(_7043_DJones_1_export_excel_2_9_[[#Headers],[Part 135 Dsgn]],'By serial number'!$A$1:$AV$1,0)))=0,"",INDEX('By serial number'!$A:$AV,MATCH(TEXT($C167,"000"),'By serial number'!$A:$A,0),MATCH(_7043_DJones_1_export_excel_2_9_[[#Headers],[Part 135 Dsgn]],'By serial number'!$A$1:$AV$1,0)))</f>
        <v>I8PA</v>
      </c>
      <c r="AN167" s="4" t="e">
        <f>IF(LEN(INDEX('By serial number'!$A:$AV,MATCH(TEXT($C167,"000"),'By serial number'!$A:$A,0),MATCH(_7043_DJones_1_export_excel_2_9_[[#Headers],[Column2]],'By serial number'!$A$1:$AV$1,0)))=0,"",INDEX('By serial number'!$A:$AV,MATCH(TEXT($C167,"000"),'By serial number'!$A:$A,0),MATCH(_7043_DJones_1_export_excel_2_9_[[#Headers],[Column2]],'By serial number'!$A$1:$AV$1,0)))</f>
        <v>#N/A</v>
      </c>
      <c r="AO167" s="4" t="str">
        <f>IF(LEN(INDEX('By serial number'!$A:$AV,MATCH(TEXT($C167,"000"),'By serial number'!$A:$A,0),MATCH(_7043_DJones_1_export_excel_2_9_[[#Headers],[DNB Key People]],'By serial number'!$A$1:$AV$1,0)))=0,"",INDEX('By serial number'!$A:$AV,MATCH(TEXT($C167,"000"),'By serial number'!$A:$A,0),MATCH(_7043_DJones_1_export_excel_2_9_[[#Headers],[DNB Key People]],'By serial number'!$A$1:$AV$1,0)))</f>
        <v/>
      </c>
      <c r="AP167" s="4" t="str">
        <f>IF(LEN(INDEX('By serial number'!$A:$AV,MATCH(TEXT($C167,"000"),'By serial number'!$A:$A,0),MATCH(_7043_DJones_1_export_excel_2_9_[[#Headers],[POC]],'By serial number'!$A$1:$AV$1,0)))=0,"",INDEX('By serial number'!$A:$AV,MATCH(TEXT($C167,"000"),'By serial number'!$A:$A,0),MATCH(_7043_DJones_1_export_excel_2_9_[[#Headers],[POC]],'By serial number'!$A$1:$AV$1,0)))</f>
        <v/>
      </c>
      <c r="AQ167" s="4" t="str">
        <f>IF(LEN(INDEX('By serial number'!$A:$AV,MATCH(TEXT($C167,"000"),'By serial number'!$A:$A,0),MATCH(_7043_DJones_1_export_excel_2_9_[[#Headers],[Title]],'By serial number'!$A$1:$AV$1,0)))=0,"",INDEX('By serial number'!$A:$AV,MATCH(TEXT($C167,"000"),'By serial number'!$A:$A,0),MATCH(_7043_DJones_1_export_excel_2_9_[[#Headers],[Title]],'By serial number'!$A$1:$AV$1,0)))</f>
        <v/>
      </c>
      <c r="AR167" s="4" t="str">
        <f>IF(LEN(INDEX('By serial number'!$A:$AV,MATCH(TEXT($C167,"000"),'By serial number'!$A:$A,0),MATCH(_7043_DJones_1_export_excel_2_9_[[#Headers],[Address]],'By serial number'!$A$1:$AV$1,0)))=0,"",INDEX('By serial number'!$A:$AV,MATCH(TEXT($C167,"000"),'By serial number'!$A:$A,0),MATCH(_7043_DJones_1_export_excel_2_9_[[#Headers],[Address]],'By serial number'!$A$1:$AV$1,0)))</f>
        <v/>
      </c>
      <c r="AS167" s="4" t="e">
        <f>IF(LEN(INDEX('By serial number'!$A:$AV,MATCH(TEXT($C167,"000"),'By serial number'!$A:$A,0),MATCH(_7043_DJones_1_export_excel_2_9_[[#Headers],[Column3]],'By serial number'!$A$1:$AV$1,0)))=0,"",INDEX('By serial number'!$A:$AV,MATCH(TEXT($C167,"000"),'By serial number'!$A:$A,0),MATCH(_7043_DJones_1_export_excel_2_9_[[#Headers],[Column3]],'By serial number'!$A$1:$AV$1,0)))</f>
        <v>#N/A</v>
      </c>
      <c r="AT167" s="4" t="str">
        <f>IF(LEN(INDEX('By serial number'!$A:$AV,MATCH(TEXT($C167,"000"),'By serial number'!$A:$A,0),MATCH(_7043_DJones_1_export_excel_2_9_[[#Headers],[Phone]],'By serial number'!$A$1:$AV$1,0)))=0,"",INDEX('By serial number'!$A:$AV,MATCH(TEXT($C167,"000"),'By serial number'!$A:$A,0),MATCH(_7043_DJones_1_export_excel_2_9_[[#Headers],[Phone]],'By serial number'!$A$1:$AV$1,0)))</f>
        <v/>
      </c>
      <c r="AU167" s="4" t="str">
        <f>IF(LEN(INDEX('By serial number'!$A:$AV,MATCH(TEXT($C167,"000"),'By serial number'!$A:$A,0),MATCH(_7043_DJones_1_export_excel_2_9_[[#Headers],[Email]],'By serial number'!$A$1:$AV$1,0)))=0,"",INDEX('By serial number'!$A:$AV,MATCH(TEXT($C167,"000"),'By serial number'!$A:$A,0),MATCH(_7043_DJones_1_export_excel_2_9_[[#Headers],[Email]],'By serial number'!$A$1:$AV$1,0)))</f>
        <v/>
      </c>
      <c r="AV167" s="4" t="e">
        <f>IF(LEN(INDEX('By serial number'!$A:$AV,MATCH(TEXT($C167,"000"),'By serial number'!$A:$A,0),MATCH(_7043_DJones_1_export_excel_2_9_[[#Headers],[Column4]],'By serial number'!$A$1:$AV$1,0)))=0,"",INDEX('By serial number'!$A:$AV,MATCH(TEXT($C167,"000"),'By serial number'!$A:$A,0),MATCH(_7043_DJones_1_export_excel_2_9_[[#Headers],[Column4]],'By serial number'!$A$1:$AV$1,0)))</f>
        <v>#N/A</v>
      </c>
      <c r="AW167" s="4" t="str">
        <f>IF(LEN(INDEX('By serial number'!$A:$AV,MATCH(TEXT($C167,"000"),'By serial number'!$A:$A,0),MATCH(_7043_DJones_1_export_excel_2_9_[[#Headers],[NBAA Name]],'By serial number'!$A$1:$AV$1,0)))=0,"",INDEX('By serial number'!$A:$AV,MATCH(TEXT($C167,"000"),'By serial number'!$A:$A,0),MATCH(_7043_DJones_1_export_excel_2_9_[[#Headers],[NBAA Name]],'By serial number'!$A$1:$AV$1,0)))</f>
        <v/>
      </c>
      <c r="AX167" s="4" t="str">
        <f>IF(LEN(INDEX('By serial number'!$A:$AV,MATCH(TEXT($C167,"000"),'By serial number'!$A:$A,0),MATCH(_7043_DJones_1_export_excel_2_9_[[#Headers],[NBAA Addr1]],'By serial number'!$A$1:$AV$1,0)))=0,"",INDEX('By serial number'!$A:$AV,MATCH(TEXT($C167,"000"),'By serial number'!$A:$A,0),MATCH(_7043_DJones_1_export_excel_2_9_[[#Headers],[NBAA Addr1]],'By serial number'!$A$1:$AV$1,0)))</f>
        <v/>
      </c>
      <c r="AY167" s="4" t="str">
        <f>IF(LEN(INDEX('By serial number'!$A:$AV,MATCH(TEXT($C167,"000"),'By serial number'!$A:$A,0),MATCH(_7043_DJones_1_export_excel_2_9_[[#Headers],[NBAA Addr2]],'By serial number'!$A$1:$AV$1,0)))=0,"",INDEX('By serial number'!$A:$AV,MATCH(TEXT($C167,"000"),'By serial number'!$A:$A,0),MATCH(_7043_DJones_1_export_excel_2_9_[[#Headers],[NBAA Addr2]],'By serial number'!$A$1:$AV$1,0)))</f>
        <v/>
      </c>
      <c r="AZ167" s="4" t="str">
        <f>IF(LEN(INDEX('By serial number'!$A:$AV,MATCH(TEXT($C167,"000"),'By serial number'!$A:$A,0),MATCH(_7043_DJones_1_export_excel_2_9_[[#Headers],[NBAA City]],'By serial number'!$A$1:$AV$1,0)))=0,"",INDEX('By serial number'!$A:$AV,MATCH(TEXT($C167,"000"),'By serial number'!$A:$A,0),MATCH(_7043_DJones_1_export_excel_2_9_[[#Headers],[NBAA City]],'By serial number'!$A$1:$AV$1,0)))</f>
        <v/>
      </c>
      <c r="BA167" s="4" t="str">
        <f>IF(LEN(INDEX('By serial number'!$A:$AV,MATCH(TEXT($C167,"000"),'By serial number'!$A:$A,0),MATCH(_7043_DJones_1_export_excel_2_9_[[#Headers],[NBAA State]],'By serial number'!$A$1:$AV$1,0)))=0,"",INDEX('By serial number'!$A:$AV,MATCH(TEXT($C167,"000"),'By serial number'!$A:$A,0),MATCH(_7043_DJones_1_export_excel_2_9_[[#Headers],[NBAA State]],'By serial number'!$A$1:$AV$1,0)))</f>
        <v/>
      </c>
      <c r="BB167" s="4" t="str">
        <f>IF(LEN(INDEX('By serial number'!$A:$AV,MATCH(TEXT($C167,"000"),'By serial number'!$A:$A,0),MATCH(_7043_DJones_1_export_excel_2_9_[[#Headers],[NBAA Zip]],'By serial number'!$A$1:$AV$1,0)))=0,"",INDEX('By serial number'!$A:$AV,MATCH(TEXT($C167,"000"),'By serial number'!$A:$A,0),MATCH(_7043_DJones_1_export_excel_2_9_[[#Headers],[NBAA Zip]],'By serial number'!$A$1:$AV$1,0)))</f>
        <v/>
      </c>
      <c r="BC167" s="4" t="str">
        <f>IF(LEN(INDEX('By serial number'!$A:$AV,MATCH(TEXT($C167,"000"),'By serial number'!$A:$A,0),MATCH(_7043_DJones_1_export_excel_2_9_[[#Headers],[NBAA Phone]],'By serial number'!$A$1:$AV$1,0)))=0,"",INDEX('By serial number'!$A:$AV,MATCH(TEXT($C167,"000"),'By serial number'!$A:$A,0),MATCH(_7043_DJones_1_export_excel_2_9_[[#Headers],[NBAA Phone]],'By serial number'!$A$1:$AV$1,0)))</f>
        <v/>
      </c>
      <c r="BD167" s="4" t="str">
        <f>IF(LEN(INDEX('By serial number'!$A:$AV,MATCH(TEXT($C167,"000"),'By serial number'!$A:$A,0),MATCH(_7043_DJones_1_export_excel_2_9_[[#Headers],[NBAA Web]],'By serial number'!$A$1:$AV$1,0)))=0,"",INDEX('By serial number'!$A:$AV,MATCH(TEXT($C167,"000"),'By serial number'!$A:$A,0),MATCH(_7043_DJones_1_export_excel_2_9_[[#Headers],[NBAA Web]],'By serial number'!$A$1:$AV$1,0)))</f>
        <v/>
      </c>
      <c r="BE167" s="4" t="str">
        <f>IF(LEN(INDEX('By serial number'!$A:$AV,MATCH(TEXT($C167,"000"),'By serial number'!$A:$A,0),MATCH(_7043_DJones_1_export_excel_2_9_[[#Headers],[NBAA email]],'By serial number'!$A$1:$AV$1,0)))=0,"",INDEX('By serial number'!$A:$AV,MATCH(TEXT($C167,"000"),'By serial number'!$A:$A,0),MATCH(_7043_DJones_1_export_excel_2_9_[[#Headers],[NBAA email]],'By serial number'!$A$1:$AV$1,0)))</f>
        <v/>
      </c>
      <c r="BF167" s="4" t="str">
        <f>IF(LEN(INDEX('By serial number'!$A:$AV,MATCH(TEXT($C167,"000"),'By serial number'!$A:$A,0),MATCH(_7043_DJones_1_export_excel_2_9_[[#Headers],[NBAA NBAA Link]],'By serial number'!$A$1:$AV$1,0)))=0,"",INDEX('By serial number'!$A:$AV,MATCH(TEXT($C167,"000"),'By serial number'!$A:$A,0),MATCH(_7043_DJones_1_export_excel_2_9_[[#Headers],[NBAA NBAA Link]],'By serial number'!$A$1:$AV$1,0)))</f>
        <v/>
      </c>
      <c r="BG167" s="4" t="str">
        <f>IF(LEN(INDEX('By serial number'!$A:$AV,MATCH(TEXT($C167,"000"),'By serial number'!$A:$A,0),MATCH(_7043_DJones_1_export_excel_2_9_[[#Headers],[Certificate Designator]],'By serial number'!$A$1:$AV$1,0)))=0,"",INDEX('By serial number'!$A:$AV,MATCH(TEXT($C167,"000"),'By serial number'!$A:$A,0),MATCH(_7043_DJones_1_export_excel_2_9_[[#Headers],[Certificate Designator]],'By serial number'!$A$1:$AV$1,0)))</f>
        <v>I8PA</v>
      </c>
      <c r="BH167" s="4" t="str">
        <f>IF(LEN(INDEX('By serial number'!$A:$AV,MATCH(TEXT($C167,"000"),'By serial number'!$A:$A,0),MATCH(_7043_DJones_1_export_excel_2_9_[[#Headers],[Company Name]],'By serial number'!$A$1:$AV$1,0)))=0,"",INDEX('By serial number'!$A:$AV,MATCH(TEXT($C167,"000"),'By serial number'!$A:$A,0),MATCH(_7043_DJones_1_export_excel_2_9_[[#Headers],[Company Name]],'By serial number'!$A$1:$AV$1,0)))</f>
        <v>PINNACLE AIR CHARTER L L C</v>
      </c>
      <c r="BI167" s="4" t="str">
        <f>IF(LEN(INDEX('By serial number'!$A:$AV,MATCH(TEXT($C167,"000"),'By serial number'!$A:$A,0),MATCH(_7043_DJones_1_export_excel_2_9_[[#Headers],[CEO_Name]],'By serial number'!$A$1:$AV$1,0)))=0,"",INDEX('By serial number'!$A:$AV,MATCH(TEXT($C167,"000"),'By serial number'!$A:$A,0),MATCH(_7043_DJones_1_export_excel_2_9_[[#Headers],[CEO_Name]],'By serial number'!$A$1:$AV$1,0)))</f>
        <v>PAVLICEK, CURT</v>
      </c>
      <c r="BJ167" s="4" t="str">
        <f>IF(LEN(INDEX('By serial number'!$A:$AV,MATCH(TEXT($C167,"000"),'By serial number'!$A:$A,0),MATCH(_7043_DJones_1_export_excel_2_9_[[#Headers],[CEO_Title]],'By serial number'!$A$1:$AV$1,0)))=0,"",INDEX('By serial number'!$A:$AV,MATCH(TEXT($C167,"000"),'By serial number'!$A:$A,0),MATCH(_7043_DJones_1_export_excel_2_9_[[#Headers],[CEO_Title]],'By serial number'!$A$1:$AV$1,0)))</f>
        <v>PRESIDENT</v>
      </c>
      <c r="BK167" s="4" t="str">
        <f>IF(LEN(INDEX('By serial number'!$A:$AV,MATCH(TEXT($C167,"000"),'By serial number'!$A:$A,0),MATCH(_7043_DJones_1_export_excel_2_9_[[#Headers],[CEO_Address1]],'By serial number'!$A$1:$AV$1,0)))=0,"",INDEX('By serial number'!$A:$AV,MATCH(TEXT($C167,"000"),'By serial number'!$A:$A,0),MATCH(_7043_DJones_1_export_excel_2_9_[[#Headers],[CEO_Address1]],'By serial number'!$A$1:$AV$1,0)))</f>
        <v>14988 NORTH 78TH WAY</v>
      </c>
      <c r="BL167" s="4" t="str">
        <f>IF(LEN(INDEX('By serial number'!$A:$AV,MATCH(TEXT($C167,"000"),'By serial number'!$A:$A,0),MATCH(_7043_DJones_1_export_excel_2_9_[[#Headers],[CEO_Address2]],'By serial number'!$A$1:$AV$1,0)))=0,"",INDEX('By serial number'!$A:$AV,MATCH(TEXT($C167,"000"),'By serial number'!$A:$A,0),MATCH(_7043_DJones_1_export_excel_2_9_[[#Headers],[CEO_Address2]],'By serial number'!$A$1:$AV$1,0)))</f>
        <v>SUITE 106</v>
      </c>
      <c r="BM167" s="4" t="str">
        <f>IF(LEN(INDEX('By serial number'!$A:$AV,MATCH(TEXT($C167,"000"),'By serial number'!$A:$A,0),MATCH(_7043_DJones_1_export_excel_2_9_[[#Headers],[CEO_Address3]],'By serial number'!$A$1:$AV$1,0)))=0,"",INDEX('By serial number'!$A:$AV,MATCH(TEXT($C167,"000"),'By serial number'!$A:$A,0),MATCH(_7043_DJones_1_export_excel_2_9_[[#Headers],[CEO_Address3]],'By serial number'!$A$1:$AV$1,0)))</f>
        <v/>
      </c>
      <c r="BN167" s="4" t="str">
        <f>IF(LEN(INDEX('By serial number'!$A:$AV,MATCH(TEXT($C167,"000"),'By serial number'!$A:$A,0),MATCH(_7043_DJones_1_export_excel_2_9_[[#Headers],[CEO_City]],'By serial number'!$A$1:$AV$1,0)))=0,"",INDEX('By serial number'!$A:$AV,MATCH(TEXT($C167,"000"),'By serial number'!$A:$A,0),MATCH(_7043_DJones_1_export_excel_2_9_[[#Headers],[CEO_City]],'By serial number'!$A$1:$AV$1,0)))</f>
        <v>SCOTTSDALE</v>
      </c>
      <c r="BO167" s="4" t="str">
        <f>IF(LEN(INDEX('By serial number'!$A:$AV,MATCH(TEXT($C167,"000"),'By serial number'!$A:$A,0),MATCH(_7043_DJones_1_export_excel_2_9_[[#Headers],[CEO_State]],'By serial number'!$A$1:$AV$1,0)))=0,"",INDEX('By serial number'!$A:$AV,MATCH(TEXT($C167,"000"),'By serial number'!$A:$A,0),MATCH(_7043_DJones_1_export_excel_2_9_[[#Headers],[CEO_State]],'By serial number'!$A$1:$AV$1,0)))</f>
        <v>AZ</v>
      </c>
      <c r="BP167" s="4" t="str">
        <f>IF(LEN(INDEX('By serial number'!$A:$AV,MATCH(TEXT($C167,"000"),'By serial number'!$A:$A,0),MATCH(_7043_DJones_1_export_excel_2_9_[[#Headers],[CEO_Postal_Code]],'By serial number'!$A$1:$AV$1,0)))=0,"",INDEX('By serial number'!$A:$AV,MATCH(TEXT($C167,"000"),'By serial number'!$A:$A,0),MATCH(_7043_DJones_1_export_excel_2_9_[[#Headers],[CEO_Postal_Code]],'By serial number'!$A$1:$AV$1,0)))</f>
        <v>85260</v>
      </c>
      <c r="BQ167" s="4" t="str">
        <f>IF(LEN(INDEX('By serial number'!$A:$AV,MATCH(TEXT($C167,"000"),'By serial number'!$A:$A,0),MATCH(_7043_DJones_1_export_excel_2_9_[[#Headers],[CEO_Country]],'By serial number'!$A$1:$AV$1,0)))=0,"",INDEX('By serial number'!$A:$AV,MATCH(TEXT($C167,"000"),'By serial number'!$A:$A,0),MATCH(_7043_DJones_1_export_excel_2_9_[[#Headers],[CEO_Country]],'By serial number'!$A$1:$AV$1,0)))</f>
        <v>US</v>
      </c>
      <c r="BR167" s="4" t="str">
        <f>IF(LEN(INDEX('By serial number'!$A:$AV,MATCH(TEXT($C167,"000"),'By serial number'!$A:$A,0),MATCH(_7043_DJones_1_export_excel_2_9_[[#Headers],[CEO_Phone]],'By serial number'!$A$1:$AV$1,0)))=0,"",INDEX('By serial number'!$A:$AV,MATCH(TEXT($C167,"000"),'By serial number'!$A:$A,0),MATCH(_7043_DJones_1_export_excel_2_9_[[#Headers],[CEO_Phone]],'By serial number'!$A$1:$AV$1,0)))</f>
        <v>4809988989</v>
      </c>
      <c r="BS167" s="4" t="str">
        <f>IF(LEN(INDEX('By serial number'!$A:$AV,MATCH(TEXT($C167,"000"),'By serial number'!$A:$A,0),MATCH(_7043_DJones_1_export_excel_2_9_[[#Headers],[CEO_Phone_Extension]],'By serial number'!$A$1:$AV$1,0)))=0,"",INDEX('By serial number'!$A:$AV,MATCH(TEXT($C167,"000"),'By serial number'!$A:$A,0),MATCH(_7043_DJones_1_export_excel_2_9_[[#Headers],[CEO_Phone_Extension]],'By serial number'!$A$1:$AV$1,0)))</f>
        <v/>
      </c>
      <c r="BT167" s="4" t="str">
        <f>IF(LEN(INDEX('By serial number'!$A:$AV,MATCH(TEXT($C167,"000"),'By serial number'!$A:$A,0),MATCH(_7043_DJones_1_export_excel_2_9_[[#Headers],[CEO_Foreign_Phone]],'By serial number'!$A$1:$AV$1,0)))=0,"",INDEX('By serial number'!$A:$AV,MATCH(TEXT($C167,"000"),'By serial number'!$A:$A,0),MATCH(_7043_DJones_1_export_excel_2_9_[[#Headers],[CEO_Foreign_Phone]],'By serial number'!$A$1:$AV$1,0)))</f>
        <v/>
      </c>
      <c r="BU167" s="4" t="str">
        <f>IFERROR(INDEX(Zerobounce!$A:$B,MATCH(_7043_DJones_1_export_excel_2_9_[[#This Row],[COMPEMAILADDRESS]],Zerobounce!$A:$A,0),2),"")</f>
        <v/>
      </c>
      <c r="BV167" s="4" t="str">
        <f>IFERROR(INDEX(Zerobounce!$A:$B,MATCH(_7043_DJones_1_export_excel_2_9_[[#This Row],[CONTACTEMAIL]],Zerobounce!$A:$A,0),2),"")</f>
        <v/>
      </c>
      <c r="BW167" s="11"/>
    </row>
    <row r="168" spans="1:75" x14ac:dyDescent="0.25">
      <c r="A168" s="4" t="s">
        <v>999</v>
      </c>
      <c r="B168" s="4" t="s">
        <v>1000</v>
      </c>
      <c r="C168">
        <v>295</v>
      </c>
      <c r="D168" s="4" t="s">
        <v>821</v>
      </c>
      <c r="E168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N20TW</v>
      </c>
      <c r="F168" s="4"/>
      <c r="G168" s="4"/>
      <c r="H168" s="4" t="s">
        <v>1002</v>
      </c>
      <c r="I168" s="4" t="s">
        <v>1388</v>
      </c>
      <c r="J168" s="4" t="s">
        <v>2112</v>
      </c>
      <c r="K168" s="4" t="s">
        <v>2113</v>
      </c>
      <c r="L168" s="4"/>
      <c r="M168" s="4" t="s">
        <v>2114</v>
      </c>
      <c r="N168" s="4" t="s">
        <v>814</v>
      </c>
      <c r="O168">
        <v>53121</v>
      </c>
      <c r="P168" s="4" t="s">
        <v>1002</v>
      </c>
      <c r="Q168" s="4" t="s">
        <v>1016</v>
      </c>
      <c r="R168" s="4"/>
      <c r="S168" s="4"/>
      <c r="T168" s="4" t="s">
        <v>2115</v>
      </c>
      <c r="U168" s="4"/>
      <c r="V168" s="4" t="s">
        <v>2116</v>
      </c>
      <c r="W168" s="4" t="s">
        <v>2117</v>
      </c>
      <c r="X168" s="4" t="s">
        <v>1020</v>
      </c>
      <c r="Y168" s="4"/>
      <c r="Z168" s="4" t="s">
        <v>2115</v>
      </c>
      <c r="AA168" s="4"/>
      <c r="AB168" s="4"/>
      <c r="AC168" s="4" t="str">
        <f>IF(LEN(INDEX('By serial number'!$A:$AV,MATCH(TEXT($C168,"000"),'By serial number'!$A:$A,0),MATCH(_7043_DJones_1_export_excel_2_9_[[#Headers],["Operator"]],'By serial number'!$A$1:$AV$1,0)))=0,"",INDEX('By serial number'!$A:$AV,MATCH(TEXT($C168,"000"),'By serial number'!$A:$A,0),MATCH(_7043_DJones_1_export_excel_2_9_[[#Headers],["Operator"]],'By serial number'!$A$1:$AV$1,0)))</f>
        <v xml:space="preserve">Pinnacle Air Charter </v>
      </c>
      <c r="AD168" s="4" t="str">
        <f>IF(LEN(INDEX('By serial number'!$A:$AV,MATCH(TEXT($C168,"000"),'By serial number'!$A:$A,0),MATCH(_7043_DJones_1_export_excel_2_9_[[#Headers],[Data]],'By serial number'!$A$1:$AV$1,0)))=0,"",INDEX('By serial number'!$A:$AV,MATCH(TEXT($C168,"000"),'By serial number'!$A:$A,0),MATCH(_7043_DJones_1_export_excel_2_9_[[#Headers],[Data]],'By serial number'!$A$1:$AV$1,0)))</f>
        <v>LGE Management Partners LLC, Phoenix AZ bought 12/30/20 (LGE Design Build)</v>
      </c>
      <c r="AE168" s="4" t="str">
        <f>IF(LEN(INDEX('By serial number'!$A:$AV,MATCH(TEXT($C168,"000"),'By serial number'!$A:$A,0),MATCH(_7043_DJones_1_export_excel_2_9_[[#Headers],[NAME]],'By serial number'!$A$1:$AV$1,0)))=0,"",INDEX('By serial number'!$A:$AV,MATCH(TEXT($C168,"000"),'By serial number'!$A:$A,0),MATCH(_7043_DJones_1_export_excel_2_9_[[#Headers],[NAME]],'By serial number'!$A$1:$AV$1,0)))</f>
        <v>LGE MANAGEMENT PARTNERS LLC</v>
      </c>
      <c r="AF168" s="4" t="str">
        <f>IF(LEN(INDEX('By serial number'!$A:$AV,MATCH(TEXT($C168,"000"),'By serial number'!$A:$A,0),MATCH(_7043_DJones_1_export_excel_2_9_[[#Headers],[STREET]],'By serial number'!$A$1:$AV$1,0)))=0,"",INDEX('By serial number'!$A:$AV,MATCH(TEXT($C168,"000"),'By serial number'!$A:$A,0),MATCH(_7043_DJones_1_export_excel_2_9_[[#Headers],[STREET]],'By serial number'!$A$1:$AV$1,0)))</f>
        <v>1200 N 52ND ST</v>
      </c>
      <c r="AG168" s="4" t="str">
        <f>IF(LEN(INDEX('By serial number'!$A:$AV,MATCH(TEXT($C168,"000"),'By serial number'!$A:$A,0),MATCH(_7043_DJones_1_export_excel_2_9_[[#Headers],[CITY]],'By serial number'!$A$1:$AV$1,0)))=0,"",INDEX('By serial number'!$A:$AV,MATCH(TEXT($C168,"000"),'By serial number'!$A:$A,0),MATCH(_7043_DJones_1_export_excel_2_9_[[#Headers],[CITY]],'By serial number'!$A$1:$AV$1,0)))</f>
        <v>PHOENIX</v>
      </c>
      <c r="AH168" s="4" t="str">
        <f>IF(LEN(INDEX('By serial number'!$A:$AV,MATCH(TEXT($C168,"000"),'By serial number'!$A:$A,0),MATCH(_7043_DJones_1_export_excel_2_9_[[#Headers],[STATE]],'By serial number'!$A$1:$AV$1,0)))=0,"",INDEX('By serial number'!$A:$AV,MATCH(TEXT($C168,"000"),'By serial number'!$A:$A,0),MATCH(_7043_DJones_1_export_excel_2_9_[[#Headers],[STATE]],'By serial number'!$A$1:$AV$1,0)))</f>
        <v>AZ</v>
      </c>
      <c r="AI168" s="4" t="e">
        <f>IF(LEN(INDEX('By serial number'!$A:$AV,MATCH(TEXT($C168,"000"),'By serial number'!$A:$A,0),MATCH(_7043_DJones_1_export_excel_2_9_[[#Headers],[Column1]],'By serial number'!$A$1:$AV$1,0)))=0,"",INDEX('By serial number'!$A:$AV,MATCH(TEXT($C168,"000"),'By serial number'!$A:$A,0),MATCH(_7043_DJones_1_export_excel_2_9_[[#Headers],[Column1]],'By serial number'!$A$1:$AV$1,0)))</f>
        <v>#N/A</v>
      </c>
      <c r="AJ168" s="4" t="str">
        <f>IF(LEN(INDEX('By serial number'!$A:$AV,MATCH(TEXT($C168,"000"),'By serial number'!$A:$A,0),MATCH(_7043_DJones_1_export_excel_2_9_[[#Headers],[OTHER NAMES(1)]],'By serial number'!$A$1:$AV$1,0)))=0,"",INDEX('By serial number'!$A:$AV,MATCH(TEXT($C168,"000"),'By serial number'!$A:$A,0),MATCH(_7043_DJones_1_export_excel_2_9_[[#Headers],[OTHER NAMES(1)]],'By serial number'!$A$1:$AV$1,0)))</f>
        <v/>
      </c>
      <c r="AK168" s="4" t="str">
        <f>IF(LEN(INDEX('By serial number'!$A:$AV,MATCH(TEXT($C168,"000"),'By serial number'!$A:$A,0),MATCH(_7043_DJones_1_export_excel_2_9_[[#Headers],[OTHER NAMES(2)]],'By serial number'!$A$1:$AV$1,0)))=0,"",INDEX('By serial number'!$A:$AV,MATCH(TEXT($C168,"000"),'By serial number'!$A:$A,0),MATCH(_7043_DJones_1_export_excel_2_9_[[#Headers],[OTHER NAMES(2)]],'By serial number'!$A$1:$AV$1,0)))</f>
        <v/>
      </c>
      <c r="AL168" s="4" t="str">
        <f>IF(LEN(INDEX('By serial number'!$A:$AV,MATCH(TEXT($C168,"000"),'By serial number'!$A:$A,0),MATCH(_7043_DJones_1_export_excel_2_9_[[#Headers],[Part 135 Certificate Holder Name]],'By serial number'!$A$1:$AV$1,0)))=0,"",INDEX('By serial number'!$A:$AV,MATCH(TEXT($C168,"000"),'By serial number'!$A:$A,0),MATCH(_7043_DJones_1_export_excel_2_9_[[#Headers],[Part 135 Certificate Holder Name]],'By serial number'!$A$1:$AV$1,0)))</f>
        <v>Pinnacle Air Charter LLC</v>
      </c>
      <c r="AM168" s="4" t="str">
        <f>IF(LEN(INDEX('By serial number'!$A:$AV,MATCH(TEXT($C168,"000"),'By serial number'!$A:$A,0),MATCH(_7043_DJones_1_export_excel_2_9_[[#Headers],[Part 135 Dsgn]],'By serial number'!$A$1:$AV$1,0)))=0,"",INDEX('By serial number'!$A:$AV,MATCH(TEXT($C168,"000"),'By serial number'!$A:$A,0),MATCH(_7043_DJones_1_export_excel_2_9_[[#Headers],[Part 135 Dsgn]],'By serial number'!$A$1:$AV$1,0)))</f>
        <v>I8PA</v>
      </c>
      <c r="AN168" s="4" t="e">
        <f>IF(LEN(INDEX('By serial number'!$A:$AV,MATCH(TEXT($C168,"000"),'By serial number'!$A:$A,0),MATCH(_7043_DJones_1_export_excel_2_9_[[#Headers],[Column2]],'By serial number'!$A$1:$AV$1,0)))=0,"",INDEX('By serial number'!$A:$AV,MATCH(TEXT($C168,"000"),'By serial number'!$A:$A,0),MATCH(_7043_DJones_1_export_excel_2_9_[[#Headers],[Column2]],'By serial number'!$A$1:$AV$1,0)))</f>
        <v>#N/A</v>
      </c>
      <c r="AO168" s="4" t="str">
        <f>IF(LEN(INDEX('By serial number'!$A:$AV,MATCH(TEXT($C168,"000"),'By serial number'!$A:$A,0),MATCH(_7043_DJones_1_export_excel_2_9_[[#Headers],[DNB Key People]],'By serial number'!$A$1:$AV$1,0)))=0,"",INDEX('By serial number'!$A:$AV,MATCH(TEXT($C168,"000"),'By serial number'!$A:$A,0),MATCH(_7043_DJones_1_export_excel_2_9_[[#Headers],[DNB Key People]],'By serial number'!$A$1:$AV$1,0)))</f>
        <v/>
      </c>
      <c r="AP168" s="4" t="str">
        <f>IF(LEN(INDEX('By serial number'!$A:$AV,MATCH(TEXT($C168,"000"),'By serial number'!$A:$A,0),MATCH(_7043_DJones_1_export_excel_2_9_[[#Headers],[POC]],'By serial number'!$A$1:$AV$1,0)))=0,"",INDEX('By serial number'!$A:$AV,MATCH(TEXT($C168,"000"),'By serial number'!$A:$A,0),MATCH(_7043_DJones_1_export_excel_2_9_[[#Headers],[POC]],'By serial number'!$A$1:$AV$1,0)))</f>
        <v/>
      </c>
      <c r="AQ168" s="4" t="str">
        <f>IF(LEN(INDEX('By serial number'!$A:$AV,MATCH(TEXT($C168,"000"),'By serial number'!$A:$A,0),MATCH(_7043_DJones_1_export_excel_2_9_[[#Headers],[Title]],'By serial number'!$A$1:$AV$1,0)))=0,"",INDEX('By serial number'!$A:$AV,MATCH(TEXT($C168,"000"),'By serial number'!$A:$A,0),MATCH(_7043_DJones_1_export_excel_2_9_[[#Headers],[Title]],'By serial number'!$A$1:$AV$1,0)))</f>
        <v/>
      </c>
      <c r="AR168" s="4" t="str">
        <f>IF(LEN(INDEX('By serial number'!$A:$AV,MATCH(TEXT($C168,"000"),'By serial number'!$A:$A,0),MATCH(_7043_DJones_1_export_excel_2_9_[[#Headers],[Address]],'By serial number'!$A$1:$AV$1,0)))=0,"",INDEX('By serial number'!$A:$AV,MATCH(TEXT($C168,"000"),'By serial number'!$A:$A,0),MATCH(_7043_DJones_1_export_excel_2_9_[[#Headers],[Address]],'By serial number'!$A$1:$AV$1,0)))</f>
        <v/>
      </c>
      <c r="AS168" s="4" t="e">
        <f>IF(LEN(INDEX('By serial number'!$A:$AV,MATCH(TEXT($C168,"000"),'By serial number'!$A:$A,0),MATCH(_7043_DJones_1_export_excel_2_9_[[#Headers],[Column3]],'By serial number'!$A$1:$AV$1,0)))=0,"",INDEX('By serial number'!$A:$AV,MATCH(TEXT($C168,"000"),'By serial number'!$A:$A,0),MATCH(_7043_DJones_1_export_excel_2_9_[[#Headers],[Column3]],'By serial number'!$A$1:$AV$1,0)))</f>
        <v>#N/A</v>
      </c>
      <c r="AT168" s="4" t="str">
        <f>IF(LEN(INDEX('By serial number'!$A:$AV,MATCH(TEXT($C168,"000"),'By serial number'!$A:$A,0),MATCH(_7043_DJones_1_export_excel_2_9_[[#Headers],[Phone]],'By serial number'!$A$1:$AV$1,0)))=0,"",INDEX('By serial number'!$A:$AV,MATCH(TEXT($C168,"000"),'By serial number'!$A:$A,0),MATCH(_7043_DJones_1_export_excel_2_9_[[#Headers],[Phone]],'By serial number'!$A$1:$AV$1,0)))</f>
        <v/>
      </c>
      <c r="AU168" s="4" t="str">
        <f>IF(LEN(INDEX('By serial number'!$A:$AV,MATCH(TEXT($C168,"000"),'By serial number'!$A:$A,0),MATCH(_7043_DJones_1_export_excel_2_9_[[#Headers],[Email]],'By serial number'!$A$1:$AV$1,0)))=0,"",INDEX('By serial number'!$A:$AV,MATCH(TEXT($C168,"000"),'By serial number'!$A:$A,0),MATCH(_7043_DJones_1_export_excel_2_9_[[#Headers],[Email]],'By serial number'!$A$1:$AV$1,0)))</f>
        <v/>
      </c>
      <c r="AV168" s="4" t="e">
        <f>IF(LEN(INDEX('By serial number'!$A:$AV,MATCH(TEXT($C168,"000"),'By serial number'!$A:$A,0),MATCH(_7043_DJones_1_export_excel_2_9_[[#Headers],[Column4]],'By serial number'!$A$1:$AV$1,0)))=0,"",INDEX('By serial number'!$A:$AV,MATCH(TEXT($C168,"000"),'By serial number'!$A:$A,0),MATCH(_7043_DJones_1_export_excel_2_9_[[#Headers],[Column4]],'By serial number'!$A$1:$AV$1,0)))</f>
        <v>#N/A</v>
      </c>
      <c r="AW168" s="4" t="str">
        <f>IF(LEN(INDEX('By serial number'!$A:$AV,MATCH(TEXT($C168,"000"),'By serial number'!$A:$A,0),MATCH(_7043_DJones_1_export_excel_2_9_[[#Headers],[NBAA Name]],'By serial number'!$A$1:$AV$1,0)))=0,"",INDEX('By serial number'!$A:$AV,MATCH(TEXT($C168,"000"),'By serial number'!$A:$A,0),MATCH(_7043_DJones_1_export_excel_2_9_[[#Headers],[NBAA Name]],'By serial number'!$A$1:$AV$1,0)))</f>
        <v/>
      </c>
      <c r="AX168" s="4" t="str">
        <f>IF(LEN(INDEX('By serial number'!$A:$AV,MATCH(TEXT($C168,"000"),'By serial number'!$A:$A,0),MATCH(_7043_DJones_1_export_excel_2_9_[[#Headers],[NBAA Addr1]],'By serial number'!$A$1:$AV$1,0)))=0,"",INDEX('By serial number'!$A:$AV,MATCH(TEXT($C168,"000"),'By serial number'!$A:$A,0),MATCH(_7043_DJones_1_export_excel_2_9_[[#Headers],[NBAA Addr1]],'By serial number'!$A$1:$AV$1,0)))</f>
        <v/>
      </c>
      <c r="AY168" s="4" t="str">
        <f>IF(LEN(INDEX('By serial number'!$A:$AV,MATCH(TEXT($C168,"000"),'By serial number'!$A:$A,0),MATCH(_7043_DJones_1_export_excel_2_9_[[#Headers],[NBAA Addr2]],'By serial number'!$A$1:$AV$1,0)))=0,"",INDEX('By serial number'!$A:$AV,MATCH(TEXT($C168,"000"),'By serial number'!$A:$A,0),MATCH(_7043_DJones_1_export_excel_2_9_[[#Headers],[NBAA Addr2]],'By serial number'!$A$1:$AV$1,0)))</f>
        <v/>
      </c>
      <c r="AZ168" s="4" t="str">
        <f>IF(LEN(INDEX('By serial number'!$A:$AV,MATCH(TEXT($C168,"000"),'By serial number'!$A:$A,0),MATCH(_7043_DJones_1_export_excel_2_9_[[#Headers],[NBAA City]],'By serial number'!$A$1:$AV$1,0)))=0,"",INDEX('By serial number'!$A:$AV,MATCH(TEXT($C168,"000"),'By serial number'!$A:$A,0),MATCH(_7043_DJones_1_export_excel_2_9_[[#Headers],[NBAA City]],'By serial number'!$A$1:$AV$1,0)))</f>
        <v/>
      </c>
      <c r="BA168" s="4" t="str">
        <f>IF(LEN(INDEX('By serial number'!$A:$AV,MATCH(TEXT($C168,"000"),'By serial number'!$A:$A,0),MATCH(_7043_DJones_1_export_excel_2_9_[[#Headers],[NBAA State]],'By serial number'!$A$1:$AV$1,0)))=0,"",INDEX('By serial number'!$A:$AV,MATCH(TEXT($C168,"000"),'By serial number'!$A:$A,0),MATCH(_7043_DJones_1_export_excel_2_9_[[#Headers],[NBAA State]],'By serial number'!$A$1:$AV$1,0)))</f>
        <v/>
      </c>
      <c r="BB168" s="4" t="str">
        <f>IF(LEN(INDEX('By serial number'!$A:$AV,MATCH(TEXT($C168,"000"),'By serial number'!$A:$A,0),MATCH(_7043_DJones_1_export_excel_2_9_[[#Headers],[NBAA Zip]],'By serial number'!$A$1:$AV$1,0)))=0,"",INDEX('By serial number'!$A:$AV,MATCH(TEXT($C168,"000"),'By serial number'!$A:$A,0),MATCH(_7043_DJones_1_export_excel_2_9_[[#Headers],[NBAA Zip]],'By serial number'!$A$1:$AV$1,0)))</f>
        <v/>
      </c>
      <c r="BC168" s="4" t="str">
        <f>IF(LEN(INDEX('By serial number'!$A:$AV,MATCH(TEXT($C168,"000"),'By serial number'!$A:$A,0),MATCH(_7043_DJones_1_export_excel_2_9_[[#Headers],[NBAA Phone]],'By serial number'!$A$1:$AV$1,0)))=0,"",INDEX('By serial number'!$A:$AV,MATCH(TEXT($C168,"000"),'By serial number'!$A:$A,0),MATCH(_7043_DJones_1_export_excel_2_9_[[#Headers],[NBAA Phone]],'By serial number'!$A$1:$AV$1,0)))</f>
        <v/>
      </c>
      <c r="BD168" s="4" t="str">
        <f>IF(LEN(INDEX('By serial number'!$A:$AV,MATCH(TEXT($C168,"000"),'By serial number'!$A:$A,0),MATCH(_7043_DJones_1_export_excel_2_9_[[#Headers],[NBAA Web]],'By serial number'!$A$1:$AV$1,0)))=0,"",INDEX('By serial number'!$A:$AV,MATCH(TEXT($C168,"000"),'By serial number'!$A:$A,0),MATCH(_7043_DJones_1_export_excel_2_9_[[#Headers],[NBAA Web]],'By serial number'!$A$1:$AV$1,0)))</f>
        <v/>
      </c>
      <c r="BE168" s="4" t="str">
        <f>IF(LEN(INDEX('By serial number'!$A:$AV,MATCH(TEXT($C168,"000"),'By serial number'!$A:$A,0),MATCH(_7043_DJones_1_export_excel_2_9_[[#Headers],[NBAA email]],'By serial number'!$A$1:$AV$1,0)))=0,"",INDEX('By serial number'!$A:$AV,MATCH(TEXT($C168,"000"),'By serial number'!$A:$A,0),MATCH(_7043_DJones_1_export_excel_2_9_[[#Headers],[NBAA email]],'By serial number'!$A$1:$AV$1,0)))</f>
        <v/>
      </c>
      <c r="BF168" s="4" t="str">
        <f>IF(LEN(INDEX('By serial number'!$A:$AV,MATCH(TEXT($C168,"000"),'By serial number'!$A:$A,0),MATCH(_7043_DJones_1_export_excel_2_9_[[#Headers],[NBAA NBAA Link]],'By serial number'!$A$1:$AV$1,0)))=0,"",INDEX('By serial number'!$A:$AV,MATCH(TEXT($C168,"000"),'By serial number'!$A:$A,0),MATCH(_7043_DJones_1_export_excel_2_9_[[#Headers],[NBAA NBAA Link]],'By serial number'!$A$1:$AV$1,0)))</f>
        <v/>
      </c>
      <c r="BG168" s="4" t="str">
        <f>IF(LEN(INDEX('By serial number'!$A:$AV,MATCH(TEXT($C168,"000"),'By serial number'!$A:$A,0),MATCH(_7043_DJones_1_export_excel_2_9_[[#Headers],[Certificate Designator]],'By serial number'!$A$1:$AV$1,0)))=0,"",INDEX('By serial number'!$A:$AV,MATCH(TEXT($C168,"000"),'By serial number'!$A:$A,0),MATCH(_7043_DJones_1_export_excel_2_9_[[#Headers],[Certificate Designator]],'By serial number'!$A$1:$AV$1,0)))</f>
        <v>I8PA</v>
      </c>
      <c r="BH168" s="4" t="str">
        <f>IF(LEN(INDEX('By serial number'!$A:$AV,MATCH(TEXT($C168,"000"),'By serial number'!$A:$A,0),MATCH(_7043_DJones_1_export_excel_2_9_[[#Headers],[Company Name]],'By serial number'!$A$1:$AV$1,0)))=0,"",INDEX('By serial number'!$A:$AV,MATCH(TEXT($C168,"000"),'By serial number'!$A:$A,0),MATCH(_7043_DJones_1_export_excel_2_9_[[#Headers],[Company Name]],'By serial number'!$A$1:$AV$1,0)))</f>
        <v>PINNACLE AIR CHARTER L L C</v>
      </c>
      <c r="BI168" s="4" t="str">
        <f>IF(LEN(INDEX('By serial number'!$A:$AV,MATCH(TEXT($C168,"000"),'By serial number'!$A:$A,0),MATCH(_7043_DJones_1_export_excel_2_9_[[#Headers],[CEO_Name]],'By serial number'!$A$1:$AV$1,0)))=0,"",INDEX('By serial number'!$A:$AV,MATCH(TEXT($C168,"000"),'By serial number'!$A:$A,0),MATCH(_7043_DJones_1_export_excel_2_9_[[#Headers],[CEO_Name]],'By serial number'!$A$1:$AV$1,0)))</f>
        <v>PAVLICEK, CURT</v>
      </c>
      <c r="BJ168" s="4" t="str">
        <f>IF(LEN(INDEX('By serial number'!$A:$AV,MATCH(TEXT($C168,"000"),'By serial number'!$A:$A,0),MATCH(_7043_DJones_1_export_excel_2_9_[[#Headers],[CEO_Title]],'By serial number'!$A$1:$AV$1,0)))=0,"",INDEX('By serial number'!$A:$AV,MATCH(TEXT($C168,"000"),'By serial number'!$A:$A,0),MATCH(_7043_DJones_1_export_excel_2_9_[[#Headers],[CEO_Title]],'By serial number'!$A$1:$AV$1,0)))</f>
        <v>PRESIDENT</v>
      </c>
      <c r="BK168" s="4" t="str">
        <f>IF(LEN(INDEX('By serial number'!$A:$AV,MATCH(TEXT($C168,"000"),'By serial number'!$A:$A,0),MATCH(_7043_DJones_1_export_excel_2_9_[[#Headers],[CEO_Address1]],'By serial number'!$A$1:$AV$1,0)))=0,"",INDEX('By serial number'!$A:$AV,MATCH(TEXT($C168,"000"),'By serial number'!$A:$A,0),MATCH(_7043_DJones_1_export_excel_2_9_[[#Headers],[CEO_Address1]],'By serial number'!$A$1:$AV$1,0)))</f>
        <v>14988 NORTH 78TH WAY</v>
      </c>
      <c r="BL168" s="4" t="str">
        <f>IF(LEN(INDEX('By serial number'!$A:$AV,MATCH(TEXT($C168,"000"),'By serial number'!$A:$A,0),MATCH(_7043_DJones_1_export_excel_2_9_[[#Headers],[CEO_Address2]],'By serial number'!$A$1:$AV$1,0)))=0,"",INDEX('By serial number'!$A:$AV,MATCH(TEXT($C168,"000"),'By serial number'!$A:$A,0),MATCH(_7043_DJones_1_export_excel_2_9_[[#Headers],[CEO_Address2]],'By serial number'!$A$1:$AV$1,0)))</f>
        <v>SUITE 106</v>
      </c>
      <c r="BM168" s="4" t="str">
        <f>IF(LEN(INDEX('By serial number'!$A:$AV,MATCH(TEXT($C168,"000"),'By serial number'!$A:$A,0),MATCH(_7043_DJones_1_export_excel_2_9_[[#Headers],[CEO_Address3]],'By serial number'!$A$1:$AV$1,0)))=0,"",INDEX('By serial number'!$A:$AV,MATCH(TEXT($C168,"000"),'By serial number'!$A:$A,0),MATCH(_7043_DJones_1_export_excel_2_9_[[#Headers],[CEO_Address3]],'By serial number'!$A$1:$AV$1,0)))</f>
        <v/>
      </c>
      <c r="BN168" s="4" t="str">
        <f>IF(LEN(INDEX('By serial number'!$A:$AV,MATCH(TEXT($C168,"000"),'By serial number'!$A:$A,0),MATCH(_7043_DJones_1_export_excel_2_9_[[#Headers],[CEO_City]],'By serial number'!$A$1:$AV$1,0)))=0,"",INDEX('By serial number'!$A:$AV,MATCH(TEXT($C168,"000"),'By serial number'!$A:$A,0),MATCH(_7043_DJones_1_export_excel_2_9_[[#Headers],[CEO_City]],'By serial number'!$A$1:$AV$1,0)))</f>
        <v>SCOTTSDALE</v>
      </c>
      <c r="BO168" s="4" t="str">
        <f>IF(LEN(INDEX('By serial number'!$A:$AV,MATCH(TEXT($C168,"000"),'By serial number'!$A:$A,0),MATCH(_7043_DJones_1_export_excel_2_9_[[#Headers],[CEO_State]],'By serial number'!$A$1:$AV$1,0)))=0,"",INDEX('By serial number'!$A:$AV,MATCH(TEXT($C168,"000"),'By serial number'!$A:$A,0),MATCH(_7043_DJones_1_export_excel_2_9_[[#Headers],[CEO_State]],'By serial number'!$A$1:$AV$1,0)))</f>
        <v>AZ</v>
      </c>
      <c r="BP168" s="4" t="str">
        <f>IF(LEN(INDEX('By serial number'!$A:$AV,MATCH(TEXT($C168,"000"),'By serial number'!$A:$A,0),MATCH(_7043_DJones_1_export_excel_2_9_[[#Headers],[CEO_Postal_Code]],'By serial number'!$A$1:$AV$1,0)))=0,"",INDEX('By serial number'!$A:$AV,MATCH(TEXT($C168,"000"),'By serial number'!$A:$A,0),MATCH(_7043_DJones_1_export_excel_2_9_[[#Headers],[CEO_Postal_Code]],'By serial number'!$A$1:$AV$1,0)))</f>
        <v>85260</v>
      </c>
      <c r="BQ168" s="4" t="str">
        <f>IF(LEN(INDEX('By serial number'!$A:$AV,MATCH(TEXT($C168,"000"),'By serial number'!$A:$A,0),MATCH(_7043_DJones_1_export_excel_2_9_[[#Headers],[CEO_Country]],'By serial number'!$A$1:$AV$1,0)))=0,"",INDEX('By serial number'!$A:$AV,MATCH(TEXT($C168,"000"),'By serial number'!$A:$A,0),MATCH(_7043_DJones_1_export_excel_2_9_[[#Headers],[CEO_Country]],'By serial number'!$A$1:$AV$1,0)))</f>
        <v>US</v>
      </c>
      <c r="BR168" s="4" t="str">
        <f>IF(LEN(INDEX('By serial number'!$A:$AV,MATCH(TEXT($C168,"000"),'By serial number'!$A:$A,0),MATCH(_7043_DJones_1_export_excel_2_9_[[#Headers],[CEO_Phone]],'By serial number'!$A$1:$AV$1,0)))=0,"",INDEX('By serial number'!$A:$AV,MATCH(TEXT($C168,"000"),'By serial number'!$A:$A,0),MATCH(_7043_DJones_1_export_excel_2_9_[[#Headers],[CEO_Phone]],'By serial number'!$A$1:$AV$1,0)))</f>
        <v>4809988989</v>
      </c>
      <c r="BS168" s="4" t="str">
        <f>IF(LEN(INDEX('By serial number'!$A:$AV,MATCH(TEXT($C168,"000"),'By serial number'!$A:$A,0),MATCH(_7043_DJones_1_export_excel_2_9_[[#Headers],[CEO_Phone_Extension]],'By serial number'!$A$1:$AV$1,0)))=0,"",INDEX('By serial number'!$A:$AV,MATCH(TEXT($C168,"000"),'By serial number'!$A:$A,0),MATCH(_7043_DJones_1_export_excel_2_9_[[#Headers],[CEO_Phone_Extension]],'By serial number'!$A$1:$AV$1,0)))</f>
        <v/>
      </c>
      <c r="BT168" s="4" t="str">
        <f>IF(LEN(INDEX('By serial number'!$A:$AV,MATCH(TEXT($C168,"000"),'By serial number'!$A:$A,0),MATCH(_7043_DJones_1_export_excel_2_9_[[#Headers],[CEO_Foreign_Phone]],'By serial number'!$A$1:$AV$1,0)))=0,"",INDEX('By serial number'!$A:$AV,MATCH(TEXT($C168,"000"),'By serial number'!$A:$A,0),MATCH(_7043_DJones_1_export_excel_2_9_[[#Headers],[CEO_Foreign_Phone]],'By serial number'!$A$1:$AV$1,0)))</f>
        <v/>
      </c>
      <c r="BU168" s="4" t="str">
        <f>IFERROR(INDEX(Zerobounce!$A:$B,MATCH(_7043_DJones_1_export_excel_2_9_[[#This Row],[COMPEMAILADDRESS]],Zerobounce!$A:$A,0),2),"")</f>
        <v/>
      </c>
      <c r="BV168" s="4" t="str">
        <f>IFERROR(INDEX(Zerobounce!$A:$B,MATCH(_7043_DJones_1_export_excel_2_9_[[#This Row],[CONTACTEMAIL]],Zerobounce!$A:$A,0),2),"")</f>
        <v/>
      </c>
      <c r="BW168" s="11"/>
    </row>
    <row r="169" spans="1:75" x14ac:dyDescent="0.25">
      <c r="A169" s="4" t="s">
        <v>999</v>
      </c>
      <c r="B169" s="4" t="s">
        <v>1000</v>
      </c>
      <c r="C169">
        <v>295</v>
      </c>
      <c r="D169" s="4" t="s">
        <v>821</v>
      </c>
      <c r="E169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N20TW</v>
      </c>
      <c r="F169" s="4"/>
      <c r="G169" s="4"/>
      <c r="H169" s="4" t="s">
        <v>1002</v>
      </c>
      <c r="I169" s="4" t="s">
        <v>1388</v>
      </c>
      <c r="J169" s="4" t="s">
        <v>2118</v>
      </c>
      <c r="K169" s="4" t="s">
        <v>2119</v>
      </c>
      <c r="L169" s="4"/>
      <c r="M169" s="4" t="s">
        <v>2120</v>
      </c>
      <c r="N169" s="4" t="s">
        <v>349</v>
      </c>
      <c r="O169">
        <v>94528</v>
      </c>
      <c r="P169" s="4" t="s">
        <v>1002</v>
      </c>
      <c r="Q169" s="4" t="s">
        <v>1016</v>
      </c>
      <c r="R169" s="4"/>
      <c r="S169" s="4"/>
      <c r="T169" s="4"/>
      <c r="U169" s="4"/>
      <c r="V169" s="4" t="s">
        <v>2121</v>
      </c>
      <c r="W169" s="4" t="s">
        <v>2122</v>
      </c>
      <c r="X169" s="4" t="s">
        <v>1028</v>
      </c>
      <c r="Y169" s="4"/>
      <c r="Z169" s="4"/>
      <c r="AA169" s="4"/>
      <c r="AB169" s="4"/>
      <c r="AC169" s="4" t="str">
        <f>IF(LEN(INDEX('By serial number'!$A:$AV,MATCH(TEXT($C169,"000"),'By serial number'!$A:$A,0),MATCH(_7043_DJones_1_export_excel_2_9_[[#Headers],["Operator"]],'By serial number'!$A$1:$AV$1,0)))=0,"",INDEX('By serial number'!$A:$AV,MATCH(TEXT($C169,"000"),'By serial number'!$A:$A,0),MATCH(_7043_DJones_1_export_excel_2_9_[[#Headers],["Operator"]],'By serial number'!$A$1:$AV$1,0)))</f>
        <v xml:space="preserve">Pinnacle Air Charter </v>
      </c>
      <c r="AD169" s="4" t="str">
        <f>IF(LEN(INDEX('By serial number'!$A:$AV,MATCH(TEXT($C169,"000"),'By serial number'!$A:$A,0),MATCH(_7043_DJones_1_export_excel_2_9_[[#Headers],[Data]],'By serial number'!$A$1:$AV$1,0)))=0,"",INDEX('By serial number'!$A:$AV,MATCH(TEXT($C169,"000"),'By serial number'!$A:$A,0),MATCH(_7043_DJones_1_export_excel_2_9_[[#Headers],[Data]],'By serial number'!$A$1:$AV$1,0)))</f>
        <v>LGE Management Partners LLC, Phoenix AZ bought 12/30/20 (LGE Design Build)</v>
      </c>
      <c r="AE169" s="4" t="str">
        <f>IF(LEN(INDEX('By serial number'!$A:$AV,MATCH(TEXT($C169,"000"),'By serial number'!$A:$A,0),MATCH(_7043_DJones_1_export_excel_2_9_[[#Headers],[NAME]],'By serial number'!$A$1:$AV$1,0)))=0,"",INDEX('By serial number'!$A:$AV,MATCH(TEXT($C169,"000"),'By serial number'!$A:$A,0),MATCH(_7043_DJones_1_export_excel_2_9_[[#Headers],[NAME]],'By serial number'!$A$1:$AV$1,0)))</f>
        <v>LGE MANAGEMENT PARTNERS LLC</v>
      </c>
      <c r="AF169" s="4" t="str">
        <f>IF(LEN(INDEX('By serial number'!$A:$AV,MATCH(TEXT($C169,"000"),'By serial number'!$A:$A,0),MATCH(_7043_DJones_1_export_excel_2_9_[[#Headers],[STREET]],'By serial number'!$A$1:$AV$1,0)))=0,"",INDEX('By serial number'!$A:$AV,MATCH(TEXT($C169,"000"),'By serial number'!$A:$A,0),MATCH(_7043_DJones_1_export_excel_2_9_[[#Headers],[STREET]],'By serial number'!$A$1:$AV$1,0)))</f>
        <v>1200 N 52ND ST</v>
      </c>
      <c r="AG169" s="4" t="str">
        <f>IF(LEN(INDEX('By serial number'!$A:$AV,MATCH(TEXT($C169,"000"),'By serial number'!$A:$A,0),MATCH(_7043_DJones_1_export_excel_2_9_[[#Headers],[CITY]],'By serial number'!$A$1:$AV$1,0)))=0,"",INDEX('By serial number'!$A:$AV,MATCH(TEXT($C169,"000"),'By serial number'!$A:$A,0),MATCH(_7043_DJones_1_export_excel_2_9_[[#Headers],[CITY]],'By serial number'!$A$1:$AV$1,0)))</f>
        <v>PHOENIX</v>
      </c>
      <c r="AH169" s="4" t="str">
        <f>IF(LEN(INDEX('By serial number'!$A:$AV,MATCH(TEXT($C169,"000"),'By serial number'!$A:$A,0),MATCH(_7043_DJones_1_export_excel_2_9_[[#Headers],[STATE]],'By serial number'!$A$1:$AV$1,0)))=0,"",INDEX('By serial number'!$A:$AV,MATCH(TEXT($C169,"000"),'By serial number'!$A:$A,0),MATCH(_7043_DJones_1_export_excel_2_9_[[#Headers],[STATE]],'By serial number'!$A$1:$AV$1,0)))</f>
        <v>AZ</v>
      </c>
      <c r="AI169" s="4" t="e">
        <f>IF(LEN(INDEX('By serial number'!$A:$AV,MATCH(TEXT($C169,"000"),'By serial number'!$A:$A,0),MATCH(_7043_DJones_1_export_excel_2_9_[[#Headers],[Column1]],'By serial number'!$A$1:$AV$1,0)))=0,"",INDEX('By serial number'!$A:$AV,MATCH(TEXT($C169,"000"),'By serial number'!$A:$A,0),MATCH(_7043_DJones_1_export_excel_2_9_[[#Headers],[Column1]],'By serial number'!$A$1:$AV$1,0)))</f>
        <v>#N/A</v>
      </c>
      <c r="AJ169" s="4" t="str">
        <f>IF(LEN(INDEX('By serial number'!$A:$AV,MATCH(TEXT($C169,"000"),'By serial number'!$A:$A,0),MATCH(_7043_DJones_1_export_excel_2_9_[[#Headers],[OTHER NAMES(1)]],'By serial number'!$A$1:$AV$1,0)))=0,"",INDEX('By serial number'!$A:$AV,MATCH(TEXT($C169,"000"),'By serial number'!$A:$A,0),MATCH(_7043_DJones_1_export_excel_2_9_[[#Headers],[OTHER NAMES(1)]],'By serial number'!$A$1:$AV$1,0)))</f>
        <v/>
      </c>
      <c r="AK169" s="4" t="str">
        <f>IF(LEN(INDEX('By serial number'!$A:$AV,MATCH(TEXT($C169,"000"),'By serial number'!$A:$A,0),MATCH(_7043_DJones_1_export_excel_2_9_[[#Headers],[OTHER NAMES(2)]],'By serial number'!$A$1:$AV$1,0)))=0,"",INDEX('By serial number'!$A:$AV,MATCH(TEXT($C169,"000"),'By serial number'!$A:$A,0),MATCH(_7043_DJones_1_export_excel_2_9_[[#Headers],[OTHER NAMES(2)]],'By serial number'!$A$1:$AV$1,0)))</f>
        <v/>
      </c>
      <c r="AL169" s="4" t="str">
        <f>IF(LEN(INDEX('By serial number'!$A:$AV,MATCH(TEXT($C169,"000"),'By serial number'!$A:$A,0),MATCH(_7043_DJones_1_export_excel_2_9_[[#Headers],[Part 135 Certificate Holder Name]],'By serial number'!$A$1:$AV$1,0)))=0,"",INDEX('By serial number'!$A:$AV,MATCH(TEXT($C169,"000"),'By serial number'!$A:$A,0),MATCH(_7043_DJones_1_export_excel_2_9_[[#Headers],[Part 135 Certificate Holder Name]],'By serial number'!$A$1:$AV$1,0)))</f>
        <v>Pinnacle Air Charter LLC</v>
      </c>
      <c r="AM169" s="4" t="str">
        <f>IF(LEN(INDEX('By serial number'!$A:$AV,MATCH(TEXT($C169,"000"),'By serial number'!$A:$A,0),MATCH(_7043_DJones_1_export_excel_2_9_[[#Headers],[Part 135 Dsgn]],'By serial number'!$A$1:$AV$1,0)))=0,"",INDEX('By serial number'!$A:$AV,MATCH(TEXT($C169,"000"),'By serial number'!$A:$A,0),MATCH(_7043_DJones_1_export_excel_2_9_[[#Headers],[Part 135 Dsgn]],'By serial number'!$A$1:$AV$1,0)))</f>
        <v>I8PA</v>
      </c>
      <c r="AN169" s="4" t="e">
        <f>IF(LEN(INDEX('By serial number'!$A:$AV,MATCH(TEXT($C169,"000"),'By serial number'!$A:$A,0),MATCH(_7043_DJones_1_export_excel_2_9_[[#Headers],[Column2]],'By serial number'!$A$1:$AV$1,0)))=0,"",INDEX('By serial number'!$A:$AV,MATCH(TEXT($C169,"000"),'By serial number'!$A:$A,0),MATCH(_7043_DJones_1_export_excel_2_9_[[#Headers],[Column2]],'By serial number'!$A$1:$AV$1,0)))</f>
        <v>#N/A</v>
      </c>
      <c r="AO169" s="4" t="str">
        <f>IF(LEN(INDEX('By serial number'!$A:$AV,MATCH(TEXT($C169,"000"),'By serial number'!$A:$A,0),MATCH(_7043_DJones_1_export_excel_2_9_[[#Headers],[DNB Key People]],'By serial number'!$A$1:$AV$1,0)))=0,"",INDEX('By serial number'!$A:$AV,MATCH(TEXT($C169,"000"),'By serial number'!$A:$A,0),MATCH(_7043_DJones_1_export_excel_2_9_[[#Headers],[DNB Key People]],'By serial number'!$A$1:$AV$1,0)))</f>
        <v/>
      </c>
      <c r="AP169" s="4" t="str">
        <f>IF(LEN(INDEX('By serial number'!$A:$AV,MATCH(TEXT($C169,"000"),'By serial number'!$A:$A,0),MATCH(_7043_DJones_1_export_excel_2_9_[[#Headers],[POC]],'By serial number'!$A$1:$AV$1,0)))=0,"",INDEX('By serial number'!$A:$AV,MATCH(TEXT($C169,"000"),'By serial number'!$A:$A,0),MATCH(_7043_DJones_1_export_excel_2_9_[[#Headers],[POC]],'By serial number'!$A$1:$AV$1,0)))</f>
        <v/>
      </c>
      <c r="AQ169" s="4" t="str">
        <f>IF(LEN(INDEX('By serial number'!$A:$AV,MATCH(TEXT($C169,"000"),'By serial number'!$A:$A,0),MATCH(_7043_DJones_1_export_excel_2_9_[[#Headers],[Title]],'By serial number'!$A$1:$AV$1,0)))=0,"",INDEX('By serial number'!$A:$AV,MATCH(TEXT($C169,"000"),'By serial number'!$A:$A,0),MATCH(_7043_DJones_1_export_excel_2_9_[[#Headers],[Title]],'By serial number'!$A$1:$AV$1,0)))</f>
        <v/>
      </c>
      <c r="AR169" s="4" t="str">
        <f>IF(LEN(INDEX('By serial number'!$A:$AV,MATCH(TEXT($C169,"000"),'By serial number'!$A:$A,0),MATCH(_7043_DJones_1_export_excel_2_9_[[#Headers],[Address]],'By serial number'!$A$1:$AV$1,0)))=0,"",INDEX('By serial number'!$A:$AV,MATCH(TEXT($C169,"000"),'By serial number'!$A:$A,0),MATCH(_7043_DJones_1_export_excel_2_9_[[#Headers],[Address]],'By serial number'!$A$1:$AV$1,0)))</f>
        <v/>
      </c>
      <c r="AS169" s="4" t="e">
        <f>IF(LEN(INDEX('By serial number'!$A:$AV,MATCH(TEXT($C169,"000"),'By serial number'!$A:$A,0),MATCH(_7043_DJones_1_export_excel_2_9_[[#Headers],[Column3]],'By serial number'!$A$1:$AV$1,0)))=0,"",INDEX('By serial number'!$A:$AV,MATCH(TEXT($C169,"000"),'By serial number'!$A:$A,0),MATCH(_7043_DJones_1_export_excel_2_9_[[#Headers],[Column3]],'By serial number'!$A$1:$AV$1,0)))</f>
        <v>#N/A</v>
      </c>
      <c r="AT169" s="4" t="str">
        <f>IF(LEN(INDEX('By serial number'!$A:$AV,MATCH(TEXT($C169,"000"),'By serial number'!$A:$A,0),MATCH(_7043_DJones_1_export_excel_2_9_[[#Headers],[Phone]],'By serial number'!$A$1:$AV$1,0)))=0,"",INDEX('By serial number'!$A:$AV,MATCH(TEXT($C169,"000"),'By serial number'!$A:$A,0),MATCH(_7043_DJones_1_export_excel_2_9_[[#Headers],[Phone]],'By serial number'!$A$1:$AV$1,0)))</f>
        <v/>
      </c>
      <c r="AU169" s="4" t="str">
        <f>IF(LEN(INDEX('By serial number'!$A:$AV,MATCH(TEXT($C169,"000"),'By serial number'!$A:$A,0),MATCH(_7043_DJones_1_export_excel_2_9_[[#Headers],[Email]],'By serial number'!$A$1:$AV$1,0)))=0,"",INDEX('By serial number'!$A:$AV,MATCH(TEXT($C169,"000"),'By serial number'!$A:$A,0),MATCH(_7043_DJones_1_export_excel_2_9_[[#Headers],[Email]],'By serial number'!$A$1:$AV$1,0)))</f>
        <v/>
      </c>
      <c r="AV169" s="4" t="e">
        <f>IF(LEN(INDEX('By serial number'!$A:$AV,MATCH(TEXT($C169,"000"),'By serial number'!$A:$A,0),MATCH(_7043_DJones_1_export_excel_2_9_[[#Headers],[Column4]],'By serial number'!$A$1:$AV$1,0)))=0,"",INDEX('By serial number'!$A:$AV,MATCH(TEXT($C169,"000"),'By serial number'!$A:$A,0),MATCH(_7043_DJones_1_export_excel_2_9_[[#Headers],[Column4]],'By serial number'!$A$1:$AV$1,0)))</f>
        <v>#N/A</v>
      </c>
      <c r="AW169" s="4" t="str">
        <f>IF(LEN(INDEX('By serial number'!$A:$AV,MATCH(TEXT($C169,"000"),'By serial number'!$A:$A,0),MATCH(_7043_DJones_1_export_excel_2_9_[[#Headers],[NBAA Name]],'By serial number'!$A$1:$AV$1,0)))=0,"",INDEX('By serial number'!$A:$AV,MATCH(TEXT($C169,"000"),'By serial number'!$A:$A,0),MATCH(_7043_DJones_1_export_excel_2_9_[[#Headers],[NBAA Name]],'By serial number'!$A$1:$AV$1,0)))</f>
        <v/>
      </c>
      <c r="AX169" s="4" t="str">
        <f>IF(LEN(INDEX('By serial number'!$A:$AV,MATCH(TEXT($C169,"000"),'By serial number'!$A:$A,0),MATCH(_7043_DJones_1_export_excel_2_9_[[#Headers],[NBAA Addr1]],'By serial number'!$A$1:$AV$1,0)))=0,"",INDEX('By serial number'!$A:$AV,MATCH(TEXT($C169,"000"),'By serial number'!$A:$A,0),MATCH(_7043_DJones_1_export_excel_2_9_[[#Headers],[NBAA Addr1]],'By serial number'!$A$1:$AV$1,0)))</f>
        <v/>
      </c>
      <c r="AY169" s="4" t="str">
        <f>IF(LEN(INDEX('By serial number'!$A:$AV,MATCH(TEXT($C169,"000"),'By serial number'!$A:$A,0),MATCH(_7043_DJones_1_export_excel_2_9_[[#Headers],[NBAA Addr2]],'By serial number'!$A$1:$AV$1,0)))=0,"",INDEX('By serial number'!$A:$AV,MATCH(TEXT($C169,"000"),'By serial number'!$A:$A,0),MATCH(_7043_DJones_1_export_excel_2_9_[[#Headers],[NBAA Addr2]],'By serial number'!$A$1:$AV$1,0)))</f>
        <v/>
      </c>
      <c r="AZ169" s="4" t="str">
        <f>IF(LEN(INDEX('By serial number'!$A:$AV,MATCH(TEXT($C169,"000"),'By serial number'!$A:$A,0),MATCH(_7043_DJones_1_export_excel_2_9_[[#Headers],[NBAA City]],'By serial number'!$A$1:$AV$1,0)))=0,"",INDEX('By serial number'!$A:$AV,MATCH(TEXT($C169,"000"),'By serial number'!$A:$A,0),MATCH(_7043_DJones_1_export_excel_2_9_[[#Headers],[NBAA City]],'By serial number'!$A$1:$AV$1,0)))</f>
        <v/>
      </c>
      <c r="BA169" s="4" t="str">
        <f>IF(LEN(INDEX('By serial number'!$A:$AV,MATCH(TEXT($C169,"000"),'By serial number'!$A:$A,0),MATCH(_7043_DJones_1_export_excel_2_9_[[#Headers],[NBAA State]],'By serial number'!$A$1:$AV$1,0)))=0,"",INDEX('By serial number'!$A:$AV,MATCH(TEXT($C169,"000"),'By serial number'!$A:$A,0),MATCH(_7043_DJones_1_export_excel_2_9_[[#Headers],[NBAA State]],'By serial number'!$A$1:$AV$1,0)))</f>
        <v/>
      </c>
      <c r="BB169" s="4" t="str">
        <f>IF(LEN(INDEX('By serial number'!$A:$AV,MATCH(TEXT($C169,"000"),'By serial number'!$A:$A,0),MATCH(_7043_DJones_1_export_excel_2_9_[[#Headers],[NBAA Zip]],'By serial number'!$A$1:$AV$1,0)))=0,"",INDEX('By serial number'!$A:$AV,MATCH(TEXT($C169,"000"),'By serial number'!$A:$A,0),MATCH(_7043_DJones_1_export_excel_2_9_[[#Headers],[NBAA Zip]],'By serial number'!$A$1:$AV$1,0)))</f>
        <v/>
      </c>
      <c r="BC169" s="4" t="str">
        <f>IF(LEN(INDEX('By serial number'!$A:$AV,MATCH(TEXT($C169,"000"),'By serial number'!$A:$A,0),MATCH(_7043_DJones_1_export_excel_2_9_[[#Headers],[NBAA Phone]],'By serial number'!$A$1:$AV$1,0)))=0,"",INDEX('By serial number'!$A:$AV,MATCH(TEXT($C169,"000"),'By serial number'!$A:$A,0),MATCH(_7043_DJones_1_export_excel_2_9_[[#Headers],[NBAA Phone]],'By serial number'!$A$1:$AV$1,0)))</f>
        <v/>
      </c>
      <c r="BD169" s="4" t="str">
        <f>IF(LEN(INDEX('By serial number'!$A:$AV,MATCH(TEXT($C169,"000"),'By serial number'!$A:$A,0),MATCH(_7043_DJones_1_export_excel_2_9_[[#Headers],[NBAA Web]],'By serial number'!$A$1:$AV$1,0)))=0,"",INDEX('By serial number'!$A:$AV,MATCH(TEXT($C169,"000"),'By serial number'!$A:$A,0),MATCH(_7043_DJones_1_export_excel_2_9_[[#Headers],[NBAA Web]],'By serial number'!$A$1:$AV$1,0)))</f>
        <v/>
      </c>
      <c r="BE169" s="4" t="str">
        <f>IF(LEN(INDEX('By serial number'!$A:$AV,MATCH(TEXT($C169,"000"),'By serial number'!$A:$A,0),MATCH(_7043_DJones_1_export_excel_2_9_[[#Headers],[NBAA email]],'By serial number'!$A$1:$AV$1,0)))=0,"",INDEX('By serial number'!$A:$AV,MATCH(TEXT($C169,"000"),'By serial number'!$A:$A,0),MATCH(_7043_DJones_1_export_excel_2_9_[[#Headers],[NBAA email]],'By serial number'!$A$1:$AV$1,0)))</f>
        <v/>
      </c>
      <c r="BF169" s="4" t="str">
        <f>IF(LEN(INDEX('By serial number'!$A:$AV,MATCH(TEXT($C169,"000"),'By serial number'!$A:$A,0),MATCH(_7043_DJones_1_export_excel_2_9_[[#Headers],[NBAA NBAA Link]],'By serial number'!$A$1:$AV$1,0)))=0,"",INDEX('By serial number'!$A:$AV,MATCH(TEXT($C169,"000"),'By serial number'!$A:$A,0),MATCH(_7043_DJones_1_export_excel_2_9_[[#Headers],[NBAA NBAA Link]],'By serial number'!$A$1:$AV$1,0)))</f>
        <v/>
      </c>
      <c r="BG169" s="4" t="str">
        <f>IF(LEN(INDEX('By serial number'!$A:$AV,MATCH(TEXT($C169,"000"),'By serial number'!$A:$A,0),MATCH(_7043_DJones_1_export_excel_2_9_[[#Headers],[Certificate Designator]],'By serial number'!$A$1:$AV$1,0)))=0,"",INDEX('By serial number'!$A:$AV,MATCH(TEXT($C169,"000"),'By serial number'!$A:$A,0),MATCH(_7043_DJones_1_export_excel_2_9_[[#Headers],[Certificate Designator]],'By serial number'!$A$1:$AV$1,0)))</f>
        <v>I8PA</v>
      </c>
      <c r="BH169" s="4" t="str">
        <f>IF(LEN(INDEX('By serial number'!$A:$AV,MATCH(TEXT($C169,"000"),'By serial number'!$A:$A,0),MATCH(_7043_DJones_1_export_excel_2_9_[[#Headers],[Company Name]],'By serial number'!$A$1:$AV$1,0)))=0,"",INDEX('By serial number'!$A:$AV,MATCH(TEXT($C169,"000"),'By serial number'!$A:$A,0),MATCH(_7043_DJones_1_export_excel_2_9_[[#Headers],[Company Name]],'By serial number'!$A$1:$AV$1,0)))</f>
        <v>PINNACLE AIR CHARTER L L C</v>
      </c>
      <c r="BI169" s="4" t="str">
        <f>IF(LEN(INDEX('By serial number'!$A:$AV,MATCH(TEXT($C169,"000"),'By serial number'!$A:$A,0),MATCH(_7043_DJones_1_export_excel_2_9_[[#Headers],[CEO_Name]],'By serial number'!$A$1:$AV$1,0)))=0,"",INDEX('By serial number'!$A:$AV,MATCH(TEXT($C169,"000"),'By serial number'!$A:$A,0),MATCH(_7043_DJones_1_export_excel_2_9_[[#Headers],[CEO_Name]],'By serial number'!$A$1:$AV$1,0)))</f>
        <v>PAVLICEK, CURT</v>
      </c>
      <c r="BJ169" s="4" t="str">
        <f>IF(LEN(INDEX('By serial number'!$A:$AV,MATCH(TEXT($C169,"000"),'By serial number'!$A:$A,0),MATCH(_7043_DJones_1_export_excel_2_9_[[#Headers],[CEO_Title]],'By serial number'!$A$1:$AV$1,0)))=0,"",INDEX('By serial number'!$A:$AV,MATCH(TEXT($C169,"000"),'By serial number'!$A:$A,0),MATCH(_7043_DJones_1_export_excel_2_9_[[#Headers],[CEO_Title]],'By serial number'!$A$1:$AV$1,0)))</f>
        <v>PRESIDENT</v>
      </c>
      <c r="BK169" s="4" t="str">
        <f>IF(LEN(INDEX('By serial number'!$A:$AV,MATCH(TEXT($C169,"000"),'By serial number'!$A:$A,0),MATCH(_7043_DJones_1_export_excel_2_9_[[#Headers],[CEO_Address1]],'By serial number'!$A$1:$AV$1,0)))=0,"",INDEX('By serial number'!$A:$AV,MATCH(TEXT($C169,"000"),'By serial number'!$A:$A,0),MATCH(_7043_DJones_1_export_excel_2_9_[[#Headers],[CEO_Address1]],'By serial number'!$A$1:$AV$1,0)))</f>
        <v>14988 NORTH 78TH WAY</v>
      </c>
      <c r="BL169" s="4" t="str">
        <f>IF(LEN(INDEX('By serial number'!$A:$AV,MATCH(TEXT($C169,"000"),'By serial number'!$A:$A,0),MATCH(_7043_DJones_1_export_excel_2_9_[[#Headers],[CEO_Address2]],'By serial number'!$A$1:$AV$1,0)))=0,"",INDEX('By serial number'!$A:$AV,MATCH(TEXT($C169,"000"),'By serial number'!$A:$A,0),MATCH(_7043_DJones_1_export_excel_2_9_[[#Headers],[CEO_Address2]],'By serial number'!$A$1:$AV$1,0)))</f>
        <v>SUITE 106</v>
      </c>
      <c r="BM169" s="4" t="str">
        <f>IF(LEN(INDEX('By serial number'!$A:$AV,MATCH(TEXT($C169,"000"),'By serial number'!$A:$A,0),MATCH(_7043_DJones_1_export_excel_2_9_[[#Headers],[CEO_Address3]],'By serial number'!$A$1:$AV$1,0)))=0,"",INDEX('By serial number'!$A:$AV,MATCH(TEXT($C169,"000"),'By serial number'!$A:$A,0),MATCH(_7043_DJones_1_export_excel_2_9_[[#Headers],[CEO_Address3]],'By serial number'!$A$1:$AV$1,0)))</f>
        <v/>
      </c>
      <c r="BN169" s="4" t="str">
        <f>IF(LEN(INDEX('By serial number'!$A:$AV,MATCH(TEXT($C169,"000"),'By serial number'!$A:$A,0),MATCH(_7043_DJones_1_export_excel_2_9_[[#Headers],[CEO_City]],'By serial number'!$A$1:$AV$1,0)))=0,"",INDEX('By serial number'!$A:$AV,MATCH(TEXT($C169,"000"),'By serial number'!$A:$A,0),MATCH(_7043_DJones_1_export_excel_2_9_[[#Headers],[CEO_City]],'By serial number'!$A$1:$AV$1,0)))</f>
        <v>SCOTTSDALE</v>
      </c>
      <c r="BO169" s="4" t="str">
        <f>IF(LEN(INDEX('By serial number'!$A:$AV,MATCH(TEXT($C169,"000"),'By serial number'!$A:$A,0),MATCH(_7043_DJones_1_export_excel_2_9_[[#Headers],[CEO_State]],'By serial number'!$A$1:$AV$1,0)))=0,"",INDEX('By serial number'!$A:$AV,MATCH(TEXT($C169,"000"),'By serial number'!$A:$A,0),MATCH(_7043_DJones_1_export_excel_2_9_[[#Headers],[CEO_State]],'By serial number'!$A$1:$AV$1,0)))</f>
        <v>AZ</v>
      </c>
      <c r="BP169" s="4" t="str">
        <f>IF(LEN(INDEX('By serial number'!$A:$AV,MATCH(TEXT($C169,"000"),'By serial number'!$A:$A,0),MATCH(_7043_DJones_1_export_excel_2_9_[[#Headers],[CEO_Postal_Code]],'By serial number'!$A$1:$AV$1,0)))=0,"",INDEX('By serial number'!$A:$AV,MATCH(TEXT($C169,"000"),'By serial number'!$A:$A,0),MATCH(_7043_DJones_1_export_excel_2_9_[[#Headers],[CEO_Postal_Code]],'By serial number'!$A$1:$AV$1,0)))</f>
        <v>85260</v>
      </c>
      <c r="BQ169" s="4" t="str">
        <f>IF(LEN(INDEX('By serial number'!$A:$AV,MATCH(TEXT($C169,"000"),'By serial number'!$A:$A,0),MATCH(_7043_DJones_1_export_excel_2_9_[[#Headers],[CEO_Country]],'By serial number'!$A$1:$AV$1,0)))=0,"",INDEX('By serial number'!$A:$AV,MATCH(TEXT($C169,"000"),'By serial number'!$A:$A,0),MATCH(_7043_DJones_1_export_excel_2_9_[[#Headers],[CEO_Country]],'By serial number'!$A$1:$AV$1,0)))</f>
        <v>US</v>
      </c>
      <c r="BR169" s="4" t="str">
        <f>IF(LEN(INDEX('By serial number'!$A:$AV,MATCH(TEXT($C169,"000"),'By serial number'!$A:$A,0),MATCH(_7043_DJones_1_export_excel_2_9_[[#Headers],[CEO_Phone]],'By serial number'!$A$1:$AV$1,0)))=0,"",INDEX('By serial number'!$A:$AV,MATCH(TEXT($C169,"000"),'By serial number'!$A:$A,0),MATCH(_7043_DJones_1_export_excel_2_9_[[#Headers],[CEO_Phone]],'By serial number'!$A$1:$AV$1,0)))</f>
        <v>4809988989</v>
      </c>
      <c r="BS169" s="4" t="str">
        <f>IF(LEN(INDEX('By serial number'!$A:$AV,MATCH(TEXT($C169,"000"),'By serial number'!$A:$A,0),MATCH(_7043_DJones_1_export_excel_2_9_[[#Headers],[CEO_Phone_Extension]],'By serial number'!$A$1:$AV$1,0)))=0,"",INDEX('By serial number'!$A:$AV,MATCH(TEXT($C169,"000"),'By serial number'!$A:$A,0),MATCH(_7043_DJones_1_export_excel_2_9_[[#Headers],[CEO_Phone_Extension]],'By serial number'!$A$1:$AV$1,0)))</f>
        <v/>
      </c>
      <c r="BT169" s="4" t="str">
        <f>IF(LEN(INDEX('By serial number'!$A:$AV,MATCH(TEXT($C169,"000"),'By serial number'!$A:$A,0),MATCH(_7043_DJones_1_export_excel_2_9_[[#Headers],[CEO_Foreign_Phone]],'By serial number'!$A$1:$AV$1,0)))=0,"",INDEX('By serial number'!$A:$AV,MATCH(TEXT($C169,"000"),'By serial number'!$A:$A,0),MATCH(_7043_DJones_1_export_excel_2_9_[[#Headers],[CEO_Foreign_Phone]],'By serial number'!$A$1:$AV$1,0)))</f>
        <v/>
      </c>
      <c r="BU169" s="4" t="str">
        <f>IFERROR(INDEX(Zerobounce!$A:$B,MATCH(_7043_DJones_1_export_excel_2_9_[[#This Row],[COMPEMAILADDRESS]],Zerobounce!$A:$A,0),2),"")</f>
        <v/>
      </c>
      <c r="BV169" s="4" t="str">
        <f>IFERROR(INDEX(Zerobounce!$A:$B,MATCH(_7043_DJones_1_export_excel_2_9_[[#This Row],[CONTACTEMAIL]],Zerobounce!$A:$A,0),2),"")</f>
        <v/>
      </c>
      <c r="BW169" s="11"/>
    </row>
    <row r="170" spans="1:75" x14ac:dyDescent="0.25">
      <c r="A170" s="4" t="s">
        <v>999</v>
      </c>
      <c r="B170" s="4" t="s">
        <v>1000</v>
      </c>
      <c r="C170">
        <v>295</v>
      </c>
      <c r="D170" s="4" t="s">
        <v>821</v>
      </c>
      <c r="E170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N20TW</v>
      </c>
      <c r="F170" s="4"/>
      <c r="G170" s="4"/>
      <c r="H170" s="4" t="s">
        <v>1002</v>
      </c>
      <c r="I170" s="4" t="s">
        <v>1388</v>
      </c>
      <c r="J170" s="4" t="s">
        <v>2123</v>
      </c>
      <c r="K170" s="4" t="s">
        <v>2124</v>
      </c>
      <c r="L170" s="4"/>
      <c r="M170" s="4" t="s">
        <v>2125</v>
      </c>
      <c r="N170" s="4" t="s">
        <v>2126</v>
      </c>
      <c r="O170">
        <v>10019</v>
      </c>
      <c r="P170" s="4" t="s">
        <v>1002</v>
      </c>
      <c r="Q170" s="4" t="s">
        <v>1016</v>
      </c>
      <c r="R170" s="4"/>
      <c r="S170" s="4"/>
      <c r="T170" s="4" t="s">
        <v>2127</v>
      </c>
      <c r="U170" s="4"/>
      <c r="V170" s="4" t="s">
        <v>1008</v>
      </c>
      <c r="W170" s="4" t="s">
        <v>2128</v>
      </c>
      <c r="X170" s="4" t="s">
        <v>1020</v>
      </c>
      <c r="Y170" s="4"/>
      <c r="Z170" s="4" t="s">
        <v>2127</v>
      </c>
      <c r="AA170" s="4"/>
      <c r="AB170" s="4"/>
      <c r="AC170" s="4" t="str">
        <f>IF(LEN(INDEX('By serial number'!$A:$AV,MATCH(TEXT($C170,"000"),'By serial number'!$A:$A,0),MATCH(_7043_DJones_1_export_excel_2_9_[[#Headers],["Operator"]],'By serial number'!$A$1:$AV$1,0)))=0,"",INDEX('By serial number'!$A:$AV,MATCH(TEXT($C170,"000"),'By serial number'!$A:$A,0),MATCH(_7043_DJones_1_export_excel_2_9_[[#Headers],["Operator"]],'By serial number'!$A$1:$AV$1,0)))</f>
        <v xml:space="preserve">Pinnacle Air Charter </v>
      </c>
      <c r="AD170" s="4" t="str">
        <f>IF(LEN(INDEX('By serial number'!$A:$AV,MATCH(TEXT($C170,"000"),'By serial number'!$A:$A,0),MATCH(_7043_DJones_1_export_excel_2_9_[[#Headers],[Data]],'By serial number'!$A$1:$AV$1,0)))=0,"",INDEX('By serial number'!$A:$AV,MATCH(TEXT($C170,"000"),'By serial number'!$A:$A,0),MATCH(_7043_DJones_1_export_excel_2_9_[[#Headers],[Data]],'By serial number'!$A$1:$AV$1,0)))</f>
        <v>LGE Management Partners LLC, Phoenix AZ bought 12/30/20 (LGE Design Build)</v>
      </c>
      <c r="AE170" s="4" t="str">
        <f>IF(LEN(INDEX('By serial number'!$A:$AV,MATCH(TEXT($C170,"000"),'By serial number'!$A:$A,0),MATCH(_7043_DJones_1_export_excel_2_9_[[#Headers],[NAME]],'By serial number'!$A$1:$AV$1,0)))=0,"",INDEX('By serial number'!$A:$AV,MATCH(TEXT($C170,"000"),'By serial number'!$A:$A,0),MATCH(_7043_DJones_1_export_excel_2_9_[[#Headers],[NAME]],'By serial number'!$A$1:$AV$1,0)))</f>
        <v>LGE MANAGEMENT PARTNERS LLC</v>
      </c>
      <c r="AF170" s="4" t="str">
        <f>IF(LEN(INDEX('By serial number'!$A:$AV,MATCH(TEXT($C170,"000"),'By serial number'!$A:$A,0),MATCH(_7043_DJones_1_export_excel_2_9_[[#Headers],[STREET]],'By serial number'!$A$1:$AV$1,0)))=0,"",INDEX('By serial number'!$A:$AV,MATCH(TEXT($C170,"000"),'By serial number'!$A:$A,0),MATCH(_7043_DJones_1_export_excel_2_9_[[#Headers],[STREET]],'By serial number'!$A$1:$AV$1,0)))</f>
        <v>1200 N 52ND ST</v>
      </c>
      <c r="AG170" s="4" t="str">
        <f>IF(LEN(INDEX('By serial number'!$A:$AV,MATCH(TEXT($C170,"000"),'By serial number'!$A:$A,0),MATCH(_7043_DJones_1_export_excel_2_9_[[#Headers],[CITY]],'By serial number'!$A$1:$AV$1,0)))=0,"",INDEX('By serial number'!$A:$AV,MATCH(TEXT($C170,"000"),'By serial number'!$A:$A,0),MATCH(_7043_DJones_1_export_excel_2_9_[[#Headers],[CITY]],'By serial number'!$A$1:$AV$1,0)))</f>
        <v>PHOENIX</v>
      </c>
      <c r="AH170" s="4" t="str">
        <f>IF(LEN(INDEX('By serial number'!$A:$AV,MATCH(TEXT($C170,"000"),'By serial number'!$A:$A,0),MATCH(_7043_DJones_1_export_excel_2_9_[[#Headers],[STATE]],'By serial number'!$A$1:$AV$1,0)))=0,"",INDEX('By serial number'!$A:$AV,MATCH(TEXT($C170,"000"),'By serial number'!$A:$A,0),MATCH(_7043_DJones_1_export_excel_2_9_[[#Headers],[STATE]],'By serial number'!$A$1:$AV$1,0)))</f>
        <v>AZ</v>
      </c>
      <c r="AI170" s="4" t="e">
        <f>IF(LEN(INDEX('By serial number'!$A:$AV,MATCH(TEXT($C170,"000"),'By serial number'!$A:$A,0),MATCH(_7043_DJones_1_export_excel_2_9_[[#Headers],[Column1]],'By serial number'!$A$1:$AV$1,0)))=0,"",INDEX('By serial number'!$A:$AV,MATCH(TEXT($C170,"000"),'By serial number'!$A:$A,0),MATCH(_7043_DJones_1_export_excel_2_9_[[#Headers],[Column1]],'By serial number'!$A$1:$AV$1,0)))</f>
        <v>#N/A</v>
      </c>
      <c r="AJ170" s="4" t="str">
        <f>IF(LEN(INDEX('By serial number'!$A:$AV,MATCH(TEXT($C170,"000"),'By serial number'!$A:$A,0),MATCH(_7043_DJones_1_export_excel_2_9_[[#Headers],[OTHER NAMES(1)]],'By serial number'!$A$1:$AV$1,0)))=0,"",INDEX('By serial number'!$A:$AV,MATCH(TEXT($C170,"000"),'By serial number'!$A:$A,0),MATCH(_7043_DJones_1_export_excel_2_9_[[#Headers],[OTHER NAMES(1)]],'By serial number'!$A$1:$AV$1,0)))</f>
        <v/>
      </c>
      <c r="AK170" s="4" t="str">
        <f>IF(LEN(INDEX('By serial number'!$A:$AV,MATCH(TEXT($C170,"000"),'By serial number'!$A:$A,0),MATCH(_7043_DJones_1_export_excel_2_9_[[#Headers],[OTHER NAMES(2)]],'By serial number'!$A$1:$AV$1,0)))=0,"",INDEX('By serial number'!$A:$AV,MATCH(TEXT($C170,"000"),'By serial number'!$A:$A,0),MATCH(_7043_DJones_1_export_excel_2_9_[[#Headers],[OTHER NAMES(2)]],'By serial number'!$A$1:$AV$1,0)))</f>
        <v/>
      </c>
      <c r="AL170" s="4" t="str">
        <f>IF(LEN(INDEX('By serial number'!$A:$AV,MATCH(TEXT($C170,"000"),'By serial number'!$A:$A,0),MATCH(_7043_DJones_1_export_excel_2_9_[[#Headers],[Part 135 Certificate Holder Name]],'By serial number'!$A$1:$AV$1,0)))=0,"",INDEX('By serial number'!$A:$AV,MATCH(TEXT($C170,"000"),'By serial number'!$A:$A,0),MATCH(_7043_DJones_1_export_excel_2_9_[[#Headers],[Part 135 Certificate Holder Name]],'By serial number'!$A$1:$AV$1,0)))</f>
        <v>Pinnacle Air Charter LLC</v>
      </c>
      <c r="AM170" s="4" t="str">
        <f>IF(LEN(INDEX('By serial number'!$A:$AV,MATCH(TEXT($C170,"000"),'By serial number'!$A:$A,0),MATCH(_7043_DJones_1_export_excel_2_9_[[#Headers],[Part 135 Dsgn]],'By serial number'!$A$1:$AV$1,0)))=0,"",INDEX('By serial number'!$A:$AV,MATCH(TEXT($C170,"000"),'By serial number'!$A:$A,0),MATCH(_7043_DJones_1_export_excel_2_9_[[#Headers],[Part 135 Dsgn]],'By serial number'!$A$1:$AV$1,0)))</f>
        <v>I8PA</v>
      </c>
      <c r="AN170" s="4" t="e">
        <f>IF(LEN(INDEX('By serial number'!$A:$AV,MATCH(TEXT($C170,"000"),'By serial number'!$A:$A,0),MATCH(_7043_DJones_1_export_excel_2_9_[[#Headers],[Column2]],'By serial number'!$A$1:$AV$1,0)))=0,"",INDEX('By serial number'!$A:$AV,MATCH(TEXT($C170,"000"),'By serial number'!$A:$A,0),MATCH(_7043_DJones_1_export_excel_2_9_[[#Headers],[Column2]],'By serial number'!$A$1:$AV$1,0)))</f>
        <v>#N/A</v>
      </c>
      <c r="AO170" s="4" t="str">
        <f>IF(LEN(INDEX('By serial number'!$A:$AV,MATCH(TEXT($C170,"000"),'By serial number'!$A:$A,0),MATCH(_7043_DJones_1_export_excel_2_9_[[#Headers],[DNB Key People]],'By serial number'!$A$1:$AV$1,0)))=0,"",INDEX('By serial number'!$A:$AV,MATCH(TEXT($C170,"000"),'By serial number'!$A:$A,0),MATCH(_7043_DJones_1_export_excel_2_9_[[#Headers],[DNB Key People]],'By serial number'!$A$1:$AV$1,0)))</f>
        <v/>
      </c>
      <c r="AP170" s="4" t="str">
        <f>IF(LEN(INDEX('By serial number'!$A:$AV,MATCH(TEXT($C170,"000"),'By serial number'!$A:$A,0),MATCH(_7043_DJones_1_export_excel_2_9_[[#Headers],[POC]],'By serial number'!$A$1:$AV$1,0)))=0,"",INDEX('By serial number'!$A:$AV,MATCH(TEXT($C170,"000"),'By serial number'!$A:$A,0),MATCH(_7043_DJones_1_export_excel_2_9_[[#Headers],[POC]],'By serial number'!$A$1:$AV$1,0)))</f>
        <v/>
      </c>
      <c r="AQ170" s="4" t="str">
        <f>IF(LEN(INDEX('By serial number'!$A:$AV,MATCH(TEXT($C170,"000"),'By serial number'!$A:$A,0),MATCH(_7043_DJones_1_export_excel_2_9_[[#Headers],[Title]],'By serial number'!$A$1:$AV$1,0)))=0,"",INDEX('By serial number'!$A:$AV,MATCH(TEXT($C170,"000"),'By serial number'!$A:$A,0),MATCH(_7043_DJones_1_export_excel_2_9_[[#Headers],[Title]],'By serial number'!$A$1:$AV$1,0)))</f>
        <v/>
      </c>
      <c r="AR170" s="4" t="str">
        <f>IF(LEN(INDEX('By serial number'!$A:$AV,MATCH(TEXT($C170,"000"),'By serial number'!$A:$A,0),MATCH(_7043_DJones_1_export_excel_2_9_[[#Headers],[Address]],'By serial number'!$A$1:$AV$1,0)))=0,"",INDEX('By serial number'!$A:$AV,MATCH(TEXT($C170,"000"),'By serial number'!$A:$A,0),MATCH(_7043_DJones_1_export_excel_2_9_[[#Headers],[Address]],'By serial number'!$A$1:$AV$1,0)))</f>
        <v/>
      </c>
      <c r="AS170" s="4" t="e">
        <f>IF(LEN(INDEX('By serial number'!$A:$AV,MATCH(TEXT($C170,"000"),'By serial number'!$A:$A,0),MATCH(_7043_DJones_1_export_excel_2_9_[[#Headers],[Column3]],'By serial number'!$A$1:$AV$1,0)))=0,"",INDEX('By serial number'!$A:$AV,MATCH(TEXT($C170,"000"),'By serial number'!$A:$A,0),MATCH(_7043_DJones_1_export_excel_2_9_[[#Headers],[Column3]],'By serial number'!$A$1:$AV$1,0)))</f>
        <v>#N/A</v>
      </c>
      <c r="AT170" s="4" t="str">
        <f>IF(LEN(INDEX('By serial number'!$A:$AV,MATCH(TEXT($C170,"000"),'By serial number'!$A:$A,0),MATCH(_7043_DJones_1_export_excel_2_9_[[#Headers],[Phone]],'By serial number'!$A$1:$AV$1,0)))=0,"",INDEX('By serial number'!$A:$AV,MATCH(TEXT($C170,"000"),'By serial number'!$A:$A,0),MATCH(_7043_DJones_1_export_excel_2_9_[[#Headers],[Phone]],'By serial number'!$A$1:$AV$1,0)))</f>
        <v/>
      </c>
      <c r="AU170" s="4" t="str">
        <f>IF(LEN(INDEX('By serial number'!$A:$AV,MATCH(TEXT($C170,"000"),'By serial number'!$A:$A,0),MATCH(_7043_DJones_1_export_excel_2_9_[[#Headers],[Email]],'By serial number'!$A$1:$AV$1,0)))=0,"",INDEX('By serial number'!$A:$AV,MATCH(TEXT($C170,"000"),'By serial number'!$A:$A,0),MATCH(_7043_DJones_1_export_excel_2_9_[[#Headers],[Email]],'By serial number'!$A$1:$AV$1,0)))</f>
        <v/>
      </c>
      <c r="AV170" s="4" t="e">
        <f>IF(LEN(INDEX('By serial number'!$A:$AV,MATCH(TEXT($C170,"000"),'By serial number'!$A:$A,0),MATCH(_7043_DJones_1_export_excel_2_9_[[#Headers],[Column4]],'By serial number'!$A$1:$AV$1,0)))=0,"",INDEX('By serial number'!$A:$AV,MATCH(TEXT($C170,"000"),'By serial number'!$A:$A,0),MATCH(_7043_DJones_1_export_excel_2_9_[[#Headers],[Column4]],'By serial number'!$A$1:$AV$1,0)))</f>
        <v>#N/A</v>
      </c>
      <c r="AW170" s="4" t="str">
        <f>IF(LEN(INDEX('By serial number'!$A:$AV,MATCH(TEXT($C170,"000"),'By serial number'!$A:$A,0),MATCH(_7043_DJones_1_export_excel_2_9_[[#Headers],[NBAA Name]],'By serial number'!$A$1:$AV$1,0)))=0,"",INDEX('By serial number'!$A:$AV,MATCH(TEXT($C170,"000"),'By serial number'!$A:$A,0),MATCH(_7043_DJones_1_export_excel_2_9_[[#Headers],[NBAA Name]],'By serial number'!$A$1:$AV$1,0)))</f>
        <v/>
      </c>
      <c r="AX170" s="4" t="str">
        <f>IF(LEN(INDEX('By serial number'!$A:$AV,MATCH(TEXT($C170,"000"),'By serial number'!$A:$A,0),MATCH(_7043_DJones_1_export_excel_2_9_[[#Headers],[NBAA Addr1]],'By serial number'!$A$1:$AV$1,0)))=0,"",INDEX('By serial number'!$A:$AV,MATCH(TEXT($C170,"000"),'By serial number'!$A:$A,0),MATCH(_7043_DJones_1_export_excel_2_9_[[#Headers],[NBAA Addr1]],'By serial number'!$A$1:$AV$1,0)))</f>
        <v/>
      </c>
      <c r="AY170" s="4" t="str">
        <f>IF(LEN(INDEX('By serial number'!$A:$AV,MATCH(TEXT($C170,"000"),'By serial number'!$A:$A,0),MATCH(_7043_DJones_1_export_excel_2_9_[[#Headers],[NBAA Addr2]],'By serial number'!$A$1:$AV$1,0)))=0,"",INDEX('By serial number'!$A:$AV,MATCH(TEXT($C170,"000"),'By serial number'!$A:$A,0),MATCH(_7043_DJones_1_export_excel_2_9_[[#Headers],[NBAA Addr2]],'By serial number'!$A$1:$AV$1,0)))</f>
        <v/>
      </c>
      <c r="AZ170" s="4" t="str">
        <f>IF(LEN(INDEX('By serial number'!$A:$AV,MATCH(TEXT($C170,"000"),'By serial number'!$A:$A,0),MATCH(_7043_DJones_1_export_excel_2_9_[[#Headers],[NBAA City]],'By serial number'!$A$1:$AV$1,0)))=0,"",INDEX('By serial number'!$A:$AV,MATCH(TEXT($C170,"000"),'By serial number'!$A:$A,0),MATCH(_7043_DJones_1_export_excel_2_9_[[#Headers],[NBAA City]],'By serial number'!$A$1:$AV$1,0)))</f>
        <v/>
      </c>
      <c r="BA170" s="4" t="str">
        <f>IF(LEN(INDEX('By serial number'!$A:$AV,MATCH(TEXT($C170,"000"),'By serial number'!$A:$A,0),MATCH(_7043_DJones_1_export_excel_2_9_[[#Headers],[NBAA State]],'By serial number'!$A$1:$AV$1,0)))=0,"",INDEX('By serial number'!$A:$AV,MATCH(TEXT($C170,"000"),'By serial number'!$A:$A,0),MATCH(_7043_DJones_1_export_excel_2_9_[[#Headers],[NBAA State]],'By serial number'!$A$1:$AV$1,0)))</f>
        <v/>
      </c>
      <c r="BB170" s="4" t="str">
        <f>IF(LEN(INDEX('By serial number'!$A:$AV,MATCH(TEXT($C170,"000"),'By serial number'!$A:$A,0),MATCH(_7043_DJones_1_export_excel_2_9_[[#Headers],[NBAA Zip]],'By serial number'!$A$1:$AV$1,0)))=0,"",INDEX('By serial number'!$A:$AV,MATCH(TEXT($C170,"000"),'By serial number'!$A:$A,0),MATCH(_7043_DJones_1_export_excel_2_9_[[#Headers],[NBAA Zip]],'By serial number'!$A$1:$AV$1,0)))</f>
        <v/>
      </c>
      <c r="BC170" s="4" t="str">
        <f>IF(LEN(INDEX('By serial number'!$A:$AV,MATCH(TEXT($C170,"000"),'By serial number'!$A:$A,0),MATCH(_7043_DJones_1_export_excel_2_9_[[#Headers],[NBAA Phone]],'By serial number'!$A$1:$AV$1,0)))=0,"",INDEX('By serial number'!$A:$AV,MATCH(TEXT($C170,"000"),'By serial number'!$A:$A,0),MATCH(_7043_DJones_1_export_excel_2_9_[[#Headers],[NBAA Phone]],'By serial number'!$A$1:$AV$1,0)))</f>
        <v/>
      </c>
      <c r="BD170" s="4" t="str">
        <f>IF(LEN(INDEX('By serial number'!$A:$AV,MATCH(TEXT($C170,"000"),'By serial number'!$A:$A,0),MATCH(_7043_DJones_1_export_excel_2_9_[[#Headers],[NBAA Web]],'By serial number'!$A$1:$AV$1,0)))=0,"",INDEX('By serial number'!$A:$AV,MATCH(TEXT($C170,"000"),'By serial number'!$A:$A,0),MATCH(_7043_DJones_1_export_excel_2_9_[[#Headers],[NBAA Web]],'By serial number'!$A$1:$AV$1,0)))</f>
        <v/>
      </c>
      <c r="BE170" s="4" t="str">
        <f>IF(LEN(INDEX('By serial number'!$A:$AV,MATCH(TEXT($C170,"000"),'By serial number'!$A:$A,0),MATCH(_7043_DJones_1_export_excel_2_9_[[#Headers],[NBAA email]],'By serial number'!$A$1:$AV$1,0)))=0,"",INDEX('By serial number'!$A:$AV,MATCH(TEXT($C170,"000"),'By serial number'!$A:$A,0),MATCH(_7043_DJones_1_export_excel_2_9_[[#Headers],[NBAA email]],'By serial number'!$A$1:$AV$1,0)))</f>
        <v/>
      </c>
      <c r="BF170" s="4" t="str">
        <f>IF(LEN(INDEX('By serial number'!$A:$AV,MATCH(TEXT($C170,"000"),'By serial number'!$A:$A,0),MATCH(_7043_DJones_1_export_excel_2_9_[[#Headers],[NBAA NBAA Link]],'By serial number'!$A$1:$AV$1,0)))=0,"",INDEX('By serial number'!$A:$AV,MATCH(TEXT($C170,"000"),'By serial number'!$A:$A,0),MATCH(_7043_DJones_1_export_excel_2_9_[[#Headers],[NBAA NBAA Link]],'By serial number'!$A$1:$AV$1,0)))</f>
        <v/>
      </c>
      <c r="BG170" s="4" t="str">
        <f>IF(LEN(INDEX('By serial number'!$A:$AV,MATCH(TEXT($C170,"000"),'By serial number'!$A:$A,0),MATCH(_7043_DJones_1_export_excel_2_9_[[#Headers],[Certificate Designator]],'By serial number'!$A$1:$AV$1,0)))=0,"",INDEX('By serial number'!$A:$AV,MATCH(TEXT($C170,"000"),'By serial number'!$A:$A,0),MATCH(_7043_DJones_1_export_excel_2_9_[[#Headers],[Certificate Designator]],'By serial number'!$A$1:$AV$1,0)))</f>
        <v>I8PA</v>
      </c>
      <c r="BH170" s="4" t="str">
        <f>IF(LEN(INDEX('By serial number'!$A:$AV,MATCH(TEXT($C170,"000"),'By serial number'!$A:$A,0),MATCH(_7043_DJones_1_export_excel_2_9_[[#Headers],[Company Name]],'By serial number'!$A$1:$AV$1,0)))=0,"",INDEX('By serial number'!$A:$AV,MATCH(TEXT($C170,"000"),'By serial number'!$A:$A,0),MATCH(_7043_DJones_1_export_excel_2_9_[[#Headers],[Company Name]],'By serial number'!$A$1:$AV$1,0)))</f>
        <v>PINNACLE AIR CHARTER L L C</v>
      </c>
      <c r="BI170" s="4" t="str">
        <f>IF(LEN(INDEX('By serial number'!$A:$AV,MATCH(TEXT($C170,"000"),'By serial number'!$A:$A,0),MATCH(_7043_DJones_1_export_excel_2_9_[[#Headers],[CEO_Name]],'By serial number'!$A$1:$AV$1,0)))=0,"",INDEX('By serial number'!$A:$AV,MATCH(TEXT($C170,"000"),'By serial number'!$A:$A,0),MATCH(_7043_DJones_1_export_excel_2_9_[[#Headers],[CEO_Name]],'By serial number'!$A$1:$AV$1,0)))</f>
        <v>PAVLICEK, CURT</v>
      </c>
      <c r="BJ170" s="4" t="str">
        <f>IF(LEN(INDEX('By serial number'!$A:$AV,MATCH(TEXT($C170,"000"),'By serial number'!$A:$A,0),MATCH(_7043_DJones_1_export_excel_2_9_[[#Headers],[CEO_Title]],'By serial number'!$A$1:$AV$1,0)))=0,"",INDEX('By serial number'!$A:$AV,MATCH(TEXT($C170,"000"),'By serial number'!$A:$A,0),MATCH(_7043_DJones_1_export_excel_2_9_[[#Headers],[CEO_Title]],'By serial number'!$A$1:$AV$1,0)))</f>
        <v>PRESIDENT</v>
      </c>
      <c r="BK170" s="4" t="str">
        <f>IF(LEN(INDEX('By serial number'!$A:$AV,MATCH(TEXT($C170,"000"),'By serial number'!$A:$A,0),MATCH(_7043_DJones_1_export_excel_2_9_[[#Headers],[CEO_Address1]],'By serial number'!$A$1:$AV$1,0)))=0,"",INDEX('By serial number'!$A:$AV,MATCH(TEXT($C170,"000"),'By serial number'!$A:$A,0),MATCH(_7043_DJones_1_export_excel_2_9_[[#Headers],[CEO_Address1]],'By serial number'!$A$1:$AV$1,0)))</f>
        <v>14988 NORTH 78TH WAY</v>
      </c>
      <c r="BL170" s="4" t="str">
        <f>IF(LEN(INDEX('By serial number'!$A:$AV,MATCH(TEXT($C170,"000"),'By serial number'!$A:$A,0),MATCH(_7043_DJones_1_export_excel_2_9_[[#Headers],[CEO_Address2]],'By serial number'!$A$1:$AV$1,0)))=0,"",INDEX('By serial number'!$A:$AV,MATCH(TEXT($C170,"000"),'By serial number'!$A:$A,0),MATCH(_7043_DJones_1_export_excel_2_9_[[#Headers],[CEO_Address2]],'By serial number'!$A$1:$AV$1,0)))</f>
        <v>SUITE 106</v>
      </c>
      <c r="BM170" s="4" t="str">
        <f>IF(LEN(INDEX('By serial number'!$A:$AV,MATCH(TEXT($C170,"000"),'By serial number'!$A:$A,0),MATCH(_7043_DJones_1_export_excel_2_9_[[#Headers],[CEO_Address3]],'By serial number'!$A$1:$AV$1,0)))=0,"",INDEX('By serial number'!$A:$AV,MATCH(TEXT($C170,"000"),'By serial number'!$A:$A,0),MATCH(_7043_DJones_1_export_excel_2_9_[[#Headers],[CEO_Address3]],'By serial number'!$A$1:$AV$1,0)))</f>
        <v/>
      </c>
      <c r="BN170" s="4" t="str">
        <f>IF(LEN(INDEX('By serial number'!$A:$AV,MATCH(TEXT($C170,"000"),'By serial number'!$A:$A,0),MATCH(_7043_DJones_1_export_excel_2_9_[[#Headers],[CEO_City]],'By serial number'!$A$1:$AV$1,0)))=0,"",INDEX('By serial number'!$A:$AV,MATCH(TEXT($C170,"000"),'By serial number'!$A:$A,0),MATCH(_7043_DJones_1_export_excel_2_9_[[#Headers],[CEO_City]],'By serial number'!$A$1:$AV$1,0)))</f>
        <v>SCOTTSDALE</v>
      </c>
      <c r="BO170" s="4" t="str">
        <f>IF(LEN(INDEX('By serial number'!$A:$AV,MATCH(TEXT($C170,"000"),'By serial number'!$A:$A,0),MATCH(_7043_DJones_1_export_excel_2_9_[[#Headers],[CEO_State]],'By serial number'!$A$1:$AV$1,0)))=0,"",INDEX('By serial number'!$A:$AV,MATCH(TEXT($C170,"000"),'By serial number'!$A:$A,0),MATCH(_7043_DJones_1_export_excel_2_9_[[#Headers],[CEO_State]],'By serial number'!$A$1:$AV$1,0)))</f>
        <v>AZ</v>
      </c>
      <c r="BP170" s="4" t="str">
        <f>IF(LEN(INDEX('By serial number'!$A:$AV,MATCH(TEXT($C170,"000"),'By serial number'!$A:$A,0),MATCH(_7043_DJones_1_export_excel_2_9_[[#Headers],[CEO_Postal_Code]],'By serial number'!$A$1:$AV$1,0)))=0,"",INDEX('By serial number'!$A:$AV,MATCH(TEXT($C170,"000"),'By serial number'!$A:$A,0),MATCH(_7043_DJones_1_export_excel_2_9_[[#Headers],[CEO_Postal_Code]],'By serial number'!$A$1:$AV$1,0)))</f>
        <v>85260</v>
      </c>
      <c r="BQ170" s="4" t="str">
        <f>IF(LEN(INDEX('By serial number'!$A:$AV,MATCH(TEXT($C170,"000"),'By serial number'!$A:$A,0),MATCH(_7043_DJones_1_export_excel_2_9_[[#Headers],[CEO_Country]],'By serial number'!$A$1:$AV$1,0)))=0,"",INDEX('By serial number'!$A:$AV,MATCH(TEXT($C170,"000"),'By serial number'!$A:$A,0),MATCH(_7043_DJones_1_export_excel_2_9_[[#Headers],[CEO_Country]],'By serial number'!$A$1:$AV$1,0)))</f>
        <v>US</v>
      </c>
      <c r="BR170" s="4" t="str">
        <f>IF(LEN(INDEX('By serial number'!$A:$AV,MATCH(TEXT($C170,"000"),'By serial number'!$A:$A,0),MATCH(_7043_DJones_1_export_excel_2_9_[[#Headers],[CEO_Phone]],'By serial number'!$A$1:$AV$1,0)))=0,"",INDEX('By serial number'!$A:$AV,MATCH(TEXT($C170,"000"),'By serial number'!$A:$A,0),MATCH(_7043_DJones_1_export_excel_2_9_[[#Headers],[CEO_Phone]],'By serial number'!$A$1:$AV$1,0)))</f>
        <v>4809988989</v>
      </c>
      <c r="BS170" s="4" t="str">
        <f>IF(LEN(INDEX('By serial number'!$A:$AV,MATCH(TEXT($C170,"000"),'By serial number'!$A:$A,0),MATCH(_7043_DJones_1_export_excel_2_9_[[#Headers],[CEO_Phone_Extension]],'By serial number'!$A$1:$AV$1,0)))=0,"",INDEX('By serial number'!$A:$AV,MATCH(TEXT($C170,"000"),'By serial number'!$A:$A,0),MATCH(_7043_DJones_1_export_excel_2_9_[[#Headers],[CEO_Phone_Extension]],'By serial number'!$A$1:$AV$1,0)))</f>
        <v/>
      </c>
      <c r="BT170" s="4" t="str">
        <f>IF(LEN(INDEX('By serial number'!$A:$AV,MATCH(TEXT($C170,"000"),'By serial number'!$A:$A,0),MATCH(_7043_DJones_1_export_excel_2_9_[[#Headers],[CEO_Foreign_Phone]],'By serial number'!$A$1:$AV$1,0)))=0,"",INDEX('By serial number'!$A:$AV,MATCH(TEXT($C170,"000"),'By serial number'!$A:$A,0),MATCH(_7043_DJones_1_export_excel_2_9_[[#Headers],[CEO_Foreign_Phone]],'By serial number'!$A$1:$AV$1,0)))</f>
        <v/>
      </c>
      <c r="BU170" s="4" t="str">
        <f>IFERROR(INDEX(Zerobounce!$A:$B,MATCH(_7043_DJones_1_export_excel_2_9_[[#This Row],[COMPEMAILADDRESS]],Zerobounce!$A:$A,0),2),"")</f>
        <v/>
      </c>
      <c r="BV170" s="4" t="str">
        <f>IFERROR(INDEX(Zerobounce!$A:$B,MATCH(_7043_DJones_1_export_excel_2_9_[[#This Row],[CONTACTEMAIL]],Zerobounce!$A:$A,0),2),"")</f>
        <v/>
      </c>
      <c r="BW170" s="11"/>
    </row>
    <row r="171" spans="1:75" x14ac:dyDescent="0.25">
      <c r="A171" s="4" t="s">
        <v>999</v>
      </c>
      <c r="B171" s="4" t="s">
        <v>1000</v>
      </c>
      <c r="C171">
        <v>295</v>
      </c>
      <c r="D171" s="4" t="s">
        <v>821</v>
      </c>
      <c r="E171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N20TW</v>
      </c>
      <c r="F171" s="4"/>
      <c r="G171" s="4"/>
      <c r="H171" s="4" t="s">
        <v>1002</v>
      </c>
      <c r="I171" s="4" t="s">
        <v>1388</v>
      </c>
      <c r="J171" s="4" t="s">
        <v>2129</v>
      </c>
      <c r="K171" s="4" t="s">
        <v>2130</v>
      </c>
      <c r="L171" s="4"/>
      <c r="M171" s="4" t="s">
        <v>849</v>
      </c>
      <c r="N171" s="4" t="s">
        <v>206</v>
      </c>
      <c r="O171">
        <v>30305</v>
      </c>
      <c r="P171" s="4" t="s">
        <v>1002</v>
      </c>
      <c r="Q171" s="4" t="s">
        <v>1016</v>
      </c>
      <c r="R171" s="4"/>
      <c r="S171" s="4"/>
      <c r="T171" s="4"/>
      <c r="U171" s="4"/>
      <c r="V171" s="4" t="s">
        <v>2131</v>
      </c>
      <c r="W171" s="4" t="s">
        <v>2132</v>
      </c>
      <c r="X171" s="4" t="s">
        <v>1020</v>
      </c>
      <c r="Y171" s="4"/>
      <c r="Z171" s="4"/>
      <c r="AA171" s="4"/>
      <c r="AB171" s="4"/>
      <c r="AC171" s="4" t="str">
        <f>IF(LEN(INDEX('By serial number'!$A:$AV,MATCH(TEXT($C171,"000"),'By serial number'!$A:$A,0),MATCH(_7043_DJones_1_export_excel_2_9_[[#Headers],["Operator"]],'By serial number'!$A$1:$AV$1,0)))=0,"",INDEX('By serial number'!$A:$AV,MATCH(TEXT($C171,"000"),'By serial number'!$A:$A,0),MATCH(_7043_DJones_1_export_excel_2_9_[[#Headers],["Operator"]],'By serial number'!$A$1:$AV$1,0)))</f>
        <v xml:space="preserve">Pinnacle Air Charter </v>
      </c>
      <c r="AD171" s="4" t="str">
        <f>IF(LEN(INDEX('By serial number'!$A:$AV,MATCH(TEXT($C171,"000"),'By serial number'!$A:$A,0),MATCH(_7043_DJones_1_export_excel_2_9_[[#Headers],[Data]],'By serial number'!$A$1:$AV$1,0)))=0,"",INDEX('By serial number'!$A:$AV,MATCH(TEXT($C171,"000"),'By serial number'!$A:$A,0),MATCH(_7043_DJones_1_export_excel_2_9_[[#Headers],[Data]],'By serial number'!$A$1:$AV$1,0)))</f>
        <v>LGE Management Partners LLC, Phoenix AZ bought 12/30/20 (LGE Design Build)</v>
      </c>
      <c r="AE171" s="4" t="str">
        <f>IF(LEN(INDEX('By serial number'!$A:$AV,MATCH(TEXT($C171,"000"),'By serial number'!$A:$A,0),MATCH(_7043_DJones_1_export_excel_2_9_[[#Headers],[NAME]],'By serial number'!$A$1:$AV$1,0)))=0,"",INDEX('By serial number'!$A:$AV,MATCH(TEXT($C171,"000"),'By serial number'!$A:$A,0),MATCH(_7043_DJones_1_export_excel_2_9_[[#Headers],[NAME]],'By serial number'!$A$1:$AV$1,0)))</f>
        <v>LGE MANAGEMENT PARTNERS LLC</v>
      </c>
      <c r="AF171" s="4" t="str">
        <f>IF(LEN(INDEX('By serial number'!$A:$AV,MATCH(TEXT($C171,"000"),'By serial number'!$A:$A,0),MATCH(_7043_DJones_1_export_excel_2_9_[[#Headers],[STREET]],'By serial number'!$A$1:$AV$1,0)))=0,"",INDEX('By serial number'!$A:$AV,MATCH(TEXT($C171,"000"),'By serial number'!$A:$A,0),MATCH(_7043_DJones_1_export_excel_2_9_[[#Headers],[STREET]],'By serial number'!$A$1:$AV$1,0)))</f>
        <v>1200 N 52ND ST</v>
      </c>
      <c r="AG171" s="4" t="str">
        <f>IF(LEN(INDEX('By serial number'!$A:$AV,MATCH(TEXT($C171,"000"),'By serial number'!$A:$A,0),MATCH(_7043_DJones_1_export_excel_2_9_[[#Headers],[CITY]],'By serial number'!$A$1:$AV$1,0)))=0,"",INDEX('By serial number'!$A:$AV,MATCH(TEXT($C171,"000"),'By serial number'!$A:$A,0),MATCH(_7043_DJones_1_export_excel_2_9_[[#Headers],[CITY]],'By serial number'!$A$1:$AV$1,0)))</f>
        <v>PHOENIX</v>
      </c>
      <c r="AH171" s="4" t="str">
        <f>IF(LEN(INDEX('By serial number'!$A:$AV,MATCH(TEXT($C171,"000"),'By serial number'!$A:$A,0),MATCH(_7043_DJones_1_export_excel_2_9_[[#Headers],[STATE]],'By serial number'!$A$1:$AV$1,0)))=0,"",INDEX('By serial number'!$A:$AV,MATCH(TEXT($C171,"000"),'By serial number'!$A:$A,0),MATCH(_7043_DJones_1_export_excel_2_9_[[#Headers],[STATE]],'By serial number'!$A$1:$AV$1,0)))</f>
        <v>AZ</v>
      </c>
      <c r="AI171" s="4" t="e">
        <f>IF(LEN(INDEX('By serial number'!$A:$AV,MATCH(TEXT($C171,"000"),'By serial number'!$A:$A,0),MATCH(_7043_DJones_1_export_excel_2_9_[[#Headers],[Column1]],'By serial number'!$A$1:$AV$1,0)))=0,"",INDEX('By serial number'!$A:$AV,MATCH(TEXT($C171,"000"),'By serial number'!$A:$A,0),MATCH(_7043_DJones_1_export_excel_2_9_[[#Headers],[Column1]],'By serial number'!$A$1:$AV$1,0)))</f>
        <v>#N/A</v>
      </c>
      <c r="AJ171" s="4" t="str">
        <f>IF(LEN(INDEX('By serial number'!$A:$AV,MATCH(TEXT($C171,"000"),'By serial number'!$A:$A,0),MATCH(_7043_DJones_1_export_excel_2_9_[[#Headers],[OTHER NAMES(1)]],'By serial number'!$A$1:$AV$1,0)))=0,"",INDEX('By serial number'!$A:$AV,MATCH(TEXT($C171,"000"),'By serial number'!$A:$A,0),MATCH(_7043_DJones_1_export_excel_2_9_[[#Headers],[OTHER NAMES(1)]],'By serial number'!$A$1:$AV$1,0)))</f>
        <v/>
      </c>
      <c r="AK171" s="4" t="str">
        <f>IF(LEN(INDEX('By serial number'!$A:$AV,MATCH(TEXT($C171,"000"),'By serial number'!$A:$A,0),MATCH(_7043_DJones_1_export_excel_2_9_[[#Headers],[OTHER NAMES(2)]],'By serial number'!$A$1:$AV$1,0)))=0,"",INDEX('By serial number'!$A:$AV,MATCH(TEXT($C171,"000"),'By serial number'!$A:$A,0),MATCH(_7043_DJones_1_export_excel_2_9_[[#Headers],[OTHER NAMES(2)]],'By serial number'!$A$1:$AV$1,0)))</f>
        <v/>
      </c>
      <c r="AL171" s="4" t="str">
        <f>IF(LEN(INDEX('By serial number'!$A:$AV,MATCH(TEXT($C171,"000"),'By serial number'!$A:$A,0),MATCH(_7043_DJones_1_export_excel_2_9_[[#Headers],[Part 135 Certificate Holder Name]],'By serial number'!$A$1:$AV$1,0)))=0,"",INDEX('By serial number'!$A:$AV,MATCH(TEXT($C171,"000"),'By serial number'!$A:$A,0),MATCH(_7043_DJones_1_export_excel_2_9_[[#Headers],[Part 135 Certificate Holder Name]],'By serial number'!$A$1:$AV$1,0)))</f>
        <v>Pinnacle Air Charter LLC</v>
      </c>
      <c r="AM171" s="4" t="str">
        <f>IF(LEN(INDEX('By serial number'!$A:$AV,MATCH(TEXT($C171,"000"),'By serial number'!$A:$A,0),MATCH(_7043_DJones_1_export_excel_2_9_[[#Headers],[Part 135 Dsgn]],'By serial number'!$A$1:$AV$1,0)))=0,"",INDEX('By serial number'!$A:$AV,MATCH(TEXT($C171,"000"),'By serial number'!$A:$A,0),MATCH(_7043_DJones_1_export_excel_2_9_[[#Headers],[Part 135 Dsgn]],'By serial number'!$A$1:$AV$1,0)))</f>
        <v>I8PA</v>
      </c>
      <c r="AN171" s="4" t="e">
        <f>IF(LEN(INDEX('By serial number'!$A:$AV,MATCH(TEXT($C171,"000"),'By serial number'!$A:$A,0),MATCH(_7043_DJones_1_export_excel_2_9_[[#Headers],[Column2]],'By serial number'!$A$1:$AV$1,0)))=0,"",INDEX('By serial number'!$A:$AV,MATCH(TEXT($C171,"000"),'By serial number'!$A:$A,0),MATCH(_7043_DJones_1_export_excel_2_9_[[#Headers],[Column2]],'By serial number'!$A$1:$AV$1,0)))</f>
        <v>#N/A</v>
      </c>
      <c r="AO171" s="4" t="str">
        <f>IF(LEN(INDEX('By serial number'!$A:$AV,MATCH(TEXT($C171,"000"),'By serial number'!$A:$A,0),MATCH(_7043_DJones_1_export_excel_2_9_[[#Headers],[DNB Key People]],'By serial number'!$A$1:$AV$1,0)))=0,"",INDEX('By serial number'!$A:$AV,MATCH(TEXT($C171,"000"),'By serial number'!$A:$A,0),MATCH(_7043_DJones_1_export_excel_2_9_[[#Headers],[DNB Key People]],'By serial number'!$A$1:$AV$1,0)))</f>
        <v/>
      </c>
      <c r="AP171" s="4" t="str">
        <f>IF(LEN(INDEX('By serial number'!$A:$AV,MATCH(TEXT($C171,"000"),'By serial number'!$A:$A,0),MATCH(_7043_DJones_1_export_excel_2_9_[[#Headers],[POC]],'By serial number'!$A$1:$AV$1,0)))=0,"",INDEX('By serial number'!$A:$AV,MATCH(TEXT($C171,"000"),'By serial number'!$A:$A,0),MATCH(_7043_DJones_1_export_excel_2_9_[[#Headers],[POC]],'By serial number'!$A$1:$AV$1,0)))</f>
        <v/>
      </c>
      <c r="AQ171" s="4" t="str">
        <f>IF(LEN(INDEX('By serial number'!$A:$AV,MATCH(TEXT($C171,"000"),'By serial number'!$A:$A,0),MATCH(_7043_DJones_1_export_excel_2_9_[[#Headers],[Title]],'By serial number'!$A$1:$AV$1,0)))=0,"",INDEX('By serial number'!$A:$AV,MATCH(TEXT($C171,"000"),'By serial number'!$A:$A,0),MATCH(_7043_DJones_1_export_excel_2_9_[[#Headers],[Title]],'By serial number'!$A$1:$AV$1,0)))</f>
        <v/>
      </c>
      <c r="AR171" s="4" t="str">
        <f>IF(LEN(INDEX('By serial number'!$A:$AV,MATCH(TEXT($C171,"000"),'By serial number'!$A:$A,0),MATCH(_7043_DJones_1_export_excel_2_9_[[#Headers],[Address]],'By serial number'!$A$1:$AV$1,0)))=0,"",INDEX('By serial number'!$A:$AV,MATCH(TEXT($C171,"000"),'By serial number'!$A:$A,0),MATCH(_7043_DJones_1_export_excel_2_9_[[#Headers],[Address]],'By serial number'!$A$1:$AV$1,0)))</f>
        <v/>
      </c>
      <c r="AS171" s="4" t="e">
        <f>IF(LEN(INDEX('By serial number'!$A:$AV,MATCH(TEXT($C171,"000"),'By serial number'!$A:$A,0),MATCH(_7043_DJones_1_export_excel_2_9_[[#Headers],[Column3]],'By serial number'!$A$1:$AV$1,0)))=0,"",INDEX('By serial number'!$A:$AV,MATCH(TEXT($C171,"000"),'By serial number'!$A:$A,0),MATCH(_7043_DJones_1_export_excel_2_9_[[#Headers],[Column3]],'By serial number'!$A$1:$AV$1,0)))</f>
        <v>#N/A</v>
      </c>
      <c r="AT171" s="4" t="str">
        <f>IF(LEN(INDEX('By serial number'!$A:$AV,MATCH(TEXT($C171,"000"),'By serial number'!$A:$A,0),MATCH(_7043_DJones_1_export_excel_2_9_[[#Headers],[Phone]],'By serial number'!$A$1:$AV$1,0)))=0,"",INDEX('By serial number'!$A:$AV,MATCH(TEXT($C171,"000"),'By serial number'!$A:$A,0),MATCH(_7043_DJones_1_export_excel_2_9_[[#Headers],[Phone]],'By serial number'!$A$1:$AV$1,0)))</f>
        <v/>
      </c>
      <c r="AU171" s="4" t="str">
        <f>IF(LEN(INDEX('By serial number'!$A:$AV,MATCH(TEXT($C171,"000"),'By serial number'!$A:$A,0),MATCH(_7043_DJones_1_export_excel_2_9_[[#Headers],[Email]],'By serial number'!$A$1:$AV$1,0)))=0,"",INDEX('By serial number'!$A:$AV,MATCH(TEXT($C171,"000"),'By serial number'!$A:$A,0),MATCH(_7043_DJones_1_export_excel_2_9_[[#Headers],[Email]],'By serial number'!$A$1:$AV$1,0)))</f>
        <v/>
      </c>
      <c r="AV171" s="4" t="e">
        <f>IF(LEN(INDEX('By serial number'!$A:$AV,MATCH(TEXT($C171,"000"),'By serial number'!$A:$A,0),MATCH(_7043_DJones_1_export_excel_2_9_[[#Headers],[Column4]],'By serial number'!$A$1:$AV$1,0)))=0,"",INDEX('By serial number'!$A:$AV,MATCH(TEXT($C171,"000"),'By serial number'!$A:$A,0),MATCH(_7043_DJones_1_export_excel_2_9_[[#Headers],[Column4]],'By serial number'!$A$1:$AV$1,0)))</f>
        <v>#N/A</v>
      </c>
      <c r="AW171" s="4" t="str">
        <f>IF(LEN(INDEX('By serial number'!$A:$AV,MATCH(TEXT($C171,"000"),'By serial number'!$A:$A,0),MATCH(_7043_DJones_1_export_excel_2_9_[[#Headers],[NBAA Name]],'By serial number'!$A$1:$AV$1,0)))=0,"",INDEX('By serial number'!$A:$AV,MATCH(TEXT($C171,"000"),'By serial number'!$A:$A,0),MATCH(_7043_DJones_1_export_excel_2_9_[[#Headers],[NBAA Name]],'By serial number'!$A$1:$AV$1,0)))</f>
        <v/>
      </c>
      <c r="AX171" s="4" t="str">
        <f>IF(LEN(INDEX('By serial number'!$A:$AV,MATCH(TEXT($C171,"000"),'By serial number'!$A:$A,0),MATCH(_7043_DJones_1_export_excel_2_9_[[#Headers],[NBAA Addr1]],'By serial number'!$A$1:$AV$1,0)))=0,"",INDEX('By serial number'!$A:$AV,MATCH(TEXT($C171,"000"),'By serial number'!$A:$A,0),MATCH(_7043_DJones_1_export_excel_2_9_[[#Headers],[NBAA Addr1]],'By serial number'!$A$1:$AV$1,0)))</f>
        <v/>
      </c>
      <c r="AY171" s="4" t="str">
        <f>IF(LEN(INDEX('By serial number'!$A:$AV,MATCH(TEXT($C171,"000"),'By serial number'!$A:$A,0),MATCH(_7043_DJones_1_export_excel_2_9_[[#Headers],[NBAA Addr2]],'By serial number'!$A$1:$AV$1,0)))=0,"",INDEX('By serial number'!$A:$AV,MATCH(TEXT($C171,"000"),'By serial number'!$A:$A,0),MATCH(_7043_DJones_1_export_excel_2_9_[[#Headers],[NBAA Addr2]],'By serial number'!$A$1:$AV$1,0)))</f>
        <v/>
      </c>
      <c r="AZ171" s="4" t="str">
        <f>IF(LEN(INDEX('By serial number'!$A:$AV,MATCH(TEXT($C171,"000"),'By serial number'!$A:$A,0),MATCH(_7043_DJones_1_export_excel_2_9_[[#Headers],[NBAA City]],'By serial number'!$A$1:$AV$1,0)))=0,"",INDEX('By serial number'!$A:$AV,MATCH(TEXT($C171,"000"),'By serial number'!$A:$A,0),MATCH(_7043_DJones_1_export_excel_2_9_[[#Headers],[NBAA City]],'By serial number'!$A$1:$AV$1,0)))</f>
        <v/>
      </c>
      <c r="BA171" s="4" t="str">
        <f>IF(LEN(INDEX('By serial number'!$A:$AV,MATCH(TEXT($C171,"000"),'By serial number'!$A:$A,0),MATCH(_7043_DJones_1_export_excel_2_9_[[#Headers],[NBAA State]],'By serial number'!$A$1:$AV$1,0)))=0,"",INDEX('By serial number'!$A:$AV,MATCH(TEXT($C171,"000"),'By serial number'!$A:$A,0),MATCH(_7043_DJones_1_export_excel_2_9_[[#Headers],[NBAA State]],'By serial number'!$A$1:$AV$1,0)))</f>
        <v/>
      </c>
      <c r="BB171" s="4" t="str">
        <f>IF(LEN(INDEX('By serial number'!$A:$AV,MATCH(TEXT($C171,"000"),'By serial number'!$A:$A,0),MATCH(_7043_DJones_1_export_excel_2_9_[[#Headers],[NBAA Zip]],'By serial number'!$A$1:$AV$1,0)))=0,"",INDEX('By serial number'!$A:$AV,MATCH(TEXT($C171,"000"),'By serial number'!$A:$A,0),MATCH(_7043_DJones_1_export_excel_2_9_[[#Headers],[NBAA Zip]],'By serial number'!$A$1:$AV$1,0)))</f>
        <v/>
      </c>
      <c r="BC171" s="4" t="str">
        <f>IF(LEN(INDEX('By serial number'!$A:$AV,MATCH(TEXT($C171,"000"),'By serial number'!$A:$A,0),MATCH(_7043_DJones_1_export_excel_2_9_[[#Headers],[NBAA Phone]],'By serial number'!$A$1:$AV$1,0)))=0,"",INDEX('By serial number'!$A:$AV,MATCH(TEXT($C171,"000"),'By serial number'!$A:$A,0),MATCH(_7043_DJones_1_export_excel_2_9_[[#Headers],[NBAA Phone]],'By serial number'!$A$1:$AV$1,0)))</f>
        <v/>
      </c>
      <c r="BD171" s="4" t="str">
        <f>IF(LEN(INDEX('By serial number'!$A:$AV,MATCH(TEXT($C171,"000"),'By serial number'!$A:$A,0),MATCH(_7043_DJones_1_export_excel_2_9_[[#Headers],[NBAA Web]],'By serial number'!$A$1:$AV$1,0)))=0,"",INDEX('By serial number'!$A:$AV,MATCH(TEXT($C171,"000"),'By serial number'!$A:$A,0),MATCH(_7043_DJones_1_export_excel_2_9_[[#Headers],[NBAA Web]],'By serial number'!$A$1:$AV$1,0)))</f>
        <v/>
      </c>
      <c r="BE171" s="4" t="str">
        <f>IF(LEN(INDEX('By serial number'!$A:$AV,MATCH(TEXT($C171,"000"),'By serial number'!$A:$A,0),MATCH(_7043_DJones_1_export_excel_2_9_[[#Headers],[NBAA email]],'By serial number'!$A$1:$AV$1,0)))=0,"",INDEX('By serial number'!$A:$AV,MATCH(TEXT($C171,"000"),'By serial number'!$A:$A,0),MATCH(_7043_DJones_1_export_excel_2_9_[[#Headers],[NBAA email]],'By serial number'!$A$1:$AV$1,0)))</f>
        <v/>
      </c>
      <c r="BF171" s="4" t="str">
        <f>IF(LEN(INDEX('By serial number'!$A:$AV,MATCH(TEXT($C171,"000"),'By serial number'!$A:$A,0),MATCH(_7043_DJones_1_export_excel_2_9_[[#Headers],[NBAA NBAA Link]],'By serial number'!$A$1:$AV$1,0)))=0,"",INDEX('By serial number'!$A:$AV,MATCH(TEXT($C171,"000"),'By serial number'!$A:$A,0),MATCH(_7043_DJones_1_export_excel_2_9_[[#Headers],[NBAA NBAA Link]],'By serial number'!$A$1:$AV$1,0)))</f>
        <v/>
      </c>
      <c r="BG171" s="4" t="str">
        <f>IF(LEN(INDEX('By serial number'!$A:$AV,MATCH(TEXT($C171,"000"),'By serial number'!$A:$A,0),MATCH(_7043_DJones_1_export_excel_2_9_[[#Headers],[Certificate Designator]],'By serial number'!$A$1:$AV$1,0)))=0,"",INDEX('By serial number'!$A:$AV,MATCH(TEXT($C171,"000"),'By serial number'!$A:$A,0),MATCH(_7043_DJones_1_export_excel_2_9_[[#Headers],[Certificate Designator]],'By serial number'!$A$1:$AV$1,0)))</f>
        <v>I8PA</v>
      </c>
      <c r="BH171" s="4" t="str">
        <f>IF(LEN(INDEX('By serial number'!$A:$AV,MATCH(TEXT($C171,"000"),'By serial number'!$A:$A,0),MATCH(_7043_DJones_1_export_excel_2_9_[[#Headers],[Company Name]],'By serial number'!$A$1:$AV$1,0)))=0,"",INDEX('By serial number'!$A:$AV,MATCH(TEXT($C171,"000"),'By serial number'!$A:$A,0),MATCH(_7043_DJones_1_export_excel_2_9_[[#Headers],[Company Name]],'By serial number'!$A$1:$AV$1,0)))</f>
        <v>PINNACLE AIR CHARTER L L C</v>
      </c>
      <c r="BI171" s="4" t="str">
        <f>IF(LEN(INDEX('By serial number'!$A:$AV,MATCH(TEXT($C171,"000"),'By serial number'!$A:$A,0),MATCH(_7043_DJones_1_export_excel_2_9_[[#Headers],[CEO_Name]],'By serial number'!$A$1:$AV$1,0)))=0,"",INDEX('By serial number'!$A:$AV,MATCH(TEXT($C171,"000"),'By serial number'!$A:$A,0),MATCH(_7043_DJones_1_export_excel_2_9_[[#Headers],[CEO_Name]],'By serial number'!$A$1:$AV$1,0)))</f>
        <v>PAVLICEK, CURT</v>
      </c>
      <c r="BJ171" s="4" t="str">
        <f>IF(LEN(INDEX('By serial number'!$A:$AV,MATCH(TEXT($C171,"000"),'By serial number'!$A:$A,0),MATCH(_7043_DJones_1_export_excel_2_9_[[#Headers],[CEO_Title]],'By serial number'!$A$1:$AV$1,0)))=0,"",INDEX('By serial number'!$A:$AV,MATCH(TEXT($C171,"000"),'By serial number'!$A:$A,0),MATCH(_7043_DJones_1_export_excel_2_9_[[#Headers],[CEO_Title]],'By serial number'!$A$1:$AV$1,0)))</f>
        <v>PRESIDENT</v>
      </c>
      <c r="BK171" s="4" t="str">
        <f>IF(LEN(INDEX('By serial number'!$A:$AV,MATCH(TEXT($C171,"000"),'By serial number'!$A:$A,0),MATCH(_7043_DJones_1_export_excel_2_9_[[#Headers],[CEO_Address1]],'By serial number'!$A$1:$AV$1,0)))=0,"",INDEX('By serial number'!$A:$AV,MATCH(TEXT($C171,"000"),'By serial number'!$A:$A,0),MATCH(_7043_DJones_1_export_excel_2_9_[[#Headers],[CEO_Address1]],'By serial number'!$A$1:$AV$1,0)))</f>
        <v>14988 NORTH 78TH WAY</v>
      </c>
      <c r="BL171" s="4" t="str">
        <f>IF(LEN(INDEX('By serial number'!$A:$AV,MATCH(TEXT($C171,"000"),'By serial number'!$A:$A,0),MATCH(_7043_DJones_1_export_excel_2_9_[[#Headers],[CEO_Address2]],'By serial number'!$A$1:$AV$1,0)))=0,"",INDEX('By serial number'!$A:$AV,MATCH(TEXT($C171,"000"),'By serial number'!$A:$A,0),MATCH(_7043_DJones_1_export_excel_2_9_[[#Headers],[CEO_Address2]],'By serial number'!$A$1:$AV$1,0)))</f>
        <v>SUITE 106</v>
      </c>
      <c r="BM171" s="4" t="str">
        <f>IF(LEN(INDEX('By serial number'!$A:$AV,MATCH(TEXT($C171,"000"),'By serial number'!$A:$A,0),MATCH(_7043_DJones_1_export_excel_2_9_[[#Headers],[CEO_Address3]],'By serial number'!$A$1:$AV$1,0)))=0,"",INDEX('By serial number'!$A:$AV,MATCH(TEXT($C171,"000"),'By serial number'!$A:$A,0),MATCH(_7043_DJones_1_export_excel_2_9_[[#Headers],[CEO_Address3]],'By serial number'!$A$1:$AV$1,0)))</f>
        <v/>
      </c>
      <c r="BN171" s="4" t="str">
        <f>IF(LEN(INDEX('By serial number'!$A:$AV,MATCH(TEXT($C171,"000"),'By serial number'!$A:$A,0),MATCH(_7043_DJones_1_export_excel_2_9_[[#Headers],[CEO_City]],'By serial number'!$A$1:$AV$1,0)))=0,"",INDEX('By serial number'!$A:$AV,MATCH(TEXT($C171,"000"),'By serial number'!$A:$A,0),MATCH(_7043_DJones_1_export_excel_2_9_[[#Headers],[CEO_City]],'By serial number'!$A$1:$AV$1,0)))</f>
        <v>SCOTTSDALE</v>
      </c>
      <c r="BO171" s="4" t="str">
        <f>IF(LEN(INDEX('By serial number'!$A:$AV,MATCH(TEXT($C171,"000"),'By serial number'!$A:$A,0),MATCH(_7043_DJones_1_export_excel_2_9_[[#Headers],[CEO_State]],'By serial number'!$A$1:$AV$1,0)))=0,"",INDEX('By serial number'!$A:$AV,MATCH(TEXT($C171,"000"),'By serial number'!$A:$A,0),MATCH(_7043_DJones_1_export_excel_2_9_[[#Headers],[CEO_State]],'By serial number'!$A$1:$AV$1,0)))</f>
        <v>AZ</v>
      </c>
      <c r="BP171" s="4" t="str">
        <f>IF(LEN(INDEX('By serial number'!$A:$AV,MATCH(TEXT($C171,"000"),'By serial number'!$A:$A,0),MATCH(_7043_DJones_1_export_excel_2_9_[[#Headers],[CEO_Postal_Code]],'By serial number'!$A$1:$AV$1,0)))=0,"",INDEX('By serial number'!$A:$AV,MATCH(TEXT($C171,"000"),'By serial number'!$A:$A,0),MATCH(_7043_DJones_1_export_excel_2_9_[[#Headers],[CEO_Postal_Code]],'By serial number'!$A$1:$AV$1,0)))</f>
        <v>85260</v>
      </c>
      <c r="BQ171" s="4" t="str">
        <f>IF(LEN(INDEX('By serial number'!$A:$AV,MATCH(TEXT($C171,"000"),'By serial number'!$A:$A,0),MATCH(_7043_DJones_1_export_excel_2_9_[[#Headers],[CEO_Country]],'By serial number'!$A$1:$AV$1,0)))=0,"",INDEX('By serial number'!$A:$AV,MATCH(TEXT($C171,"000"),'By serial number'!$A:$A,0),MATCH(_7043_DJones_1_export_excel_2_9_[[#Headers],[CEO_Country]],'By serial number'!$A$1:$AV$1,0)))</f>
        <v>US</v>
      </c>
      <c r="BR171" s="4" t="str">
        <f>IF(LEN(INDEX('By serial number'!$A:$AV,MATCH(TEXT($C171,"000"),'By serial number'!$A:$A,0),MATCH(_7043_DJones_1_export_excel_2_9_[[#Headers],[CEO_Phone]],'By serial number'!$A$1:$AV$1,0)))=0,"",INDEX('By serial number'!$A:$AV,MATCH(TEXT($C171,"000"),'By serial number'!$A:$A,0),MATCH(_7043_DJones_1_export_excel_2_9_[[#Headers],[CEO_Phone]],'By serial number'!$A$1:$AV$1,0)))</f>
        <v>4809988989</v>
      </c>
      <c r="BS171" s="4" t="str">
        <f>IF(LEN(INDEX('By serial number'!$A:$AV,MATCH(TEXT($C171,"000"),'By serial number'!$A:$A,0),MATCH(_7043_DJones_1_export_excel_2_9_[[#Headers],[CEO_Phone_Extension]],'By serial number'!$A$1:$AV$1,0)))=0,"",INDEX('By serial number'!$A:$AV,MATCH(TEXT($C171,"000"),'By serial number'!$A:$A,0),MATCH(_7043_DJones_1_export_excel_2_9_[[#Headers],[CEO_Phone_Extension]],'By serial number'!$A$1:$AV$1,0)))</f>
        <v/>
      </c>
      <c r="BT171" s="4" t="str">
        <f>IF(LEN(INDEX('By serial number'!$A:$AV,MATCH(TEXT($C171,"000"),'By serial number'!$A:$A,0),MATCH(_7043_DJones_1_export_excel_2_9_[[#Headers],[CEO_Foreign_Phone]],'By serial number'!$A$1:$AV$1,0)))=0,"",INDEX('By serial number'!$A:$AV,MATCH(TEXT($C171,"000"),'By serial number'!$A:$A,0),MATCH(_7043_DJones_1_export_excel_2_9_[[#Headers],[CEO_Foreign_Phone]],'By serial number'!$A$1:$AV$1,0)))</f>
        <v/>
      </c>
      <c r="BU171" s="4" t="str">
        <f>IFERROR(INDEX(Zerobounce!$A:$B,MATCH(_7043_DJones_1_export_excel_2_9_[[#This Row],[COMPEMAILADDRESS]],Zerobounce!$A:$A,0),2),"")</f>
        <v/>
      </c>
      <c r="BV171" s="4" t="str">
        <f>IFERROR(INDEX(Zerobounce!$A:$B,MATCH(_7043_DJones_1_export_excel_2_9_[[#This Row],[CONTACTEMAIL]],Zerobounce!$A:$A,0),2),"")</f>
        <v/>
      </c>
      <c r="BW171" s="11"/>
    </row>
    <row r="172" spans="1:75" x14ac:dyDescent="0.25">
      <c r="A172" s="4" t="s">
        <v>999</v>
      </c>
      <c r="B172" s="4" t="s">
        <v>1000</v>
      </c>
      <c r="C172">
        <v>295</v>
      </c>
      <c r="D172" s="4" t="s">
        <v>821</v>
      </c>
      <c r="E172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N20TW</v>
      </c>
      <c r="F172" s="4"/>
      <c r="G172" s="4"/>
      <c r="H172" s="4" t="s">
        <v>1002</v>
      </c>
      <c r="I172" s="4" t="s">
        <v>1388</v>
      </c>
      <c r="J172" s="4" t="s">
        <v>2133</v>
      </c>
      <c r="K172" s="4" t="s">
        <v>2134</v>
      </c>
      <c r="L172" s="4"/>
      <c r="M172" s="4" t="s">
        <v>2135</v>
      </c>
      <c r="N172" s="4" t="s">
        <v>415</v>
      </c>
      <c r="O172">
        <v>59937</v>
      </c>
      <c r="P172" s="4" t="s">
        <v>1002</v>
      </c>
      <c r="Q172" s="4" t="s">
        <v>1016</v>
      </c>
      <c r="R172" s="4"/>
      <c r="S172" s="4"/>
      <c r="T172" s="4"/>
      <c r="U172" s="4"/>
      <c r="V172" s="4" t="s">
        <v>2136</v>
      </c>
      <c r="W172" s="4" t="s">
        <v>2137</v>
      </c>
      <c r="X172" s="4" t="s">
        <v>1020</v>
      </c>
      <c r="Y172" s="4"/>
      <c r="Z172" s="4" t="s">
        <v>2138</v>
      </c>
      <c r="AA172" s="4"/>
      <c r="AB172" s="4" t="s">
        <v>2138</v>
      </c>
      <c r="AC172" s="4" t="str">
        <f>IF(LEN(INDEX('By serial number'!$A:$AV,MATCH(TEXT($C172,"000"),'By serial number'!$A:$A,0),MATCH(_7043_DJones_1_export_excel_2_9_[[#Headers],["Operator"]],'By serial number'!$A$1:$AV$1,0)))=0,"",INDEX('By serial number'!$A:$AV,MATCH(TEXT($C172,"000"),'By serial number'!$A:$A,0),MATCH(_7043_DJones_1_export_excel_2_9_[[#Headers],["Operator"]],'By serial number'!$A$1:$AV$1,0)))</f>
        <v xml:space="preserve">Pinnacle Air Charter </v>
      </c>
      <c r="AD172" s="4" t="str">
        <f>IF(LEN(INDEX('By serial number'!$A:$AV,MATCH(TEXT($C172,"000"),'By serial number'!$A:$A,0),MATCH(_7043_DJones_1_export_excel_2_9_[[#Headers],[Data]],'By serial number'!$A$1:$AV$1,0)))=0,"",INDEX('By serial number'!$A:$AV,MATCH(TEXT($C172,"000"),'By serial number'!$A:$A,0),MATCH(_7043_DJones_1_export_excel_2_9_[[#Headers],[Data]],'By serial number'!$A$1:$AV$1,0)))</f>
        <v>LGE Management Partners LLC, Phoenix AZ bought 12/30/20 (LGE Design Build)</v>
      </c>
      <c r="AE172" s="4" t="str">
        <f>IF(LEN(INDEX('By serial number'!$A:$AV,MATCH(TEXT($C172,"000"),'By serial number'!$A:$A,0),MATCH(_7043_DJones_1_export_excel_2_9_[[#Headers],[NAME]],'By serial number'!$A$1:$AV$1,0)))=0,"",INDEX('By serial number'!$A:$AV,MATCH(TEXT($C172,"000"),'By serial number'!$A:$A,0),MATCH(_7043_DJones_1_export_excel_2_9_[[#Headers],[NAME]],'By serial number'!$A$1:$AV$1,0)))</f>
        <v>LGE MANAGEMENT PARTNERS LLC</v>
      </c>
      <c r="AF172" s="4" t="str">
        <f>IF(LEN(INDEX('By serial number'!$A:$AV,MATCH(TEXT($C172,"000"),'By serial number'!$A:$A,0),MATCH(_7043_DJones_1_export_excel_2_9_[[#Headers],[STREET]],'By serial number'!$A$1:$AV$1,0)))=0,"",INDEX('By serial number'!$A:$AV,MATCH(TEXT($C172,"000"),'By serial number'!$A:$A,0),MATCH(_7043_DJones_1_export_excel_2_9_[[#Headers],[STREET]],'By serial number'!$A$1:$AV$1,0)))</f>
        <v>1200 N 52ND ST</v>
      </c>
      <c r="AG172" s="4" t="str">
        <f>IF(LEN(INDEX('By serial number'!$A:$AV,MATCH(TEXT($C172,"000"),'By serial number'!$A:$A,0),MATCH(_7043_DJones_1_export_excel_2_9_[[#Headers],[CITY]],'By serial number'!$A$1:$AV$1,0)))=0,"",INDEX('By serial number'!$A:$AV,MATCH(TEXT($C172,"000"),'By serial number'!$A:$A,0),MATCH(_7043_DJones_1_export_excel_2_9_[[#Headers],[CITY]],'By serial number'!$A$1:$AV$1,0)))</f>
        <v>PHOENIX</v>
      </c>
      <c r="AH172" s="4" t="str">
        <f>IF(LEN(INDEX('By serial number'!$A:$AV,MATCH(TEXT($C172,"000"),'By serial number'!$A:$A,0),MATCH(_7043_DJones_1_export_excel_2_9_[[#Headers],[STATE]],'By serial number'!$A$1:$AV$1,0)))=0,"",INDEX('By serial number'!$A:$AV,MATCH(TEXT($C172,"000"),'By serial number'!$A:$A,0),MATCH(_7043_DJones_1_export_excel_2_9_[[#Headers],[STATE]],'By serial number'!$A$1:$AV$1,0)))</f>
        <v>AZ</v>
      </c>
      <c r="AI172" s="4" t="e">
        <f>IF(LEN(INDEX('By serial number'!$A:$AV,MATCH(TEXT($C172,"000"),'By serial number'!$A:$A,0),MATCH(_7043_DJones_1_export_excel_2_9_[[#Headers],[Column1]],'By serial number'!$A$1:$AV$1,0)))=0,"",INDEX('By serial number'!$A:$AV,MATCH(TEXT($C172,"000"),'By serial number'!$A:$A,0),MATCH(_7043_DJones_1_export_excel_2_9_[[#Headers],[Column1]],'By serial number'!$A$1:$AV$1,0)))</f>
        <v>#N/A</v>
      </c>
      <c r="AJ172" s="4" t="str">
        <f>IF(LEN(INDEX('By serial number'!$A:$AV,MATCH(TEXT($C172,"000"),'By serial number'!$A:$A,0),MATCH(_7043_DJones_1_export_excel_2_9_[[#Headers],[OTHER NAMES(1)]],'By serial number'!$A$1:$AV$1,0)))=0,"",INDEX('By serial number'!$A:$AV,MATCH(TEXT($C172,"000"),'By serial number'!$A:$A,0),MATCH(_7043_DJones_1_export_excel_2_9_[[#Headers],[OTHER NAMES(1)]],'By serial number'!$A$1:$AV$1,0)))</f>
        <v/>
      </c>
      <c r="AK172" s="4" t="str">
        <f>IF(LEN(INDEX('By serial number'!$A:$AV,MATCH(TEXT($C172,"000"),'By serial number'!$A:$A,0),MATCH(_7043_DJones_1_export_excel_2_9_[[#Headers],[OTHER NAMES(2)]],'By serial number'!$A$1:$AV$1,0)))=0,"",INDEX('By serial number'!$A:$AV,MATCH(TEXT($C172,"000"),'By serial number'!$A:$A,0),MATCH(_7043_DJones_1_export_excel_2_9_[[#Headers],[OTHER NAMES(2)]],'By serial number'!$A$1:$AV$1,0)))</f>
        <v/>
      </c>
      <c r="AL172" s="4" t="str">
        <f>IF(LEN(INDEX('By serial number'!$A:$AV,MATCH(TEXT($C172,"000"),'By serial number'!$A:$A,0),MATCH(_7043_DJones_1_export_excel_2_9_[[#Headers],[Part 135 Certificate Holder Name]],'By serial number'!$A$1:$AV$1,0)))=0,"",INDEX('By serial number'!$A:$AV,MATCH(TEXT($C172,"000"),'By serial number'!$A:$A,0),MATCH(_7043_DJones_1_export_excel_2_9_[[#Headers],[Part 135 Certificate Holder Name]],'By serial number'!$A$1:$AV$1,0)))</f>
        <v>Pinnacle Air Charter LLC</v>
      </c>
      <c r="AM172" s="4" t="str">
        <f>IF(LEN(INDEX('By serial number'!$A:$AV,MATCH(TEXT($C172,"000"),'By serial number'!$A:$A,0),MATCH(_7043_DJones_1_export_excel_2_9_[[#Headers],[Part 135 Dsgn]],'By serial number'!$A$1:$AV$1,0)))=0,"",INDEX('By serial number'!$A:$AV,MATCH(TEXT($C172,"000"),'By serial number'!$A:$A,0),MATCH(_7043_DJones_1_export_excel_2_9_[[#Headers],[Part 135 Dsgn]],'By serial number'!$A$1:$AV$1,0)))</f>
        <v>I8PA</v>
      </c>
      <c r="AN172" s="4" t="e">
        <f>IF(LEN(INDEX('By serial number'!$A:$AV,MATCH(TEXT($C172,"000"),'By serial number'!$A:$A,0),MATCH(_7043_DJones_1_export_excel_2_9_[[#Headers],[Column2]],'By serial number'!$A$1:$AV$1,0)))=0,"",INDEX('By serial number'!$A:$AV,MATCH(TEXT($C172,"000"),'By serial number'!$A:$A,0),MATCH(_7043_DJones_1_export_excel_2_9_[[#Headers],[Column2]],'By serial number'!$A$1:$AV$1,0)))</f>
        <v>#N/A</v>
      </c>
      <c r="AO172" s="4" t="str">
        <f>IF(LEN(INDEX('By serial number'!$A:$AV,MATCH(TEXT($C172,"000"),'By serial number'!$A:$A,0),MATCH(_7043_DJones_1_export_excel_2_9_[[#Headers],[DNB Key People]],'By serial number'!$A$1:$AV$1,0)))=0,"",INDEX('By serial number'!$A:$AV,MATCH(TEXT($C172,"000"),'By serial number'!$A:$A,0),MATCH(_7043_DJones_1_export_excel_2_9_[[#Headers],[DNB Key People]],'By serial number'!$A$1:$AV$1,0)))</f>
        <v/>
      </c>
      <c r="AP172" s="4" t="str">
        <f>IF(LEN(INDEX('By serial number'!$A:$AV,MATCH(TEXT($C172,"000"),'By serial number'!$A:$A,0),MATCH(_7043_DJones_1_export_excel_2_9_[[#Headers],[POC]],'By serial number'!$A$1:$AV$1,0)))=0,"",INDEX('By serial number'!$A:$AV,MATCH(TEXT($C172,"000"),'By serial number'!$A:$A,0),MATCH(_7043_DJones_1_export_excel_2_9_[[#Headers],[POC]],'By serial number'!$A$1:$AV$1,0)))</f>
        <v/>
      </c>
      <c r="AQ172" s="4" t="str">
        <f>IF(LEN(INDEX('By serial number'!$A:$AV,MATCH(TEXT($C172,"000"),'By serial number'!$A:$A,0),MATCH(_7043_DJones_1_export_excel_2_9_[[#Headers],[Title]],'By serial number'!$A$1:$AV$1,0)))=0,"",INDEX('By serial number'!$A:$AV,MATCH(TEXT($C172,"000"),'By serial number'!$A:$A,0),MATCH(_7043_DJones_1_export_excel_2_9_[[#Headers],[Title]],'By serial number'!$A$1:$AV$1,0)))</f>
        <v/>
      </c>
      <c r="AR172" s="4" t="str">
        <f>IF(LEN(INDEX('By serial number'!$A:$AV,MATCH(TEXT($C172,"000"),'By serial number'!$A:$A,0),MATCH(_7043_DJones_1_export_excel_2_9_[[#Headers],[Address]],'By serial number'!$A$1:$AV$1,0)))=0,"",INDEX('By serial number'!$A:$AV,MATCH(TEXT($C172,"000"),'By serial number'!$A:$A,0),MATCH(_7043_DJones_1_export_excel_2_9_[[#Headers],[Address]],'By serial number'!$A$1:$AV$1,0)))</f>
        <v/>
      </c>
      <c r="AS172" s="4" t="e">
        <f>IF(LEN(INDEX('By serial number'!$A:$AV,MATCH(TEXT($C172,"000"),'By serial number'!$A:$A,0),MATCH(_7043_DJones_1_export_excel_2_9_[[#Headers],[Column3]],'By serial number'!$A$1:$AV$1,0)))=0,"",INDEX('By serial number'!$A:$AV,MATCH(TEXT($C172,"000"),'By serial number'!$A:$A,0),MATCH(_7043_DJones_1_export_excel_2_9_[[#Headers],[Column3]],'By serial number'!$A$1:$AV$1,0)))</f>
        <v>#N/A</v>
      </c>
      <c r="AT172" s="4" t="str">
        <f>IF(LEN(INDEX('By serial number'!$A:$AV,MATCH(TEXT($C172,"000"),'By serial number'!$A:$A,0),MATCH(_7043_DJones_1_export_excel_2_9_[[#Headers],[Phone]],'By serial number'!$A$1:$AV$1,0)))=0,"",INDEX('By serial number'!$A:$AV,MATCH(TEXT($C172,"000"),'By serial number'!$A:$A,0),MATCH(_7043_DJones_1_export_excel_2_9_[[#Headers],[Phone]],'By serial number'!$A$1:$AV$1,0)))</f>
        <v/>
      </c>
      <c r="AU172" s="4" t="str">
        <f>IF(LEN(INDEX('By serial number'!$A:$AV,MATCH(TEXT($C172,"000"),'By serial number'!$A:$A,0),MATCH(_7043_DJones_1_export_excel_2_9_[[#Headers],[Email]],'By serial number'!$A$1:$AV$1,0)))=0,"",INDEX('By serial number'!$A:$AV,MATCH(TEXT($C172,"000"),'By serial number'!$A:$A,0),MATCH(_7043_DJones_1_export_excel_2_9_[[#Headers],[Email]],'By serial number'!$A$1:$AV$1,0)))</f>
        <v/>
      </c>
      <c r="AV172" s="4" t="e">
        <f>IF(LEN(INDEX('By serial number'!$A:$AV,MATCH(TEXT($C172,"000"),'By serial number'!$A:$A,0),MATCH(_7043_DJones_1_export_excel_2_9_[[#Headers],[Column4]],'By serial number'!$A$1:$AV$1,0)))=0,"",INDEX('By serial number'!$A:$AV,MATCH(TEXT($C172,"000"),'By serial number'!$A:$A,0),MATCH(_7043_DJones_1_export_excel_2_9_[[#Headers],[Column4]],'By serial number'!$A$1:$AV$1,0)))</f>
        <v>#N/A</v>
      </c>
      <c r="AW172" s="4" t="str">
        <f>IF(LEN(INDEX('By serial number'!$A:$AV,MATCH(TEXT($C172,"000"),'By serial number'!$A:$A,0),MATCH(_7043_DJones_1_export_excel_2_9_[[#Headers],[NBAA Name]],'By serial number'!$A$1:$AV$1,0)))=0,"",INDEX('By serial number'!$A:$AV,MATCH(TEXT($C172,"000"),'By serial number'!$A:$A,0),MATCH(_7043_DJones_1_export_excel_2_9_[[#Headers],[NBAA Name]],'By serial number'!$A$1:$AV$1,0)))</f>
        <v/>
      </c>
      <c r="AX172" s="4" t="str">
        <f>IF(LEN(INDEX('By serial number'!$A:$AV,MATCH(TEXT($C172,"000"),'By serial number'!$A:$A,0),MATCH(_7043_DJones_1_export_excel_2_9_[[#Headers],[NBAA Addr1]],'By serial number'!$A$1:$AV$1,0)))=0,"",INDEX('By serial number'!$A:$AV,MATCH(TEXT($C172,"000"),'By serial number'!$A:$A,0),MATCH(_7043_DJones_1_export_excel_2_9_[[#Headers],[NBAA Addr1]],'By serial number'!$A$1:$AV$1,0)))</f>
        <v/>
      </c>
      <c r="AY172" s="4" t="str">
        <f>IF(LEN(INDEX('By serial number'!$A:$AV,MATCH(TEXT($C172,"000"),'By serial number'!$A:$A,0),MATCH(_7043_DJones_1_export_excel_2_9_[[#Headers],[NBAA Addr2]],'By serial number'!$A$1:$AV$1,0)))=0,"",INDEX('By serial number'!$A:$AV,MATCH(TEXT($C172,"000"),'By serial number'!$A:$A,0),MATCH(_7043_DJones_1_export_excel_2_9_[[#Headers],[NBAA Addr2]],'By serial number'!$A$1:$AV$1,0)))</f>
        <v/>
      </c>
      <c r="AZ172" s="4" t="str">
        <f>IF(LEN(INDEX('By serial number'!$A:$AV,MATCH(TEXT($C172,"000"),'By serial number'!$A:$A,0),MATCH(_7043_DJones_1_export_excel_2_9_[[#Headers],[NBAA City]],'By serial number'!$A$1:$AV$1,0)))=0,"",INDEX('By serial number'!$A:$AV,MATCH(TEXT($C172,"000"),'By serial number'!$A:$A,0),MATCH(_7043_DJones_1_export_excel_2_9_[[#Headers],[NBAA City]],'By serial number'!$A$1:$AV$1,0)))</f>
        <v/>
      </c>
      <c r="BA172" s="4" t="str">
        <f>IF(LEN(INDEX('By serial number'!$A:$AV,MATCH(TEXT($C172,"000"),'By serial number'!$A:$A,0),MATCH(_7043_DJones_1_export_excel_2_9_[[#Headers],[NBAA State]],'By serial number'!$A$1:$AV$1,0)))=0,"",INDEX('By serial number'!$A:$AV,MATCH(TEXT($C172,"000"),'By serial number'!$A:$A,0),MATCH(_7043_DJones_1_export_excel_2_9_[[#Headers],[NBAA State]],'By serial number'!$A$1:$AV$1,0)))</f>
        <v/>
      </c>
      <c r="BB172" s="4" t="str">
        <f>IF(LEN(INDEX('By serial number'!$A:$AV,MATCH(TEXT($C172,"000"),'By serial number'!$A:$A,0),MATCH(_7043_DJones_1_export_excel_2_9_[[#Headers],[NBAA Zip]],'By serial number'!$A$1:$AV$1,0)))=0,"",INDEX('By serial number'!$A:$AV,MATCH(TEXT($C172,"000"),'By serial number'!$A:$A,0),MATCH(_7043_DJones_1_export_excel_2_9_[[#Headers],[NBAA Zip]],'By serial number'!$A$1:$AV$1,0)))</f>
        <v/>
      </c>
      <c r="BC172" s="4" t="str">
        <f>IF(LEN(INDEX('By serial number'!$A:$AV,MATCH(TEXT($C172,"000"),'By serial number'!$A:$A,0),MATCH(_7043_DJones_1_export_excel_2_9_[[#Headers],[NBAA Phone]],'By serial number'!$A$1:$AV$1,0)))=0,"",INDEX('By serial number'!$A:$AV,MATCH(TEXT($C172,"000"),'By serial number'!$A:$A,0),MATCH(_7043_DJones_1_export_excel_2_9_[[#Headers],[NBAA Phone]],'By serial number'!$A$1:$AV$1,0)))</f>
        <v/>
      </c>
      <c r="BD172" s="4" t="str">
        <f>IF(LEN(INDEX('By serial number'!$A:$AV,MATCH(TEXT($C172,"000"),'By serial number'!$A:$A,0),MATCH(_7043_DJones_1_export_excel_2_9_[[#Headers],[NBAA Web]],'By serial number'!$A$1:$AV$1,0)))=0,"",INDEX('By serial number'!$A:$AV,MATCH(TEXT($C172,"000"),'By serial number'!$A:$A,0),MATCH(_7043_DJones_1_export_excel_2_9_[[#Headers],[NBAA Web]],'By serial number'!$A$1:$AV$1,0)))</f>
        <v/>
      </c>
      <c r="BE172" s="4" t="str">
        <f>IF(LEN(INDEX('By serial number'!$A:$AV,MATCH(TEXT($C172,"000"),'By serial number'!$A:$A,0),MATCH(_7043_DJones_1_export_excel_2_9_[[#Headers],[NBAA email]],'By serial number'!$A$1:$AV$1,0)))=0,"",INDEX('By serial number'!$A:$AV,MATCH(TEXT($C172,"000"),'By serial number'!$A:$A,0),MATCH(_7043_DJones_1_export_excel_2_9_[[#Headers],[NBAA email]],'By serial number'!$A$1:$AV$1,0)))</f>
        <v/>
      </c>
      <c r="BF172" s="4" t="str">
        <f>IF(LEN(INDEX('By serial number'!$A:$AV,MATCH(TEXT($C172,"000"),'By serial number'!$A:$A,0),MATCH(_7043_DJones_1_export_excel_2_9_[[#Headers],[NBAA NBAA Link]],'By serial number'!$A$1:$AV$1,0)))=0,"",INDEX('By serial number'!$A:$AV,MATCH(TEXT($C172,"000"),'By serial number'!$A:$A,0),MATCH(_7043_DJones_1_export_excel_2_9_[[#Headers],[NBAA NBAA Link]],'By serial number'!$A$1:$AV$1,0)))</f>
        <v/>
      </c>
      <c r="BG172" s="4" t="str">
        <f>IF(LEN(INDEX('By serial number'!$A:$AV,MATCH(TEXT($C172,"000"),'By serial number'!$A:$A,0),MATCH(_7043_DJones_1_export_excel_2_9_[[#Headers],[Certificate Designator]],'By serial number'!$A$1:$AV$1,0)))=0,"",INDEX('By serial number'!$A:$AV,MATCH(TEXT($C172,"000"),'By serial number'!$A:$A,0),MATCH(_7043_DJones_1_export_excel_2_9_[[#Headers],[Certificate Designator]],'By serial number'!$A$1:$AV$1,0)))</f>
        <v>I8PA</v>
      </c>
      <c r="BH172" s="4" t="str">
        <f>IF(LEN(INDEX('By serial number'!$A:$AV,MATCH(TEXT($C172,"000"),'By serial number'!$A:$A,0),MATCH(_7043_DJones_1_export_excel_2_9_[[#Headers],[Company Name]],'By serial number'!$A$1:$AV$1,0)))=0,"",INDEX('By serial number'!$A:$AV,MATCH(TEXT($C172,"000"),'By serial number'!$A:$A,0),MATCH(_7043_DJones_1_export_excel_2_9_[[#Headers],[Company Name]],'By serial number'!$A$1:$AV$1,0)))</f>
        <v>PINNACLE AIR CHARTER L L C</v>
      </c>
      <c r="BI172" s="4" t="str">
        <f>IF(LEN(INDEX('By serial number'!$A:$AV,MATCH(TEXT($C172,"000"),'By serial number'!$A:$A,0),MATCH(_7043_DJones_1_export_excel_2_9_[[#Headers],[CEO_Name]],'By serial number'!$A$1:$AV$1,0)))=0,"",INDEX('By serial number'!$A:$AV,MATCH(TEXT($C172,"000"),'By serial number'!$A:$A,0),MATCH(_7043_DJones_1_export_excel_2_9_[[#Headers],[CEO_Name]],'By serial number'!$A$1:$AV$1,0)))</f>
        <v>PAVLICEK, CURT</v>
      </c>
      <c r="BJ172" s="4" t="str">
        <f>IF(LEN(INDEX('By serial number'!$A:$AV,MATCH(TEXT($C172,"000"),'By serial number'!$A:$A,0),MATCH(_7043_DJones_1_export_excel_2_9_[[#Headers],[CEO_Title]],'By serial number'!$A$1:$AV$1,0)))=0,"",INDEX('By serial number'!$A:$AV,MATCH(TEXT($C172,"000"),'By serial number'!$A:$A,0),MATCH(_7043_DJones_1_export_excel_2_9_[[#Headers],[CEO_Title]],'By serial number'!$A$1:$AV$1,0)))</f>
        <v>PRESIDENT</v>
      </c>
      <c r="BK172" s="4" t="str">
        <f>IF(LEN(INDEX('By serial number'!$A:$AV,MATCH(TEXT($C172,"000"),'By serial number'!$A:$A,0),MATCH(_7043_DJones_1_export_excel_2_9_[[#Headers],[CEO_Address1]],'By serial number'!$A$1:$AV$1,0)))=0,"",INDEX('By serial number'!$A:$AV,MATCH(TEXT($C172,"000"),'By serial number'!$A:$A,0),MATCH(_7043_DJones_1_export_excel_2_9_[[#Headers],[CEO_Address1]],'By serial number'!$A$1:$AV$1,0)))</f>
        <v>14988 NORTH 78TH WAY</v>
      </c>
      <c r="BL172" s="4" t="str">
        <f>IF(LEN(INDEX('By serial number'!$A:$AV,MATCH(TEXT($C172,"000"),'By serial number'!$A:$A,0),MATCH(_7043_DJones_1_export_excel_2_9_[[#Headers],[CEO_Address2]],'By serial number'!$A$1:$AV$1,0)))=0,"",INDEX('By serial number'!$A:$AV,MATCH(TEXT($C172,"000"),'By serial number'!$A:$A,0),MATCH(_7043_DJones_1_export_excel_2_9_[[#Headers],[CEO_Address2]],'By serial number'!$A$1:$AV$1,0)))</f>
        <v>SUITE 106</v>
      </c>
      <c r="BM172" s="4" t="str">
        <f>IF(LEN(INDEX('By serial number'!$A:$AV,MATCH(TEXT($C172,"000"),'By serial number'!$A:$A,0),MATCH(_7043_DJones_1_export_excel_2_9_[[#Headers],[CEO_Address3]],'By serial number'!$A$1:$AV$1,0)))=0,"",INDEX('By serial number'!$A:$AV,MATCH(TEXT($C172,"000"),'By serial number'!$A:$A,0),MATCH(_7043_DJones_1_export_excel_2_9_[[#Headers],[CEO_Address3]],'By serial number'!$A$1:$AV$1,0)))</f>
        <v/>
      </c>
      <c r="BN172" s="4" t="str">
        <f>IF(LEN(INDEX('By serial number'!$A:$AV,MATCH(TEXT($C172,"000"),'By serial number'!$A:$A,0),MATCH(_7043_DJones_1_export_excel_2_9_[[#Headers],[CEO_City]],'By serial number'!$A$1:$AV$1,0)))=0,"",INDEX('By serial number'!$A:$AV,MATCH(TEXT($C172,"000"),'By serial number'!$A:$A,0),MATCH(_7043_DJones_1_export_excel_2_9_[[#Headers],[CEO_City]],'By serial number'!$A$1:$AV$1,0)))</f>
        <v>SCOTTSDALE</v>
      </c>
      <c r="BO172" s="4" t="str">
        <f>IF(LEN(INDEX('By serial number'!$A:$AV,MATCH(TEXT($C172,"000"),'By serial number'!$A:$A,0),MATCH(_7043_DJones_1_export_excel_2_9_[[#Headers],[CEO_State]],'By serial number'!$A$1:$AV$1,0)))=0,"",INDEX('By serial number'!$A:$AV,MATCH(TEXT($C172,"000"),'By serial number'!$A:$A,0),MATCH(_7043_DJones_1_export_excel_2_9_[[#Headers],[CEO_State]],'By serial number'!$A$1:$AV$1,0)))</f>
        <v>AZ</v>
      </c>
      <c r="BP172" s="4" t="str">
        <f>IF(LEN(INDEX('By serial number'!$A:$AV,MATCH(TEXT($C172,"000"),'By serial number'!$A:$A,0),MATCH(_7043_DJones_1_export_excel_2_9_[[#Headers],[CEO_Postal_Code]],'By serial number'!$A$1:$AV$1,0)))=0,"",INDEX('By serial number'!$A:$AV,MATCH(TEXT($C172,"000"),'By serial number'!$A:$A,0),MATCH(_7043_DJones_1_export_excel_2_9_[[#Headers],[CEO_Postal_Code]],'By serial number'!$A$1:$AV$1,0)))</f>
        <v>85260</v>
      </c>
      <c r="BQ172" s="4" t="str">
        <f>IF(LEN(INDEX('By serial number'!$A:$AV,MATCH(TEXT($C172,"000"),'By serial number'!$A:$A,0),MATCH(_7043_DJones_1_export_excel_2_9_[[#Headers],[CEO_Country]],'By serial number'!$A$1:$AV$1,0)))=0,"",INDEX('By serial number'!$A:$AV,MATCH(TEXT($C172,"000"),'By serial number'!$A:$A,0),MATCH(_7043_DJones_1_export_excel_2_9_[[#Headers],[CEO_Country]],'By serial number'!$A$1:$AV$1,0)))</f>
        <v>US</v>
      </c>
      <c r="BR172" s="4" t="str">
        <f>IF(LEN(INDEX('By serial number'!$A:$AV,MATCH(TEXT($C172,"000"),'By serial number'!$A:$A,0),MATCH(_7043_DJones_1_export_excel_2_9_[[#Headers],[CEO_Phone]],'By serial number'!$A$1:$AV$1,0)))=0,"",INDEX('By serial number'!$A:$AV,MATCH(TEXT($C172,"000"),'By serial number'!$A:$A,0),MATCH(_7043_DJones_1_export_excel_2_9_[[#Headers],[CEO_Phone]],'By serial number'!$A$1:$AV$1,0)))</f>
        <v>4809988989</v>
      </c>
      <c r="BS172" s="4" t="str">
        <f>IF(LEN(INDEX('By serial number'!$A:$AV,MATCH(TEXT($C172,"000"),'By serial number'!$A:$A,0),MATCH(_7043_DJones_1_export_excel_2_9_[[#Headers],[CEO_Phone_Extension]],'By serial number'!$A$1:$AV$1,0)))=0,"",INDEX('By serial number'!$A:$AV,MATCH(TEXT($C172,"000"),'By serial number'!$A:$A,0),MATCH(_7043_DJones_1_export_excel_2_9_[[#Headers],[CEO_Phone_Extension]],'By serial number'!$A$1:$AV$1,0)))</f>
        <v/>
      </c>
      <c r="BT172" s="4" t="str">
        <f>IF(LEN(INDEX('By serial number'!$A:$AV,MATCH(TEXT($C172,"000"),'By serial number'!$A:$A,0),MATCH(_7043_DJones_1_export_excel_2_9_[[#Headers],[CEO_Foreign_Phone]],'By serial number'!$A$1:$AV$1,0)))=0,"",INDEX('By serial number'!$A:$AV,MATCH(TEXT($C172,"000"),'By serial number'!$A:$A,0),MATCH(_7043_DJones_1_export_excel_2_9_[[#Headers],[CEO_Foreign_Phone]],'By serial number'!$A$1:$AV$1,0)))</f>
        <v/>
      </c>
      <c r="BU172" s="4" t="str">
        <f>IFERROR(INDEX(Zerobounce!$A:$B,MATCH(_7043_DJones_1_export_excel_2_9_[[#This Row],[COMPEMAILADDRESS]],Zerobounce!$A:$A,0),2),"")</f>
        <v/>
      </c>
      <c r="BV172" s="4" t="str">
        <f>IFERROR(INDEX(Zerobounce!$A:$B,MATCH(_7043_DJones_1_export_excel_2_9_[[#This Row],[CONTACTEMAIL]],Zerobounce!$A:$A,0),2),"")</f>
        <v/>
      </c>
      <c r="BW172" s="11"/>
    </row>
    <row r="173" spans="1:75" x14ac:dyDescent="0.25">
      <c r="A173" s="4" t="s">
        <v>999</v>
      </c>
      <c r="B173" s="4" t="s">
        <v>1000</v>
      </c>
      <c r="C173">
        <v>295</v>
      </c>
      <c r="D173" s="4" t="s">
        <v>821</v>
      </c>
      <c r="E173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N20TW</v>
      </c>
      <c r="F173" s="4"/>
      <c r="G173" s="4"/>
      <c r="H173" s="4" t="s">
        <v>1002</v>
      </c>
      <c r="I173" s="4" t="s">
        <v>1043</v>
      </c>
      <c r="J173" s="4" t="s">
        <v>1431</v>
      </c>
      <c r="K173" s="4" t="s">
        <v>1432</v>
      </c>
      <c r="L173" s="4"/>
      <c r="M173" s="4" t="s">
        <v>1424</v>
      </c>
      <c r="N173" s="4" t="s">
        <v>639</v>
      </c>
      <c r="O173">
        <v>27401</v>
      </c>
      <c r="P173" s="4" t="s">
        <v>1002</v>
      </c>
      <c r="Q173" s="4" t="s">
        <v>1433</v>
      </c>
      <c r="R173" s="4"/>
      <c r="S173" s="4" t="s">
        <v>1434</v>
      </c>
      <c r="T173" s="4" t="s">
        <v>1435</v>
      </c>
      <c r="U173" s="4"/>
      <c r="V173" s="4" t="s">
        <v>1436</v>
      </c>
      <c r="W173" s="4" t="s">
        <v>1437</v>
      </c>
      <c r="X173" s="4" t="s">
        <v>1438</v>
      </c>
      <c r="Y173" s="4"/>
      <c r="Z173" s="4" t="s">
        <v>1435</v>
      </c>
      <c r="AA173" s="4" t="s">
        <v>1435</v>
      </c>
      <c r="AB173" s="4"/>
      <c r="AC173" s="4" t="str">
        <f>IF(LEN(INDEX('By serial number'!$A:$AV,MATCH(TEXT($C173,"000"),'By serial number'!$A:$A,0),MATCH(_7043_DJones_1_export_excel_2_9_[[#Headers],["Operator"]],'By serial number'!$A$1:$AV$1,0)))=0,"",INDEX('By serial number'!$A:$AV,MATCH(TEXT($C173,"000"),'By serial number'!$A:$A,0),MATCH(_7043_DJones_1_export_excel_2_9_[[#Headers],["Operator"]],'By serial number'!$A$1:$AV$1,0)))</f>
        <v xml:space="preserve">Pinnacle Air Charter </v>
      </c>
      <c r="AD173" s="4" t="str">
        <f>IF(LEN(INDEX('By serial number'!$A:$AV,MATCH(TEXT($C173,"000"),'By serial number'!$A:$A,0),MATCH(_7043_DJones_1_export_excel_2_9_[[#Headers],[Data]],'By serial number'!$A$1:$AV$1,0)))=0,"",INDEX('By serial number'!$A:$AV,MATCH(TEXT($C173,"000"),'By serial number'!$A:$A,0),MATCH(_7043_DJones_1_export_excel_2_9_[[#Headers],[Data]],'By serial number'!$A$1:$AV$1,0)))</f>
        <v>LGE Management Partners LLC, Phoenix AZ bought 12/30/20 (LGE Design Build)</v>
      </c>
      <c r="AE173" s="4" t="str">
        <f>IF(LEN(INDEX('By serial number'!$A:$AV,MATCH(TEXT($C173,"000"),'By serial number'!$A:$A,0),MATCH(_7043_DJones_1_export_excel_2_9_[[#Headers],[NAME]],'By serial number'!$A$1:$AV$1,0)))=0,"",INDEX('By serial number'!$A:$AV,MATCH(TEXT($C173,"000"),'By serial number'!$A:$A,0),MATCH(_7043_DJones_1_export_excel_2_9_[[#Headers],[NAME]],'By serial number'!$A$1:$AV$1,0)))</f>
        <v>LGE MANAGEMENT PARTNERS LLC</v>
      </c>
      <c r="AF173" s="4" t="str">
        <f>IF(LEN(INDEX('By serial number'!$A:$AV,MATCH(TEXT($C173,"000"),'By serial number'!$A:$A,0),MATCH(_7043_DJones_1_export_excel_2_9_[[#Headers],[STREET]],'By serial number'!$A$1:$AV$1,0)))=0,"",INDEX('By serial number'!$A:$AV,MATCH(TEXT($C173,"000"),'By serial number'!$A:$A,0),MATCH(_7043_DJones_1_export_excel_2_9_[[#Headers],[STREET]],'By serial number'!$A$1:$AV$1,0)))</f>
        <v>1200 N 52ND ST</v>
      </c>
      <c r="AG173" s="4" t="str">
        <f>IF(LEN(INDEX('By serial number'!$A:$AV,MATCH(TEXT($C173,"000"),'By serial number'!$A:$A,0),MATCH(_7043_DJones_1_export_excel_2_9_[[#Headers],[CITY]],'By serial number'!$A$1:$AV$1,0)))=0,"",INDEX('By serial number'!$A:$AV,MATCH(TEXT($C173,"000"),'By serial number'!$A:$A,0),MATCH(_7043_DJones_1_export_excel_2_9_[[#Headers],[CITY]],'By serial number'!$A$1:$AV$1,0)))</f>
        <v>PHOENIX</v>
      </c>
      <c r="AH173" s="4" t="str">
        <f>IF(LEN(INDEX('By serial number'!$A:$AV,MATCH(TEXT($C173,"000"),'By serial number'!$A:$A,0),MATCH(_7043_DJones_1_export_excel_2_9_[[#Headers],[STATE]],'By serial number'!$A$1:$AV$1,0)))=0,"",INDEX('By serial number'!$A:$AV,MATCH(TEXT($C173,"000"),'By serial number'!$A:$A,0),MATCH(_7043_DJones_1_export_excel_2_9_[[#Headers],[STATE]],'By serial number'!$A$1:$AV$1,0)))</f>
        <v>AZ</v>
      </c>
      <c r="AI173" s="4" t="e">
        <f>IF(LEN(INDEX('By serial number'!$A:$AV,MATCH(TEXT($C173,"000"),'By serial number'!$A:$A,0),MATCH(_7043_DJones_1_export_excel_2_9_[[#Headers],[Column1]],'By serial number'!$A$1:$AV$1,0)))=0,"",INDEX('By serial number'!$A:$AV,MATCH(TEXT($C173,"000"),'By serial number'!$A:$A,0),MATCH(_7043_DJones_1_export_excel_2_9_[[#Headers],[Column1]],'By serial number'!$A$1:$AV$1,0)))</f>
        <v>#N/A</v>
      </c>
      <c r="AJ173" s="4" t="str">
        <f>IF(LEN(INDEX('By serial number'!$A:$AV,MATCH(TEXT($C173,"000"),'By serial number'!$A:$A,0),MATCH(_7043_DJones_1_export_excel_2_9_[[#Headers],[OTHER NAMES(1)]],'By serial number'!$A$1:$AV$1,0)))=0,"",INDEX('By serial number'!$A:$AV,MATCH(TEXT($C173,"000"),'By serial number'!$A:$A,0),MATCH(_7043_DJones_1_export_excel_2_9_[[#Headers],[OTHER NAMES(1)]],'By serial number'!$A$1:$AV$1,0)))</f>
        <v/>
      </c>
      <c r="AK173" s="4" t="str">
        <f>IF(LEN(INDEX('By serial number'!$A:$AV,MATCH(TEXT($C173,"000"),'By serial number'!$A:$A,0),MATCH(_7043_DJones_1_export_excel_2_9_[[#Headers],[OTHER NAMES(2)]],'By serial number'!$A$1:$AV$1,0)))=0,"",INDEX('By serial number'!$A:$AV,MATCH(TEXT($C173,"000"),'By serial number'!$A:$A,0),MATCH(_7043_DJones_1_export_excel_2_9_[[#Headers],[OTHER NAMES(2)]],'By serial number'!$A$1:$AV$1,0)))</f>
        <v/>
      </c>
      <c r="AL173" s="4" t="str">
        <f>IF(LEN(INDEX('By serial number'!$A:$AV,MATCH(TEXT($C173,"000"),'By serial number'!$A:$A,0),MATCH(_7043_DJones_1_export_excel_2_9_[[#Headers],[Part 135 Certificate Holder Name]],'By serial number'!$A$1:$AV$1,0)))=0,"",INDEX('By serial number'!$A:$AV,MATCH(TEXT($C173,"000"),'By serial number'!$A:$A,0),MATCH(_7043_DJones_1_export_excel_2_9_[[#Headers],[Part 135 Certificate Holder Name]],'By serial number'!$A$1:$AV$1,0)))</f>
        <v>Pinnacle Air Charter LLC</v>
      </c>
      <c r="AM173" s="4" t="str">
        <f>IF(LEN(INDEX('By serial number'!$A:$AV,MATCH(TEXT($C173,"000"),'By serial number'!$A:$A,0),MATCH(_7043_DJones_1_export_excel_2_9_[[#Headers],[Part 135 Dsgn]],'By serial number'!$A$1:$AV$1,0)))=0,"",INDEX('By serial number'!$A:$AV,MATCH(TEXT($C173,"000"),'By serial number'!$A:$A,0),MATCH(_7043_DJones_1_export_excel_2_9_[[#Headers],[Part 135 Dsgn]],'By serial number'!$A$1:$AV$1,0)))</f>
        <v>I8PA</v>
      </c>
      <c r="AN173" s="4" t="e">
        <f>IF(LEN(INDEX('By serial number'!$A:$AV,MATCH(TEXT($C173,"000"),'By serial number'!$A:$A,0),MATCH(_7043_DJones_1_export_excel_2_9_[[#Headers],[Column2]],'By serial number'!$A$1:$AV$1,0)))=0,"",INDEX('By serial number'!$A:$AV,MATCH(TEXT($C173,"000"),'By serial number'!$A:$A,0),MATCH(_7043_DJones_1_export_excel_2_9_[[#Headers],[Column2]],'By serial number'!$A$1:$AV$1,0)))</f>
        <v>#N/A</v>
      </c>
      <c r="AO173" s="4" t="str">
        <f>IF(LEN(INDEX('By serial number'!$A:$AV,MATCH(TEXT($C173,"000"),'By serial number'!$A:$A,0),MATCH(_7043_DJones_1_export_excel_2_9_[[#Headers],[DNB Key People]],'By serial number'!$A$1:$AV$1,0)))=0,"",INDEX('By serial number'!$A:$AV,MATCH(TEXT($C173,"000"),'By serial number'!$A:$A,0),MATCH(_7043_DJones_1_export_excel_2_9_[[#Headers],[DNB Key People]],'By serial number'!$A$1:$AV$1,0)))</f>
        <v/>
      </c>
      <c r="AP173" s="4" t="str">
        <f>IF(LEN(INDEX('By serial number'!$A:$AV,MATCH(TEXT($C173,"000"),'By serial number'!$A:$A,0),MATCH(_7043_DJones_1_export_excel_2_9_[[#Headers],[POC]],'By serial number'!$A$1:$AV$1,0)))=0,"",INDEX('By serial number'!$A:$AV,MATCH(TEXT($C173,"000"),'By serial number'!$A:$A,0),MATCH(_7043_DJones_1_export_excel_2_9_[[#Headers],[POC]],'By serial number'!$A$1:$AV$1,0)))</f>
        <v/>
      </c>
      <c r="AQ173" s="4" t="str">
        <f>IF(LEN(INDEX('By serial number'!$A:$AV,MATCH(TEXT($C173,"000"),'By serial number'!$A:$A,0),MATCH(_7043_DJones_1_export_excel_2_9_[[#Headers],[Title]],'By serial number'!$A$1:$AV$1,0)))=0,"",INDEX('By serial number'!$A:$AV,MATCH(TEXT($C173,"000"),'By serial number'!$A:$A,0),MATCH(_7043_DJones_1_export_excel_2_9_[[#Headers],[Title]],'By serial number'!$A$1:$AV$1,0)))</f>
        <v/>
      </c>
      <c r="AR173" s="4" t="str">
        <f>IF(LEN(INDEX('By serial number'!$A:$AV,MATCH(TEXT($C173,"000"),'By serial number'!$A:$A,0),MATCH(_7043_DJones_1_export_excel_2_9_[[#Headers],[Address]],'By serial number'!$A$1:$AV$1,0)))=0,"",INDEX('By serial number'!$A:$AV,MATCH(TEXT($C173,"000"),'By serial number'!$A:$A,0),MATCH(_7043_DJones_1_export_excel_2_9_[[#Headers],[Address]],'By serial number'!$A$1:$AV$1,0)))</f>
        <v/>
      </c>
      <c r="AS173" s="4" t="e">
        <f>IF(LEN(INDEX('By serial number'!$A:$AV,MATCH(TEXT($C173,"000"),'By serial number'!$A:$A,0),MATCH(_7043_DJones_1_export_excel_2_9_[[#Headers],[Column3]],'By serial number'!$A$1:$AV$1,0)))=0,"",INDEX('By serial number'!$A:$AV,MATCH(TEXT($C173,"000"),'By serial number'!$A:$A,0),MATCH(_7043_DJones_1_export_excel_2_9_[[#Headers],[Column3]],'By serial number'!$A$1:$AV$1,0)))</f>
        <v>#N/A</v>
      </c>
      <c r="AT173" s="4" t="str">
        <f>IF(LEN(INDEX('By serial number'!$A:$AV,MATCH(TEXT($C173,"000"),'By serial number'!$A:$A,0),MATCH(_7043_DJones_1_export_excel_2_9_[[#Headers],[Phone]],'By serial number'!$A$1:$AV$1,0)))=0,"",INDEX('By serial number'!$A:$AV,MATCH(TEXT($C173,"000"),'By serial number'!$A:$A,0),MATCH(_7043_DJones_1_export_excel_2_9_[[#Headers],[Phone]],'By serial number'!$A$1:$AV$1,0)))</f>
        <v/>
      </c>
      <c r="AU173" s="4" t="str">
        <f>IF(LEN(INDEX('By serial number'!$A:$AV,MATCH(TEXT($C173,"000"),'By serial number'!$A:$A,0),MATCH(_7043_DJones_1_export_excel_2_9_[[#Headers],[Email]],'By serial number'!$A$1:$AV$1,0)))=0,"",INDEX('By serial number'!$A:$AV,MATCH(TEXT($C173,"000"),'By serial number'!$A:$A,0),MATCH(_7043_DJones_1_export_excel_2_9_[[#Headers],[Email]],'By serial number'!$A$1:$AV$1,0)))</f>
        <v/>
      </c>
      <c r="AV173" s="4" t="e">
        <f>IF(LEN(INDEX('By serial number'!$A:$AV,MATCH(TEXT($C173,"000"),'By serial number'!$A:$A,0),MATCH(_7043_DJones_1_export_excel_2_9_[[#Headers],[Column4]],'By serial number'!$A$1:$AV$1,0)))=0,"",INDEX('By serial number'!$A:$AV,MATCH(TEXT($C173,"000"),'By serial number'!$A:$A,0),MATCH(_7043_DJones_1_export_excel_2_9_[[#Headers],[Column4]],'By serial number'!$A$1:$AV$1,0)))</f>
        <v>#N/A</v>
      </c>
      <c r="AW173" s="4" t="str">
        <f>IF(LEN(INDEX('By serial number'!$A:$AV,MATCH(TEXT($C173,"000"),'By serial number'!$A:$A,0),MATCH(_7043_DJones_1_export_excel_2_9_[[#Headers],[NBAA Name]],'By serial number'!$A$1:$AV$1,0)))=0,"",INDEX('By serial number'!$A:$AV,MATCH(TEXT($C173,"000"),'By serial number'!$A:$A,0),MATCH(_7043_DJones_1_export_excel_2_9_[[#Headers],[NBAA Name]],'By serial number'!$A$1:$AV$1,0)))</f>
        <v/>
      </c>
      <c r="AX173" s="4" t="str">
        <f>IF(LEN(INDEX('By serial number'!$A:$AV,MATCH(TEXT($C173,"000"),'By serial number'!$A:$A,0),MATCH(_7043_DJones_1_export_excel_2_9_[[#Headers],[NBAA Addr1]],'By serial number'!$A$1:$AV$1,0)))=0,"",INDEX('By serial number'!$A:$AV,MATCH(TEXT($C173,"000"),'By serial number'!$A:$A,0),MATCH(_7043_DJones_1_export_excel_2_9_[[#Headers],[NBAA Addr1]],'By serial number'!$A$1:$AV$1,0)))</f>
        <v/>
      </c>
      <c r="AY173" s="4" t="str">
        <f>IF(LEN(INDEX('By serial number'!$A:$AV,MATCH(TEXT($C173,"000"),'By serial number'!$A:$A,0),MATCH(_7043_DJones_1_export_excel_2_9_[[#Headers],[NBAA Addr2]],'By serial number'!$A$1:$AV$1,0)))=0,"",INDEX('By serial number'!$A:$AV,MATCH(TEXT($C173,"000"),'By serial number'!$A:$A,0),MATCH(_7043_DJones_1_export_excel_2_9_[[#Headers],[NBAA Addr2]],'By serial number'!$A$1:$AV$1,0)))</f>
        <v/>
      </c>
      <c r="AZ173" s="4" t="str">
        <f>IF(LEN(INDEX('By serial number'!$A:$AV,MATCH(TEXT($C173,"000"),'By serial number'!$A:$A,0),MATCH(_7043_DJones_1_export_excel_2_9_[[#Headers],[NBAA City]],'By serial number'!$A$1:$AV$1,0)))=0,"",INDEX('By serial number'!$A:$AV,MATCH(TEXT($C173,"000"),'By serial number'!$A:$A,0),MATCH(_7043_DJones_1_export_excel_2_9_[[#Headers],[NBAA City]],'By serial number'!$A$1:$AV$1,0)))</f>
        <v/>
      </c>
      <c r="BA173" s="4" t="str">
        <f>IF(LEN(INDEX('By serial number'!$A:$AV,MATCH(TEXT($C173,"000"),'By serial number'!$A:$A,0),MATCH(_7043_DJones_1_export_excel_2_9_[[#Headers],[NBAA State]],'By serial number'!$A$1:$AV$1,0)))=0,"",INDEX('By serial number'!$A:$AV,MATCH(TEXT($C173,"000"),'By serial number'!$A:$A,0),MATCH(_7043_DJones_1_export_excel_2_9_[[#Headers],[NBAA State]],'By serial number'!$A$1:$AV$1,0)))</f>
        <v/>
      </c>
      <c r="BB173" s="4" t="str">
        <f>IF(LEN(INDEX('By serial number'!$A:$AV,MATCH(TEXT($C173,"000"),'By serial number'!$A:$A,0),MATCH(_7043_DJones_1_export_excel_2_9_[[#Headers],[NBAA Zip]],'By serial number'!$A$1:$AV$1,0)))=0,"",INDEX('By serial number'!$A:$AV,MATCH(TEXT($C173,"000"),'By serial number'!$A:$A,0),MATCH(_7043_DJones_1_export_excel_2_9_[[#Headers],[NBAA Zip]],'By serial number'!$A$1:$AV$1,0)))</f>
        <v/>
      </c>
      <c r="BC173" s="4" t="str">
        <f>IF(LEN(INDEX('By serial number'!$A:$AV,MATCH(TEXT($C173,"000"),'By serial number'!$A:$A,0),MATCH(_7043_DJones_1_export_excel_2_9_[[#Headers],[NBAA Phone]],'By serial number'!$A$1:$AV$1,0)))=0,"",INDEX('By serial number'!$A:$AV,MATCH(TEXT($C173,"000"),'By serial number'!$A:$A,0),MATCH(_7043_DJones_1_export_excel_2_9_[[#Headers],[NBAA Phone]],'By serial number'!$A$1:$AV$1,0)))</f>
        <v/>
      </c>
      <c r="BD173" s="4" t="str">
        <f>IF(LEN(INDEX('By serial number'!$A:$AV,MATCH(TEXT($C173,"000"),'By serial number'!$A:$A,0),MATCH(_7043_DJones_1_export_excel_2_9_[[#Headers],[NBAA Web]],'By serial number'!$A$1:$AV$1,0)))=0,"",INDEX('By serial number'!$A:$AV,MATCH(TEXT($C173,"000"),'By serial number'!$A:$A,0),MATCH(_7043_DJones_1_export_excel_2_9_[[#Headers],[NBAA Web]],'By serial number'!$A$1:$AV$1,0)))</f>
        <v/>
      </c>
      <c r="BE173" s="4" t="str">
        <f>IF(LEN(INDEX('By serial number'!$A:$AV,MATCH(TEXT($C173,"000"),'By serial number'!$A:$A,0),MATCH(_7043_DJones_1_export_excel_2_9_[[#Headers],[NBAA email]],'By serial number'!$A$1:$AV$1,0)))=0,"",INDEX('By serial number'!$A:$AV,MATCH(TEXT($C173,"000"),'By serial number'!$A:$A,0),MATCH(_7043_DJones_1_export_excel_2_9_[[#Headers],[NBAA email]],'By serial number'!$A$1:$AV$1,0)))</f>
        <v/>
      </c>
      <c r="BF173" s="4" t="str">
        <f>IF(LEN(INDEX('By serial number'!$A:$AV,MATCH(TEXT($C173,"000"),'By serial number'!$A:$A,0),MATCH(_7043_DJones_1_export_excel_2_9_[[#Headers],[NBAA NBAA Link]],'By serial number'!$A$1:$AV$1,0)))=0,"",INDEX('By serial number'!$A:$AV,MATCH(TEXT($C173,"000"),'By serial number'!$A:$A,0),MATCH(_7043_DJones_1_export_excel_2_9_[[#Headers],[NBAA NBAA Link]],'By serial number'!$A$1:$AV$1,0)))</f>
        <v/>
      </c>
      <c r="BG173" s="4" t="str">
        <f>IF(LEN(INDEX('By serial number'!$A:$AV,MATCH(TEXT($C173,"000"),'By serial number'!$A:$A,0),MATCH(_7043_DJones_1_export_excel_2_9_[[#Headers],[Certificate Designator]],'By serial number'!$A$1:$AV$1,0)))=0,"",INDEX('By serial number'!$A:$AV,MATCH(TEXT($C173,"000"),'By serial number'!$A:$A,0),MATCH(_7043_DJones_1_export_excel_2_9_[[#Headers],[Certificate Designator]],'By serial number'!$A$1:$AV$1,0)))</f>
        <v>I8PA</v>
      </c>
      <c r="BH173" s="4" t="str">
        <f>IF(LEN(INDEX('By serial number'!$A:$AV,MATCH(TEXT($C173,"000"),'By serial number'!$A:$A,0),MATCH(_7043_DJones_1_export_excel_2_9_[[#Headers],[Company Name]],'By serial number'!$A$1:$AV$1,0)))=0,"",INDEX('By serial number'!$A:$AV,MATCH(TEXT($C173,"000"),'By serial number'!$A:$A,0),MATCH(_7043_DJones_1_export_excel_2_9_[[#Headers],[Company Name]],'By serial number'!$A$1:$AV$1,0)))</f>
        <v>PINNACLE AIR CHARTER L L C</v>
      </c>
      <c r="BI173" s="4" t="str">
        <f>IF(LEN(INDEX('By serial number'!$A:$AV,MATCH(TEXT($C173,"000"),'By serial number'!$A:$A,0),MATCH(_7043_DJones_1_export_excel_2_9_[[#Headers],[CEO_Name]],'By serial number'!$A$1:$AV$1,0)))=0,"",INDEX('By serial number'!$A:$AV,MATCH(TEXT($C173,"000"),'By serial number'!$A:$A,0),MATCH(_7043_DJones_1_export_excel_2_9_[[#Headers],[CEO_Name]],'By serial number'!$A$1:$AV$1,0)))</f>
        <v>PAVLICEK, CURT</v>
      </c>
      <c r="BJ173" s="4" t="str">
        <f>IF(LEN(INDEX('By serial number'!$A:$AV,MATCH(TEXT($C173,"000"),'By serial number'!$A:$A,0),MATCH(_7043_DJones_1_export_excel_2_9_[[#Headers],[CEO_Title]],'By serial number'!$A$1:$AV$1,0)))=0,"",INDEX('By serial number'!$A:$AV,MATCH(TEXT($C173,"000"),'By serial number'!$A:$A,0),MATCH(_7043_DJones_1_export_excel_2_9_[[#Headers],[CEO_Title]],'By serial number'!$A$1:$AV$1,0)))</f>
        <v>PRESIDENT</v>
      </c>
      <c r="BK173" s="4" t="str">
        <f>IF(LEN(INDEX('By serial number'!$A:$AV,MATCH(TEXT($C173,"000"),'By serial number'!$A:$A,0),MATCH(_7043_DJones_1_export_excel_2_9_[[#Headers],[CEO_Address1]],'By serial number'!$A$1:$AV$1,0)))=0,"",INDEX('By serial number'!$A:$AV,MATCH(TEXT($C173,"000"),'By serial number'!$A:$A,0),MATCH(_7043_DJones_1_export_excel_2_9_[[#Headers],[CEO_Address1]],'By serial number'!$A$1:$AV$1,0)))</f>
        <v>14988 NORTH 78TH WAY</v>
      </c>
      <c r="BL173" s="4" t="str">
        <f>IF(LEN(INDEX('By serial number'!$A:$AV,MATCH(TEXT($C173,"000"),'By serial number'!$A:$A,0),MATCH(_7043_DJones_1_export_excel_2_9_[[#Headers],[CEO_Address2]],'By serial number'!$A$1:$AV$1,0)))=0,"",INDEX('By serial number'!$A:$AV,MATCH(TEXT($C173,"000"),'By serial number'!$A:$A,0),MATCH(_7043_DJones_1_export_excel_2_9_[[#Headers],[CEO_Address2]],'By serial number'!$A$1:$AV$1,0)))</f>
        <v>SUITE 106</v>
      </c>
      <c r="BM173" s="4" t="str">
        <f>IF(LEN(INDEX('By serial number'!$A:$AV,MATCH(TEXT($C173,"000"),'By serial number'!$A:$A,0),MATCH(_7043_DJones_1_export_excel_2_9_[[#Headers],[CEO_Address3]],'By serial number'!$A$1:$AV$1,0)))=0,"",INDEX('By serial number'!$A:$AV,MATCH(TEXT($C173,"000"),'By serial number'!$A:$A,0),MATCH(_7043_DJones_1_export_excel_2_9_[[#Headers],[CEO_Address3]],'By serial number'!$A$1:$AV$1,0)))</f>
        <v/>
      </c>
      <c r="BN173" s="4" t="str">
        <f>IF(LEN(INDEX('By serial number'!$A:$AV,MATCH(TEXT($C173,"000"),'By serial number'!$A:$A,0),MATCH(_7043_DJones_1_export_excel_2_9_[[#Headers],[CEO_City]],'By serial number'!$A$1:$AV$1,0)))=0,"",INDEX('By serial number'!$A:$AV,MATCH(TEXT($C173,"000"),'By serial number'!$A:$A,0),MATCH(_7043_DJones_1_export_excel_2_9_[[#Headers],[CEO_City]],'By serial number'!$A$1:$AV$1,0)))</f>
        <v>SCOTTSDALE</v>
      </c>
      <c r="BO173" s="4" t="str">
        <f>IF(LEN(INDEX('By serial number'!$A:$AV,MATCH(TEXT($C173,"000"),'By serial number'!$A:$A,0),MATCH(_7043_DJones_1_export_excel_2_9_[[#Headers],[CEO_State]],'By serial number'!$A$1:$AV$1,0)))=0,"",INDEX('By serial number'!$A:$AV,MATCH(TEXT($C173,"000"),'By serial number'!$A:$A,0),MATCH(_7043_DJones_1_export_excel_2_9_[[#Headers],[CEO_State]],'By serial number'!$A$1:$AV$1,0)))</f>
        <v>AZ</v>
      </c>
      <c r="BP173" s="4" t="str">
        <f>IF(LEN(INDEX('By serial number'!$A:$AV,MATCH(TEXT($C173,"000"),'By serial number'!$A:$A,0),MATCH(_7043_DJones_1_export_excel_2_9_[[#Headers],[CEO_Postal_Code]],'By serial number'!$A$1:$AV$1,0)))=0,"",INDEX('By serial number'!$A:$AV,MATCH(TEXT($C173,"000"),'By serial number'!$A:$A,0),MATCH(_7043_DJones_1_export_excel_2_9_[[#Headers],[CEO_Postal_Code]],'By serial number'!$A$1:$AV$1,0)))</f>
        <v>85260</v>
      </c>
      <c r="BQ173" s="4" t="str">
        <f>IF(LEN(INDEX('By serial number'!$A:$AV,MATCH(TEXT($C173,"000"),'By serial number'!$A:$A,0),MATCH(_7043_DJones_1_export_excel_2_9_[[#Headers],[CEO_Country]],'By serial number'!$A$1:$AV$1,0)))=0,"",INDEX('By serial number'!$A:$AV,MATCH(TEXT($C173,"000"),'By serial number'!$A:$A,0),MATCH(_7043_DJones_1_export_excel_2_9_[[#Headers],[CEO_Country]],'By serial number'!$A$1:$AV$1,0)))</f>
        <v>US</v>
      </c>
      <c r="BR173" s="4" t="str">
        <f>IF(LEN(INDEX('By serial number'!$A:$AV,MATCH(TEXT($C173,"000"),'By serial number'!$A:$A,0),MATCH(_7043_DJones_1_export_excel_2_9_[[#Headers],[CEO_Phone]],'By serial number'!$A$1:$AV$1,0)))=0,"",INDEX('By serial number'!$A:$AV,MATCH(TEXT($C173,"000"),'By serial number'!$A:$A,0),MATCH(_7043_DJones_1_export_excel_2_9_[[#Headers],[CEO_Phone]],'By serial number'!$A$1:$AV$1,0)))</f>
        <v>4809988989</v>
      </c>
      <c r="BS173" s="4" t="str">
        <f>IF(LEN(INDEX('By serial number'!$A:$AV,MATCH(TEXT($C173,"000"),'By serial number'!$A:$A,0),MATCH(_7043_DJones_1_export_excel_2_9_[[#Headers],[CEO_Phone_Extension]],'By serial number'!$A$1:$AV$1,0)))=0,"",INDEX('By serial number'!$A:$AV,MATCH(TEXT($C173,"000"),'By serial number'!$A:$A,0),MATCH(_7043_DJones_1_export_excel_2_9_[[#Headers],[CEO_Phone_Extension]],'By serial number'!$A$1:$AV$1,0)))</f>
        <v/>
      </c>
      <c r="BT173" s="4" t="str">
        <f>IF(LEN(INDEX('By serial number'!$A:$AV,MATCH(TEXT($C173,"000"),'By serial number'!$A:$A,0),MATCH(_7043_DJones_1_export_excel_2_9_[[#Headers],[CEO_Foreign_Phone]],'By serial number'!$A$1:$AV$1,0)))=0,"",INDEX('By serial number'!$A:$AV,MATCH(TEXT($C173,"000"),'By serial number'!$A:$A,0),MATCH(_7043_DJones_1_export_excel_2_9_[[#Headers],[CEO_Foreign_Phone]],'By serial number'!$A$1:$AV$1,0)))</f>
        <v/>
      </c>
      <c r="BU173" s="4" t="str">
        <f>IFERROR(INDEX(Zerobounce!$A:$B,MATCH(_7043_DJones_1_export_excel_2_9_[[#This Row],[COMPEMAILADDRESS]],Zerobounce!$A:$A,0),2),"")</f>
        <v/>
      </c>
      <c r="BV173" s="4" t="str">
        <f>IFERROR(INDEX(Zerobounce!$A:$B,MATCH(_7043_DJones_1_export_excel_2_9_[[#This Row],[CONTACTEMAIL]],Zerobounce!$A:$A,0),2),"")</f>
        <v/>
      </c>
      <c r="BW173" s="11"/>
    </row>
    <row r="174" spans="1:75" x14ac:dyDescent="0.25">
      <c r="A174" s="4" t="s">
        <v>999</v>
      </c>
      <c r="B174" s="4" t="s">
        <v>1000</v>
      </c>
      <c r="C174">
        <v>295</v>
      </c>
      <c r="D174" s="4" t="s">
        <v>821</v>
      </c>
      <c r="E174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N20TW</v>
      </c>
      <c r="F174" s="4"/>
      <c r="G174" s="4"/>
      <c r="H174" s="4" t="s">
        <v>1002</v>
      </c>
      <c r="I174" s="4" t="s">
        <v>1433</v>
      </c>
      <c r="J174" s="4" t="s">
        <v>1431</v>
      </c>
      <c r="K174" s="4" t="s">
        <v>1432</v>
      </c>
      <c r="L174" s="4"/>
      <c r="M174" s="4" t="s">
        <v>1424</v>
      </c>
      <c r="N174" s="4" t="s">
        <v>639</v>
      </c>
      <c r="O174">
        <v>27401</v>
      </c>
      <c r="P174" s="4" t="s">
        <v>1002</v>
      </c>
      <c r="Q174" s="4" t="s">
        <v>1433</v>
      </c>
      <c r="R174" s="4"/>
      <c r="S174" s="4" t="s">
        <v>1434</v>
      </c>
      <c r="T174" s="4" t="s">
        <v>1435</v>
      </c>
      <c r="U174" s="4"/>
      <c r="V174" s="4" t="s">
        <v>1439</v>
      </c>
      <c r="W174" s="4" t="s">
        <v>1440</v>
      </c>
      <c r="X174" s="4" t="s">
        <v>1441</v>
      </c>
      <c r="Y174" s="4" t="s">
        <v>1442</v>
      </c>
      <c r="Z174" s="4" t="s">
        <v>1435</v>
      </c>
      <c r="AA174" s="4" t="s">
        <v>1435</v>
      </c>
      <c r="AB174" s="4"/>
      <c r="AC174" s="4" t="str">
        <f>IF(LEN(INDEX('By serial number'!$A:$AV,MATCH(TEXT($C174,"000"),'By serial number'!$A:$A,0),MATCH(_7043_DJones_1_export_excel_2_9_[[#Headers],["Operator"]],'By serial number'!$A$1:$AV$1,0)))=0,"",INDEX('By serial number'!$A:$AV,MATCH(TEXT($C174,"000"),'By serial number'!$A:$A,0),MATCH(_7043_DJones_1_export_excel_2_9_[[#Headers],["Operator"]],'By serial number'!$A$1:$AV$1,0)))</f>
        <v xml:space="preserve">Pinnacle Air Charter </v>
      </c>
      <c r="AD174" s="4" t="str">
        <f>IF(LEN(INDEX('By serial number'!$A:$AV,MATCH(TEXT($C174,"000"),'By serial number'!$A:$A,0),MATCH(_7043_DJones_1_export_excel_2_9_[[#Headers],[Data]],'By serial number'!$A$1:$AV$1,0)))=0,"",INDEX('By serial number'!$A:$AV,MATCH(TEXT($C174,"000"),'By serial number'!$A:$A,0),MATCH(_7043_DJones_1_export_excel_2_9_[[#Headers],[Data]],'By serial number'!$A$1:$AV$1,0)))</f>
        <v>LGE Management Partners LLC, Phoenix AZ bought 12/30/20 (LGE Design Build)</v>
      </c>
      <c r="AE174" s="4" t="str">
        <f>IF(LEN(INDEX('By serial number'!$A:$AV,MATCH(TEXT($C174,"000"),'By serial number'!$A:$A,0),MATCH(_7043_DJones_1_export_excel_2_9_[[#Headers],[NAME]],'By serial number'!$A$1:$AV$1,0)))=0,"",INDEX('By serial number'!$A:$AV,MATCH(TEXT($C174,"000"),'By serial number'!$A:$A,0),MATCH(_7043_DJones_1_export_excel_2_9_[[#Headers],[NAME]],'By serial number'!$A$1:$AV$1,0)))</f>
        <v>LGE MANAGEMENT PARTNERS LLC</v>
      </c>
      <c r="AF174" s="4" t="str">
        <f>IF(LEN(INDEX('By serial number'!$A:$AV,MATCH(TEXT($C174,"000"),'By serial number'!$A:$A,0),MATCH(_7043_DJones_1_export_excel_2_9_[[#Headers],[STREET]],'By serial number'!$A$1:$AV$1,0)))=0,"",INDEX('By serial number'!$A:$AV,MATCH(TEXT($C174,"000"),'By serial number'!$A:$A,0),MATCH(_7043_DJones_1_export_excel_2_9_[[#Headers],[STREET]],'By serial number'!$A$1:$AV$1,0)))</f>
        <v>1200 N 52ND ST</v>
      </c>
      <c r="AG174" s="4" t="str">
        <f>IF(LEN(INDEX('By serial number'!$A:$AV,MATCH(TEXT($C174,"000"),'By serial number'!$A:$A,0),MATCH(_7043_DJones_1_export_excel_2_9_[[#Headers],[CITY]],'By serial number'!$A$1:$AV$1,0)))=0,"",INDEX('By serial number'!$A:$AV,MATCH(TEXT($C174,"000"),'By serial number'!$A:$A,0),MATCH(_7043_DJones_1_export_excel_2_9_[[#Headers],[CITY]],'By serial number'!$A$1:$AV$1,0)))</f>
        <v>PHOENIX</v>
      </c>
      <c r="AH174" s="4" t="str">
        <f>IF(LEN(INDEX('By serial number'!$A:$AV,MATCH(TEXT($C174,"000"),'By serial number'!$A:$A,0),MATCH(_7043_DJones_1_export_excel_2_9_[[#Headers],[STATE]],'By serial number'!$A$1:$AV$1,0)))=0,"",INDEX('By serial number'!$A:$AV,MATCH(TEXT($C174,"000"),'By serial number'!$A:$A,0),MATCH(_7043_DJones_1_export_excel_2_9_[[#Headers],[STATE]],'By serial number'!$A$1:$AV$1,0)))</f>
        <v>AZ</v>
      </c>
      <c r="AI174" s="4" t="e">
        <f>IF(LEN(INDEX('By serial number'!$A:$AV,MATCH(TEXT($C174,"000"),'By serial number'!$A:$A,0),MATCH(_7043_DJones_1_export_excel_2_9_[[#Headers],[Column1]],'By serial number'!$A$1:$AV$1,0)))=0,"",INDEX('By serial number'!$A:$AV,MATCH(TEXT($C174,"000"),'By serial number'!$A:$A,0),MATCH(_7043_DJones_1_export_excel_2_9_[[#Headers],[Column1]],'By serial number'!$A$1:$AV$1,0)))</f>
        <v>#N/A</v>
      </c>
      <c r="AJ174" s="4" t="str">
        <f>IF(LEN(INDEX('By serial number'!$A:$AV,MATCH(TEXT($C174,"000"),'By serial number'!$A:$A,0),MATCH(_7043_DJones_1_export_excel_2_9_[[#Headers],[OTHER NAMES(1)]],'By serial number'!$A$1:$AV$1,0)))=0,"",INDEX('By serial number'!$A:$AV,MATCH(TEXT($C174,"000"),'By serial number'!$A:$A,0),MATCH(_7043_DJones_1_export_excel_2_9_[[#Headers],[OTHER NAMES(1)]],'By serial number'!$A$1:$AV$1,0)))</f>
        <v/>
      </c>
      <c r="AK174" s="4" t="str">
        <f>IF(LEN(INDEX('By serial number'!$A:$AV,MATCH(TEXT($C174,"000"),'By serial number'!$A:$A,0),MATCH(_7043_DJones_1_export_excel_2_9_[[#Headers],[OTHER NAMES(2)]],'By serial number'!$A$1:$AV$1,0)))=0,"",INDEX('By serial number'!$A:$AV,MATCH(TEXT($C174,"000"),'By serial number'!$A:$A,0),MATCH(_7043_DJones_1_export_excel_2_9_[[#Headers],[OTHER NAMES(2)]],'By serial number'!$A$1:$AV$1,0)))</f>
        <v/>
      </c>
      <c r="AL174" s="4" t="str">
        <f>IF(LEN(INDEX('By serial number'!$A:$AV,MATCH(TEXT($C174,"000"),'By serial number'!$A:$A,0),MATCH(_7043_DJones_1_export_excel_2_9_[[#Headers],[Part 135 Certificate Holder Name]],'By serial number'!$A$1:$AV$1,0)))=0,"",INDEX('By serial number'!$A:$AV,MATCH(TEXT($C174,"000"),'By serial number'!$A:$A,0),MATCH(_7043_DJones_1_export_excel_2_9_[[#Headers],[Part 135 Certificate Holder Name]],'By serial number'!$A$1:$AV$1,0)))</f>
        <v>Pinnacle Air Charter LLC</v>
      </c>
      <c r="AM174" s="4" t="str">
        <f>IF(LEN(INDEX('By serial number'!$A:$AV,MATCH(TEXT($C174,"000"),'By serial number'!$A:$A,0),MATCH(_7043_DJones_1_export_excel_2_9_[[#Headers],[Part 135 Dsgn]],'By serial number'!$A$1:$AV$1,0)))=0,"",INDEX('By serial number'!$A:$AV,MATCH(TEXT($C174,"000"),'By serial number'!$A:$A,0),MATCH(_7043_DJones_1_export_excel_2_9_[[#Headers],[Part 135 Dsgn]],'By serial number'!$A$1:$AV$1,0)))</f>
        <v>I8PA</v>
      </c>
      <c r="AN174" s="4" t="e">
        <f>IF(LEN(INDEX('By serial number'!$A:$AV,MATCH(TEXT($C174,"000"),'By serial number'!$A:$A,0),MATCH(_7043_DJones_1_export_excel_2_9_[[#Headers],[Column2]],'By serial number'!$A$1:$AV$1,0)))=0,"",INDEX('By serial number'!$A:$AV,MATCH(TEXT($C174,"000"),'By serial number'!$A:$A,0),MATCH(_7043_DJones_1_export_excel_2_9_[[#Headers],[Column2]],'By serial number'!$A$1:$AV$1,0)))</f>
        <v>#N/A</v>
      </c>
      <c r="AO174" s="4" t="str">
        <f>IF(LEN(INDEX('By serial number'!$A:$AV,MATCH(TEXT($C174,"000"),'By serial number'!$A:$A,0),MATCH(_7043_DJones_1_export_excel_2_9_[[#Headers],[DNB Key People]],'By serial number'!$A$1:$AV$1,0)))=0,"",INDEX('By serial number'!$A:$AV,MATCH(TEXT($C174,"000"),'By serial number'!$A:$A,0),MATCH(_7043_DJones_1_export_excel_2_9_[[#Headers],[DNB Key People]],'By serial number'!$A$1:$AV$1,0)))</f>
        <v/>
      </c>
      <c r="AP174" s="4" t="str">
        <f>IF(LEN(INDEX('By serial number'!$A:$AV,MATCH(TEXT($C174,"000"),'By serial number'!$A:$A,0),MATCH(_7043_DJones_1_export_excel_2_9_[[#Headers],[POC]],'By serial number'!$A$1:$AV$1,0)))=0,"",INDEX('By serial number'!$A:$AV,MATCH(TEXT($C174,"000"),'By serial number'!$A:$A,0),MATCH(_7043_DJones_1_export_excel_2_9_[[#Headers],[POC]],'By serial number'!$A$1:$AV$1,0)))</f>
        <v/>
      </c>
      <c r="AQ174" s="4" t="str">
        <f>IF(LEN(INDEX('By serial number'!$A:$AV,MATCH(TEXT($C174,"000"),'By serial number'!$A:$A,0),MATCH(_7043_DJones_1_export_excel_2_9_[[#Headers],[Title]],'By serial number'!$A$1:$AV$1,0)))=0,"",INDEX('By serial number'!$A:$AV,MATCH(TEXT($C174,"000"),'By serial number'!$A:$A,0),MATCH(_7043_DJones_1_export_excel_2_9_[[#Headers],[Title]],'By serial number'!$A$1:$AV$1,0)))</f>
        <v/>
      </c>
      <c r="AR174" s="4" t="str">
        <f>IF(LEN(INDEX('By serial number'!$A:$AV,MATCH(TEXT($C174,"000"),'By serial number'!$A:$A,0),MATCH(_7043_DJones_1_export_excel_2_9_[[#Headers],[Address]],'By serial number'!$A$1:$AV$1,0)))=0,"",INDEX('By serial number'!$A:$AV,MATCH(TEXT($C174,"000"),'By serial number'!$A:$A,0),MATCH(_7043_DJones_1_export_excel_2_9_[[#Headers],[Address]],'By serial number'!$A$1:$AV$1,0)))</f>
        <v/>
      </c>
      <c r="AS174" s="4" t="e">
        <f>IF(LEN(INDEX('By serial number'!$A:$AV,MATCH(TEXT($C174,"000"),'By serial number'!$A:$A,0),MATCH(_7043_DJones_1_export_excel_2_9_[[#Headers],[Column3]],'By serial number'!$A$1:$AV$1,0)))=0,"",INDEX('By serial number'!$A:$AV,MATCH(TEXT($C174,"000"),'By serial number'!$A:$A,0),MATCH(_7043_DJones_1_export_excel_2_9_[[#Headers],[Column3]],'By serial number'!$A$1:$AV$1,0)))</f>
        <v>#N/A</v>
      </c>
      <c r="AT174" s="4" t="str">
        <f>IF(LEN(INDEX('By serial number'!$A:$AV,MATCH(TEXT($C174,"000"),'By serial number'!$A:$A,0),MATCH(_7043_DJones_1_export_excel_2_9_[[#Headers],[Phone]],'By serial number'!$A$1:$AV$1,0)))=0,"",INDEX('By serial number'!$A:$AV,MATCH(TEXT($C174,"000"),'By serial number'!$A:$A,0),MATCH(_7043_DJones_1_export_excel_2_9_[[#Headers],[Phone]],'By serial number'!$A$1:$AV$1,0)))</f>
        <v/>
      </c>
      <c r="AU174" s="4" t="str">
        <f>IF(LEN(INDEX('By serial number'!$A:$AV,MATCH(TEXT($C174,"000"),'By serial number'!$A:$A,0),MATCH(_7043_DJones_1_export_excel_2_9_[[#Headers],[Email]],'By serial number'!$A$1:$AV$1,0)))=0,"",INDEX('By serial number'!$A:$AV,MATCH(TEXT($C174,"000"),'By serial number'!$A:$A,0),MATCH(_7043_DJones_1_export_excel_2_9_[[#Headers],[Email]],'By serial number'!$A$1:$AV$1,0)))</f>
        <v/>
      </c>
      <c r="AV174" s="4" t="e">
        <f>IF(LEN(INDEX('By serial number'!$A:$AV,MATCH(TEXT($C174,"000"),'By serial number'!$A:$A,0),MATCH(_7043_DJones_1_export_excel_2_9_[[#Headers],[Column4]],'By serial number'!$A$1:$AV$1,0)))=0,"",INDEX('By serial number'!$A:$AV,MATCH(TEXT($C174,"000"),'By serial number'!$A:$A,0),MATCH(_7043_DJones_1_export_excel_2_9_[[#Headers],[Column4]],'By serial number'!$A$1:$AV$1,0)))</f>
        <v>#N/A</v>
      </c>
      <c r="AW174" s="4" t="str">
        <f>IF(LEN(INDEX('By serial number'!$A:$AV,MATCH(TEXT($C174,"000"),'By serial number'!$A:$A,0),MATCH(_7043_DJones_1_export_excel_2_9_[[#Headers],[NBAA Name]],'By serial number'!$A$1:$AV$1,0)))=0,"",INDEX('By serial number'!$A:$AV,MATCH(TEXT($C174,"000"),'By serial number'!$A:$A,0),MATCH(_7043_DJones_1_export_excel_2_9_[[#Headers],[NBAA Name]],'By serial number'!$A$1:$AV$1,0)))</f>
        <v/>
      </c>
      <c r="AX174" s="4" t="str">
        <f>IF(LEN(INDEX('By serial number'!$A:$AV,MATCH(TEXT($C174,"000"),'By serial number'!$A:$A,0),MATCH(_7043_DJones_1_export_excel_2_9_[[#Headers],[NBAA Addr1]],'By serial number'!$A$1:$AV$1,0)))=0,"",INDEX('By serial number'!$A:$AV,MATCH(TEXT($C174,"000"),'By serial number'!$A:$A,0),MATCH(_7043_DJones_1_export_excel_2_9_[[#Headers],[NBAA Addr1]],'By serial number'!$A$1:$AV$1,0)))</f>
        <v/>
      </c>
      <c r="AY174" s="4" t="str">
        <f>IF(LEN(INDEX('By serial number'!$A:$AV,MATCH(TEXT($C174,"000"),'By serial number'!$A:$A,0),MATCH(_7043_DJones_1_export_excel_2_9_[[#Headers],[NBAA Addr2]],'By serial number'!$A$1:$AV$1,0)))=0,"",INDEX('By serial number'!$A:$AV,MATCH(TEXT($C174,"000"),'By serial number'!$A:$A,0),MATCH(_7043_DJones_1_export_excel_2_9_[[#Headers],[NBAA Addr2]],'By serial number'!$A$1:$AV$1,0)))</f>
        <v/>
      </c>
      <c r="AZ174" s="4" t="str">
        <f>IF(LEN(INDEX('By serial number'!$A:$AV,MATCH(TEXT($C174,"000"),'By serial number'!$A:$A,0),MATCH(_7043_DJones_1_export_excel_2_9_[[#Headers],[NBAA City]],'By serial number'!$A$1:$AV$1,0)))=0,"",INDEX('By serial number'!$A:$AV,MATCH(TEXT($C174,"000"),'By serial number'!$A:$A,0),MATCH(_7043_DJones_1_export_excel_2_9_[[#Headers],[NBAA City]],'By serial number'!$A$1:$AV$1,0)))</f>
        <v/>
      </c>
      <c r="BA174" s="4" t="str">
        <f>IF(LEN(INDEX('By serial number'!$A:$AV,MATCH(TEXT($C174,"000"),'By serial number'!$A:$A,0),MATCH(_7043_DJones_1_export_excel_2_9_[[#Headers],[NBAA State]],'By serial number'!$A$1:$AV$1,0)))=0,"",INDEX('By serial number'!$A:$AV,MATCH(TEXT($C174,"000"),'By serial number'!$A:$A,0),MATCH(_7043_DJones_1_export_excel_2_9_[[#Headers],[NBAA State]],'By serial number'!$A$1:$AV$1,0)))</f>
        <v/>
      </c>
      <c r="BB174" s="4" t="str">
        <f>IF(LEN(INDEX('By serial number'!$A:$AV,MATCH(TEXT($C174,"000"),'By serial number'!$A:$A,0),MATCH(_7043_DJones_1_export_excel_2_9_[[#Headers],[NBAA Zip]],'By serial number'!$A$1:$AV$1,0)))=0,"",INDEX('By serial number'!$A:$AV,MATCH(TEXT($C174,"000"),'By serial number'!$A:$A,0),MATCH(_7043_DJones_1_export_excel_2_9_[[#Headers],[NBAA Zip]],'By serial number'!$A$1:$AV$1,0)))</f>
        <v/>
      </c>
      <c r="BC174" s="4" t="str">
        <f>IF(LEN(INDEX('By serial number'!$A:$AV,MATCH(TEXT($C174,"000"),'By serial number'!$A:$A,0),MATCH(_7043_DJones_1_export_excel_2_9_[[#Headers],[NBAA Phone]],'By serial number'!$A$1:$AV$1,0)))=0,"",INDEX('By serial number'!$A:$AV,MATCH(TEXT($C174,"000"),'By serial number'!$A:$A,0),MATCH(_7043_DJones_1_export_excel_2_9_[[#Headers],[NBAA Phone]],'By serial number'!$A$1:$AV$1,0)))</f>
        <v/>
      </c>
      <c r="BD174" s="4" t="str">
        <f>IF(LEN(INDEX('By serial number'!$A:$AV,MATCH(TEXT($C174,"000"),'By serial number'!$A:$A,0),MATCH(_7043_DJones_1_export_excel_2_9_[[#Headers],[NBAA Web]],'By serial number'!$A$1:$AV$1,0)))=0,"",INDEX('By serial number'!$A:$AV,MATCH(TEXT($C174,"000"),'By serial number'!$A:$A,0),MATCH(_7043_DJones_1_export_excel_2_9_[[#Headers],[NBAA Web]],'By serial number'!$A$1:$AV$1,0)))</f>
        <v/>
      </c>
      <c r="BE174" s="4" t="str">
        <f>IF(LEN(INDEX('By serial number'!$A:$AV,MATCH(TEXT($C174,"000"),'By serial number'!$A:$A,0),MATCH(_7043_DJones_1_export_excel_2_9_[[#Headers],[NBAA email]],'By serial number'!$A$1:$AV$1,0)))=0,"",INDEX('By serial number'!$A:$AV,MATCH(TEXT($C174,"000"),'By serial number'!$A:$A,0),MATCH(_7043_DJones_1_export_excel_2_9_[[#Headers],[NBAA email]],'By serial number'!$A$1:$AV$1,0)))</f>
        <v/>
      </c>
      <c r="BF174" s="4" t="str">
        <f>IF(LEN(INDEX('By serial number'!$A:$AV,MATCH(TEXT($C174,"000"),'By serial number'!$A:$A,0),MATCH(_7043_DJones_1_export_excel_2_9_[[#Headers],[NBAA NBAA Link]],'By serial number'!$A$1:$AV$1,0)))=0,"",INDEX('By serial number'!$A:$AV,MATCH(TEXT($C174,"000"),'By serial number'!$A:$A,0),MATCH(_7043_DJones_1_export_excel_2_9_[[#Headers],[NBAA NBAA Link]],'By serial number'!$A$1:$AV$1,0)))</f>
        <v/>
      </c>
      <c r="BG174" s="4" t="str">
        <f>IF(LEN(INDEX('By serial number'!$A:$AV,MATCH(TEXT($C174,"000"),'By serial number'!$A:$A,0),MATCH(_7043_DJones_1_export_excel_2_9_[[#Headers],[Certificate Designator]],'By serial number'!$A$1:$AV$1,0)))=0,"",INDEX('By serial number'!$A:$AV,MATCH(TEXT($C174,"000"),'By serial number'!$A:$A,0),MATCH(_7043_DJones_1_export_excel_2_9_[[#Headers],[Certificate Designator]],'By serial number'!$A$1:$AV$1,0)))</f>
        <v>I8PA</v>
      </c>
      <c r="BH174" s="4" t="str">
        <f>IF(LEN(INDEX('By serial number'!$A:$AV,MATCH(TEXT($C174,"000"),'By serial number'!$A:$A,0),MATCH(_7043_DJones_1_export_excel_2_9_[[#Headers],[Company Name]],'By serial number'!$A$1:$AV$1,0)))=0,"",INDEX('By serial number'!$A:$AV,MATCH(TEXT($C174,"000"),'By serial number'!$A:$A,0),MATCH(_7043_DJones_1_export_excel_2_9_[[#Headers],[Company Name]],'By serial number'!$A$1:$AV$1,0)))</f>
        <v>PINNACLE AIR CHARTER L L C</v>
      </c>
      <c r="BI174" s="4" t="str">
        <f>IF(LEN(INDEX('By serial number'!$A:$AV,MATCH(TEXT($C174,"000"),'By serial number'!$A:$A,0),MATCH(_7043_DJones_1_export_excel_2_9_[[#Headers],[CEO_Name]],'By serial number'!$A$1:$AV$1,0)))=0,"",INDEX('By serial number'!$A:$AV,MATCH(TEXT($C174,"000"),'By serial number'!$A:$A,0),MATCH(_7043_DJones_1_export_excel_2_9_[[#Headers],[CEO_Name]],'By serial number'!$A$1:$AV$1,0)))</f>
        <v>PAVLICEK, CURT</v>
      </c>
      <c r="BJ174" s="4" t="str">
        <f>IF(LEN(INDEX('By serial number'!$A:$AV,MATCH(TEXT($C174,"000"),'By serial number'!$A:$A,0),MATCH(_7043_DJones_1_export_excel_2_9_[[#Headers],[CEO_Title]],'By serial number'!$A$1:$AV$1,0)))=0,"",INDEX('By serial number'!$A:$AV,MATCH(TEXT($C174,"000"),'By serial number'!$A:$A,0),MATCH(_7043_DJones_1_export_excel_2_9_[[#Headers],[CEO_Title]],'By serial number'!$A$1:$AV$1,0)))</f>
        <v>PRESIDENT</v>
      </c>
      <c r="BK174" s="4" t="str">
        <f>IF(LEN(INDEX('By serial number'!$A:$AV,MATCH(TEXT($C174,"000"),'By serial number'!$A:$A,0),MATCH(_7043_DJones_1_export_excel_2_9_[[#Headers],[CEO_Address1]],'By serial number'!$A$1:$AV$1,0)))=0,"",INDEX('By serial number'!$A:$AV,MATCH(TEXT($C174,"000"),'By serial number'!$A:$A,0),MATCH(_7043_DJones_1_export_excel_2_9_[[#Headers],[CEO_Address1]],'By serial number'!$A$1:$AV$1,0)))</f>
        <v>14988 NORTH 78TH WAY</v>
      </c>
      <c r="BL174" s="4" t="str">
        <f>IF(LEN(INDEX('By serial number'!$A:$AV,MATCH(TEXT($C174,"000"),'By serial number'!$A:$A,0),MATCH(_7043_DJones_1_export_excel_2_9_[[#Headers],[CEO_Address2]],'By serial number'!$A$1:$AV$1,0)))=0,"",INDEX('By serial number'!$A:$AV,MATCH(TEXT($C174,"000"),'By serial number'!$A:$A,0),MATCH(_7043_DJones_1_export_excel_2_9_[[#Headers],[CEO_Address2]],'By serial number'!$A$1:$AV$1,0)))</f>
        <v>SUITE 106</v>
      </c>
      <c r="BM174" s="4" t="str">
        <f>IF(LEN(INDEX('By serial number'!$A:$AV,MATCH(TEXT($C174,"000"),'By serial number'!$A:$A,0),MATCH(_7043_DJones_1_export_excel_2_9_[[#Headers],[CEO_Address3]],'By serial number'!$A$1:$AV$1,0)))=0,"",INDEX('By serial number'!$A:$AV,MATCH(TEXT($C174,"000"),'By serial number'!$A:$A,0),MATCH(_7043_DJones_1_export_excel_2_9_[[#Headers],[CEO_Address3]],'By serial number'!$A$1:$AV$1,0)))</f>
        <v/>
      </c>
      <c r="BN174" s="4" t="str">
        <f>IF(LEN(INDEX('By serial number'!$A:$AV,MATCH(TEXT($C174,"000"),'By serial number'!$A:$A,0),MATCH(_7043_DJones_1_export_excel_2_9_[[#Headers],[CEO_City]],'By serial number'!$A$1:$AV$1,0)))=0,"",INDEX('By serial number'!$A:$AV,MATCH(TEXT($C174,"000"),'By serial number'!$A:$A,0),MATCH(_7043_DJones_1_export_excel_2_9_[[#Headers],[CEO_City]],'By serial number'!$A$1:$AV$1,0)))</f>
        <v>SCOTTSDALE</v>
      </c>
      <c r="BO174" s="4" t="str">
        <f>IF(LEN(INDEX('By serial number'!$A:$AV,MATCH(TEXT($C174,"000"),'By serial number'!$A:$A,0),MATCH(_7043_DJones_1_export_excel_2_9_[[#Headers],[CEO_State]],'By serial number'!$A$1:$AV$1,0)))=0,"",INDEX('By serial number'!$A:$AV,MATCH(TEXT($C174,"000"),'By serial number'!$A:$A,0),MATCH(_7043_DJones_1_export_excel_2_9_[[#Headers],[CEO_State]],'By serial number'!$A$1:$AV$1,0)))</f>
        <v>AZ</v>
      </c>
      <c r="BP174" s="4" t="str">
        <f>IF(LEN(INDEX('By serial number'!$A:$AV,MATCH(TEXT($C174,"000"),'By serial number'!$A:$A,0),MATCH(_7043_DJones_1_export_excel_2_9_[[#Headers],[CEO_Postal_Code]],'By serial number'!$A$1:$AV$1,0)))=0,"",INDEX('By serial number'!$A:$AV,MATCH(TEXT($C174,"000"),'By serial number'!$A:$A,0),MATCH(_7043_DJones_1_export_excel_2_9_[[#Headers],[CEO_Postal_Code]],'By serial number'!$A$1:$AV$1,0)))</f>
        <v>85260</v>
      </c>
      <c r="BQ174" s="4" t="str">
        <f>IF(LEN(INDEX('By serial number'!$A:$AV,MATCH(TEXT($C174,"000"),'By serial number'!$A:$A,0),MATCH(_7043_DJones_1_export_excel_2_9_[[#Headers],[CEO_Country]],'By serial number'!$A$1:$AV$1,0)))=0,"",INDEX('By serial number'!$A:$AV,MATCH(TEXT($C174,"000"),'By serial number'!$A:$A,0),MATCH(_7043_DJones_1_export_excel_2_9_[[#Headers],[CEO_Country]],'By serial number'!$A$1:$AV$1,0)))</f>
        <v>US</v>
      </c>
      <c r="BR174" s="4" t="str">
        <f>IF(LEN(INDEX('By serial number'!$A:$AV,MATCH(TEXT($C174,"000"),'By serial number'!$A:$A,0),MATCH(_7043_DJones_1_export_excel_2_9_[[#Headers],[CEO_Phone]],'By serial number'!$A$1:$AV$1,0)))=0,"",INDEX('By serial number'!$A:$AV,MATCH(TEXT($C174,"000"),'By serial number'!$A:$A,0),MATCH(_7043_DJones_1_export_excel_2_9_[[#Headers],[CEO_Phone]],'By serial number'!$A$1:$AV$1,0)))</f>
        <v>4809988989</v>
      </c>
      <c r="BS174" s="4" t="str">
        <f>IF(LEN(INDEX('By serial number'!$A:$AV,MATCH(TEXT($C174,"000"),'By serial number'!$A:$A,0),MATCH(_7043_DJones_1_export_excel_2_9_[[#Headers],[CEO_Phone_Extension]],'By serial number'!$A$1:$AV$1,0)))=0,"",INDEX('By serial number'!$A:$AV,MATCH(TEXT($C174,"000"),'By serial number'!$A:$A,0),MATCH(_7043_DJones_1_export_excel_2_9_[[#Headers],[CEO_Phone_Extension]],'By serial number'!$A$1:$AV$1,0)))</f>
        <v/>
      </c>
      <c r="BT174" s="4" t="str">
        <f>IF(LEN(INDEX('By serial number'!$A:$AV,MATCH(TEXT($C174,"000"),'By serial number'!$A:$A,0),MATCH(_7043_DJones_1_export_excel_2_9_[[#Headers],[CEO_Foreign_Phone]],'By serial number'!$A$1:$AV$1,0)))=0,"",INDEX('By serial number'!$A:$AV,MATCH(TEXT($C174,"000"),'By serial number'!$A:$A,0),MATCH(_7043_DJones_1_export_excel_2_9_[[#Headers],[CEO_Foreign_Phone]],'By serial number'!$A$1:$AV$1,0)))</f>
        <v/>
      </c>
      <c r="BU174" s="4" t="str">
        <f>IFERROR(INDEX(Zerobounce!$A:$B,MATCH(_7043_DJones_1_export_excel_2_9_[[#This Row],[COMPEMAILADDRESS]],Zerobounce!$A:$A,0),2),"")</f>
        <v/>
      </c>
      <c r="BV174" s="4" t="str">
        <f>IFERROR(INDEX(Zerobounce!$A:$B,MATCH(_7043_DJones_1_export_excel_2_9_[[#This Row],[CONTACTEMAIL]],Zerobounce!$A:$A,0),2),"")</f>
        <v>valid</v>
      </c>
      <c r="BW174" s="11"/>
    </row>
    <row r="175" spans="1:75" x14ac:dyDescent="0.25">
      <c r="A175" s="4" t="s">
        <v>999</v>
      </c>
      <c r="B175" s="4" t="s">
        <v>1000</v>
      </c>
      <c r="C175">
        <v>296</v>
      </c>
      <c r="D175" s="4" t="s">
        <v>833</v>
      </c>
      <c r="E175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C-FREE / C-FREE </v>
      </c>
      <c r="F175" s="4" t="s">
        <v>1255</v>
      </c>
      <c r="G175" s="4" t="s">
        <v>1256</v>
      </c>
      <c r="H175" s="4" t="s">
        <v>358</v>
      </c>
      <c r="I175" s="4" t="s">
        <v>1043</v>
      </c>
      <c r="J175" s="4" t="s">
        <v>2084</v>
      </c>
      <c r="K175" s="4" t="s">
        <v>2085</v>
      </c>
      <c r="L175" s="4"/>
      <c r="M175" s="4" t="s">
        <v>361</v>
      </c>
      <c r="N175" s="4" t="s">
        <v>1256</v>
      </c>
      <c r="O175" t="s">
        <v>2086</v>
      </c>
      <c r="P175" s="4" t="s">
        <v>358</v>
      </c>
      <c r="Q175" s="4" t="s">
        <v>1193</v>
      </c>
      <c r="R175" s="4" t="s">
        <v>2087</v>
      </c>
      <c r="S175" s="4" t="s">
        <v>2088</v>
      </c>
      <c r="T175" s="4" t="s">
        <v>2089</v>
      </c>
      <c r="U175" s="4"/>
      <c r="V175" s="4" t="s">
        <v>2139</v>
      </c>
      <c r="W175" s="4" t="s">
        <v>2140</v>
      </c>
      <c r="X175" s="4" t="s">
        <v>1176</v>
      </c>
      <c r="Y175" s="4" t="s">
        <v>2141</v>
      </c>
      <c r="Z175" s="4" t="s">
        <v>2089</v>
      </c>
      <c r="AA175" s="4"/>
      <c r="AB175" s="4"/>
      <c r="AC175" s="4" t="str">
        <f>IF(LEN(INDEX('By serial number'!$A:$AV,MATCH(TEXT($C175,"000"),'By serial number'!$A:$A,0),MATCH(_7043_DJones_1_export_excel_2_9_[[#Headers],["Operator"]],'By serial number'!$A$1:$AV$1,0)))=0,"",INDEX('By serial number'!$A:$AV,MATCH(TEXT($C175,"000"),'By serial number'!$A:$A,0),MATCH(_7043_DJones_1_export_excel_2_9_[[#Headers],["Operator"]],'By serial number'!$A$1:$AV$1,0)))</f>
        <v xml:space="preserve">Fast Air Ltd </v>
      </c>
      <c r="AD175" s="4" t="str">
        <f>IF(LEN(INDEX('By serial number'!$A:$AV,MATCH(TEXT($C175,"000"),'By serial number'!$A:$A,0),MATCH(_7043_DJones_1_export_excel_2_9_[[#Headers],[Data]],'By serial number'!$A$1:$AV$1,0)))=0,"",INDEX('By serial number'!$A:$AV,MATCH(TEXT($C175,"000"),'By serial number'!$A:$A,0),MATCH(_7043_DJones_1_export_excel_2_9_[[#Headers],[Data]],'By serial number'!$A$1:$AV$1,0)))</f>
        <v>rg 11/16/11</v>
      </c>
      <c r="AE175" s="4" t="str">
        <f>IF(LEN(INDEX('By serial number'!$A:$AV,MATCH(TEXT($C175,"000"),'By serial number'!$A:$A,0),MATCH(_7043_DJones_1_export_excel_2_9_[[#Headers],[NAME]],'By serial number'!$A$1:$AV$1,0)))=0,"",INDEX('By serial number'!$A:$AV,MATCH(TEXT($C175,"000"),'By serial number'!$A:$A,0),MATCH(_7043_DJones_1_export_excel_2_9_[[#Headers],[NAME]],'By serial number'!$A$1:$AV$1,0)))</f>
        <v>Fast Air Ltd.</v>
      </c>
      <c r="AF175" s="4" t="str">
        <f>IF(LEN(INDEX('By serial number'!$A:$AV,MATCH(TEXT($C175,"000"),'By serial number'!$A:$A,0),MATCH(_7043_DJones_1_export_excel_2_9_[[#Headers],[STREET]],'By serial number'!$A$1:$AV$1,0)))=0,"",INDEX('By serial number'!$A:$AV,MATCH(TEXT($C175,"000"),'By serial number'!$A:$A,0),MATCH(_7043_DJones_1_export_excel_2_9_[[#Headers],[STREET]],'By serial number'!$A$1:$AV$1,0)))</f>
        <v/>
      </c>
      <c r="AG175" s="4" t="str">
        <f>IF(LEN(INDEX('By serial number'!$A:$AV,MATCH(TEXT($C175,"000"),'By serial number'!$A:$A,0),MATCH(_7043_DJones_1_export_excel_2_9_[[#Headers],[CITY]],'By serial number'!$A$1:$AV$1,0)))=0,"",INDEX('By serial number'!$A:$AV,MATCH(TEXT($C175,"000"),'By serial number'!$A:$A,0),MATCH(_7043_DJones_1_export_excel_2_9_[[#Headers],[CITY]],'By serial number'!$A$1:$AV$1,0)))</f>
        <v>Winnipeg</v>
      </c>
      <c r="AH175" s="4" t="str">
        <f>IF(LEN(INDEX('By serial number'!$A:$AV,MATCH(TEXT($C175,"000"),'By serial number'!$A:$A,0),MATCH(_7043_DJones_1_export_excel_2_9_[[#Headers],[STATE]],'By serial number'!$A$1:$AV$1,0)))=0,"",INDEX('By serial number'!$A:$AV,MATCH(TEXT($C175,"000"),'By serial number'!$A:$A,0),MATCH(_7043_DJones_1_export_excel_2_9_[[#Headers],[STATE]],'By serial number'!$A$1:$AV$1,0)))</f>
        <v>Manitoba</v>
      </c>
      <c r="AI175" s="4" t="e">
        <f>IF(LEN(INDEX('By serial number'!$A:$AV,MATCH(TEXT($C175,"000"),'By serial number'!$A:$A,0),MATCH(_7043_DJones_1_export_excel_2_9_[[#Headers],[Column1]],'By serial number'!$A$1:$AV$1,0)))=0,"",INDEX('By serial number'!$A:$AV,MATCH(TEXT($C175,"000"),'By serial number'!$A:$A,0),MATCH(_7043_DJones_1_export_excel_2_9_[[#Headers],[Column1]],'By serial number'!$A$1:$AV$1,0)))</f>
        <v>#N/A</v>
      </c>
      <c r="AJ175" s="4" t="str">
        <f>IF(LEN(INDEX('By serial number'!$A:$AV,MATCH(TEXT($C175,"000"),'By serial number'!$A:$A,0),MATCH(_7043_DJones_1_export_excel_2_9_[[#Headers],[OTHER NAMES(1)]],'By serial number'!$A$1:$AV$1,0)))=0,"",INDEX('By serial number'!$A:$AV,MATCH(TEXT($C175,"000"),'By serial number'!$A:$A,0),MATCH(_7043_DJones_1_export_excel_2_9_[[#Headers],[OTHER NAMES(1)]],'By serial number'!$A$1:$AV$1,0)))</f>
        <v/>
      </c>
      <c r="AK175" s="4" t="str">
        <f>IF(LEN(INDEX('By serial number'!$A:$AV,MATCH(TEXT($C175,"000"),'By serial number'!$A:$A,0),MATCH(_7043_DJones_1_export_excel_2_9_[[#Headers],[OTHER NAMES(2)]],'By serial number'!$A$1:$AV$1,0)))=0,"",INDEX('By serial number'!$A:$AV,MATCH(TEXT($C175,"000"),'By serial number'!$A:$A,0),MATCH(_7043_DJones_1_export_excel_2_9_[[#Headers],[OTHER NAMES(2)]],'By serial number'!$A$1:$AV$1,0)))</f>
        <v/>
      </c>
      <c r="AL175" s="4" t="str">
        <f>IF(LEN(INDEX('By serial number'!$A:$AV,MATCH(TEXT($C175,"000"),'By serial number'!$A:$A,0),MATCH(_7043_DJones_1_export_excel_2_9_[[#Headers],[Part 135 Certificate Holder Name]],'By serial number'!$A$1:$AV$1,0)))=0,"",INDEX('By serial number'!$A:$AV,MATCH(TEXT($C175,"000"),'By serial number'!$A:$A,0),MATCH(_7043_DJones_1_export_excel_2_9_[[#Headers],[Part 135 Certificate Holder Name]],'By serial number'!$A$1:$AV$1,0)))</f>
        <v/>
      </c>
      <c r="AM175" s="4" t="str">
        <f>IF(LEN(INDEX('By serial number'!$A:$AV,MATCH(TEXT($C175,"000"),'By serial number'!$A:$A,0),MATCH(_7043_DJones_1_export_excel_2_9_[[#Headers],[Part 135 Dsgn]],'By serial number'!$A$1:$AV$1,0)))=0,"",INDEX('By serial number'!$A:$AV,MATCH(TEXT($C175,"000"),'By serial number'!$A:$A,0),MATCH(_7043_DJones_1_export_excel_2_9_[[#Headers],[Part 135 Dsgn]],'By serial number'!$A$1:$AV$1,0)))</f>
        <v/>
      </c>
      <c r="AN175" s="4" t="e">
        <f>IF(LEN(INDEX('By serial number'!$A:$AV,MATCH(TEXT($C175,"000"),'By serial number'!$A:$A,0),MATCH(_7043_DJones_1_export_excel_2_9_[[#Headers],[Column2]],'By serial number'!$A$1:$AV$1,0)))=0,"",INDEX('By serial number'!$A:$AV,MATCH(TEXT($C175,"000"),'By serial number'!$A:$A,0),MATCH(_7043_DJones_1_export_excel_2_9_[[#Headers],[Column2]],'By serial number'!$A$1:$AV$1,0)))</f>
        <v>#N/A</v>
      </c>
      <c r="AO175" s="4" t="str">
        <f>IF(LEN(INDEX('By serial number'!$A:$AV,MATCH(TEXT($C175,"000"),'By serial number'!$A:$A,0),MATCH(_7043_DJones_1_export_excel_2_9_[[#Headers],[DNB Key People]],'By serial number'!$A$1:$AV$1,0)))=0,"",INDEX('By serial number'!$A:$AV,MATCH(TEXT($C175,"000"),'By serial number'!$A:$A,0),MATCH(_7043_DJones_1_export_excel_2_9_[[#Headers],[DNB Key People]],'By serial number'!$A$1:$AV$1,0)))</f>
        <v/>
      </c>
      <c r="AP175" s="4" t="str">
        <f>IF(LEN(INDEX('By serial number'!$A:$AV,MATCH(TEXT($C175,"000"),'By serial number'!$A:$A,0),MATCH(_7043_DJones_1_export_excel_2_9_[[#Headers],[POC]],'By serial number'!$A$1:$AV$1,0)))=0,"",INDEX('By serial number'!$A:$AV,MATCH(TEXT($C175,"000"),'By serial number'!$A:$A,0),MATCH(_7043_DJones_1_export_excel_2_9_[[#Headers],[POC]],'By serial number'!$A$1:$AV$1,0)))</f>
        <v/>
      </c>
      <c r="AQ175" s="4" t="str">
        <f>IF(LEN(INDEX('By serial number'!$A:$AV,MATCH(TEXT($C175,"000"),'By serial number'!$A:$A,0),MATCH(_7043_DJones_1_export_excel_2_9_[[#Headers],[Title]],'By serial number'!$A$1:$AV$1,0)))=0,"",INDEX('By serial number'!$A:$AV,MATCH(TEXT($C175,"000"),'By serial number'!$A:$A,0),MATCH(_7043_DJones_1_export_excel_2_9_[[#Headers],[Title]],'By serial number'!$A$1:$AV$1,0)))</f>
        <v/>
      </c>
      <c r="AR175" s="4" t="str">
        <f>IF(LEN(INDEX('By serial number'!$A:$AV,MATCH(TEXT($C175,"000"),'By serial number'!$A:$A,0),MATCH(_7043_DJones_1_export_excel_2_9_[[#Headers],[Address]],'By serial number'!$A$1:$AV$1,0)))=0,"",INDEX('By serial number'!$A:$AV,MATCH(TEXT($C175,"000"),'By serial number'!$A:$A,0),MATCH(_7043_DJones_1_export_excel_2_9_[[#Headers],[Address]],'By serial number'!$A$1:$AV$1,0)))</f>
        <v/>
      </c>
      <c r="AS175" s="4" t="e">
        <f>IF(LEN(INDEX('By serial number'!$A:$AV,MATCH(TEXT($C175,"000"),'By serial number'!$A:$A,0),MATCH(_7043_DJones_1_export_excel_2_9_[[#Headers],[Column3]],'By serial number'!$A$1:$AV$1,0)))=0,"",INDEX('By serial number'!$A:$AV,MATCH(TEXT($C175,"000"),'By serial number'!$A:$A,0),MATCH(_7043_DJones_1_export_excel_2_9_[[#Headers],[Column3]],'By serial number'!$A$1:$AV$1,0)))</f>
        <v>#N/A</v>
      </c>
      <c r="AT175" s="4" t="str">
        <f>IF(LEN(INDEX('By serial number'!$A:$AV,MATCH(TEXT($C175,"000"),'By serial number'!$A:$A,0),MATCH(_7043_DJones_1_export_excel_2_9_[[#Headers],[Phone]],'By serial number'!$A$1:$AV$1,0)))=0,"",INDEX('By serial number'!$A:$AV,MATCH(TEXT($C175,"000"),'By serial number'!$A:$A,0),MATCH(_7043_DJones_1_export_excel_2_9_[[#Headers],[Phone]],'By serial number'!$A$1:$AV$1,0)))</f>
        <v/>
      </c>
      <c r="AU175" s="4" t="str">
        <f>IF(LEN(INDEX('By serial number'!$A:$AV,MATCH(TEXT($C175,"000"),'By serial number'!$A:$A,0),MATCH(_7043_DJones_1_export_excel_2_9_[[#Headers],[Email]],'By serial number'!$A$1:$AV$1,0)))=0,"",INDEX('By serial number'!$A:$AV,MATCH(TEXT($C175,"000"),'By serial number'!$A:$A,0),MATCH(_7043_DJones_1_export_excel_2_9_[[#Headers],[Email]],'By serial number'!$A$1:$AV$1,0)))</f>
        <v/>
      </c>
      <c r="AV175" s="4" t="e">
        <f>IF(LEN(INDEX('By serial number'!$A:$AV,MATCH(TEXT($C175,"000"),'By serial number'!$A:$A,0),MATCH(_7043_DJones_1_export_excel_2_9_[[#Headers],[Column4]],'By serial number'!$A$1:$AV$1,0)))=0,"",INDEX('By serial number'!$A:$AV,MATCH(TEXT($C175,"000"),'By serial number'!$A:$A,0),MATCH(_7043_DJones_1_export_excel_2_9_[[#Headers],[Column4]],'By serial number'!$A$1:$AV$1,0)))</f>
        <v>#N/A</v>
      </c>
      <c r="AW175" s="4" t="str">
        <f>IF(LEN(INDEX('By serial number'!$A:$AV,MATCH(TEXT($C175,"000"),'By serial number'!$A:$A,0),MATCH(_7043_DJones_1_export_excel_2_9_[[#Headers],[NBAA Name]],'By serial number'!$A$1:$AV$1,0)))=0,"",INDEX('By serial number'!$A:$AV,MATCH(TEXT($C175,"000"),'By serial number'!$A:$A,0),MATCH(_7043_DJones_1_export_excel_2_9_[[#Headers],[NBAA Name]],'By serial number'!$A$1:$AV$1,0)))</f>
        <v/>
      </c>
      <c r="AX175" s="4" t="str">
        <f>IF(LEN(INDEX('By serial number'!$A:$AV,MATCH(TEXT($C175,"000"),'By serial number'!$A:$A,0),MATCH(_7043_DJones_1_export_excel_2_9_[[#Headers],[NBAA Addr1]],'By serial number'!$A$1:$AV$1,0)))=0,"",INDEX('By serial number'!$A:$AV,MATCH(TEXT($C175,"000"),'By serial number'!$A:$A,0),MATCH(_7043_DJones_1_export_excel_2_9_[[#Headers],[NBAA Addr1]],'By serial number'!$A$1:$AV$1,0)))</f>
        <v/>
      </c>
      <c r="AY175" s="4" t="str">
        <f>IF(LEN(INDEX('By serial number'!$A:$AV,MATCH(TEXT($C175,"000"),'By serial number'!$A:$A,0),MATCH(_7043_DJones_1_export_excel_2_9_[[#Headers],[NBAA Addr2]],'By serial number'!$A$1:$AV$1,0)))=0,"",INDEX('By serial number'!$A:$AV,MATCH(TEXT($C175,"000"),'By serial number'!$A:$A,0),MATCH(_7043_DJones_1_export_excel_2_9_[[#Headers],[NBAA Addr2]],'By serial number'!$A$1:$AV$1,0)))</f>
        <v/>
      </c>
      <c r="AZ175" s="4" t="str">
        <f>IF(LEN(INDEX('By serial number'!$A:$AV,MATCH(TEXT($C175,"000"),'By serial number'!$A:$A,0),MATCH(_7043_DJones_1_export_excel_2_9_[[#Headers],[NBAA City]],'By serial number'!$A$1:$AV$1,0)))=0,"",INDEX('By serial number'!$A:$AV,MATCH(TEXT($C175,"000"),'By serial number'!$A:$A,0),MATCH(_7043_DJones_1_export_excel_2_9_[[#Headers],[NBAA City]],'By serial number'!$A$1:$AV$1,0)))</f>
        <v/>
      </c>
      <c r="BA175" s="4" t="str">
        <f>IF(LEN(INDEX('By serial number'!$A:$AV,MATCH(TEXT($C175,"000"),'By serial number'!$A:$A,0),MATCH(_7043_DJones_1_export_excel_2_9_[[#Headers],[NBAA State]],'By serial number'!$A$1:$AV$1,0)))=0,"",INDEX('By serial number'!$A:$AV,MATCH(TEXT($C175,"000"),'By serial number'!$A:$A,0),MATCH(_7043_DJones_1_export_excel_2_9_[[#Headers],[NBAA State]],'By serial number'!$A$1:$AV$1,0)))</f>
        <v/>
      </c>
      <c r="BB175" s="4" t="str">
        <f>IF(LEN(INDEX('By serial number'!$A:$AV,MATCH(TEXT($C175,"000"),'By serial number'!$A:$A,0),MATCH(_7043_DJones_1_export_excel_2_9_[[#Headers],[NBAA Zip]],'By serial number'!$A$1:$AV$1,0)))=0,"",INDEX('By serial number'!$A:$AV,MATCH(TEXT($C175,"000"),'By serial number'!$A:$A,0),MATCH(_7043_DJones_1_export_excel_2_9_[[#Headers],[NBAA Zip]],'By serial number'!$A$1:$AV$1,0)))</f>
        <v/>
      </c>
      <c r="BC175" s="4" t="str">
        <f>IF(LEN(INDEX('By serial number'!$A:$AV,MATCH(TEXT($C175,"000"),'By serial number'!$A:$A,0),MATCH(_7043_DJones_1_export_excel_2_9_[[#Headers],[NBAA Phone]],'By serial number'!$A$1:$AV$1,0)))=0,"",INDEX('By serial number'!$A:$AV,MATCH(TEXT($C175,"000"),'By serial number'!$A:$A,0),MATCH(_7043_DJones_1_export_excel_2_9_[[#Headers],[NBAA Phone]],'By serial number'!$A$1:$AV$1,0)))</f>
        <v/>
      </c>
      <c r="BD175" s="4" t="str">
        <f>IF(LEN(INDEX('By serial number'!$A:$AV,MATCH(TEXT($C175,"000"),'By serial number'!$A:$A,0),MATCH(_7043_DJones_1_export_excel_2_9_[[#Headers],[NBAA Web]],'By serial number'!$A$1:$AV$1,0)))=0,"",INDEX('By serial number'!$A:$AV,MATCH(TEXT($C175,"000"),'By serial number'!$A:$A,0),MATCH(_7043_DJones_1_export_excel_2_9_[[#Headers],[NBAA Web]],'By serial number'!$A$1:$AV$1,0)))</f>
        <v/>
      </c>
      <c r="BE175" s="4" t="str">
        <f>IF(LEN(INDEX('By serial number'!$A:$AV,MATCH(TEXT($C175,"000"),'By serial number'!$A:$A,0),MATCH(_7043_DJones_1_export_excel_2_9_[[#Headers],[NBAA email]],'By serial number'!$A$1:$AV$1,0)))=0,"",INDEX('By serial number'!$A:$AV,MATCH(TEXT($C175,"000"),'By serial number'!$A:$A,0),MATCH(_7043_DJones_1_export_excel_2_9_[[#Headers],[NBAA email]],'By serial number'!$A$1:$AV$1,0)))</f>
        <v/>
      </c>
      <c r="BF175" s="4" t="str">
        <f>IF(LEN(INDEX('By serial number'!$A:$AV,MATCH(TEXT($C175,"000"),'By serial number'!$A:$A,0),MATCH(_7043_DJones_1_export_excel_2_9_[[#Headers],[NBAA NBAA Link]],'By serial number'!$A$1:$AV$1,0)))=0,"",INDEX('By serial number'!$A:$AV,MATCH(TEXT($C175,"000"),'By serial number'!$A:$A,0),MATCH(_7043_DJones_1_export_excel_2_9_[[#Headers],[NBAA NBAA Link]],'By serial number'!$A$1:$AV$1,0)))</f>
        <v/>
      </c>
      <c r="BG175" s="4" t="str">
        <f>IF(LEN(INDEX('By serial number'!$A:$AV,MATCH(TEXT($C175,"000"),'By serial number'!$A:$A,0),MATCH(_7043_DJones_1_export_excel_2_9_[[#Headers],[Certificate Designator]],'By serial number'!$A$1:$AV$1,0)))=0,"",INDEX('By serial number'!$A:$AV,MATCH(TEXT($C175,"000"),'By serial number'!$A:$A,0),MATCH(_7043_DJones_1_export_excel_2_9_[[#Headers],[Certificate Designator]],'By serial number'!$A$1:$AV$1,0)))</f>
        <v/>
      </c>
      <c r="BH175" s="4" t="str">
        <f>IF(LEN(INDEX('By serial number'!$A:$AV,MATCH(TEXT($C175,"000"),'By serial number'!$A:$A,0),MATCH(_7043_DJones_1_export_excel_2_9_[[#Headers],[Company Name]],'By serial number'!$A$1:$AV$1,0)))=0,"",INDEX('By serial number'!$A:$AV,MATCH(TEXT($C175,"000"),'By serial number'!$A:$A,0),MATCH(_7043_DJones_1_export_excel_2_9_[[#Headers],[Company Name]],'By serial number'!$A$1:$AV$1,0)))</f>
        <v/>
      </c>
      <c r="BI175" s="4" t="str">
        <f>IF(LEN(INDEX('By serial number'!$A:$AV,MATCH(TEXT($C175,"000"),'By serial number'!$A:$A,0),MATCH(_7043_DJones_1_export_excel_2_9_[[#Headers],[CEO_Name]],'By serial number'!$A$1:$AV$1,0)))=0,"",INDEX('By serial number'!$A:$AV,MATCH(TEXT($C175,"000"),'By serial number'!$A:$A,0),MATCH(_7043_DJones_1_export_excel_2_9_[[#Headers],[CEO_Name]],'By serial number'!$A$1:$AV$1,0)))</f>
        <v/>
      </c>
      <c r="BJ175" s="4" t="str">
        <f>IF(LEN(INDEX('By serial number'!$A:$AV,MATCH(TEXT($C175,"000"),'By serial number'!$A:$A,0),MATCH(_7043_DJones_1_export_excel_2_9_[[#Headers],[CEO_Title]],'By serial number'!$A$1:$AV$1,0)))=0,"",INDEX('By serial number'!$A:$AV,MATCH(TEXT($C175,"000"),'By serial number'!$A:$A,0),MATCH(_7043_DJones_1_export_excel_2_9_[[#Headers],[CEO_Title]],'By serial number'!$A$1:$AV$1,0)))</f>
        <v/>
      </c>
      <c r="BK175" s="4" t="str">
        <f>IF(LEN(INDEX('By serial number'!$A:$AV,MATCH(TEXT($C175,"000"),'By serial number'!$A:$A,0),MATCH(_7043_DJones_1_export_excel_2_9_[[#Headers],[CEO_Address1]],'By serial number'!$A$1:$AV$1,0)))=0,"",INDEX('By serial number'!$A:$AV,MATCH(TEXT($C175,"000"),'By serial number'!$A:$A,0),MATCH(_7043_DJones_1_export_excel_2_9_[[#Headers],[CEO_Address1]],'By serial number'!$A$1:$AV$1,0)))</f>
        <v/>
      </c>
      <c r="BL175" s="4" t="str">
        <f>IF(LEN(INDEX('By serial number'!$A:$AV,MATCH(TEXT($C175,"000"),'By serial number'!$A:$A,0),MATCH(_7043_DJones_1_export_excel_2_9_[[#Headers],[CEO_Address2]],'By serial number'!$A$1:$AV$1,0)))=0,"",INDEX('By serial number'!$A:$AV,MATCH(TEXT($C175,"000"),'By serial number'!$A:$A,0),MATCH(_7043_DJones_1_export_excel_2_9_[[#Headers],[CEO_Address2]],'By serial number'!$A$1:$AV$1,0)))</f>
        <v/>
      </c>
      <c r="BM175" s="4" t="str">
        <f>IF(LEN(INDEX('By serial number'!$A:$AV,MATCH(TEXT($C175,"000"),'By serial number'!$A:$A,0),MATCH(_7043_DJones_1_export_excel_2_9_[[#Headers],[CEO_Address3]],'By serial number'!$A$1:$AV$1,0)))=0,"",INDEX('By serial number'!$A:$AV,MATCH(TEXT($C175,"000"),'By serial number'!$A:$A,0),MATCH(_7043_DJones_1_export_excel_2_9_[[#Headers],[CEO_Address3]],'By serial number'!$A$1:$AV$1,0)))</f>
        <v/>
      </c>
      <c r="BN175" s="4" t="str">
        <f>IF(LEN(INDEX('By serial number'!$A:$AV,MATCH(TEXT($C175,"000"),'By serial number'!$A:$A,0),MATCH(_7043_DJones_1_export_excel_2_9_[[#Headers],[CEO_City]],'By serial number'!$A$1:$AV$1,0)))=0,"",INDEX('By serial number'!$A:$AV,MATCH(TEXT($C175,"000"),'By serial number'!$A:$A,0),MATCH(_7043_DJones_1_export_excel_2_9_[[#Headers],[CEO_City]],'By serial number'!$A$1:$AV$1,0)))</f>
        <v/>
      </c>
      <c r="BO175" s="4" t="str">
        <f>IF(LEN(INDEX('By serial number'!$A:$AV,MATCH(TEXT($C175,"000"),'By serial number'!$A:$A,0),MATCH(_7043_DJones_1_export_excel_2_9_[[#Headers],[CEO_State]],'By serial number'!$A$1:$AV$1,0)))=0,"",INDEX('By serial number'!$A:$AV,MATCH(TEXT($C175,"000"),'By serial number'!$A:$A,0),MATCH(_7043_DJones_1_export_excel_2_9_[[#Headers],[CEO_State]],'By serial number'!$A$1:$AV$1,0)))</f>
        <v/>
      </c>
      <c r="BP175" s="4" t="str">
        <f>IF(LEN(INDEX('By serial number'!$A:$AV,MATCH(TEXT($C175,"000"),'By serial number'!$A:$A,0),MATCH(_7043_DJones_1_export_excel_2_9_[[#Headers],[CEO_Postal_Code]],'By serial number'!$A$1:$AV$1,0)))=0,"",INDEX('By serial number'!$A:$AV,MATCH(TEXT($C175,"000"),'By serial number'!$A:$A,0),MATCH(_7043_DJones_1_export_excel_2_9_[[#Headers],[CEO_Postal_Code]],'By serial number'!$A$1:$AV$1,0)))</f>
        <v/>
      </c>
      <c r="BQ175" s="4" t="str">
        <f>IF(LEN(INDEX('By serial number'!$A:$AV,MATCH(TEXT($C175,"000"),'By serial number'!$A:$A,0),MATCH(_7043_DJones_1_export_excel_2_9_[[#Headers],[CEO_Country]],'By serial number'!$A$1:$AV$1,0)))=0,"",INDEX('By serial number'!$A:$AV,MATCH(TEXT($C175,"000"),'By serial number'!$A:$A,0),MATCH(_7043_DJones_1_export_excel_2_9_[[#Headers],[CEO_Country]],'By serial number'!$A$1:$AV$1,0)))</f>
        <v/>
      </c>
      <c r="BR175" s="4" t="str">
        <f>IF(LEN(INDEX('By serial number'!$A:$AV,MATCH(TEXT($C175,"000"),'By serial number'!$A:$A,0),MATCH(_7043_DJones_1_export_excel_2_9_[[#Headers],[CEO_Phone]],'By serial number'!$A$1:$AV$1,0)))=0,"",INDEX('By serial number'!$A:$AV,MATCH(TEXT($C175,"000"),'By serial number'!$A:$A,0),MATCH(_7043_DJones_1_export_excel_2_9_[[#Headers],[CEO_Phone]],'By serial number'!$A$1:$AV$1,0)))</f>
        <v/>
      </c>
      <c r="BS175" s="4" t="str">
        <f>IF(LEN(INDEX('By serial number'!$A:$AV,MATCH(TEXT($C175,"000"),'By serial number'!$A:$A,0),MATCH(_7043_DJones_1_export_excel_2_9_[[#Headers],[CEO_Phone_Extension]],'By serial number'!$A$1:$AV$1,0)))=0,"",INDEX('By serial number'!$A:$AV,MATCH(TEXT($C175,"000"),'By serial number'!$A:$A,0),MATCH(_7043_DJones_1_export_excel_2_9_[[#Headers],[CEO_Phone_Extension]],'By serial number'!$A$1:$AV$1,0)))</f>
        <v/>
      </c>
      <c r="BT175" s="4" t="str">
        <f>IF(LEN(INDEX('By serial number'!$A:$AV,MATCH(TEXT($C175,"000"),'By serial number'!$A:$A,0),MATCH(_7043_DJones_1_export_excel_2_9_[[#Headers],[CEO_Foreign_Phone]],'By serial number'!$A$1:$AV$1,0)))=0,"",INDEX('By serial number'!$A:$AV,MATCH(TEXT($C175,"000"),'By serial number'!$A:$A,0),MATCH(_7043_DJones_1_export_excel_2_9_[[#Headers],[CEO_Foreign_Phone]],'By serial number'!$A$1:$AV$1,0)))</f>
        <v/>
      </c>
      <c r="BU175" s="4" t="str">
        <f>IFERROR(INDEX(Zerobounce!$A:$B,MATCH(_7043_DJones_1_export_excel_2_9_[[#This Row],[COMPEMAILADDRESS]],Zerobounce!$A:$A,0),2),"")</f>
        <v>do_not_mail</v>
      </c>
      <c r="BV175" s="4" t="str">
        <f>IFERROR(INDEX(Zerobounce!$A:$B,MATCH(_7043_DJones_1_export_excel_2_9_[[#This Row],[CONTACTEMAIL]],Zerobounce!$A:$A,0),2),"")</f>
        <v>catch-all</v>
      </c>
      <c r="BW175" s="11"/>
    </row>
    <row r="176" spans="1:75" x14ac:dyDescent="0.25">
      <c r="A176" s="4" t="s">
        <v>999</v>
      </c>
      <c r="B176" s="4" t="s">
        <v>1000</v>
      </c>
      <c r="C176">
        <v>296</v>
      </c>
      <c r="D176" s="4" t="s">
        <v>833</v>
      </c>
      <c r="E176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C-FREE / C-FREE </v>
      </c>
      <c r="F176" s="4" t="s">
        <v>1255</v>
      </c>
      <c r="G176" s="4" t="s">
        <v>1256</v>
      </c>
      <c r="H176" s="4" t="s">
        <v>358</v>
      </c>
      <c r="I176" s="4" t="s">
        <v>515</v>
      </c>
      <c r="J176" s="4" t="s">
        <v>2142</v>
      </c>
      <c r="K176" s="4" t="s">
        <v>2143</v>
      </c>
      <c r="L176" s="4"/>
      <c r="M176" s="4" t="s">
        <v>2144</v>
      </c>
      <c r="N176" s="4" t="s">
        <v>1845</v>
      </c>
      <c r="O176" t="s">
        <v>2145</v>
      </c>
      <c r="P176" s="4" t="s">
        <v>358</v>
      </c>
      <c r="Q176" s="4" t="s">
        <v>1016</v>
      </c>
      <c r="R176" s="4"/>
      <c r="S176" s="4"/>
      <c r="T176" s="4" t="s">
        <v>2146</v>
      </c>
      <c r="U176" s="4"/>
      <c r="V176" s="4" t="s">
        <v>2147</v>
      </c>
      <c r="W176" s="4" t="s">
        <v>2148</v>
      </c>
      <c r="X176" s="4" t="s">
        <v>1020</v>
      </c>
      <c r="Y176" s="4" t="s">
        <v>2149</v>
      </c>
      <c r="Z176" s="4" t="s">
        <v>2150</v>
      </c>
      <c r="AA176" s="4"/>
      <c r="AB176" s="4" t="s">
        <v>2150</v>
      </c>
      <c r="AC176" s="4" t="str">
        <f>IF(LEN(INDEX('By serial number'!$A:$AV,MATCH(TEXT($C176,"000"),'By serial number'!$A:$A,0),MATCH(_7043_DJones_1_export_excel_2_9_[[#Headers],["Operator"]],'By serial number'!$A$1:$AV$1,0)))=0,"",INDEX('By serial number'!$A:$AV,MATCH(TEXT($C176,"000"),'By serial number'!$A:$A,0),MATCH(_7043_DJones_1_export_excel_2_9_[[#Headers],["Operator"]],'By serial number'!$A$1:$AV$1,0)))</f>
        <v xml:space="preserve">Fast Air Ltd </v>
      </c>
      <c r="AD176" s="4" t="str">
        <f>IF(LEN(INDEX('By serial number'!$A:$AV,MATCH(TEXT($C176,"000"),'By serial number'!$A:$A,0),MATCH(_7043_DJones_1_export_excel_2_9_[[#Headers],[Data]],'By serial number'!$A$1:$AV$1,0)))=0,"",INDEX('By serial number'!$A:$AV,MATCH(TEXT($C176,"000"),'By serial number'!$A:$A,0),MATCH(_7043_DJones_1_export_excel_2_9_[[#Headers],[Data]],'By serial number'!$A$1:$AV$1,0)))</f>
        <v>rg 11/16/11</v>
      </c>
      <c r="AE176" s="4" t="str">
        <f>IF(LEN(INDEX('By serial number'!$A:$AV,MATCH(TEXT($C176,"000"),'By serial number'!$A:$A,0),MATCH(_7043_DJones_1_export_excel_2_9_[[#Headers],[NAME]],'By serial number'!$A$1:$AV$1,0)))=0,"",INDEX('By serial number'!$A:$AV,MATCH(TEXT($C176,"000"),'By serial number'!$A:$A,0),MATCH(_7043_DJones_1_export_excel_2_9_[[#Headers],[NAME]],'By serial number'!$A$1:$AV$1,0)))</f>
        <v>Fast Air Ltd.</v>
      </c>
      <c r="AF176" s="4" t="str">
        <f>IF(LEN(INDEX('By serial number'!$A:$AV,MATCH(TEXT($C176,"000"),'By serial number'!$A:$A,0),MATCH(_7043_DJones_1_export_excel_2_9_[[#Headers],[STREET]],'By serial number'!$A$1:$AV$1,0)))=0,"",INDEX('By serial number'!$A:$AV,MATCH(TEXT($C176,"000"),'By serial number'!$A:$A,0),MATCH(_7043_DJones_1_export_excel_2_9_[[#Headers],[STREET]],'By serial number'!$A$1:$AV$1,0)))</f>
        <v/>
      </c>
      <c r="AG176" s="4" t="str">
        <f>IF(LEN(INDEX('By serial number'!$A:$AV,MATCH(TEXT($C176,"000"),'By serial number'!$A:$A,0),MATCH(_7043_DJones_1_export_excel_2_9_[[#Headers],[CITY]],'By serial number'!$A$1:$AV$1,0)))=0,"",INDEX('By serial number'!$A:$AV,MATCH(TEXT($C176,"000"),'By serial number'!$A:$A,0),MATCH(_7043_DJones_1_export_excel_2_9_[[#Headers],[CITY]],'By serial number'!$A$1:$AV$1,0)))</f>
        <v>Winnipeg</v>
      </c>
      <c r="AH176" s="4" t="str">
        <f>IF(LEN(INDEX('By serial number'!$A:$AV,MATCH(TEXT($C176,"000"),'By serial number'!$A:$A,0),MATCH(_7043_DJones_1_export_excel_2_9_[[#Headers],[STATE]],'By serial number'!$A$1:$AV$1,0)))=0,"",INDEX('By serial number'!$A:$AV,MATCH(TEXT($C176,"000"),'By serial number'!$A:$A,0),MATCH(_7043_DJones_1_export_excel_2_9_[[#Headers],[STATE]],'By serial number'!$A$1:$AV$1,0)))</f>
        <v>Manitoba</v>
      </c>
      <c r="AI176" s="4" t="e">
        <f>IF(LEN(INDEX('By serial number'!$A:$AV,MATCH(TEXT($C176,"000"),'By serial number'!$A:$A,0),MATCH(_7043_DJones_1_export_excel_2_9_[[#Headers],[Column1]],'By serial number'!$A$1:$AV$1,0)))=0,"",INDEX('By serial number'!$A:$AV,MATCH(TEXT($C176,"000"),'By serial number'!$A:$A,0),MATCH(_7043_DJones_1_export_excel_2_9_[[#Headers],[Column1]],'By serial number'!$A$1:$AV$1,0)))</f>
        <v>#N/A</v>
      </c>
      <c r="AJ176" s="4" t="str">
        <f>IF(LEN(INDEX('By serial number'!$A:$AV,MATCH(TEXT($C176,"000"),'By serial number'!$A:$A,0),MATCH(_7043_DJones_1_export_excel_2_9_[[#Headers],[OTHER NAMES(1)]],'By serial number'!$A$1:$AV$1,0)))=0,"",INDEX('By serial number'!$A:$AV,MATCH(TEXT($C176,"000"),'By serial number'!$A:$A,0),MATCH(_7043_DJones_1_export_excel_2_9_[[#Headers],[OTHER NAMES(1)]],'By serial number'!$A$1:$AV$1,0)))</f>
        <v/>
      </c>
      <c r="AK176" s="4" t="str">
        <f>IF(LEN(INDEX('By serial number'!$A:$AV,MATCH(TEXT($C176,"000"),'By serial number'!$A:$A,0),MATCH(_7043_DJones_1_export_excel_2_9_[[#Headers],[OTHER NAMES(2)]],'By serial number'!$A$1:$AV$1,0)))=0,"",INDEX('By serial number'!$A:$AV,MATCH(TEXT($C176,"000"),'By serial number'!$A:$A,0),MATCH(_7043_DJones_1_export_excel_2_9_[[#Headers],[OTHER NAMES(2)]],'By serial number'!$A$1:$AV$1,0)))</f>
        <v/>
      </c>
      <c r="AL176" s="4" t="str">
        <f>IF(LEN(INDEX('By serial number'!$A:$AV,MATCH(TEXT($C176,"000"),'By serial number'!$A:$A,0),MATCH(_7043_DJones_1_export_excel_2_9_[[#Headers],[Part 135 Certificate Holder Name]],'By serial number'!$A$1:$AV$1,0)))=0,"",INDEX('By serial number'!$A:$AV,MATCH(TEXT($C176,"000"),'By serial number'!$A:$A,0),MATCH(_7043_DJones_1_export_excel_2_9_[[#Headers],[Part 135 Certificate Holder Name]],'By serial number'!$A$1:$AV$1,0)))</f>
        <v/>
      </c>
      <c r="AM176" s="4" t="str">
        <f>IF(LEN(INDEX('By serial number'!$A:$AV,MATCH(TEXT($C176,"000"),'By serial number'!$A:$A,0),MATCH(_7043_DJones_1_export_excel_2_9_[[#Headers],[Part 135 Dsgn]],'By serial number'!$A$1:$AV$1,0)))=0,"",INDEX('By serial number'!$A:$AV,MATCH(TEXT($C176,"000"),'By serial number'!$A:$A,0),MATCH(_7043_DJones_1_export_excel_2_9_[[#Headers],[Part 135 Dsgn]],'By serial number'!$A$1:$AV$1,0)))</f>
        <v/>
      </c>
      <c r="AN176" s="4" t="e">
        <f>IF(LEN(INDEX('By serial number'!$A:$AV,MATCH(TEXT($C176,"000"),'By serial number'!$A:$A,0),MATCH(_7043_DJones_1_export_excel_2_9_[[#Headers],[Column2]],'By serial number'!$A$1:$AV$1,0)))=0,"",INDEX('By serial number'!$A:$AV,MATCH(TEXT($C176,"000"),'By serial number'!$A:$A,0),MATCH(_7043_DJones_1_export_excel_2_9_[[#Headers],[Column2]],'By serial number'!$A$1:$AV$1,0)))</f>
        <v>#N/A</v>
      </c>
      <c r="AO176" s="4" t="str">
        <f>IF(LEN(INDEX('By serial number'!$A:$AV,MATCH(TEXT($C176,"000"),'By serial number'!$A:$A,0),MATCH(_7043_DJones_1_export_excel_2_9_[[#Headers],[DNB Key People]],'By serial number'!$A$1:$AV$1,0)))=0,"",INDEX('By serial number'!$A:$AV,MATCH(TEXT($C176,"000"),'By serial number'!$A:$A,0),MATCH(_7043_DJones_1_export_excel_2_9_[[#Headers],[DNB Key People]],'By serial number'!$A$1:$AV$1,0)))</f>
        <v/>
      </c>
      <c r="AP176" s="4" t="str">
        <f>IF(LEN(INDEX('By serial number'!$A:$AV,MATCH(TEXT($C176,"000"),'By serial number'!$A:$A,0),MATCH(_7043_DJones_1_export_excel_2_9_[[#Headers],[POC]],'By serial number'!$A$1:$AV$1,0)))=0,"",INDEX('By serial number'!$A:$AV,MATCH(TEXT($C176,"000"),'By serial number'!$A:$A,0),MATCH(_7043_DJones_1_export_excel_2_9_[[#Headers],[POC]],'By serial number'!$A$1:$AV$1,0)))</f>
        <v/>
      </c>
      <c r="AQ176" s="4" t="str">
        <f>IF(LEN(INDEX('By serial number'!$A:$AV,MATCH(TEXT($C176,"000"),'By serial number'!$A:$A,0),MATCH(_7043_DJones_1_export_excel_2_9_[[#Headers],[Title]],'By serial number'!$A$1:$AV$1,0)))=0,"",INDEX('By serial number'!$A:$AV,MATCH(TEXT($C176,"000"),'By serial number'!$A:$A,0),MATCH(_7043_DJones_1_export_excel_2_9_[[#Headers],[Title]],'By serial number'!$A$1:$AV$1,0)))</f>
        <v/>
      </c>
      <c r="AR176" s="4" t="str">
        <f>IF(LEN(INDEX('By serial number'!$A:$AV,MATCH(TEXT($C176,"000"),'By serial number'!$A:$A,0),MATCH(_7043_DJones_1_export_excel_2_9_[[#Headers],[Address]],'By serial number'!$A$1:$AV$1,0)))=0,"",INDEX('By serial number'!$A:$AV,MATCH(TEXT($C176,"000"),'By serial number'!$A:$A,0),MATCH(_7043_DJones_1_export_excel_2_9_[[#Headers],[Address]],'By serial number'!$A$1:$AV$1,0)))</f>
        <v/>
      </c>
      <c r="AS176" s="4" t="e">
        <f>IF(LEN(INDEX('By serial number'!$A:$AV,MATCH(TEXT($C176,"000"),'By serial number'!$A:$A,0),MATCH(_7043_DJones_1_export_excel_2_9_[[#Headers],[Column3]],'By serial number'!$A$1:$AV$1,0)))=0,"",INDEX('By serial number'!$A:$AV,MATCH(TEXT($C176,"000"),'By serial number'!$A:$A,0),MATCH(_7043_DJones_1_export_excel_2_9_[[#Headers],[Column3]],'By serial number'!$A$1:$AV$1,0)))</f>
        <v>#N/A</v>
      </c>
      <c r="AT176" s="4" t="str">
        <f>IF(LEN(INDEX('By serial number'!$A:$AV,MATCH(TEXT($C176,"000"),'By serial number'!$A:$A,0),MATCH(_7043_DJones_1_export_excel_2_9_[[#Headers],[Phone]],'By serial number'!$A$1:$AV$1,0)))=0,"",INDEX('By serial number'!$A:$AV,MATCH(TEXT($C176,"000"),'By serial number'!$A:$A,0),MATCH(_7043_DJones_1_export_excel_2_9_[[#Headers],[Phone]],'By serial number'!$A$1:$AV$1,0)))</f>
        <v/>
      </c>
      <c r="AU176" s="4" t="str">
        <f>IF(LEN(INDEX('By serial number'!$A:$AV,MATCH(TEXT($C176,"000"),'By serial number'!$A:$A,0),MATCH(_7043_DJones_1_export_excel_2_9_[[#Headers],[Email]],'By serial number'!$A$1:$AV$1,0)))=0,"",INDEX('By serial number'!$A:$AV,MATCH(TEXT($C176,"000"),'By serial number'!$A:$A,0),MATCH(_7043_DJones_1_export_excel_2_9_[[#Headers],[Email]],'By serial number'!$A$1:$AV$1,0)))</f>
        <v/>
      </c>
      <c r="AV176" s="4" t="e">
        <f>IF(LEN(INDEX('By serial number'!$A:$AV,MATCH(TEXT($C176,"000"),'By serial number'!$A:$A,0),MATCH(_7043_DJones_1_export_excel_2_9_[[#Headers],[Column4]],'By serial number'!$A$1:$AV$1,0)))=0,"",INDEX('By serial number'!$A:$AV,MATCH(TEXT($C176,"000"),'By serial number'!$A:$A,0),MATCH(_7043_DJones_1_export_excel_2_9_[[#Headers],[Column4]],'By serial number'!$A$1:$AV$1,0)))</f>
        <v>#N/A</v>
      </c>
      <c r="AW176" s="4" t="str">
        <f>IF(LEN(INDEX('By serial number'!$A:$AV,MATCH(TEXT($C176,"000"),'By serial number'!$A:$A,0),MATCH(_7043_DJones_1_export_excel_2_9_[[#Headers],[NBAA Name]],'By serial number'!$A$1:$AV$1,0)))=0,"",INDEX('By serial number'!$A:$AV,MATCH(TEXT($C176,"000"),'By serial number'!$A:$A,0),MATCH(_7043_DJones_1_export_excel_2_9_[[#Headers],[NBAA Name]],'By serial number'!$A$1:$AV$1,0)))</f>
        <v/>
      </c>
      <c r="AX176" s="4" t="str">
        <f>IF(LEN(INDEX('By serial number'!$A:$AV,MATCH(TEXT($C176,"000"),'By serial number'!$A:$A,0),MATCH(_7043_DJones_1_export_excel_2_9_[[#Headers],[NBAA Addr1]],'By serial number'!$A$1:$AV$1,0)))=0,"",INDEX('By serial number'!$A:$AV,MATCH(TEXT($C176,"000"),'By serial number'!$A:$A,0),MATCH(_7043_DJones_1_export_excel_2_9_[[#Headers],[NBAA Addr1]],'By serial number'!$A$1:$AV$1,0)))</f>
        <v/>
      </c>
      <c r="AY176" s="4" t="str">
        <f>IF(LEN(INDEX('By serial number'!$A:$AV,MATCH(TEXT($C176,"000"),'By serial number'!$A:$A,0),MATCH(_7043_DJones_1_export_excel_2_9_[[#Headers],[NBAA Addr2]],'By serial number'!$A$1:$AV$1,0)))=0,"",INDEX('By serial number'!$A:$AV,MATCH(TEXT($C176,"000"),'By serial number'!$A:$A,0),MATCH(_7043_DJones_1_export_excel_2_9_[[#Headers],[NBAA Addr2]],'By serial number'!$A$1:$AV$1,0)))</f>
        <v/>
      </c>
      <c r="AZ176" s="4" t="str">
        <f>IF(LEN(INDEX('By serial number'!$A:$AV,MATCH(TEXT($C176,"000"),'By serial number'!$A:$A,0),MATCH(_7043_DJones_1_export_excel_2_9_[[#Headers],[NBAA City]],'By serial number'!$A$1:$AV$1,0)))=0,"",INDEX('By serial number'!$A:$AV,MATCH(TEXT($C176,"000"),'By serial number'!$A:$A,0),MATCH(_7043_DJones_1_export_excel_2_9_[[#Headers],[NBAA City]],'By serial number'!$A$1:$AV$1,0)))</f>
        <v/>
      </c>
      <c r="BA176" s="4" t="str">
        <f>IF(LEN(INDEX('By serial number'!$A:$AV,MATCH(TEXT($C176,"000"),'By serial number'!$A:$A,0),MATCH(_7043_DJones_1_export_excel_2_9_[[#Headers],[NBAA State]],'By serial number'!$A$1:$AV$1,0)))=0,"",INDEX('By serial number'!$A:$AV,MATCH(TEXT($C176,"000"),'By serial number'!$A:$A,0),MATCH(_7043_DJones_1_export_excel_2_9_[[#Headers],[NBAA State]],'By serial number'!$A$1:$AV$1,0)))</f>
        <v/>
      </c>
      <c r="BB176" s="4" t="str">
        <f>IF(LEN(INDEX('By serial number'!$A:$AV,MATCH(TEXT($C176,"000"),'By serial number'!$A:$A,0),MATCH(_7043_DJones_1_export_excel_2_9_[[#Headers],[NBAA Zip]],'By serial number'!$A$1:$AV$1,0)))=0,"",INDEX('By serial number'!$A:$AV,MATCH(TEXT($C176,"000"),'By serial number'!$A:$A,0),MATCH(_7043_DJones_1_export_excel_2_9_[[#Headers],[NBAA Zip]],'By serial number'!$A$1:$AV$1,0)))</f>
        <v/>
      </c>
      <c r="BC176" s="4" t="str">
        <f>IF(LEN(INDEX('By serial number'!$A:$AV,MATCH(TEXT($C176,"000"),'By serial number'!$A:$A,0),MATCH(_7043_DJones_1_export_excel_2_9_[[#Headers],[NBAA Phone]],'By serial number'!$A$1:$AV$1,0)))=0,"",INDEX('By serial number'!$A:$AV,MATCH(TEXT($C176,"000"),'By serial number'!$A:$A,0),MATCH(_7043_DJones_1_export_excel_2_9_[[#Headers],[NBAA Phone]],'By serial number'!$A$1:$AV$1,0)))</f>
        <v/>
      </c>
      <c r="BD176" s="4" t="str">
        <f>IF(LEN(INDEX('By serial number'!$A:$AV,MATCH(TEXT($C176,"000"),'By serial number'!$A:$A,0),MATCH(_7043_DJones_1_export_excel_2_9_[[#Headers],[NBAA Web]],'By serial number'!$A$1:$AV$1,0)))=0,"",INDEX('By serial number'!$A:$AV,MATCH(TEXT($C176,"000"),'By serial number'!$A:$A,0),MATCH(_7043_DJones_1_export_excel_2_9_[[#Headers],[NBAA Web]],'By serial number'!$A$1:$AV$1,0)))</f>
        <v/>
      </c>
      <c r="BE176" s="4" t="str">
        <f>IF(LEN(INDEX('By serial number'!$A:$AV,MATCH(TEXT($C176,"000"),'By serial number'!$A:$A,0),MATCH(_7043_DJones_1_export_excel_2_9_[[#Headers],[NBAA email]],'By serial number'!$A$1:$AV$1,0)))=0,"",INDEX('By serial number'!$A:$AV,MATCH(TEXT($C176,"000"),'By serial number'!$A:$A,0),MATCH(_7043_DJones_1_export_excel_2_9_[[#Headers],[NBAA email]],'By serial number'!$A$1:$AV$1,0)))</f>
        <v/>
      </c>
      <c r="BF176" s="4" t="str">
        <f>IF(LEN(INDEX('By serial number'!$A:$AV,MATCH(TEXT($C176,"000"),'By serial number'!$A:$A,0),MATCH(_7043_DJones_1_export_excel_2_9_[[#Headers],[NBAA NBAA Link]],'By serial number'!$A$1:$AV$1,0)))=0,"",INDEX('By serial number'!$A:$AV,MATCH(TEXT($C176,"000"),'By serial number'!$A:$A,0),MATCH(_7043_DJones_1_export_excel_2_9_[[#Headers],[NBAA NBAA Link]],'By serial number'!$A$1:$AV$1,0)))</f>
        <v/>
      </c>
      <c r="BG176" s="4" t="str">
        <f>IF(LEN(INDEX('By serial number'!$A:$AV,MATCH(TEXT($C176,"000"),'By serial number'!$A:$A,0),MATCH(_7043_DJones_1_export_excel_2_9_[[#Headers],[Certificate Designator]],'By serial number'!$A$1:$AV$1,0)))=0,"",INDEX('By serial number'!$A:$AV,MATCH(TEXT($C176,"000"),'By serial number'!$A:$A,0),MATCH(_7043_DJones_1_export_excel_2_9_[[#Headers],[Certificate Designator]],'By serial number'!$A$1:$AV$1,0)))</f>
        <v/>
      </c>
      <c r="BH176" s="4" t="str">
        <f>IF(LEN(INDEX('By serial number'!$A:$AV,MATCH(TEXT($C176,"000"),'By serial number'!$A:$A,0),MATCH(_7043_DJones_1_export_excel_2_9_[[#Headers],[Company Name]],'By serial number'!$A$1:$AV$1,0)))=0,"",INDEX('By serial number'!$A:$AV,MATCH(TEXT($C176,"000"),'By serial number'!$A:$A,0),MATCH(_7043_DJones_1_export_excel_2_9_[[#Headers],[Company Name]],'By serial number'!$A$1:$AV$1,0)))</f>
        <v/>
      </c>
      <c r="BI176" s="4" t="str">
        <f>IF(LEN(INDEX('By serial number'!$A:$AV,MATCH(TEXT($C176,"000"),'By serial number'!$A:$A,0),MATCH(_7043_DJones_1_export_excel_2_9_[[#Headers],[CEO_Name]],'By serial number'!$A$1:$AV$1,0)))=0,"",INDEX('By serial number'!$A:$AV,MATCH(TEXT($C176,"000"),'By serial number'!$A:$A,0),MATCH(_7043_DJones_1_export_excel_2_9_[[#Headers],[CEO_Name]],'By serial number'!$A$1:$AV$1,0)))</f>
        <v/>
      </c>
      <c r="BJ176" s="4" t="str">
        <f>IF(LEN(INDEX('By serial number'!$A:$AV,MATCH(TEXT($C176,"000"),'By serial number'!$A:$A,0),MATCH(_7043_DJones_1_export_excel_2_9_[[#Headers],[CEO_Title]],'By serial number'!$A$1:$AV$1,0)))=0,"",INDEX('By serial number'!$A:$AV,MATCH(TEXT($C176,"000"),'By serial number'!$A:$A,0),MATCH(_7043_DJones_1_export_excel_2_9_[[#Headers],[CEO_Title]],'By serial number'!$A$1:$AV$1,0)))</f>
        <v/>
      </c>
      <c r="BK176" s="4" t="str">
        <f>IF(LEN(INDEX('By serial number'!$A:$AV,MATCH(TEXT($C176,"000"),'By serial number'!$A:$A,0),MATCH(_7043_DJones_1_export_excel_2_9_[[#Headers],[CEO_Address1]],'By serial number'!$A$1:$AV$1,0)))=0,"",INDEX('By serial number'!$A:$AV,MATCH(TEXT($C176,"000"),'By serial number'!$A:$A,0),MATCH(_7043_DJones_1_export_excel_2_9_[[#Headers],[CEO_Address1]],'By serial number'!$A$1:$AV$1,0)))</f>
        <v/>
      </c>
      <c r="BL176" s="4" t="str">
        <f>IF(LEN(INDEX('By serial number'!$A:$AV,MATCH(TEXT($C176,"000"),'By serial number'!$A:$A,0),MATCH(_7043_DJones_1_export_excel_2_9_[[#Headers],[CEO_Address2]],'By serial number'!$A$1:$AV$1,0)))=0,"",INDEX('By serial number'!$A:$AV,MATCH(TEXT($C176,"000"),'By serial number'!$A:$A,0),MATCH(_7043_DJones_1_export_excel_2_9_[[#Headers],[CEO_Address2]],'By serial number'!$A$1:$AV$1,0)))</f>
        <v/>
      </c>
      <c r="BM176" s="4" t="str">
        <f>IF(LEN(INDEX('By serial number'!$A:$AV,MATCH(TEXT($C176,"000"),'By serial number'!$A:$A,0),MATCH(_7043_DJones_1_export_excel_2_9_[[#Headers],[CEO_Address3]],'By serial number'!$A$1:$AV$1,0)))=0,"",INDEX('By serial number'!$A:$AV,MATCH(TEXT($C176,"000"),'By serial number'!$A:$A,0),MATCH(_7043_DJones_1_export_excel_2_9_[[#Headers],[CEO_Address3]],'By serial number'!$A$1:$AV$1,0)))</f>
        <v/>
      </c>
      <c r="BN176" s="4" t="str">
        <f>IF(LEN(INDEX('By serial number'!$A:$AV,MATCH(TEXT($C176,"000"),'By serial number'!$A:$A,0),MATCH(_7043_DJones_1_export_excel_2_9_[[#Headers],[CEO_City]],'By serial number'!$A$1:$AV$1,0)))=0,"",INDEX('By serial number'!$A:$AV,MATCH(TEXT($C176,"000"),'By serial number'!$A:$A,0),MATCH(_7043_DJones_1_export_excel_2_9_[[#Headers],[CEO_City]],'By serial number'!$A$1:$AV$1,0)))</f>
        <v/>
      </c>
      <c r="BO176" s="4" t="str">
        <f>IF(LEN(INDEX('By serial number'!$A:$AV,MATCH(TEXT($C176,"000"),'By serial number'!$A:$A,0),MATCH(_7043_DJones_1_export_excel_2_9_[[#Headers],[CEO_State]],'By serial number'!$A$1:$AV$1,0)))=0,"",INDEX('By serial number'!$A:$AV,MATCH(TEXT($C176,"000"),'By serial number'!$A:$A,0),MATCH(_7043_DJones_1_export_excel_2_9_[[#Headers],[CEO_State]],'By serial number'!$A$1:$AV$1,0)))</f>
        <v/>
      </c>
      <c r="BP176" s="4" t="str">
        <f>IF(LEN(INDEX('By serial number'!$A:$AV,MATCH(TEXT($C176,"000"),'By serial number'!$A:$A,0),MATCH(_7043_DJones_1_export_excel_2_9_[[#Headers],[CEO_Postal_Code]],'By serial number'!$A$1:$AV$1,0)))=0,"",INDEX('By serial number'!$A:$AV,MATCH(TEXT($C176,"000"),'By serial number'!$A:$A,0),MATCH(_7043_DJones_1_export_excel_2_9_[[#Headers],[CEO_Postal_Code]],'By serial number'!$A$1:$AV$1,0)))</f>
        <v/>
      </c>
      <c r="BQ176" s="4" t="str">
        <f>IF(LEN(INDEX('By serial number'!$A:$AV,MATCH(TEXT($C176,"000"),'By serial number'!$A:$A,0),MATCH(_7043_DJones_1_export_excel_2_9_[[#Headers],[CEO_Country]],'By serial number'!$A$1:$AV$1,0)))=0,"",INDEX('By serial number'!$A:$AV,MATCH(TEXT($C176,"000"),'By serial number'!$A:$A,0),MATCH(_7043_DJones_1_export_excel_2_9_[[#Headers],[CEO_Country]],'By serial number'!$A$1:$AV$1,0)))</f>
        <v/>
      </c>
      <c r="BR176" s="4" t="str">
        <f>IF(LEN(INDEX('By serial number'!$A:$AV,MATCH(TEXT($C176,"000"),'By serial number'!$A:$A,0),MATCH(_7043_DJones_1_export_excel_2_9_[[#Headers],[CEO_Phone]],'By serial number'!$A$1:$AV$1,0)))=0,"",INDEX('By serial number'!$A:$AV,MATCH(TEXT($C176,"000"),'By serial number'!$A:$A,0),MATCH(_7043_DJones_1_export_excel_2_9_[[#Headers],[CEO_Phone]],'By serial number'!$A$1:$AV$1,0)))</f>
        <v/>
      </c>
      <c r="BS176" s="4" t="str">
        <f>IF(LEN(INDEX('By serial number'!$A:$AV,MATCH(TEXT($C176,"000"),'By serial number'!$A:$A,0),MATCH(_7043_DJones_1_export_excel_2_9_[[#Headers],[CEO_Phone_Extension]],'By serial number'!$A$1:$AV$1,0)))=0,"",INDEX('By serial number'!$A:$AV,MATCH(TEXT($C176,"000"),'By serial number'!$A:$A,0),MATCH(_7043_DJones_1_export_excel_2_9_[[#Headers],[CEO_Phone_Extension]],'By serial number'!$A$1:$AV$1,0)))</f>
        <v/>
      </c>
      <c r="BT176" s="4" t="str">
        <f>IF(LEN(INDEX('By serial number'!$A:$AV,MATCH(TEXT($C176,"000"),'By serial number'!$A:$A,0),MATCH(_7043_DJones_1_export_excel_2_9_[[#Headers],[CEO_Foreign_Phone]],'By serial number'!$A$1:$AV$1,0)))=0,"",INDEX('By serial number'!$A:$AV,MATCH(TEXT($C176,"000"),'By serial number'!$A:$A,0),MATCH(_7043_DJones_1_export_excel_2_9_[[#Headers],[CEO_Foreign_Phone]],'By serial number'!$A$1:$AV$1,0)))</f>
        <v/>
      </c>
      <c r="BU176" s="4" t="str">
        <f>IFERROR(INDEX(Zerobounce!$A:$B,MATCH(_7043_DJones_1_export_excel_2_9_[[#This Row],[COMPEMAILADDRESS]],Zerobounce!$A:$A,0),2),"")</f>
        <v/>
      </c>
      <c r="BV176" s="4" t="str">
        <f>IFERROR(INDEX(Zerobounce!$A:$B,MATCH(_7043_DJones_1_export_excel_2_9_[[#This Row],[CONTACTEMAIL]],Zerobounce!$A:$A,0),2),"")</f>
        <v>invalid</v>
      </c>
      <c r="BW176" s="11"/>
    </row>
    <row r="177" spans="1:75" x14ac:dyDescent="0.25">
      <c r="A177" s="4" t="s">
        <v>999</v>
      </c>
      <c r="B177" s="4" t="s">
        <v>1000</v>
      </c>
      <c r="C177">
        <v>297</v>
      </c>
      <c r="D177" s="4" t="s">
        <v>837</v>
      </c>
      <c r="E177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N639SF</v>
      </c>
      <c r="F177" s="4" t="s">
        <v>1593</v>
      </c>
      <c r="G177" s="4" t="s">
        <v>541</v>
      </c>
      <c r="H177" s="4" t="s">
        <v>1002</v>
      </c>
      <c r="I177" s="4" t="s">
        <v>1043</v>
      </c>
      <c r="J177" s="4" t="s">
        <v>1594</v>
      </c>
      <c r="K177" s="4" t="s">
        <v>1595</v>
      </c>
      <c r="L177" s="4" t="s">
        <v>1596</v>
      </c>
      <c r="M177" s="4" t="s">
        <v>544</v>
      </c>
      <c r="N177" s="4" t="s">
        <v>541</v>
      </c>
      <c r="O177">
        <v>39441</v>
      </c>
      <c r="P177" s="4" t="s">
        <v>1002</v>
      </c>
      <c r="Q177" s="4" t="s">
        <v>1016</v>
      </c>
      <c r="R177" s="4" t="s">
        <v>1597</v>
      </c>
      <c r="S177" s="4" t="s">
        <v>548</v>
      </c>
      <c r="T177" s="4" t="s">
        <v>1598</v>
      </c>
      <c r="U177" s="4"/>
      <c r="V177" s="4" t="s">
        <v>1599</v>
      </c>
      <c r="W177" s="4" t="s">
        <v>1600</v>
      </c>
      <c r="X177" s="4" t="s">
        <v>1601</v>
      </c>
      <c r="Y177" s="4" t="s">
        <v>1602</v>
      </c>
      <c r="Z177" s="4" t="s">
        <v>1598</v>
      </c>
      <c r="AA177" s="4" t="s">
        <v>1598</v>
      </c>
      <c r="AB177" s="4"/>
      <c r="AC177" s="4" t="str">
        <f>IF(LEN(INDEX('By serial number'!$A:$AV,MATCH(TEXT($C177,"000"),'By serial number'!$A:$A,0),MATCH(_7043_DJones_1_export_excel_2_9_[[#Headers],["Operator"]],'By serial number'!$A$1:$AV$1,0)))=0,"",INDEX('By serial number'!$A:$AV,MATCH(TEXT($C177,"000"),'By serial number'!$A:$A,0),MATCH(_7043_DJones_1_export_excel_2_9_[[#Headers],["Operator"]],'By serial number'!$A$1:$AV$1,0)))</f>
        <v/>
      </c>
      <c r="AD177" s="4" t="str">
        <f>IF(LEN(INDEX('By serial number'!$A:$AV,MATCH(TEXT($C177,"000"),'By serial number'!$A:$A,0),MATCH(_7043_DJones_1_export_excel_2_9_[[#Headers],[Data]],'By serial number'!$A$1:$AV$1,0)))=0,"",INDEX('By serial number'!$A:$AV,MATCH(TEXT($C177,"000"),'By serial number'!$A:$A,0),MATCH(_7043_DJones_1_export_excel_2_9_[[#Headers],[Data]],'By serial number'!$A$1:$AV$1,0)))</f>
        <v>Sanderson Farms Inc. Laurel MS delivered 12/21/11</v>
      </c>
      <c r="AE177" s="4" t="str">
        <f>IF(LEN(INDEX('By serial number'!$A:$AV,MATCH(TEXT($C177,"000"),'By serial number'!$A:$A,0),MATCH(_7043_DJones_1_export_excel_2_9_[[#Headers],[NAME]],'By serial number'!$A$1:$AV$1,0)))=0,"",INDEX('By serial number'!$A:$AV,MATCH(TEXT($C177,"000"),'By serial number'!$A:$A,0),MATCH(_7043_DJones_1_export_excel_2_9_[[#Headers],[NAME]],'By serial number'!$A$1:$AV$1,0)))</f>
        <v>SANDERSON FARMS INC</v>
      </c>
      <c r="AF177" s="4" t="str">
        <f>IF(LEN(INDEX('By serial number'!$A:$AV,MATCH(TEXT($C177,"000"),'By serial number'!$A:$A,0),MATCH(_7043_DJones_1_export_excel_2_9_[[#Headers],[STREET]],'By serial number'!$A$1:$AV$1,0)))=0,"",INDEX('By serial number'!$A:$AV,MATCH(TEXT($C177,"000"),'By serial number'!$A:$A,0),MATCH(_7043_DJones_1_export_excel_2_9_[[#Headers],[STREET]],'By serial number'!$A$1:$AV$1,0)))</f>
        <v>127 FLYNT RD</v>
      </c>
      <c r="AG177" s="4" t="str">
        <f>IF(LEN(INDEX('By serial number'!$A:$AV,MATCH(TEXT($C177,"000"),'By serial number'!$A:$A,0),MATCH(_7043_DJones_1_export_excel_2_9_[[#Headers],[CITY]],'By serial number'!$A$1:$AV$1,0)))=0,"",INDEX('By serial number'!$A:$AV,MATCH(TEXT($C177,"000"),'By serial number'!$A:$A,0),MATCH(_7043_DJones_1_export_excel_2_9_[[#Headers],[CITY]],'By serial number'!$A$1:$AV$1,0)))</f>
        <v>LAUREL</v>
      </c>
      <c r="AH177" s="4" t="str">
        <f>IF(LEN(INDEX('By serial number'!$A:$AV,MATCH(TEXT($C177,"000"),'By serial number'!$A:$A,0),MATCH(_7043_DJones_1_export_excel_2_9_[[#Headers],[STATE]],'By serial number'!$A$1:$AV$1,0)))=0,"",INDEX('By serial number'!$A:$AV,MATCH(TEXT($C177,"000"),'By serial number'!$A:$A,0),MATCH(_7043_DJones_1_export_excel_2_9_[[#Headers],[STATE]],'By serial number'!$A$1:$AV$1,0)))</f>
        <v>MS</v>
      </c>
      <c r="AI177" s="4" t="e">
        <f>IF(LEN(INDEX('By serial number'!$A:$AV,MATCH(TEXT($C177,"000"),'By serial number'!$A:$A,0),MATCH(_7043_DJones_1_export_excel_2_9_[[#Headers],[Column1]],'By serial number'!$A$1:$AV$1,0)))=0,"",INDEX('By serial number'!$A:$AV,MATCH(TEXT($C177,"000"),'By serial number'!$A:$A,0),MATCH(_7043_DJones_1_export_excel_2_9_[[#Headers],[Column1]],'By serial number'!$A$1:$AV$1,0)))</f>
        <v>#N/A</v>
      </c>
      <c r="AJ177" s="4" t="str">
        <f>IF(LEN(INDEX('By serial number'!$A:$AV,MATCH(TEXT($C177,"000"),'By serial number'!$A:$A,0),MATCH(_7043_DJones_1_export_excel_2_9_[[#Headers],[OTHER NAMES(1)]],'By serial number'!$A$1:$AV$1,0)))=0,"",INDEX('By serial number'!$A:$AV,MATCH(TEXT($C177,"000"),'By serial number'!$A:$A,0),MATCH(_7043_DJones_1_export_excel_2_9_[[#Headers],[OTHER NAMES(1)]],'By serial number'!$A$1:$AV$1,0)))</f>
        <v/>
      </c>
      <c r="AK177" s="4" t="str">
        <f>IF(LEN(INDEX('By serial number'!$A:$AV,MATCH(TEXT($C177,"000"),'By serial number'!$A:$A,0),MATCH(_7043_DJones_1_export_excel_2_9_[[#Headers],[OTHER NAMES(2)]],'By serial number'!$A$1:$AV$1,0)))=0,"",INDEX('By serial number'!$A:$AV,MATCH(TEXT($C177,"000"),'By serial number'!$A:$A,0),MATCH(_7043_DJones_1_export_excel_2_9_[[#Headers],[OTHER NAMES(2)]],'By serial number'!$A$1:$AV$1,0)))</f>
        <v/>
      </c>
      <c r="AL177" s="4" t="str">
        <f>IF(LEN(INDEX('By serial number'!$A:$AV,MATCH(TEXT($C177,"000"),'By serial number'!$A:$A,0),MATCH(_7043_DJones_1_export_excel_2_9_[[#Headers],[Part 135 Certificate Holder Name]],'By serial number'!$A$1:$AV$1,0)))=0,"",INDEX('By serial number'!$A:$AV,MATCH(TEXT($C177,"000"),'By serial number'!$A:$A,0),MATCH(_7043_DJones_1_export_excel_2_9_[[#Headers],[Part 135 Certificate Holder Name]],'By serial number'!$A$1:$AV$1,0)))</f>
        <v/>
      </c>
      <c r="AM177" s="4" t="str">
        <f>IF(LEN(INDEX('By serial number'!$A:$AV,MATCH(TEXT($C177,"000"),'By serial number'!$A:$A,0),MATCH(_7043_DJones_1_export_excel_2_9_[[#Headers],[Part 135 Dsgn]],'By serial number'!$A$1:$AV$1,0)))=0,"",INDEX('By serial number'!$A:$AV,MATCH(TEXT($C177,"000"),'By serial number'!$A:$A,0),MATCH(_7043_DJones_1_export_excel_2_9_[[#Headers],[Part 135 Dsgn]],'By serial number'!$A$1:$AV$1,0)))</f>
        <v/>
      </c>
      <c r="AN177" s="4" t="e">
        <f>IF(LEN(INDEX('By serial number'!$A:$AV,MATCH(TEXT($C177,"000"),'By serial number'!$A:$A,0),MATCH(_7043_DJones_1_export_excel_2_9_[[#Headers],[Column2]],'By serial number'!$A$1:$AV$1,0)))=0,"",INDEX('By serial number'!$A:$AV,MATCH(TEXT($C177,"000"),'By serial number'!$A:$A,0),MATCH(_7043_DJones_1_export_excel_2_9_[[#Headers],[Column2]],'By serial number'!$A$1:$AV$1,0)))</f>
        <v>#N/A</v>
      </c>
      <c r="AO177" s="4" t="str">
        <f>IF(LEN(INDEX('By serial number'!$A:$AV,MATCH(TEXT($C177,"000"),'By serial number'!$A:$A,0),MATCH(_7043_DJones_1_export_excel_2_9_[[#Headers],[DNB Key People]],'By serial number'!$A$1:$AV$1,0)))=0,"",INDEX('By serial number'!$A:$AV,MATCH(TEXT($C177,"000"),'By serial number'!$A:$A,0),MATCH(_7043_DJones_1_export_excel_2_9_[[#Headers],[DNB Key People]],'By serial number'!$A$1:$AV$1,0)))</f>
        <v/>
      </c>
      <c r="AP177" s="4" t="str">
        <f>IF(LEN(INDEX('By serial number'!$A:$AV,MATCH(TEXT($C177,"000"),'By serial number'!$A:$A,0),MATCH(_7043_DJones_1_export_excel_2_9_[[#Headers],[POC]],'By serial number'!$A$1:$AV$1,0)))=0,"",INDEX('By serial number'!$A:$AV,MATCH(TEXT($C177,"000"),'By serial number'!$A:$A,0),MATCH(_7043_DJones_1_export_excel_2_9_[[#Headers],[POC]],'By serial number'!$A$1:$AV$1,0)))</f>
        <v/>
      </c>
      <c r="AQ177" s="4" t="str">
        <f>IF(LEN(INDEX('By serial number'!$A:$AV,MATCH(TEXT($C177,"000"),'By serial number'!$A:$A,0),MATCH(_7043_DJones_1_export_excel_2_9_[[#Headers],[Title]],'By serial number'!$A$1:$AV$1,0)))=0,"",INDEX('By serial number'!$A:$AV,MATCH(TEXT($C177,"000"),'By serial number'!$A:$A,0),MATCH(_7043_DJones_1_export_excel_2_9_[[#Headers],[Title]],'By serial number'!$A$1:$AV$1,0)))</f>
        <v/>
      </c>
      <c r="AR177" s="4" t="str">
        <f>IF(LEN(INDEX('By serial number'!$A:$AV,MATCH(TEXT($C177,"000"),'By serial number'!$A:$A,0),MATCH(_7043_DJones_1_export_excel_2_9_[[#Headers],[Address]],'By serial number'!$A$1:$AV$1,0)))=0,"",INDEX('By serial number'!$A:$AV,MATCH(TEXT($C177,"000"),'By serial number'!$A:$A,0),MATCH(_7043_DJones_1_export_excel_2_9_[[#Headers],[Address]],'By serial number'!$A$1:$AV$1,0)))</f>
        <v/>
      </c>
      <c r="AS177" s="4" t="e">
        <f>IF(LEN(INDEX('By serial number'!$A:$AV,MATCH(TEXT($C177,"000"),'By serial number'!$A:$A,0),MATCH(_7043_DJones_1_export_excel_2_9_[[#Headers],[Column3]],'By serial number'!$A$1:$AV$1,0)))=0,"",INDEX('By serial number'!$A:$AV,MATCH(TEXT($C177,"000"),'By serial number'!$A:$A,0),MATCH(_7043_DJones_1_export_excel_2_9_[[#Headers],[Column3]],'By serial number'!$A$1:$AV$1,0)))</f>
        <v>#N/A</v>
      </c>
      <c r="AT177" s="4" t="str">
        <f>IF(LEN(INDEX('By serial number'!$A:$AV,MATCH(TEXT($C177,"000"),'By serial number'!$A:$A,0),MATCH(_7043_DJones_1_export_excel_2_9_[[#Headers],[Phone]],'By serial number'!$A$1:$AV$1,0)))=0,"",INDEX('By serial number'!$A:$AV,MATCH(TEXT($C177,"000"),'By serial number'!$A:$A,0),MATCH(_7043_DJones_1_export_excel_2_9_[[#Headers],[Phone]],'By serial number'!$A$1:$AV$1,0)))</f>
        <v/>
      </c>
      <c r="AU177" s="4" t="str">
        <f>IF(LEN(INDEX('By serial number'!$A:$AV,MATCH(TEXT($C177,"000"),'By serial number'!$A:$A,0),MATCH(_7043_DJones_1_export_excel_2_9_[[#Headers],[Email]],'By serial number'!$A$1:$AV$1,0)))=0,"",INDEX('By serial number'!$A:$AV,MATCH(TEXT($C177,"000"),'By serial number'!$A:$A,0),MATCH(_7043_DJones_1_export_excel_2_9_[[#Headers],[Email]],'By serial number'!$A$1:$AV$1,0)))</f>
        <v/>
      </c>
      <c r="AV177" s="4" t="e">
        <f>IF(LEN(INDEX('By serial number'!$A:$AV,MATCH(TEXT($C177,"000"),'By serial number'!$A:$A,0),MATCH(_7043_DJones_1_export_excel_2_9_[[#Headers],[Column4]],'By serial number'!$A$1:$AV$1,0)))=0,"",INDEX('By serial number'!$A:$AV,MATCH(TEXT($C177,"000"),'By serial number'!$A:$A,0),MATCH(_7043_DJones_1_export_excel_2_9_[[#Headers],[Column4]],'By serial number'!$A$1:$AV$1,0)))</f>
        <v>#N/A</v>
      </c>
      <c r="AW177" s="4" t="str">
        <f>IF(LEN(INDEX('By serial number'!$A:$AV,MATCH(TEXT($C177,"000"),'By serial number'!$A:$A,0),MATCH(_7043_DJones_1_export_excel_2_9_[[#Headers],[NBAA Name]],'By serial number'!$A$1:$AV$1,0)))=0,"",INDEX('By serial number'!$A:$AV,MATCH(TEXT($C177,"000"),'By serial number'!$A:$A,0),MATCH(_7043_DJones_1_export_excel_2_9_[[#Headers],[NBAA Name]],'By serial number'!$A$1:$AV$1,0)))</f>
        <v xml:space="preserve">Sanderson Farms, Inc. </v>
      </c>
      <c r="AX177" s="4" t="str">
        <f>IF(LEN(INDEX('By serial number'!$A:$AV,MATCH(TEXT($C177,"000"),'By serial number'!$A:$A,0),MATCH(_7043_DJones_1_export_excel_2_9_[[#Headers],[NBAA Addr1]],'By serial number'!$A$1:$AV$1,0)))=0,"",INDEX('By serial number'!$A:$AV,MATCH(TEXT($C177,"000"),'By serial number'!$A:$A,0),MATCH(_7043_DJones_1_export_excel_2_9_[[#Headers],[NBAA Addr1]],'By serial number'!$A$1:$AV$1,0)))</f>
        <v>PO Box 988 127 Flynt Road</v>
      </c>
      <c r="AY177" s="4" t="str">
        <f>IF(LEN(INDEX('By serial number'!$A:$AV,MATCH(TEXT($C177,"000"),'By serial number'!$A:$A,0),MATCH(_7043_DJones_1_export_excel_2_9_[[#Headers],[NBAA Addr2]],'By serial number'!$A$1:$AV$1,0)))=0,"",INDEX('By serial number'!$A:$AV,MATCH(TEXT($C177,"000"),'By serial number'!$A:$A,0),MATCH(_7043_DJones_1_export_excel_2_9_[[#Headers],[NBAA Addr2]],'By serial number'!$A$1:$AV$1,0)))</f>
        <v/>
      </c>
      <c r="AZ177" s="4" t="str">
        <f>IF(LEN(INDEX('By serial number'!$A:$AV,MATCH(TEXT($C177,"000"),'By serial number'!$A:$A,0),MATCH(_7043_DJones_1_export_excel_2_9_[[#Headers],[NBAA City]],'By serial number'!$A$1:$AV$1,0)))=0,"",INDEX('By serial number'!$A:$AV,MATCH(TEXT($C177,"000"),'By serial number'!$A:$A,0),MATCH(_7043_DJones_1_export_excel_2_9_[[#Headers],[NBAA City]],'By serial number'!$A$1:$AV$1,0)))</f>
        <v>Laurel</v>
      </c>
      <c r="BA177" s="4" t="str">
        <f>IF(LEN(INDEX('By serial number'!$A:$AV,MATCH(TEXT($C177,"000"),'By serial number'!$A:$A,0),MATCH(_7043_DJones_1_export_excel_2_9_[[#Headers],[NBAA State]],'By serial number'!$A$1:$AV$1,0)))=0,"",INDEX('By serial number'!$A:$AV,MATCH(TEXT($C177,"000"),'By serial number'!$A:$A,0),MATCH(_7043_DJones_1_export_excel_2_9_[[#Headers],[NBAA State]],'By serial number'!$A$1:$AV$1,0)))</f>
        <v>Mississippi</v>
      </c>
      <c r="BB177" s="4" t="str">
        <f>IF(LEN(INDEX('By serial number'!$A:$AV,MATCH(TEXT($C177,"000"),'By serial number'!$A:$A,0),MATCH(_7043_DJones_1_export_excel_2_9_[[#Headers],[NBAA Zip]],'By serial number'!$A$1:$AV$1,0)))=0,"",INDEX('By serial number'!$A:$AV,MATCH(TEXT($C177,"000"),'By serial number'!$A:$A,0),MATCH(_7043_DJones_1_export_excel_2_9_[[#Headers],[NBAA Zip]],'By serial number'!$A$1:$AV$1,0)))</f>
        <v>39441-0988</v>
      </c>
      <c r="BC177" s="4" t="str">
        <f>IF(LEN(INDEX('By serial number'!$A:$AV,MATCH(TEXT($C177,"000"),'By serial number'!$A:$A,0),MATCH(_7043_DJones_1_export_excel_2_9_[[#Headers],[NBAA Phone]],'By serial number'!$A$1:$AV$1,0)))=0,"",INDEX('By serial number'!$A:$AV,MATCH(TEXT($C177,"000"),'By serial number'!$A:$A,0),MATCH(_7043_DJones_1_export_excel_2_9_[[#Headers],[NBAA Phone]],'By serial number'!$A$1:$AV$1,0)))</f>
        <v>+1 601.649.4030</v>
      </c>
      <c r="BD177" s="4" t="str">
        <f>IF(LEN(INDEX('By serial number'!$A:$AV,MATCH(TEXT($C177,"000"),'By serial number'!$A:$A,0),MATCH(_7043_DJones_1_export_excel_2_9_[[#Headers],[NBAA Web]],'By serial number'!$A$1:$AV$1,0)))=0,"",INDEX('By serial number'!$A:$AV,MATCH(TEXT($C177,"000"),'By serial number'!$A:$A,0),MATCH(_7043_DJones_1_export_excel_2_9_[[#Headers],[NBAA Web]],'By serial number'!$A$1:$AV$1,0)))</f>
        <v>www.sandersonfarms.com</v>
      </c>
      <c r="BE177" s="4" t="str">
        <f>IF(LEN(INDEX('By serial number'!$A:$AV,MATCH(TEXT($C177,"000"),'By serial number'!$A:$A,0),MATCH(_7043_DJones_1_export_excel_2_9_[[#Headers],[NBAA email]],'By serial number'!$A$1:$AV$1,0)))=0,"",INDEX('By serial number'!$A:$AV,MATCH(TEXT($C177,"000"),'By serial number'!$A:$A,0),MATCH(_7043_DJones_1_export_excel_2_9_[[#Headers],[NBAA email]],'By serial number'!$A$1:$AV$1,0)))</f>
        <v>dgilley@sandersonfarms.com</v>
      </c>
      <c r="BF177" s="4" t="str">
        <f>IF(LEN(INDEX('By serial number'!$A:$AV,MATCH(TEXT($C177,"000"),'By serial number'!$A:$A,0),MATCH(_7043_DJones_1_export_excel_2_9_[[#Headers],[NBAA NBAA Link]],'By serial number'!$A$1:$AV$1,0)))=0,"",INDEX('By serial number'!$A:$AV,MATCH(TEXT($C177,"000"),'By serial number'!$A:$A,0),MATCH(_7043_DJones_1_export_excel_2_9_[[#Headers],[NBAA NBAA Link]],'By serial number'!$A$1:$AV$1,0)))</f>
        <v/>
      </c>
      <c r="BG177" s="4" t="str">
        <f>IF(LEN(INDEX('By serial number'!$A:$AV,MATCH(TEXT($C177,"000"),'By serial number'!$A:$A,0),MATCH(_7043_DJones_1_export_excel_2_9_[[#Headers],[Certificate Designator]],'By serial number'!$A$1:$AV$1,0)))=0,"",INDEX('By serial number'!$A:$AV,MATCH(TEXT($C177,"000"),'By serial number'!$A:$A,0),MATCH(_7043_DJones_1_export_excel_2_9_[[#Headers],[Certificate Designator]],'By serial number'!$A$1:$AV$1,0)))</f>
        <v/>
      </c>
      <c r="BH177" s="4" t="str">
        <f>IF(LEN(INDEX('By serial number'!$A:$AV,MATCH(TEXT($C177,"000"),'By serial number'!$A:$A,0),MATCH(_7043_DJones_1_export_excel_2_9_[[#Headers],[Company Name]],'By serial number'!$A$1:$AV$1,0)))=0,"",INDEX('By serial number'!$A:$AV,MATCH(TEXT($C177,"000"),'By serial number'!$A:$A,0),MATCH(_7043_DJones_1_export_excel_2_9_[[#Headers],[Company Name]],'By serial number'!$A$1:$AV$1,0)))</f>
        <v/>
      </c>
      <c r="BI177" s="4" t="str">
        <f>IF(LEN(INDEX('By serial number'!$A:$AV,MATCH(TEXT($C177,"000"),'By serial number'!$A:$A,0),MATCH(_7043_DJones_1_export_excel_2_9_[[#Headers],[CEO_Name]],'By serial number'!$A$1:$AV$1,0)))=0,"",INDEX('By serial number'!$A:$AV,MATCH(TEXT($C177,"000"),'By serial number'!$A:$A,0),MATCH(_7043_DJones_1_export_excel_2_9_[[#Headers],[CEO_Name]],'By serial number'!$A$1:$AV$1,0)))</f>
        <v/>
      </c>
      <c r="BJ177" s="4" t="str">
        <f>IF(LEN(INDEX('By serial number'!$A:$AV,MATCH(TEXT($C177,"000"),'By serial number'!$A:$A,0),MATCH(_7043_DJones_1_export_excel_2_9_[[#Headers],[CEO_Title]],'By serial number'!$A$1:$AV$1,0)))=0,"",INDEX('By serial number'!$A:$AV,MATCH(TEXT($C177,"000"),'By serial number'!$A:$A,0),MATCH(_7043_DJones_1_export_excel_2_9_[[#Headers],[CEO_Title]],'By serial number'!$A$1:$AV$1,0)))</f>
        <v/>
      </c>
      <c r="BK177" s="4" t="str">
        <f>IF(LEN(INDEX('By serial number'!$A:$AV,MATCH(TEXT($C177,"000"),'By serial number'!$A:$A,0),MATCH(_7043_DJones_1_export_excel_2_9_[[#Headers],[CEO_Address1]],'By serial number'!$A$1:$AV$1,0)))=0,"",INDEX('By serial number'!$A:$AV,MATCH(TEXT($C177,"000"),'By serial number'!$A:$A,0),MATCH(_7043_DJones_1_export_excel_2_9_[[#Headers],[CEO_Address1]],'By serial number'!$A$1:$AV$1,0)))</f>
        <v/>
      </c>
      <c r="BL177" s="4" t="str">
        <f>IF(LEN(INDEX('By serial number'!$A:$AV,MATCH(TEXT($C177,"000"),'By serial number'!$A:$A,0),MATCH(_7043_DJones_1_export_excel_2_9_[[#Headers],[CEO_Address2]],'By serial number'!$A$1:$AV$1,0)))=0,"",INDEX('By serial number'!$A:$AV,MATCH(TEXT($C177,"000"),'By serial number'!$A:$A,0),MATCH(_7043_DJones_1_export_excel_2_9_[[#Headers],[CEO_Address2]],'By serial number'!$A$1:$AV$1,0)))</f>
        <v/>
      </c>
      <c r="BM177" s="4" t="str">
        <f>IF(LEN(INDEX('By serial number'!$A:$AV,MATCH(TEXT($C177,"000"),'By serial number'!$A:$A,0),MATCH(_7043_DJones_1_export_excel_2_9_[[#Headers],[CEO_Address3]],'By serial number'!$A$1:$AV$1,0)))=0,"",INDEX('By serial number'!$A:$AV,MATCH(TEXT($C177,"000"),'By serial number'!$A:$A,0),MATCH(_7043_DJones_1_export_excel_2_9_[[#Headers],[CEO_Address3]],'By serial number'!$A$1:$AV$1,0)))</f>
        <v/>
      </c>
      <c r="BN177" s="4" t="str">
        <f>IF(LEN(INDEX('By serial number'!$A:$AV,MATCH(TEXT($C177,"000"),'By serial number'!$A:$A,0),MATCH(_7043_DJones_1_export_excel_2_9_[[#Headers],[CEO_City]],'By serial number'!$A$1:$AV$1,0)))=0,"",INDEX('By serial number'!$A:$AV,MATCH(TEXT($C177,"000"),'By serial number'!$A:$A,0),MATCH(_7043_DJones_1_export_excel_2_9_[[#Headers],[CEO_City]],'By serial number'!$A$1:$AV$1,0)))</f>
        <v/>
      </c>
      <c r="BO177" s="4" t="str">
        <f>IF(LEN(INDEX('By serial number'!$A:$AV,MATCH(TEXT($C177,"000"),'By serial number'!$A:$A,0),MATCH(_7043_DJones_1_export_excel_2_9_[[#Headers],[CEO_State]],'By serial number'!$A$1:$AV$1,0)))=0,"",INDEX('By serial number'!$A:$AV,MATCH(TEXT($C177,"000"),'By serial number'!$A:$A,0),MATCH(_7043_DJones_1_export_excel_2_9_[[#Headers],[CEO_State]],'By serial number'!$A$1:$AV$1,0)))</f>
        <v/>
      </c>
      <c r="BP177" s="4" t="str">
        <f>IF(LEN(INDEX('By serial number'!$A:$AV,MATCH(TEXT($C177,"000"),'By serial number'!$A:$A,0),MATCH(_7043_DJones_1_export_excel_2_9_[[#Headers],[CEO_Postal_Code]],'By serial number'!$A$1:$AV$1,0)))=0,"",INDEX('By serial number'!$A:$AV,MATCH(TEXT($C177,"000"),'By serial number'!$A:$A,0),MATCH(_7043_DJones_1_export_excel_2_9_[[#Headers],[CEO_Postal_Code]],'By serial number'!$A$1:$AV$1,0)))</f>
        <v/>
      </c>
      <c r="BQ177" s="4" t="str">
        <f>IF(LEN(INDEX('By serial number'!$A:$AV,MATCH(TEXT($C177,"000"),'By serial number'!$A:$A,0),MATCH(_7043_DJones_1_export_excel_2_9_[[#Headers],[CEO_Country]],'By serial number'!$A$1:$AV$1,0)))=0,"",INDEX('By serial number'!$A:$AV,MATCH(TEXT($C177,"000"),'By serial number'!$A:$A,0),MATCH(_7043_DJones_1_export_excel_2_9_[[#Headers],[CEO_Country]],'By serial number'!$A$1:$AV$1,0)))</f>
        <v/>
      </c>
      <c r="BR177" s="4" t="str">
        <f>IF(LEN(INDEX('By serial number'!$A:$AV,MATCH(TEXT($C177,"000"),'By serial number'!$A:$A,0),MATCH(_7043_DJones_1_export_excel_2_9_[[#Headers],[CEO_Phone]],'By serial number'!$A$1:$AV$1,0)))=0,"",INDEX('By serial number'!$A:$AV,MATCH(TEXT($C177,"000"),'By serial number'!$A:$A,0),MATCH(_7043_DJones_1_export_excel_2_9_[[#Headers],[CEO_Phone]],'By serial number'!$A$1:$AV$1,0)))</f>
        <v/>
      </c>
      <c r="BS177" s="4" t="str">
        <f>IF(LEN(INDEX('By serial number'!$A:$AV,MATCH(TEXT($C177,"000"),'By serial number'!$A:$A,0),MATCH(_7043_DJones_1_export_excel_2_9_[[#Headers],[CEO_Phone_Extension]],'By serial number'!$A$1:$AV$1,0)))=0,"",INDEX('By serial number'!$A:$AV,MATCH(TEXT($C177,"000"),'By serial number'!$A:$A,0),MATCH(_7043_DJones_1_export_excel_2_9_[[#Headers],[CEO_Phone_Extension]],'By serial number'!$A$1:$AV$1,0)))</f>
        <v/>
      </c>
      <c r="BT177" s="4" t="str">
        <f>IF(LEN(INDEX('By serial number'!$A:$AV,MATCH(TEXT($C177,"000"),'By serial number'!$A:$A,0),MATCH(_7043_DJones_1_export_excel_2_9_[[#Headers],[CEO_Foreign_Phone]],'By serial number'!$A$1:$AV$1,0)))=0,"",INDEX('By serial number'!$A:$AV,MATCH(TEXT($C177,"000"),'By serial number'!$A:$A,0),MATCH(_7043_DJones_1_export_excel_2_9_[[#Headers],[CEO_Foreign_Phone]],'By serial number'!$A$1:$AV$1,0)))</f>
        <v/>
      </c>
      <c r="BU177" s="4" t="str">
        <f>IFERROR(INDEX(Zerobounce!$A:$B,MATCH(_7043_DJones_1_export_excel_2_9_[[#This Row],[COMPEMAILADDRESS]],Zerobounce!$A:$A,0),2),"")</f>
        <v>catch-all</v>
      </c>
      <c r="BV177" s="4" t="str">
        <f>IFERROR(INDEX(Zerobounce!$A:$B,MATCH(_7043_DJones_1_export_excel_2_9_[[#This Row],[CONTACTEMAIL]],Zerobounce!$A:$A,0),2),"")</f>
        <v>catch-all</v>
      </c>
      <c r="BW177" s="11"/>
    </row>
    <row r="178" spans="1:75" x14ac:dyDescent="0.25">
      <c r="A178" s="4" t="s">
        <v>999</v>
      </c>
      <c r="B178" s="4" t="s">
        <v>1000</v>
      </c>
      <c r="C178">
        <v>297</v>
      </c>
      <c r="D178" s="4" t="s">
        <v>837</v>
      </c>
      <c r="E178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N639SF</v>
      </c>
      <c r="F178" s="4" t="s">
        <v>1593</v>
      </c>
      <c r="G178" s="4" t="s">
        <v>541</v>
      </c>
      <c r="H178" s="4" t="s">
        <v>1002</v>
      </c>
      <c r="I178" s="4" t="s">
        <v>515</v>
      </c>
      <c r="J178" s="4" t="s">
        <v>1594</v>
      </c>
      <c r="K178" s="4" t="s">
        <v>1595</v>
      </c>
      <c r="L178" s="4" t="s">
        <v>1596</v>
      </c>
      <c r="M178" s="4" t="s">
        <v>544</v>
      </c>
      <c r="N178" s="4" t="s">
        <v>541</v>
      </c>
      <c r="O178">
        <v>39441</v>
      </c>
      <c r="P178" s="4" t="s">
        <v>1002</v>
      </c>
      <c r="Q178" s="4" t="s">
        <v>1016</v>
      </c>
      <c r="R178" s="4" t="s">
        <v>1597</v>
      </c>
      <c r="S178" s="4" t="s">
        <v>548</v>
      </c>
      <c r="T178" s="4" t="s">
        <v>1598</v>
      </c>
      <c r="U178" s="4"/>
      <c r="V178" s="4"/>
      <c r="W178" s="4"/>
      <c r="X178" s="4"/>
      <c r="Y178" s="4"/>
      <c r="Z178" s="4" t="s">
        <v>1598</v>
      </c>
      <c r="AA178" s="4"/>
      <c r="AB178" s="4"/>
      <c r="AC178" s="4" t="str">
        <f>IF(LEN(INDEX('By serial number'!$A:$AV,MATCH(TEXT($C178,"000"),'By serial number'!$A:$A,0),MATCH(_7043_DJones_1_export_excel_2_9_[[#Headers],["Operator"]],'By serial number'!$A$1:$AV$1,0)))=0,"",INDEX('By serial number'!$A:$AV,MATCH(TEXT($C178,"000"),'By serial number'!$A:$A,0),MATCH(_7043_DJones_1_export_excel_2_9_[[#Headers],["Operator"]],'By serial number'!$A$1:$AV$1,0)))</f>
        <v/>
      </c>
      <c r="AD178" s="4" t="str">
        <f>IF(LEN(INDEX('By serial number'!$A:$AV,MATCH(TEXT($C178,"000"),'By serial number'!$A:$A,0),MATCH(_7043_DJones_1_export_excel_2_9_[[#Headers],[Data]],'By serial number'!$A$1:$AV$1,0)))=0,"",INDEX('By serial number'!$A:$AV,MATCH(TEXT($C178,"000"),'By serial number'!$A:$A,0),MATCH(_7043_DJones_1_export_excel_2_9_[[#Headers],[Data]],'By serial number'!$A$1:$AV$1,0)))</f>
        <v>Sanderson Farms Inc. Laurel MS delivered 12/21/11</v>
      </c>
      <c r="AE178" s="4" t="str">
        <f>IF(LEN(INDEX('By serial number'!$A:$AV,MATCH(TEXT($C178,"000"),'By serial number'!$A:$A,0),MATCH(_7043_DJones_1_export_excel_2_9_[[#Headers],[NAME]],'By serial number'!$A$1:$AV$1,0)))=0,"",INDEX('By serial number'!$A:$AV,MATCH(TEXT($C178,"000"),'By serial number'!$A:$A,0),MATCH(_7043_DJones_1_export_excel_2_9_[[#Headers],[NAME]],'By serial number'!$A$1:$AV$1,0)))</f>
        <v>SANDERSON FARMS INC</v>
      </c>
      <c r="AF178" s="4" t="str">
        <f>IF(LEN(INDEX('By serial number'!$A:$AV,MATCH(TEXT($C178,"000"),'By serial number'!$A:$A,0),MATCH(_7043_DJones_1_export_excel_2_9_[[#Headers],[STREET]],'By serial number'!$A$1:$AV$1,0)))=0,"",INDEX('By serial number'!$A:$AV,MATCH(TEXT($C178,"000"),'By serial number'!$A:$A,0),MATCH(_7043_DJones_1_export_excel_2_9_[[#Headers],[STREET]],'By serial number'!$A$1:$AV$1,0)))</f>
        <v>127 FLYNT RD</v>
      </c>
      <c r="AG178" s="4" t="str">
        <f>IF(LEN(INDEX('By serial number'!$A:$AV,MATCH(TEXT($C178,"000"),'By serial number'!$A:$A,0),MATCH(_7043_DJones_1_export_excel_2_9_[[#Headers],[CITY]],'By serial number'!$A$1:$AV$1,0)))=0,"",INDEX('By serial number'!$A:$AV,MATCH(TEXT($C178,"000"),'By serial number'!$A:$A,0),MATCH(_7043_DJones_1_export_excel_2_9_[[#Headers],[CITY]],'By serial number'!$A$1:$AV$1,0)))</f>
        <v>LAUREL</v>
      </c>
      <c r="AH178" s="4" t="str">
        <f>IF(LEN(INDEX('By serial number'!$A:$AV,MATCH(TEXT($C178,"000"),'By serial number'!$A:$A,0),MATCH(_7043_DJones_1_export_excel_2_9_[[#Headers],[STATE]],'By serial number'!$A$1:$AV$1,0)))=0,"",INDEX('By serial number'!$A:$AV,MATCH(TEXT($C178,"000"),'By serial number'!$A:$A,0),MATCH(_7043_DJones_1_export_excel_2_9_[[#Headers],[STATE]],'By serial number'!$A$1:$AV$1,0)))</f>
        <v>MS</v>
      </c>
      <c r="AI178" s="4" t="e">
        <f>IF(LEN(INDEX('By serial number'!$A:$AV,MATCH(TEXT($C178,"000"),'By serial number'!$A:$A,0),MATCH(_7043_DJones_1_export_excel_2_9_[[#Headers],[Column1]],'By serial number'!$A$1:$AV$1,0)))=0,"",INDEX('By serial number'!$A:$AV,MATCH(TEXT($C178,"000"),'By serial number'!$A:$A,0),MATCH(_7043_DJones_1_export_excel_2_9_[[#Headers],[Column1]],'By serial number'!$A$1:$AV$1,0)))</f>
        <v>#N/A</v>
      </c>
      <c r="AJ178" s="4" t="str">
        <f>IF(LEN(INDEX('By serial number'!$A:$AV,MATCH(TEXT($C178,"000"),'By serial number'!$A:$A,0),MATCH(_7043_DJones_1_export_excel_2_9_[[#Headers],[OTHER NAMES(1)]],'By serial number'!$A$1:$AV$1,0)))=0,"",INDEX('By serial number'!$A:$AV,MATCH(TEXT($C178,"000"),'By serial number'!$A:$A,0),MATCH(_7043_DJones_1_export_excel_2_9_[[#Headers],[OTHER NAMES(1)]],'By serial number'!$A$1:$AV$1,0)))</f>
        <v/>
      </c>
      <c r="AK178" s="4" t="str">
        <f>IF(LEN(INDEX('By serial number'!$A:$AV,MATCH(TEXT($C178,"000"),'By serial number'!$A:$A,0),MATCH(_7043_DJones_1_export_excel_2_9_[[#Headers],[OTHER NAMES(2)]],'By serial number'!$A$1:$AV$1,0)))=0,"",INDEX('By serial number'!$A:$AV,MATCH(TEXT($C178,"000"),'By serial number'!$A:$A,0),MATCH(_7043_DJones_1_export_excel_2_9_[[#Headers],[OTHER NAMES(2)]],'By serial number'!$A$1:$AV$1,0)))</f>
        <v/>
      </c>
      <c r="AL178" s="4" t="str">
        <f>IF(LEN(INDEX('By serial number'!$A:$AV,MATCH(TEXT($C178,"000"),'By serial number'!$A:$A,0),MATCH(_7043_DJones_1_export_excel_2_9_[[#Headers],[Part 135 Certificate Holder Name]],'By serial number'!$A$1:$AV$1,0)))=0,"",INDEX('By serial number'!$A:$AV,MATCH(TEXT($C178,"000"),'By serial number'!$A:$A,0),MATCH(_7043_DJones_1_export_excel_2_9_[[#Headers],[Part 135 Certificate Holder Name]],'By serial number'!$A$1:$AV$1,0)))</f>
        <v/>
      </c>
      <c r="AM178" s="4" t="str">
        <f>IF(LEN(INDEX('By serial number'!$A:$AV,MATCH(TEXT($C178,"000"),'By serial number'!$A:$A,0),MATCH(_7043_DJones_1_export_excel_2_9_[[#Headers],[Part 135 Dsgn]],'By serial number'!$A$1:$AV$1,0)))=0,"",INDEX('By serial number'!$A:$AV,MATCH(TEXT($C178,"000"),'By serial number'!$A:$A,0),MATCH(_7043_DJones_1_export_excel_2_9_[[#Headers],[Part 135 Dsgn]],'By serial number'!$A$1:$AV$1,0)))</f>
        <v/>
      </c>
      <c r="AN178" s="4" t="e">
        <f>IF(LEN(INDEX('By serial number'!$A:$AV,MATCH(TEXT($C178,"000"),'By serial number'!$A:$A,0),MATCH(_7043_DJones_1_export_excel_2_9_[[#Headers],[Column2]],'By serial number'!$A$1:$AV$1,0)))=0,"",INDEX('By serial number'!$A:$AV,MATCH(TEXT($C178,"000"),'By serial number'!$A:$A,0),MATCH(_7043_DJones_1_export_excel_2_9_[[#Headers],[Column2]],'By serial number'!$A$1:$AV$1,0)))</f>
        <v>#N/A</v>
      </c>
      <c r="AO178" s="4" t="str">
        <f>IF(LEN(INDEX('By serial number'!$A:$AV,MATCH(TEXT($C178,"000"),'By serial number'!$A:$A,0),MATCH(_7043_DJones_1_export_excel_2_9_[[#Headers],[DNB Key People]],'By serial number'!$A$1:$AV$1,0)))=0,"",INDEX('By serial number'!$A:$AV,MATCH(TEXT($C178,"000"),'By serial number'!$A:$A,0),MATCH(_7043_DJones_1_export_excel_2_9_[[#Headers],[DNB Key People]],'By serial number'!$A$1:$AV$1,0)))</f>
        <v/>
      </c>
      <c r="AP178" s="4" t="str">
        <f>IF(LEN(INDEX('By serial number'!$A:$AV,MATCH(TEXT($C178,"000"),'By serial number'!$A:$A,0),MATCH(_7043_DJones_1_export_excel_2_9_[[#Headers],[POC]],'By serial number'!$A$1:$AV$1,0)))=0,"",INDEX('By serial number'!$A:$AV,MATCH(TEXT($C178,"000"),'By serial number'!$A:$A,0),MATCH(_7043_DJones_1_export_excel_2_9_[[#Headers],[POC]],'By serial number'!$A$1:$AV$1,0)))</f>
        <v/>
      </c>
      <c r="AQ178" s="4" t="str">
        <f>IF(LEN(INDEX('By serial number'!$A:$AV,MATCH(TEXT($C178,"000"),'By serial number'!$A:$A,0),MATCH(_7043_DJones_1_export_excel_2_9_[[#Headers],[Title]],'By serial number'!$A$1:$AV$1,0)))=0,"",INDEX('By serial number'!$A:$AV,MATCH(TEXT($C178,"000"),'By serial number'!$A:$A,0),MATCH(_7043_DJones_1_export_excel_2_9_[[#Headers],[Title]],'By serial number'!$A$1:$AV$1,0)))</f>
        <v/>
      </c>
      <c r="AR178" s="4" t="str">
        <f>IF(LEN(INDEX('By serial number'!$A:$AV,MATCH(TEXT($C178,"000"),'By serial number'!$A:$A,0),MATCH(_7043_DJones_1_export_excel_2_9_[[#Headers],[Address]],'By serial number'!$A$1:$AV$1,0)))=0,"",INDEX('By serial number'!$A:$AV,MATCH(TEXT($C178,"000"),'By serial number'!$A:$A,0),MATCH(_7043_DJones_1_export_excel_2_9_[[#Headers],[Address]],'By serial number'!$A$1:$AV$1,0)))</f>
        <v/>
      </c>
      <c r="AS178" s="4" t="e">
        <f>IF(LEN(INDEX('By serial number'!$A:$AV,MATCH(TEXT($C178,"000"),'By serial number'!$A:$A,0),MATCH(_7043_DJones_1_export_excel_2_9_[[#Headers],[Column3]],'By serial number'!$A$1:$AV$1,0)))=0,"",INDEX('By serial number'!$A:$AV,MATCH(TEXT($C178,"000"),'By serial number'!$A:$A,0),MATCH(_7043_DJones_1_export_excel_2_9_[[#Headers],[Column3]],'By serial number'!$A$1:$AV$1,0)))</f>
        <v>#N/A</v>
      </c>
      <c r="AT178" s="4" t="str">
        <f>IF(LEN(INDEX('By serial number'!$A:$AV,MATCH(TEXT($C178,"000"),'By serial number'!$A:$A,0),MATCH(_7043_DJones_1_export_excel_2_9_[[#Headers],[Phone]],'By serial number'!$A$1:$AV$1,0)))=0,"",INDEX('By serial number'!$A:$AV,MATCH(TEXT($C178,"000"),'By serial number'!$A:$A,0),MATCH(_7043_DJones_1_export_excel_2_9_[[#Headers],[Phone]],'By serial number'!$A$1:$AV$1,0)))</f>
        <v/>
      </c>
      <c r="AU178" s="4" t="str">
        <f>IF(LEN(INDEX('By serial number'!$A:$AV,MATCH(TEXT($C178,"000"),'By serial number'!$A:$A,0),MATCH(_7043_DJones_1_export_excel_2_9_[[#Headers],[Email]],'By serial number'!$A$1:$AV$1,0)))=0,"",INDEX('By serial number'!$A:$AV,MATCH(TEXT($C178,"000"),'By serial number'!$A:$A,0),MATCH(_7043_DJones_1_export_excel_2_9_[[#Headers],[Email]],'By serial number'!$A$1:$AV$1,0)))</f>
        <v/>
      </c>
      <c r="AV178" s="4" t="e">
        <f>IF(LEN(INDEX('By serial number'!$A:$AV,MATCH(TEXT($C178,"000"),'By serial number'!$A:$A,0),MATCH(_7043_DJones_1_export_excel_2_9_[[#Headers],[Column4]],'By serial number'!$A$1:$AV$1,0)))=0,"",INDEX('By serial number'!$A:$AV,MATCH(TEXT($C178,"000"),'By serial number'!$A:$A,0),MATCH(_7043_DJones_1_export_excel_2_9_[[#Headers],[Column4]],'By serial number'!$A$1:$AV$1,0)))</f>
        <v>#N/A</v>
      </c>
      <c r="AW178" s="4" t="str">
        <f>IF(LEN(INDEX('By serial number'!$A:$AV,MATCH(TEXT($C178,"000"),'By serial number'!$A:$A,0),MATCH(_7043_DJones_1_export_excel_2_9_[[#Headers],[NBAA Name]],'By serial number'!$A$1:$AV$1,0)))=0,"",INDEX('By serial number'!$A:$AV,MATCH(TEXT($C178,"000"),'By serial number'!$A:$A,0),MATCH(_7043_DJones_1_export_excel_2_9_[[#Headers],[NBAA Name]],'By serial number'!$A$1:$AV$1,0)))</f>
        <v xml:space="preserve">Sanderson Farms, Inc. </v>
      </c>
      <c r="AX178" s="4" t="str">
        <f>IF(LEN(INDEX('By serial number'!$A:$AV,MATCH(TEXT($C178,"000"),'By serial number'!$A:$A,0),MATCH(_7043_DJones_1_export_excel_2_9_[[#Headers],[NBAA Addr1]],'By serial number'!$A$1:$AV$1,0)))=0,"",INDEX('By serial number'!$A:$AV,MATCH(TEXT($C178,"000"),'By serial number'!$A:$A,0),MATCH(_7043_DJones_1_export_excel_2_9_[[#Headers],[NBAA Addr1]],'By serial number'!$A$1:$AV$1,0)))</f>
        <v>PO Box 988 127 Flynt Road</v>
      </c>
      <c r="AY178" s="4" t="str">
        <f>IF(LEN(INDEX('By serial number'!$A:$AV,MATCH(TEXT($C178,"000"),'By serial number'!$A:$A,0),MATCH(_7043_DJones_1_export_excel_2_9_[[#Headers],[NBAA Addr2]],'By serial number'!$A$1:$AV$1,0)))=0,"",INDEX('By serial number'!$A:$AV,MATCH(TEXT($C178,"000"),'By serial number'!$A:$A,0),MATCH(_7043_DJones_1_export_excel_2_9_[[#Headers],[NBAA Addr2]],'By serial number'!$A$1:$AV$1,0)))</f>
        <v/>
      </c>
      <c r="AZ178" s="4" t="str">
        <f>IF(LEN(INDEX('By serial number'!$A:$AV,MATCH(TEXT($C178,"000"),'By serial number'!$A:$A,0),MATCH(_7043_DJones_1_export_excel_2_9_[[#Headers],[NBAA City]],'By serial number'!$A$1:$AV$1,0)))=0,"",INDEX('By serial number'!$A:$AV,MATCH(TEXT($C178,"000"),'By serial number'!$A:$A,0),MATCH(_7043_DJones_1_export_excel_2_9_[[#Headers],[NBAA City]],'By serial number'!$A$1:$AV$1,0)))</f>
        <v>Laurel</v>
      </c>
      <c r="BA178" s="4" t="str">
        <f>IF(LEN(INDEX('By serial number'!$A:$AV,MATCH(TEXT($C178,"000"),'By serial number'!$A:$A,0),MATCH(_7043_DJones_1_export_excel_2_9_[[#Headers],[NBAA State]],'By serial number'!$A$1:$AV$1,0)))=0,"",INDEX('By serial number'!$A:$AV,MATCH(TEXT($C178,"000"),'By serial number'!$A:$A,0),MATCH(_7043_DJones_1_export_excel_2_9_[[#Headers],[NBAA State]],'By serial number'!$A$1:$AV$1,0)))</f>
        <v>Mississippi</v>
      </c>
      <c r="BB178" s="4" t="str">
        <f>IF(LEN(INDEX('By serial number'!$A:$AV,MATCH(TEXT($C178,"000"),'By serial number'!$A:$A,0),MATCH(_7043_DJones_1_export_excel_2_9_[[#Headers],[NBAA Zip]],'By serial number'!$A$1:$AV$1,0)))=0,"",INDEX('By serial number'!$A:$AV,MATCH(TEXT($C178,"000"),'By serial number'!$A:$A,0),MATCH(_7043_DJones_1_export_excel_2_9_[[#Headers],[NBAA Zip]],'By serial number'!$A$1:$AV$1,0)))</f>
        <v>39441-0988</v>
      </c>
      <c r="BC178" s="4" t="str">
        <f>IF(LEN(INDEX('By serial number'!$A:$AV,MATCH(TEXT($C178,"000"),'By serial number'!$A:$A,0),MATCH(_7043_DJones_1_export_excel_2_9_[[#Headers],[NBAA Phone]],'By serial number'!$A$1:$AV$1,0)))=0,"",INDEX('By serial number'!$A:$AV,MATCH(TEXT($C178,"000"),'By serial number'!$A:$A,0),MATCH(_7043_DJones_1_export_excel_2_9_[[#Headers],[NBAA Phone]],'By serial number'!$A$1:$AV$1,0)))</f>
        <v>+1 601.649.4030</v>
      </c>
      <c r="BD178" s="4" t="str">
        <f>IF(LEN(INDEX('By serial number'!$A:$AV,MATCH(TEXT($C178,"000"),'By serial number'!$A:$A,0),MATCH(_7043_DJones_1_export_excel_2_9_[[#Headers],[NBAA Web]],'By serial number'!$A$1:$AV$1,0)))=0,"",INDEX('By serial number'!$A:$AV,MATCH(TEXT($C178,"000"),'By serial number'!$A:$A,0),MATCH(_7043_DJones_1_export_excel_2_9_[[#Headers],[NBAA Web]],'By serial number'!$A$1:$AV$1,0)))</f>
        <v>www.sandersonfarms.com</v>
      </c>
      <c r="BE178" s="4" t="str">
        <f>IF(LEN(INDEX('By serial number'!$A:$AV,MATCH(TEXT($C178,"000"),'By serial number'!$A:$A,0),MATCH(_7043_DJones_1_export_excel_2_9_[[#Headers],[NBAA email]],'By serial number'!$A$1:$AV$1,0)))=0,"",INDEX('By serial number'!$A:$AV,MATCH(TEXT($C178,"000"),'By serial number'!$A:$A,0),MATCH(_7043_DJones_1_export_excel_2_9_[[#Headers],[NBAA email]],'By serial number'!$A$1:$AV$1,0)))</f>
        <v>dgilley@sandersonfarms.com</v>
      </c>
      <c r="BF178" s="4" t="str">
        <f>IF(LEN(INDEX('By serial number'!$A:$AV,MATCH(TEXT($C178,"000"),'By serial number'!$A:$A,0),MATCH(_7043_DJones_1_export_excel_2_9_[[#Headers],[NBAA NBAA Link]],'By serial number'!$A$1:$AV$1,0)))=0,"",INDEX('By serial number'!$A:$AV,MATCH(TEXT($C178,"000"),'By serial number'!$A:$A,0),MATCH(_7043_DJones_1_export_excel_2_9_[[#Headers],[NBAA NBAA Link]],'By serial number'!$A$1:$AV$1,0)))</f>
        <v/>
      </c>
      <c r="BG178" s="4" t="str">
        <f>IF(LEN(INDEX('By serial number'!$A:$AV,MATCH(TEXT($C178,"000"),'By serial number'!$A:$A,0),MATCH(_7043_DJones_1_export_excel_2_9_[[#Headers],[Certificate Designator]],'By serial number'!$A$1:$AV$1,0)))=0,"",INDEX('By serial number'!$A:$AV,MATCH(TEXT($C178,"000"),'By serial number'!$A:$A,0),MATCH(_7043_DJones_1_export_excel_2_9_[[#Headers],[Certificate Designator]],'By serial number'!$A$1:$AV$1,0)))</f>
        <v/>
      </c>
      <c r="BH178" s="4" t="str">
        <f>IF(LEN(INDEX('By serial number'!$A:$AV,MATCH(TEXT($C178,"000"),'By serial number'!$A:$A,0),MATCH(_7043_DJones_1_export_excel_2_9_[[#Headers],[Company Name]],'By serial number'!$A$1:$AV$1,0)))=0,"",INDEX('By serial number'!$A:$AV,MATCH(TEXT($C178,"000"),'By serial number'!$A:$A,0),MATCH(_7043_DJones_1_export_excel_2_9_[[#Headers],[Company Name]],'By serial number'!$A$1:$AV$1,0)))</f>
        <v/>
      </c>
      <c r="BI178" s="4" t="str">
        <f>IF(LEN(INDEX('By serial number'!$A:$AV,MATCH(TEXT($C178,"000"),'By serial number'!$A:$A,0),MATCH(_7043_DJones_1_export_excel_2_9_[[#Headers],[CEO_Name]],'By serial number'!$A$1:$AV$1,0)))=0,"",INDEX('By serial number'!$A:$AV,MATCH(TEXT($C178,"000"),'By serial number'!$A:$A,0),MATCH(_7043_DJones_1_export_excel_2_9_[[#Headers],[CEO_Name]],'By serial number'!$A$1:$AV$1,0)))</f>
        <v/>
      </c>
      <c r="BJ178" s="4" t="str">
        <f>IF(LEN(INDEX('By serial number'!$A:$AV,MATCH(TEXT($C178,"000"),'By serial number'!$A:$A,0),MATCH(_7043_DJones_1_export_excel_2_9_[[#Headers],[CEO_Title]],'By serial number'!$A$1:$AV$1,0)))=0,"",INDEX('By serial number'!$A:$AV,MATCH(TEXT($C178,"000"),'By serial number'!$A:$A,0),MATCH(_7043_DJones_1_export_excel_2_9_[[#Headers],[CEO_Title]],'By serial number'!$A$1:$AV$1,0)))</f>
        <v/>
      </c>
      <c r="BK178" s="4" t="str">
        <f>IF(LEN(INDEX('By serial number'!$A:$AV,MATCH(TEXT($C178,"000"),'By serial number'!$A:$A,0),MATCH(_7043_DJones_1_export_excel_2_9_[[#Headers],[CEO_Address1]],'By serial number'!$A$1:$AV$1,0)))=0,"",INDEX('By serial number'!$A:$AV,MATCH(TEXT($C178,"000"),'By serial number'!$A:$A,0),MATCH(_7043_DJones_1_export_excel_2_9_[[#Headers],[CEO_Address1]],'By serial number'!$A$1:$AV$1,0)))</f>
        <v/>
      </c>
      <c r="BL178" s="4" t="str">
        <f>IF(LEN(INDEX('By serial number'!$A:$AV,MATCH(TEXT($C178,"000"),'By serial number'!$A:$A,0),MATCH(_7043_DJones_1_export_excel_2_9_[[#Headers],[CEO_Address2]],'By serial number'!$A$1:$AV$1,0)))=0,"",INDEX('By serial number'!$A:$AV,MATCH(TEXT($C178,"000"),'By serial number'!$A:$A,0),MATCH(_7043_DJones_1_export_excel_2_9_[[#Headers],[CEO_Address2]],'By serial number'!$A$1:$AV$1,0)))</f>
        <v/>
      </c>
      <c r="BM178" s="4" t="str">
        <f>IF(LEN(INDEX('By serial number'!$A:$AV,MATCH(TEXT($C178,"000"),'By serial number'!$A:$A,0),MATCH(_7043_DJones_1_export_excel_2_9_[[#Headers],[CEO_Address3]],'By serial number'!$A$1:$AV$1,0)))=0,"",INDEX('By serial number'!$A:$AV,MATCH(TEXT($C178,"000"),'By serial number'!$A:$A,0),MATCH(_7043_DJones_1_export_excel_2_9_[[#Headers],[CEO_Address3]],'By serial number'!$A$1:$AV$1,0)))</f>
        <v/>
      </c>
      <c r="BN178" s="4" t="str">
        <f>IF(LEN(INDEX('By serial number'!$A:$AV,MATCH(TEXT($C178,"000"),'By serial number'!$A:$A,0),MATCH(_7043_DJones_1_export_excel_2_9_[[#Headers],[CEO_City]],'By serial number'!$A$1:$AV$1,0)))=0,"",INDEX('By serial number'!$A:$AV,MATCH(TEXT($C178,"000"),'By serial number'!$A:$A,0),MATCH(_7043_DJones_1_export_excel_2_9_[[#Headers],[CEO_City]],'By serial number'!$A$1:$AV$1,0)))</f>
        <v/>
      </c>
      <c r="BO178" s="4" t="str">
        <f>IF(LEN(INDEX('By serial number'!$A:$AV,MATCH(TEXT($C178,"000"),'By serial number'!$A:$A,0),MATCH(_7043_DJones_1_export_excel_2_9_[[#Headers],[CEO_State]],'By serial number'!$A$1:$AV$1,0)))=0,"",INDEX('By serial number'!$A:$AV,MATCH(TEXT($C178,"000"),'By serial number'!$A:$A,0),MATCH(_7043_DJones_1_export_excel_2_9_[[#Headers],[CEO_State]],'By serial number'!$A$1:$AV$1,0)))</f>
        <v/>
      </c>
      <c r="BP178" s="4" t="str">
        <f>IF(LEN(INDEX('By serial number'!$A:$AV,MATCH(TEXT($C178,"000"),'By serial number'!$A:$A,0),MATCH(_7043_DJones_1_export_excel_2_9_[[#Headers],[CEO_Postal_Code]],'By serial number'!$A$1:$AV$1,0)))=0,"",INDEX('By serial number'!$A:$AV,MATCH(TEXT($C178,"000"),'By serial number'!$A:$A,0),MATCH(_7043_DJones_1_export_excel_2_9_[[#Headers],[CEO_Postal_Code]],'By serial number'!$A$1:$AV$1,0)))</f>
        <v/>
      </c>
      <c r="BQ178" s="4" t="str">
        <f>IF(LEN(INDEX('By serial number'!$A:$AV,MATCH(TEXT($C178,"000"),'By serial number'!$A:$A,0),MATCH(_7043_DJones_1_export_excel_2_9_[[#Headers],[CEO_Country]],'By serial number'!$A$1:$AV$1,0)))=0,"",INDEX('By serial number'!$A:$AV,MATCH(TEXT($C178,"000"),'By serial number'!$A:$A,0),MATCH(_7043_DJones_1_export_excel_2_9_[[#Headers],[CEO_Country]],'By serial number'!$A$1:$AV$1,0)))</f>
        <v/>
      </c>
      <c r="BR178" s="4" t="str">
        <f>IF(LEN(INDEX('By serial number'!$A:$AV,MATCH(TEXT($C178,"000"),'By serial number'!$A:$A,0),MATCH(_7043_DJones_1_export_excel_2_9_[[#Headers],[CEO_Phone]],'By serial number'!$A$1:$AV$1,0)))=0,"",INDEX('By serial number'!$A:$AV,MATCH(TEXT($C178,"000"),'By serial number'!$A:$A,0),MATCH(_7043_DJones_1_export_excel_2_9_[[#Headers],[CEO_Phone]],'By serial number'!$A$1:$AV$1,0)))</f>
        <v/>
      </c>
      <c r="BS178" s="4" t="str">
        <f>IF(LEN(INDEX('By serial number'!$A:$AV,MATCH(TEXT($C178,"000"),'By serial number'!$A:$A,0),MATCH(_7043_DJones_1_export_excel_2_9_[[#Headers],[CEO_Phone_Extension]],'By serial number'!$A$1:$AV$1,0)))=0,"",INDEX('By serial number'!$A:$AV,MATCH(TEXT($C178,"000"),'By serial number'!$A:$A,0),MATCH(_7043_DJones_1_export_excel_2_9_[[#Headers],[CEO_Phone_Extension]],'By serial number'!$A$1:$AV$1,0)))</f>
        <v/>
      </c>
      <c r="BT178" s="4" t="str">
        <f>IF(LEN(INDEX('By serial number'!$A:$AV,MATCH(TEXT($C178,"000"),'By serial number'!$A:$A,0),MATCH(_7043_DJones_1_export_excel_2_9_[[#Headers],[CEO_Foreign_Phone]],'By serial number'!$A$1:$AV$1,0)))=0,"",INDEX('By serial number'!$A:$AV,MATCH(TEXT($C178,"000"),'By serial number'!$A:$A,0),MATCH(_7043_DJones_1_export_excel_2_9_[[#Headers],[CEO_Foreign_Phone]],'By serial number'!$A$1:$AV$1,0)))</f>
        <v/>
      </c>
      <c r="BU178" s="4" t="str">
        <f>IFERROR(INDEX(Zerobounce!$A:$B,MATCH(_7043_DJones_1_export_excel_2_9_[[#This Row],[COMPEMAILADDRESS]],Zerobounce!$A:$A,0),2),"")</f>
        <v>catch-all</v>
      </c>
      <c r="BV178" s="4" t="str">
        <f>IFERROR(INDEX(Zerobounce!$A:$B,MATCH(_7043_DJones_1_export_excel_2_9_[[#This Row],[CONTACTEMAIL]],Zerobounce!$A:$A,0),2),"")</f>
        <v/>
      </c>
      <c r="BW178" s="11"/>
    </row>
    <row r="179" spans="1:75" x14ac:dyDescent="0.25">
      <c r="A179" s="4" t="s">
        <v>999</v>
      </c>
      <c r="B179" s="4" t="s">
        <v>1000</v>
      </c>
      <c r="C179">
        <v>298</v>
      </c>
      <c r="D179" s="4" t="s">
        <v>839</v>
      </c>
      <c r="E179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N876GH</v>
      </c>
      <c r="F179" s="4" t="s">
        <v>2151</v>
      </c>
      <c r="G179" s="4"/>
      <c r="H179" s="4" t="s">
        <v>2152</v>
      </c>
      <c r="I179" s="4" t="s">
        <v>1043</v>
      </c>
      <c r="J179" s="4" t="s">
        <v>2153</v>
      </c>
      <c r="K179" s="4" t="s">
        <v>2154</v>
      </c>
      <c r="L179" s="4"/>
      <c r="M179" s="4" t="s">
        <v>2155</v>
      </c>
      <c r="N179" s="4"/>
      <c r="O179">
        <v>5</v>
      </c>
      <c r="P179" s="4" t="s">
        <v>2152</v>
      </c>
      <c r="Q179" s="4" t="s">
        <v>1016</v>
      </c>
      <c r="R179" s="4"/>
      <c r="S179" s="4" t="s">
        <v>2156</v>
      </c>
      <c r="T179" s="4" t="s">
        <v>2157</v>
      </c>
      <c r="U179" s="4"/>
      <c r="V179" s="4" t="s">
        <v>2158</v>
      </c>
      <c r="W179" s="4" t="s">
        <v>2159</v>
      </c>
      <c r="X179" s="4" t="s">
        <v>1176</v>
      </c>
      <c r="Y179" s="4" t="s">
        <v>2160</v>
      </c>
      <c r="Z179" s="4" t="s">
        <v>2161</v>
      </c>
      <c r="AA179" s="4"/>
      <c r="AB179" s="4" t="s">
        <v>2161</v>
      </c>
      <c r="AC179" s="4" t="str">
        <f>IF(LEN(INDEX('By serial number'!$A:$AV,MATCH(TEXT($C179,"000"),'By serial number'!$A:$A,0),MATCH(_7043_DJones_1_export_excel_2_9_[[#Headers],["Operator"]],'By serial number'!$A$1:$AV$1,0)))=0,"",INDEX('By serial number'!$A:$AV,MATCH(TEXT($C179,"000"),'By serial number'!$A:$A,0),MATCH(_7043_DJones_1_export_excel_2_9_[[#Headers],["Operator"]],'By serial number'!$A$1:$AV$1,0)))</f>
        <v/>
      </c>
      <c r="AD179" s="4" t="str">
        <f>IF(LEN(INDEX('By serial number'!$A:$AV,MATCH(TEXT($C179,"000"),'By serial number'!$A:$A,0),MATCH(_7043_DJones_1_export_excel_2_9_[[#Headers],[Data]],'By serial number'!$A$1:$AV$1,0)))=0,"",INDEX('By serial number'!$A:$AV,MATCH(TEXT($C179,"000"),'By serial number'!$A:$A,0),MATCH(_7043_DJones_1_export_excel_2_9_[[#Headers],[Data]],'By serial number'!$A$1:$AV$1,0)))</f>
        <v xml:space="preserve">N685JF </v>
      </c>
      <c r="AE179" s="4" t="str">
        <f>IF(LEN(INDEX('By serial number'!$A:$AV,MATCH(TEXT($C179,"000"),'By serial number'!$A:$A,0),MATCH(_7043_DJones_1_export_excel_2_9_[[#Headers],[NAME]],'By serial number'!$A$1:$AV$1,0)))=0,"",INDEX('By serial number'!$A:$AV,MATCH(TEXT($C179,"000"),'By serial number'!$A:$A,0),MATCH(_7043_DJones_1_export_excel_2_9_[[#Headers],[NAME]],'By serial number'!$A$1:$AV$1,0)))</f>
        <v>TVPX ARS INC TRUSTEE</v>
      </c>
      <c r="AF179" s="4" t="str">
        <f>IF(LEN(INDEX('By serial number'!$A:$AV,MATCH(TEXT($C179,"000"),'By serial number'!$A:$A,0),MATCH(_7043_DJones_1_export_excel_2_9_[[#Headers],[STREET]],'By serial number'!$A$1:$AV$1,0)))=0,"",INDEX('By serial number'!$A:$AV,MATCH(TEXT($C179,"000"),'By serial number'!$A:$A,0),MATCH(_7043_DJones_1_export_excel_2_9_[[#Headers],[STREET]],'By serial number'!$A$1:$AV$1,0)))</f>
        <v>39 E EAGLE RIDGE DR STE 201</v>
      </c>
      <c r="AG179" s="4" t="str">
        <f>IF(LEN(INDEX('By serial number'!$A:$AV,MATCH(TEXT($C179,"000"),'By serial number'!$A:$A,0),MATCH(_7043_DJones_1_export_excel_2_9_[[#Headers],[CITY]],'By serial number'!$A$1:$AV$1,0)))=0,"",INDEX('By serial number'!$A:$AV,MATCH(TEXT($C179,"000"),'By serial number'!$A:$A,0),MATCH(_7043_DJones_1_export_excel_2_9_[[#Headers],[CITY]],'By serial number'!$A$1:$AV$1,0)))</f>
        <v>NORTH SALT LAKE</v>
      </c>
      <c r="AH179" s="4" t="str">
        <f>IF(LEN(INDEX('By serial number'!$A:$AV,MATCH(TEXT($C179,"000"),'By serial number'!$A:$A,0),MATCH(_7043_DJones_1_export_excel_2_9_[[#Headers],[STATE]],'By serial number'!$A$1:$AV$1,0)))=0,"",INDEX('By serial number'!$A:$AV,MATCH(TEXT($C179,"000"),'By serial number'!$A:$A,0),MATCH(_7043_DJones_1_export_excel_2_9_[[#Headers],[STATE]],'By serial number'!$A$1:$AV$1,0)))</f>
        <v>UT</v>
      </c>
      <c r="AI179" s="4" t="e">
        <f>IF(LEN(INDEX('By serial number'!$A:$AV,MATCH(TEXT($C179,"000"),'By serial number'!$A:$A,0),MATCH(_7043_DJones_1_export_excel_2_9_[[#Headers],[Column1]],'By serial number'!$A$1:$AV$1,0)))=0,"",INDEX('By serial number'!$A:$AV,MATCH(TEXT($C179,"000"),'By serial number'!$A:$A,0),MATCH(_7043_DJones_1_export_excel_2_9_[[#Headers],[Column1]],'By serial number'!$A$1:$AV$1,0)))</f>
        <v>#N/A</v>
      </c>
      <c r="AJ179" s="4" t="str">
        <f>IF(LEN(INDEX('By serial number'!$A:$AV,MATCH(TEXT($C179,"000"),'By serial number'!$A:$A,0),MATCH(_7043_DJones_1_export_excel_2_9_[[#Headers],[OTHER NAMES(1)]],'By serial number'!$A$1:$AV$1,0)))=0,"",INDEX('By serial number'!$A:$AV,MATCH(TEXT($C179,"000"),'By serial number'!$A:$A,0),MATCH(_7043_DJones_1_export_excel_2_9_[[#Headers],[OTHER NAMES(1)]],'By serial number'!$A$1:$AV$1,0)))</f>
        <v/>
      </c>
      <c r="AK179" s="4" t="str">
        <f>IF(LEN(INDEX('By serial number'!$A:$AV,MATCH(TEXT($C179,"000"),'By serial number'!$A:$A,0),MATCH(_7043_DJones_1_export_excel_2_9_[[#Headers],[OTHER NAMES(2)]],'By serial number'!$A$1:$AV$1,0)))=0,"",INDEX('By serial number'!$A:$AV,MATCH(TEXT($C179,"000"),'By serial number'!$A:$A,0),MATCH(_7043_DJones_1_export_excel_2_9_[[#Headers],[OTHER NAMES(2)]],'By serial number'!$A$1:$AV$1,0)))</f>
        <v/>
      </c>
      <c r="AL179" s="4" t="str">
        <f>IF(LEN(INDEX('By serial number'!$A:$AV,MATCH(TEXT($C179,"000"),'By serial number'!$A:$A,0),MATCH(_7043_DJones_1_export_excel_2_9_[[#Headers],[Part 135 Certificate Holder Name]],'By serial number'!$A$1:$AV$1,0)))=0,"",INDEX('By serial number'!$A:$AV,MATCH(TEXT($C179,"000"),'By serial number'!$A:$A,0),MATCH(_7043_DJones_1_export_excel_2_9_[[#Headers],[Part 135 Certificate Holder Name]],'By serial number'!$A$1:$AV$1,0)))</f>
        <v/>
      </c>
      <c r="AM179" s="4" t="str">
        <f>IF(LEN(INDEX('By serial number'!$A:$AV,MATCH(TEXT($C179,"000"),'By serial number'!$A:$A,0),MATCH(_7043_DJones_1_export_excel_2_9_[[#Headers],[Part 135 Dsgn]],'By serial number'!$A$1:$AV$1,0)))=0,"",INDEX('By serial number'!$A:$AV,MATCH(TEXT($C179,"000"),'By serial number'!$A:$A,0),MATCH(_7043_DJones_1_export_excel_2_9_[[#Headers],[Part 135 Dsgn]],'By serial number'!$A$1:$AV$1,0)))</f>
        <v/>
      </c>
      <c r="AN179" s="4" t="e">
        <f>IF(LEN(INDEX('By serial number'!$A:$AV,MATCH(TEXT($C179,"000"),'By serial number'!$A:$A,0),MATCH(_7043_DJones_1_export_excel_2_9_[[#Headers],[Column2]],'By serial number'!$A$1:$AV$1,0)))=0,"",INDEX('By serial number'!$A:$AV,MATCH(TEXT($C179,"000"),'By serial number'!$A:$A,0),MATCH(_7043_DJones_1_export_excel_2_9_[[#Headers],[Column2]],'By serial number'!$A$1:$AV$1,0)))</f>
        <v>#N/A</v>
      </c>
      <c r="AO179" s="4" t="str">
        <f>IF(LEN(INDEX('By serial number'!$A:$AV,MATCH(TEXT($C179,"000"),'By serial number'!$A:$A,0),MATCH(_7043_DJones_1_export_excel_2_9_[[#Headers],[DNB Key People]],'By serial number'!$A$1:$AV$1,0)))=0,"",INDEX('By serial number'!$A:$AV,MATCH(TEXT($C179,"000"),'By serial number'!$A:$A,0),MATCH(_7043_DJones_1_export_excel_2_9_[[#Headers],[DNB Key People]],'By serial number'!$A$1:$AV$1,0)))</f>
        <v/>
      </c>
      <c r="AP179" s="4" t="str">
        <f>IF(LEN(INDEX('By serial number'!$A:$AV,MATCH(TEXT($C179,"000"),'By serial number'!$A:$A,0),MATCH(_7043_DJones_1_export_excel_2_9_[[#Headers],[POC]],'By serial number'!$A$1:$AV$1,0)))=0,"",INDEX('By serial number'!$A:$AV,MATCH(TEXT($C179,"000"),'By serial number'!$A:$A,0),MATCH(_7043_DJones_1_export_excel_2_9_[[#Headers],[POC]],'By serial number'!$A$1:$AV$1,0)))</f>
        <v/>
      </c>
      <c r="AQ179" s="4" t="str">
        <f>IF(LEN(INDEX('By serial number'!$A:$AV,MATCH(TEXT($C179,"000"),'By serial number'!$A:$A,0),MATCH(_7043_DJones_1_export_excel_2_9_[[#Headers],[Title]],'By serial number'!$A$1:$AV$1,0)))=0,"",INDEX('By serial number'!$A:$AV,MATCH(TEXT($C179,"000"),'By serial number'!$A:$A,0),MATCH(_7043_DJones_1_export_excel_2_9_[[#Headers],[Title]],'By serial number'!$A$1:$AV$1,0)))</f>
        <v/>
      </c>
      <c r="AR179" s="4" t="str">
        <f>IF(LEN(INDEX('By serial number'!$A:$AV,MATCH(TEXT($C179,"000"),'By serial number'!$A:$A,0),MATCH(_7043_DJones_1_export_excel_2_9_[[#Headers],[Address]],'By serial number'!$A$1:$AV$1,0)))=0,"",INDEX('By serial number'!$A:$AV,MATCH(TEXT($C179,"000"),'By serial number'!$A:$A,0),MATCH(_7043_DJones_1_export_excel_2_9_[[#Headers],[Address]],'By serial number'!$A$1:$AV$1,0)))</f>
        <v/>
      </c>
      <c r="AS179" s="4" t="e">
        <f>IF(LEN(INDEX('By serial number'!$A:$AV,MATCH(TEXT($C179,"000"),'By serial number'!$A:$A,0),MATCH(_7043_DJones_1_export_excel_2_9_[[#Headers],[Column3]],'By serial number'!$A$1:$AV$1,0)))=0,"",INDEX('By serial number'!$A:$AV,MATCH(TEXT($C179,"000"),'By serial number'!$A:$A,0),MATCH(_7043_DJones_1_export_excel_2_9_[[#Headers],[Column3]],'By serial number'!$A$1:$AV$1,0)))</f>
        <v>#N/A</v>
      </c>
      <c r="AT179" s="4" t="str">
        <f>IF(LEN(INDEX('By serial number'!$A:$AV,MATCH(TEXT($C179,"000"),'By serial number'!$A:$A,0),MATCH(_7043_DJones_1_export_excel_2_9_[[#Headers],[Phone]],'By serial number'!$A$1:$AV$1,0)))=0,"",INDEX('By serial number'!$A:$AV,MATCH(TEXT($C179,"000"),'By serial number'!$A:$A,0),MATCH(_7043_DJones_1_export_excel_2_9_[[#Headers],[Phone]],'By serial number'!$A$1:$AV$1,0)))</f>
        <v/>
      </c>
      <c r="AU179" s="4" t="str">
        <f>IF(LEN(INDEX('By serial number'!$A:$AV,MATCH(TEXT($C179,"000"),'By serial number'!$A:$A,0),MATCH(_7043_DJones_1_export_excel_2_9_[[#Headers],[Email]],'By serial number'!$A$1:$AV$1,0)))=0,"",INDEX('By serial number'!$A:$AV,MATCH(TEXT($C179,"000"),'By serial number'!$A:$A,0),MATCH(_7043_DJones_1_export_excel_2_9_[[#Headers],[Email]],'By serial number'!$A$1:$AV$1,0)))</f>
        <v/>
      </c>
      <c r="AV179" s="4" t="e">
        <f>IF(LEN(INDEX('By serial number'!$A:$AV,MATCH(TEXT($C179,"000"),'By serial number'!$A:$A,0),MATCH(_7043_DJones_1_export_excel_2_9_[[#Headers],[Column4]],'By serial number'!$A$1:$AV$1,0)))=0,"",INDEX('By serial number'!$A:$AV,MATCH(TEXT($C179,"000"),'By serial number'!$A:$A,0),MATCH(_7043_DJones_1_export_excel_2_9_[[#Headers],[Column4]],'By serial number'!$A$1:$AV$1,0)))</f>
        <v>#N/A</v>
      </c>
      <c r="AW179" s="4" t="str">
        <f>IF(LEN(INDEX('By serial number'!$A:$AV,MATCH(TEXT($C179,"000"),'By serial number'!$A:$A,0),MATCH(_7043_DJones_1_export_excel_2_9_[[#Headers],[NBAA Name]],'By serial number'!$A$1:$AV$1,0)))=0,"",INDEX('By serial number'!$A:$AV,MATCH(TEXT($C179,"000"),'By serial number'!$A:$A,0),MATCH(_7043_DJones_1_export_excel_2_9_[[#Headers],[NBAA Name]],'By serial number'!$A$1:$AV$1,0)))</f>
        <v/>
      </c>
      <c r="AX179" s="4" t="str">
        <f>IF(LEN(INDEX('By serial number'!$A:$AV,MATCH(TEXT($C179,"000"),'By serial number'!$A:$A,0),MATCH(_7043_DJones_1_export_excel_2_9_[[#Headers],[NBAA Addr1]],'By serial number'!$A$1:$AV$1,0)))=0,"",INDEX('By serial number'!$A:$AV,MATCH(TEXT($C179,"000"),'By serial number'!$A:$A,0),MATCH(_7043_DJones_1_export_excel_2_9_[[#Headers],[NBAA Addr1]],'By serial number'!$A$1:$AV$1,0)))</f>
        <v/>
      </c>
      <c r="AY179" s="4" t="str">
        <f>IF(LEN(INDEX('By serial number'!$A:$AV,MATCH(TEXT($C179,"000"),'By serial number'!$A:$A,0),MATCH(_7043_DJones_1_export_excel_2_9_[[#Headers],[NBAA Addr2]],'By serial number'!$A$1:$AV$1,0)))=0,"",INDEX('By serial number'!$A:$AV,MATCH(TEXT($C179,"000"),'By serial number'!$A:$A,0),MATCH(_7043_DJones_1_export_excel_2_9_[[#Headers],[NBAA Addr2]],'By serial number'!$A$1:$AV$1,0)))</f>
        <v/>
      </c>
      <c r="AZ179" s="4" t="str">
        <f>IF(LEN(INDEX('By serial number'!$A:$AV,MATCH(TEXT($C179,"000"),'By serial number'!$A:$A,0),MATCH(_7043_DJones_1_export_excel_2_9_[[#Headers],[NBAA City]],'By serial number'!$A$1:$AV$1,0)))=0,"",INDEX('By serial number'!$A:$AV,MATCH(TEXT($C179,"000"),'By serial number'!$A:$A,0),MATCH(_7043_DJones_1_export_excel_2_9_[[#Headers],[NBAA City]],'By serial number'!$A$1:$AV$1,0)))</f>
        <v/>
      </c>
      <c r="BA179" s="4" t="str">
        <f>IF(LEN(INDEX('By serial number'!$A:$AV,MATCH(TEXT($C179,"000"),'By serial number'!$A:$A,0),MATCH(_7043_DJones_1_export_excel_2_9_[[#Headers],[NBAA State]],'By serial number'!$A$1:$AV$1,0)))=0,"",INDEX('By serial number'!$A:$AV,MATCH(TEXT($C179,"000"),'By serial number'!$A:$A,0),MATCH(_7043_DJones_1_export_excel_2_9_[[#Headers],[NBAA State]],'By serial number'!$A$1:$AV$1,0)))</f>
        <v/>
      </c>
      <c r="BB179" s="4" t="str">
        <f>IF(LEN(INDEX('By serial number'!$A:$AV,MATCH(TEXT($C179,"000"),'By serial number'!$A:$A,0),MATCH(_7043_DJones_1_export_excel_2_9_[[#Headers],[NBAA Zip]],'By serial number'!$A$1:$AV$1,0)))=0,"",INDEX('By serial number'!$A:$AV,MATCH(TEXT($C179,"000"),'By serial number'!$A:$A,0),MATCH(_7043_DJones_1_export_excel_2_9_[[#Headers],[NBAA Zip]],'By serial number'!$A$1:$AV$1,0)))</f>
        <v/>
      </c>
      <c r="BC179" s="4" t="str">
        <f>IF(LEN(INDEX('By serial number'!$A:$AV,MATCH(TEXT($C179,"000"),'By serial number'!$A:$A,0),MATCH(_7043_DJones_1_export_excel_2_9_[[#Headers],[NBAA Phone]],'By serial number'!$A$1:$AV$1,0)))=0,"",INDEX('By serial number'!$A:$AV,MATCH(TEXT($C179,"000"),'By serial number'!$A:$A,0),MATCH(_7043_DJones_1_export_excel_2_9_[[#Headers],[NBAA Phone]],'By serial number'!$A$1:$AV$1,0)))</f>
        <v/>
      </c>
      <c r="BD179" s="4" t="str">
        <f>IF(LEN(INDEX('By serial number'!$A:$AV,MATCH(TEXT($C179,"000"),'By serial number'!$A:$A,0),MATCH(_7043_DJones_1_export_excel_2_9_[[#Headers],[NBAA Web]],'By serial number'!$A$1:$AV$1,0)))=0,"",INDEX('By serial number'!$A:$AV,MATCH(TEXT($C179,"000"),'By serial number'!$A:$A,0),MATCH(_7043_DJones_1_export_excel_2_9_[[#Headers],[NBAA Web]],'By serial number'!$A$1:$AV$1,0)))</f>
        <v/>
      </c>
      <c r="BE179" s="4" t="str">
        <f>IF(LEN(INDEX('By serial number'!$A:$AV,MATCH(TEXT($C179,"000"),'By serial number'!$A:$A,0),MATCH(_7043_DJones_1_export_excel_2_9_[[#Headers],[NBAA email]],'By serial number'!$A$1:$AV$1,0)))=0,"",INDEX('By serial number'!$A:$AV,MATCH(TEXT($C179,"000"),'By serial number'!$A:$A,0),MATCH(_7043_DJones_1_export_excel_2_9_[[#Headers],[NBAA email]],'By serial number'!$A$1:$AV$1,0)))</f>
        <v/>
      </c>
      <c r="BF179" s="4" t="str">
        <f>IF(LEN(INDEX('By serial number'!$A:$AV,MATCH(TEXT($C179,"000"),'By serial number'!$A:$A,0),MATCH(_7043_DJones_1_export_excel_2_9_[[#Headers],[NBAA NBAA Link]],'By serial number'!$A$1:$AV$1,0)))=0,"",INDEX('By serial number'!$A:$AV,MATCH(TEXT($C179,"000"),'By serial number'!$A:$A,0),MATCH(_7043_DJones_1_export_excel_2_9_[[#Headers],[NBAA NBAA Link]],'By serial number'!$A$1:$AV$1,0)))</f>
        <v/>
      </c>
      <c r="BG179" s="4" t="str">
        <f>IF(LEN(INDEX('By serial number'!$A:$AV,MATCH(TEXT($C179,"000"),'By serial number'!$A:$A,0),MATCH(_7043_DJones_1_export_excel_2_9_[[#Headers],[Certificate Designator]],'By serial number'!$A$1:$AV$1,0)))=0,"",INDEX('By serial number'!$A:$AV,MATCH(TEXT($C179,"000"),'By serial number'!$A:$A,0),MATCH(_7043_DJones_1_export_excel_2_9_[[#Headers],[Certificate Designator]],'By serial number'!$A$1:$AV$1,0)))</f>
        <v/>
      </c>
      <c r="BH179" s="4" t="str">
        <f>IF(LEN(INDEX('By serial number'!$A:$AV,MATCH(TEXT($C179,"000"),'By serial number'!$A:$A,0),MATCH(_7043_DJones_1_export_excel_2_9_[[#Headers],[Company Name]],'By serial number'!$A$1:$AV$1,0)))=0,"",INDEX('By serial number'!$A:$AV,MATCH(TEXT($C179,"000"),'By serial number'!$A:$A,0),MATCH(_7043_DJones_1_export_excel_2_9_[[#Headers],[Company Name]],'By serial number'!$A$1:$AV$1,0)))</f>
        <v/>
      </c>
      <c r="BI179" s="4" t="str">
        <f>IF(LEN(INDEX('By serial number'!$A:$AV,MATCH(TEXT($C179,"000"),'By serial number'!$A:$A,0),MATCH(_7043_DJones_1_export_excel_2_9_[[#Headers],[CEO_Name]],'By serial number'!$A$1:$AV$1,0)))=0,"",INDEX('By serial number'!$A:$AV,MATCH(TEXT($C179,"000"),'By serial number'!$A:$A,0),MATCH(_7043_DJones_1_export_excel_2_9_[[#Headers],[CEO_Name]],'By serial number'!$A$1:$AV$1,0)))</f>
        <v/>
      </c>
      <c r="BJ179" s="4" t="str">
        <f>IF(LEN(INDEX('By serial number'!$A:$AV,MATCH(TEXT($C179,"000"),'By serial number'!$A:$A,0),MATCH(_7043_DJones_1_export_excel_2_9_[[#Headers],[CEO_Title]],'By serial number'!$A$1:$AV$1,0)))=0,"",INDEX('By serial number'!$A:$AV,MATCH(TEXT($C179,"000"),'By serial number'!$A:$A,0),MATCH(_7043_DJones_1_export_excel_2_9_[[#Headers],[CEO_Title]],'By serial number'!$A$1:$AV$1,0)))</f>
        <v/>
      </c>
      <c r="BK179" s="4" t="str">
        <f>IF(LEN(INDEX('By serial number'!$A:$AV,MATCH(TEXT($C179,"000"),'By serial number'!$A:$A,0),MATCH(_7043_DJones_1_export_excel_2_9_[[#Headers],[CEO_Address1]],'By serial number'!$A$1:$AV$1,0)))=0,"",INDEX('By serial number'!$A:$AV,MATCH(TEXT($C179,"000"),'By serial number'!$A:$A,0),MATCH(_7043_DJones_1_export_excel_2_9_[[#Headers],[CEO_Address1]],'By serial number'!$A$1:$AV$1,0)))</f>
        <v/>
      </c>
      <c r="BL179" s="4" t="str">
        <f>IF(LEN(INDEX('By serial number'!$A:$AV,MATCH(TEXT($C179,"000"),'By serial number'!$A:$A,0),MATCH(_7043_DJones_1_export_excel_2_9_[[#Headers],[CEO_Address2]],'By serial number'!$A$1:$AV$1,0)))=0,"",INDEX('By serial number'!$A:$AV,MATCH(TEXT($C179,"000"),'By serial number'!$A:$A,0),MATCH(_7043_DJones_1_export_excel_2_9_[[#Headers],[CEO_Address2]],'By serial number'!$A$1:$AV$1,0)))</f>
        <v/>
      </c>
      <c r="BM179" s="4" t="str">
        <f>IF(LEN(INDEX('By serial number'!$A:$AV,MATCH(TEXT($C179,"000"),'By serial number'!$A:$A,0),MATCH(_7043_DJones_1_export_excel_2_9_[[#Headers],[CEO_Address3]],'By serial number'!$A$1:$AV$1,0)))=0,"",INDEX('By serial number'!$A:$AV,MATCH(TEXT($C179,"000"),'By serial number'!$A:$A,0),MATCH(_7043_DJones_1_export_excel_2_9_[[#Headers],[CEO_Address3]],'By serial number'!$A$1:$AV$1,0)))</f>
        <v/>
      </c>
      <c r="BN179" s="4" t="str">
        <f>IF(LEN(INDEX('By serial number'!$A:$AV,MATCH(TEXT($C179,"000"),'By serial number'!$A:$A,0),MATCH(_7043_DJones_1_export_excel_2_9_[[#Headers],[CEO_City]],'By serial number'!$A$1:$AV$1,0)))=0,"",INDEX('By serial number'!$A:$AV,MATCH(TEXT($C179,"000"),'By serial number'!$A:$A,0),MATCH(_7043_DJones_1_export_excel_2_9_[[#Headers],[CEO_City]],'By serial number'!$A$1:$AV$1,0)))</f>
        <v/>
      </c>
      <c r="BO179" s="4" t="str">
        <f>IF(LEN(INDEX('By serial number'!$A:$AV,MATCH(TEXT($C179,"000"),'By serial number'!$A:$A,0),MATCH(_7043_DJones_1_export_excel_2_9_[[#Headers],[CEO_State]],'By serial number'!$A$1:$AV$1,0)))=0,"",INDEX('By serial number'!$A:$AV,MATCH(TEXT($C179,"000"),'By serial number'!$A:$A,0),MATCH(_7043_DJones_1_export_excel_2_9_[[#Headers],[CEO_State]],'By serial number'!$A$1:$AV$1,0)))</f>
        <v/>
      </c>
      <c r="BP179" s="4" t="str">
        <f>IF(LEN(INDEX('By serial number'!$A:$AV,MATCH(TEXT($C179,"000"),'By serial number'!$A:$A,0),MATCH(_7043_DJones_1_export_excel_2_9_[[#Headers],[CEO_Postal_Code]],'By serial number'!$A$1:$AV$1,0)))=0,"",INDEX('By serial number'!$A:$AV,MATCH(TEXT($C179,"000"),'By serial number'!$A:$A,0),MATCH(_7043_DJones_1_export_excel_2_9_[[#Headers],[CEO_Postal_Code]],'By serial number'!$A$1:$AV$1,0)))</f>
        <v/>
      </c>
      <c r="BQ179" s="4" t="str">
        <f>IF(LEN(INDEX('By serial number'!$A:$AV,MATCH(TEXT($C179,"000"),'By serial number'!$A:$A,0),MATCH(_7043_DJones_1_export_excel_2_9_[[#Headers],[CEO_Country]],'By serial number'!$A$1:$AV$1,0)))=0,"",INDEX('By serial number'!$A:$AV,MATCH(TEXT($C179,"000"),'By serial number'!$A:$A,0),MATCH(_7043_DJones_1_export_excel_2_9_[[#Headers],[CEO_Country]],'By serial number'!$A$1:$AV$1,0)))</f>
        <v/>
      </c>
      <c r="BR179" s="4" t="str">
        <f>IF(LEN(INDEX('By serial number'!$A:$AV,MATCH(TEXT($C179,"000"),'By serial number'!$A:$A,0),MATCH(_7043_DJones_1_export_excel_2_9_[[#Headers],[CEO_Phone]],'By serial number'!$A$1:$AV$1,0)))=0,"",INDEX('By serial number'!$A:$AV,MATCH(TEXT($C179,"000"),'By serial number'!$A:$A,0),MATCH(_7043_DJones_1_export_excel_2_9_[[#Headers],[CEO_Phone]],'By serial number'!$A$1:$AV$1,0)))</f>
        <v/>
      </c>
      <c r="BS179" s="4" t="str">
        <f>IF(LEN(INDEX('By serial number'!$A:$AV,MATCH(TEXT($C179,"000"),'By serial number'!$A:$A,0),MATCH(_7043_DJones_1_export_excel_2_9_[[#Headers],[CEO_Phone_Extension]],'By serial number'!$A$1:$AV$1,0)))=0,"",INDEX('By serial number'!$A:$AV,MATCH(TEXT($C179,"000"),'By serial number'!$A:$A,0),MATCH(_7043_DJones_1_export_excel_2_9_[[#Headers],[CEO_Phone_Extension]],'By serial number'!$A$1:$AV$1,0)))</f>
        <v/>
      </c>
      <c r="BT179" s="4" t="str">
        <f>IF(LEN(INDEX('By serial number'!$A:$AV,MATCH(TEXT($C179,"000"),'By serial number'!$A:$A,0),MATCH(_7043_DJones_1_export_excel_2_9_[[#Headers],[CEO_Foreign_Phone]],'By serial number'!$A$1:$AV$1,0)))=0,"",INDEX('By serial number'!$A:$AV,MATCH(TEXT($C179,"000"),'By serial number'!$A:$A,0),MATCH(_7043_DJones_1_export_excel_2_9_[[#Headers],[CEO_Foreign_Phone]],'By serial number'!$A$1:$AV$1,0)))</f>
        <v/>
      </c>
      <c r="BU179" s="4" t="str">
        <f>IFERROR(INDEX(Zerobounce!$A:$B,MATCH(_7043_DJones_1_export_excel_2_9_[[#This Row],[COMPEMAILADDRESS]],Zerobounce!$A:$A,0),2),"")</f>
        <v/>
      </c>
      <c r="BV179" s="4" t="str">
        <f>IFERROR(INDEX(Zerobounce!$A:$B,MATCH(_7043_DJones_1_export_excel_2_9_[[#This Row],[CONTACTEMAIL]],Zerobounce!$A:$A,0),2),"")</f>
        <v>valid</v>
      </c>
      <c r="BW179" s="11"/>
    </row>
    <row r="180" spans="1:75" x14ac:dyDescent="0.25">
      <c r="A180" s="4" t="s">
        <v>999</v>
      </c>
      <c r="B180" s="4" t="s">
        <v>1000</v>
      </c>
      <c r="C180">
        <v>298</v>
      </c>
      <c r="D180" s="4" t="s">
        <v>839</v>
      </c>
      <c r="E180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N876GH</v>
      </c>
      <c r="F180" s="4" t="s">
        <v>2151</v>
      </c>
      <c r="G180" s="4"/>
      <c r="H180" s="4" t="s">
        <v>2152</v>
      </c>
      <c r="I180" s="4" t="s">
        <v>515</v>
      </c>
      <c r="J180" s="4" t="s">
        <v>2153</v>
      </c>
      <c r="K180" s="4" t="s">
        <v>2154</v>
      </c>
      <c r="L180" s="4"/>
      <c r="M180" s="4" t="s">
        <v>2155</v>
      </c>
      <c r="N180" s="4"/>
      <c r="O180">
        <v>5</v>
      </c>
      <c r="P180" s="4" t="s">
        <v>2152</v>
      </c>
      <c r="Q180" s="4" t="s">
        <v>1016</v>
      </c>
      <c r="R180" s="4"/>
      <c r="S180" s="4" t="s">
        <v>2156</v>
      </c>
      <c r="T180" s="4" t="s">
        <v>2157</v>
      </c>
      <c r="U180" s="4"/>
      <c r="V180" s="4" t="s">
        <v>1867</v>
      </c>
      <c r="W180" s="4" t="s">
        <v>2162</v>
      </c>
      <c r="X180" s="4" t="s">
        <v>2163</v>
      </c>
      <c r="Y180" s="4" t="s">
        <v>2164</v>
      </c>
      <c r="Z180" s="4" t="s">
        <v>2157</v>
      </c>
      <c r="AA180" s="4"/>
      <c r="AB180" s="4"/>
      <c r="AC180" s="4" t="str">
        <f>IF(LEN(INDEX('By serial number'!$A:$AV,MATCH(TEXT($C180,"000"),'By serial number'!$A:$A,0),MATCH(_7043_DJones_1_export_excel_2_9_[[#Headers],["Operator"]],'By serial number'!$A$1:$AV$1,0)))=0,"",INDEX('By serial number'!$A:$AV,MATCH(TEXT($C180,"000"),'By serial number'!$A:$A,0),MATCH(_7043_DJones_1_export_excel_2_9_[[#Headers],["Operator"]],'By serial number'!$A$1:$AV$1,0)))</f>
        <v/>
      </c>
      <c r="AD180" s="4" t="str">
        <f>IF(LEN(INDEX('By serial number'!$A:$AV,MATCH(TEXT($C180,"000"),'By serial number'!$A:$A,0),MATCH(_7043_DJones_1_export_excel_2_9_[[#Headers],[Data]],'By serial number'!$A$1:$AV$1,0)))=0,"",INDEX('By serial number'!$A:$AV,MATCH(TEXT($C180,"000"),'By serial number'!$A:$A,0),MATCH(_7043_DJones_1_export_excel_2_9_[[#Headers],[Data]],'By serial number'!$A$1:$AV$1,0)))</f>
        <v xml:space="preserve">N685JF </v>
      </c>
      <c r="AE180" s="4" t="str">
        <f>IF(LEN(INDEX('By serial number'!$A:$AV,MATCH(TEXT($C180,"000"),'By serial number'!$A:$A,0),MATCH(_7043_DJones_1_export_excel_2_9_[[#Headers],[NAME]],'By serial number'!$A$1:$AV$1,0)))=0,"",INDEX('By serial number'!$A:$AV,MATCH(TEXT($C180,"000"),'By serial number'!$A:$A,0),MATCH(_7043_DJones_1_export_excel_2_9_[[#Headers],[NAME]],'By serial number'!$A$1:$AV$1,0)))</f>
        <v>TVPX ARS INC TRUSTEE</v>
      </c>
      <c r="AF180" s="4" t="str">
        <f>IF(LEN(INDEX('By serial number'!$A:$AV,MATCH(TEXT($C180,"000"),'By serial number'!$A:$A,0),MATCH(_7043_DJones_1_export_excel_2_9_[[#Headers],[STREET]],'By serial number'!$A$1:$AV$1,0)))=0,"",INDEX('By serial number'!$A:$AV,MATCH(TEXT($C180,"000"),'By serial number'!$A:$A,0),MATCH(_7043_DJones_1_export_excel_2_9_[[#Headers],[STREET]],'By serial number'!$A$1:$AV$1,0)))</f>
        <v>39 E EAGLE RIDGE DR STE 201</v>
      </c>
      <c r="AG180" s="4" t="str">
        <f>IF(LEN(INDEX('By serial number'!$A:$AV,MATCH(TEXT($C180,"000"),'By serial number'!$A:$A,0),MATCH(_7043_DJones_1_export_excel_2_9_[[#Headers],[CITY]],'By serial number'!$A$1:$AV$1,0)))=0,"",INDEX('By serial number'!$A:$AV,MATCH(TEXT($C180,"000"),'By serial number'!$A:$A,0),MATCH(_7043_DJones_1_export_excel_2_9_[[#Headers],[CITY]],'By serial number'!$A$1:$AV$1,0)))</f>
        <v>NORTH SALT LAKE</v>
      </c>
      <c r="AH180" s="4" t="str">
        <f>IF(LEN(INDEX('By serial number'!$A:$AV,MATCH(TEXT($C180,"000"),'By serial number'!$A:$A,0),MATCH(_7043_DJones_1_export_excel_2_9_[[#Headers],[STATE]],'By serial number'!$A$1:$AV$1,0)))=0,"",INDEX('By serial number'!$A:$AV,MATCH(TEXT($C180,"000"),'By serial number'!$A:$A,0),MATCH(_7043_DJones_1_export_excel_2_9_[[#Headers],[STATE]],'By serial number'!$A$1:$AV$1,0)))</f>
        <v>UT</v>
      </c>
      <c r="AI180" s="4" t="e">
        <f>IF(LEN(INDEX('By serial number'!$A:$AV,MATCH(TEXT($C180,"000"),'By serial number'!$A:$A,0),MATCH(_7043_DJones_1_export_excel_2_9_[[#Headers],[Column1]],'By serial number'!$A$1:$AV$1,0)))=0,"",INDEX('By serial number'!$A:$AV,MATCH(TEXT($C180,"000"),'By serial number'!$A:$A,0),MATCH(_7043_DJones_1_export_excel_2_9_[[#Headers],[Column1]],'By serial number'!$A$1:$AV$1,0)))</f>
        <v>#N/A</v>
      </c>
      <c r="AJ180" s="4" t="str">
        <f>IF(LEN(INDEX('By serial number'!$A:$AV,MATCH(TEXT($C180,"000"),'By serial number'!$A:$A,0),MATCH(_7043_DJones_1_export_excel_2_9_[[#Headers],[OTHER NAMES(1)]],'By serial number'!$A$1:$AV$1,0)))=0,"",INDEX('By serial number'!$A:$AV,MATCH(TEXT($C180,"000"),'By serial number'!$A:$A,0),MATCH(_7043_DJones_1_export_excel_2_9_[[#Headers],[OTHER NAMES(1)]],'By serial number'!$A$1:$AV$1,0)))</f>
        <v/>
      </c>
      <c r="AK180" s="4" t="str">
        <f>IF(LEN(INDEX('By serial number'!$A:$AV,MATCH(TEXT($C180,"000"),'By serial number'!$A:$A,0),MATCH(_7043_DJones_1_export_excel_2_9_[[#Headers],[OTHER NAMES(2)]],'By serial number'!$A$1:$AV$1,0)))=0,"",INDEX('By serial number'!$A:$AV,MATCH(TEXT($C180,"000"),'By serial number'!$A:$A,0),MATCH(_7043_DJones_1_export_excel_2_9_[[#Headers],[OTHER NAMES(2)]],'By serial number'!$A$1:$AV$1,0)))</f>
        <v/>
      </c>
      <c r="AL180" s="4" t="str">
        <f>IF(LEN(INDEX('By serial number'!$A:$AV,MATCH(TEXT($C180,"000"),'By serial number'!$A:$A,0),MATCH(_7043_DJones_1_export_excel_2_9_[[#Headers],[Part 135 Certificate Holder Name]],'By serial number'!$A$1:$AV$1,0)))=0,"",INDEX('By serial number'!$A:$AV,MATCH(TEXT($C180,"000"),'By serial number'!$A:$A,0),MATCH(_7043_DJones_1_export_excel_2_9_[[#Headers],[Part 135 Certificate Holder Name]],'By serial number'!$A$1:$AV$1,0)))</f>
        <v/>
      </c>
      <c r="AM180" s="4" t="str">
        <f>IF(LEN(INDEX('By serial number'!$A:$AV,MATCH(TEXT($C180,"000"),'By serial number'!$A:$A,0),MATCH(_7043_DJones_1_export_excel_2_9_[[#Headers],[Part 135 Dsgn]],'By serial number'!$A$1:$AV$1,0)))=0,"",INDEX('By serial number'!$A:$AV,MATCH(TEXT($C180,"000"),'By serial number'!$A:$A,0),MATCH(_7043_DJones_1_export_excel_2_9_[[#Headers],[Part 135 Dsgn]],'By serial number'!$A$1:$AV$1,0)))</f>
        <v/>
      </c>
      <c r="AN180" s="4" t="e">
        <f>IF(LEN(INDEX('By serial number'!$A:$AV,MATCH(TEXT($C180,"000"),'By serial number'!$A:$A,0),MATCH(_7043_DJones_1_export_excel_2_9_[[#Headers],[Column2]],'By serial number'!$A$1:$AV$1,0)))=0,"",INDEX('By serial number'!$A:$AV,MATCH(TEXT($C180,"000"),'By serial number'!$A:$A,0),MATCH(_7043_DJones_1_export_excel_2_9_[[#Headers],[Column2]],'By serial number'!$A$1:$AV$1,0)))</f>
        <v>#N/A</v>
      </c>
      <c r="AO180" s="4" t="str">
        <f>IF(LEN(INDEX('By serial number'!$A:$AV,MATCH(TEXT($C180,"000"),'By serial number'!$A:$A,0),MATCH(_7043_DJones_1_export_excel_2_9_[[#Headers],[DNB Key People]],'By serial number'!$A$1:$AV$1,0)))=0,"",INDEX('By serial number'!$A:$AV,MATCH(TEXT($C180,"000"),'By serial number'!$A:$A,0),MATCH(_7043_DJones_1_export_excel_2_9_[[#Headers],[DNB Key People]],'By serial number'!$A$1:$AV$1,0)))</f>
        <v/>
      </c>
      <c r="AP180" s="4" t="str">
        <f>IF(LEN(INDEX('By serial number'!$A:$AV,MATCH(TEXT($C180,"000"),'By serial number'!$A:$A,0),MATCH(_7043_DJones_1_export_excel_2_9_[[#Headers],[POC]],'By serial number'!$A$1:$AV$1,0)))=0,"",INDEX('By serial number'!$A:$AV,MATCH(TEXT($C180,"000"),'By serial number'!$A:$A,0),MATCH(_7043_DJones_1_export_excel_2_9_[[#Headers],[POC]],'By serial number'!$A$1:$AV$1,0)))</f>
        <v/>
      </c>
      <c r="AQ180" s="4" t="str">
        <f>IF(LEN(INDEX('By serial number'!$A:$AV,MATCH(TEXT($C180,"000"),'By serial number'!$A:$A,0),MATCH(_7043_DJones_1_export_excel_2_9_[[#Headers],[Title]],'By serial number'!$A$1:$AV$1,0)))=0,"",INDEX('By serial number'!$A:$AV,MATCH(TEXT($C180,"000"),'By serial number'!$A:$A,0),MATCH(_7043_DJones_1_export_excel_2_9_[[#Headers],[Title]],'By serial number'!$A$1:$AV$1,0)))</f>
        <v/>
      </c>
      <c r="AR180" s="4" t="str">
        <f>IF(LEN(INDEX('By serial number'!$A:$AV,MATCH(TEXT($C180,"000"),'By serial number'!$A:$A,0),MATCH(_7043_DJones_1_export_excel_2_9_[[#Headers],[Address]],'By serial number'!$A$1:$AV$1,0)))=0,"",INDEX('By serial number'!$A:$AV,MATCH(TEXT($C180,"000"),'By serial number'!$A:$A,0),MATCH(_7043_DJones_1_export_excel_2_9_[[#Headers],[Address]],'By serial number'!$A$1:$AV$1,0)))</f>
        <v/>
      </c>
      <c r="AS180" s="4" t="e">
        <f>IF(LEN(INDEX('By serial number'!$A:$AV,MATCH(TEXT($C180,"000"),'By serial number'!$A:$A,0),MATCH(_7043_DJones_1_export_excel_2_9_[[#Headers],[Column3]],'By serial number'!$A$1:$AV$1,0)))=0,"",INDEX('By serial number'!$A:$AV,MATCH(TEXT($C180,"000"),'By serial number'!$A:$A,0),MATCH(_7043_DJones_1_export_excel_2_9_[[#Headers],[Column3]],'By serial number'!$A$1:$AV$1,0)))</f>
        <v>#N/A</v>
      </c>
      <c r="AT180" s="4" t="str">
        <f>IF(LEN(INDEX('By serial number'!$A:$AV,MATCH(TEXT($C180,"000"),'By serial number'!$A:$A,0),MATCH(_7043_DJones_1_export_excel_2_9_[[#Headers],[Phone]],'By serial number'!$A$1:$AV$1,0)))=0,"",INDEX('By serial number'!$A:$AV,MATCH(TEXT($C180,"000"),'By serial number'!$A:$A,0),MATCH(_7043_DJones_1_export_excel_2_9_[[#Headers],[Phone]],'By serial number'!$A$1:$AV$1,0)))</f>
        <v/>
      </c>
      <c r="AU180" s="4" t="str">
        <f>IF(LEN(INDEX('By serial number'!$A:$AV,MATCH(TEXT($C180,"000"),'By serial number'!$A:$A,0),MATCH(_7043_DJones_1_export_excel_2_9_[[#Headers],[Email]],'By serial number'!$A$1:$AV$1,0)))=0,"",INDEX('By serial number'!$A:$AV,MATCH(TEXT($C180,"000"),'By serial number'!$A:$A,0),MATCH(_7043_DJones_1_export_excel_2_9_[[#Headers],[Email]],'By serial number'!$A$1:$AV$1,0)))</f>
        <v/>
      </c>
      <c r="AV180" s="4" t="e">
        <f>IF(LEN(INDEX('By serial number'!$A:$AV,MATCH(TEXT($C180,"000"),'By serial number'!$A:$A,0),MATCH(_7043_DJones_1_export_excel_2_9_[[#Headers],[Column4]],'By serial number'!$A$1:$AV$1,0)))=0,"",INDEX('By serial number'!$A:$AV,MATCH(TEXT($C180,"000"),'By serial number'!$A:$A,0),MATCH(_7043_DJones_1_export_excel_2_9_[[#Headers],[Column4]],'By serial number'!$A$1:$AV$1,0)))</f>
        <v>#N/A</v>
      </c>
      <c r="AW180" s="4" t="str">
        <f>IF(LEN(INDEX('By serial number'!$A:$AV,MATCH(TEXT($C180,"000"),'By serial number'!$A:$A,0),MATCH(_7043_DJones_1_export_excel_2_9_[[#Headers],[NBAA Name]],'By serial number'!$A$1:$AV$1,0)))=0,"",INDEX('By serial number'!$A:$AV,MATCH(TEXT($C180,"000"),'By serial number'!$A:$A,0),MATCH(_7043_DJones_1_export_excel_2_9_[[#Headers],[NBAA Name]],'By serial number'!$A$1:$AV$1,0)))</f>
        <v/>
      </c>
      <c r="AX180" s="4" t="str">
        <f>IF(LEN(INDEX('By serial number'!$A:$AV,MATCH(TEXT($C180,"000"),'By serial number'!$A:$A,0),MATCH(_7043_DJones_1_export_excel_2_9_[[#Headers],[NBAA Addr1]],'By serial number'!$A$1:$AV$1,0)))=0,"",INDEX('By serial number'!$A:$AV,MATCH(TEXT($C180,"000"),'By serial number'!$A:$A,0),MATCH(_7043_DJones_1_export_excel_2_9_[[#Headers],[NBAA Addr1]],'By serial number'!$A$1:$AV$1,0)))</f>
        <v/>
      </c>
      <c r="AY180" s="4" t="str">
        <f>IF(LEN(INDEX('By serial number'!$A:$AV,MATCH(TEXT($C180,"000"),'By serial number'!$A:$A,0),MATCH(_7043_DJones_1_export_excel_2_9_[[#Headers],[NBAA Addr2]],'By serial number'!$A$1:$AV$1,0)))=0,"",INDEX('By serial number'!$A:$AV,MATCH(TEXT($C180,"000"),'By serial number'!$A:$A,0),MATCH(_7043_DJones_1_export_excel_2_9_[[#Headers],[NBAA Addr2]],'By serial number'!$A$1:$AV$1,0)))</f>
        <v/>
      </c>
      <c r="AZ180" s="4" t="str">
        <f>IF(LEN(INDEX('By serial number'!$A:$AV,MATCH(TEXT($C180,"000"),'By serial number'!$A:$A,0),MATCH(_7043_DJones_1_export_excel_2_9_[[#Headers],[NBAA City]],'By serial number'!$A$1:$AV$1,0)))=0,"",INDEX('By serial number'!$A:$AV,MATCH(TEXT($C180,"000"),'By serial number'!$A:$A,0),MATCH(_7043_DJones_1_export_excel_2_9_[[#Headers],[NBAA City]],'By serial number'!$A$1:$AV$1,0)))</f>
        <v/>
      </c>
      <c r="BA180" s="4" t="str">
        <f>IF(LEN(INDEX('By serial number'!$A:$AV,MATCH(TEXT($C180,"000"),'By serial number'!$A:$A,0),MATCH(_7043_DJones_1_export_excel_2_9_[[#Headers],[NBAA State]],'By serial number'!$A$1:$AV$1,0)))=0,"",INDEX('By serial number'!$A:$AV,MATCH(TEXT($C180,"000"),'By serial number'!$A:$A,0),MATCH(_7043_DJones_1_export_excel_2_9_[[#Headers],[NBAA State]],'By serial number'!$A$1:$AV$1,0)))</f>
        <v/>
      </c>
      <c r="BB180" s="4" t="str">
        <f>IF(LEN(INDEX('By serial number'!$A:$AV,MATCH(TEXT($C180,"000"),'By serial number'!$A:$A,0),MATCH(_7043_DJones_1_export_excel_2_9_[[#Headers],[NBAA Zip]],'By serial number'!$A$1:$AV$1,0)))=0,"",INDEX('By serial number'!$A:$AV,MATCH(TEXT($C180,"000"),'By serial number'!$A:$A,0),MATCH(_7043_DJones_1_export_excel_2_9_[[#Headers],[NBAA Zip]],'By serial number'!$A$1:$AV$1,0)))</f>
        <v/>
      </c>
      <c r="BC180" s="4" t="str">
        <f>IF(LEN(INDEX('By serial number'!$A:$AV,MATCH(TEXT($C180,"000"),'By serial number'!$A:$A,0),MATCH(_7043_DJones_1_export_excel_2_9_[[#Headers],[NBAA Phone]],'By serial number'!$A$1:$AV$1,0)))=0,"",INDEX('By serial number'!$A:$AV,MATCH(TEXT($C180,"000"),'By serial number'!$A:$A,0),MATCH(_7043_DJones_1_export_excel_2_9_[[#Headers],[NBAA Phone]],'By serial number'!$A$1:$AV$1,0)))</f>
        <v/>
      </c>
      <c r="BD180" s="4" t="str">
        <f>IF(LEN(INDEX('By serial number'!$A:$AV,MATCH(TEXT($C180,"000"),'By serial number'!$A:$A,0),MATCH(_7043_DJones_1_export_excel_2_9_[[#Headers],[NBAA Web]],'By serial number'!$A$1:$AV$1,0)))=0,"",INDEX('By serial number'!$A:$AV,MATCH(TEXT($C180,"000"),'By serial number'!$A:$A,0),MATCH(_7043_DJones_1_export_excel_2_9_[[#Headers],[NBAA Web]],'By serial number'!$A$1:$AV$1,0)))</f>
        <v/>
      </c>
      <c r="BE180" s="4" t="str">
        <f>IF(LEN(INDEX('By serial number'!$A:$AV,MATCH(TEXT($C180,"000"),'By serial number'!$A:$A,0),MATCH(_7043_DJones_1_export_excel_2_9_[[#Headers],[NBAA email]],'By serial number'!$A$1:$AV$1,0)))=0,"",INDEX('By serial number'!$A:$AV,MATCH(TEXT($C180,"000"),'By serial number'!$A:$A,0),MATCH(_7043_DJones_1_export_excel_2_9_[[#Headers],[NBAA email]],'By serial number'!$A$1:$AV$1,0)))</f>
        <v/>
      </c>
      <c r="BF180" s="4" t="str">
        <f>IF(LEN(INDEX('By serial number'!$A:$AV,MATCH(TEXT($C180,"000"),'By serial number'!$A:$A,0),MATCH(_7043_DJones_1_export_excel_2_9_[[#Headers],[NBAA NBAA Link]],'By serial number'!$A$1:$AV$1,0)))=0,"",INDEX('By serial number'!$A:$AV,MATCH(TEXT($C180,"000"),'By serial number'!$A:$A,0),MATCH(_7043_DJones_1_export_excel_2_9_[[#Headers],[NBAA NBAA Link]],'By serial number'!$A$1:$AV$1,0)))</f>
        <v/>
      </c>
      <c r="BG180" s="4" t="str">
        <f>IF(LEN(INDEX('By serial number'!$A:$AV,MATCH(TEXT($C180,"000"),'By serial number'!$A:$A,0),MATCH(_7043_DJones_1_export_excel_2_9_[[#Headers],[Certificate Designator]],'By serial number'!$A$1:$AV$1,0)))=0,"",INDEX('By serial number'!$A:$AV,MATCH(TEXT($C180,"000"),'By serial number'!$A:$A,0),MATCH(_7043_DJones_1_export_excel_2_9_[[#Headers],[Certificate Designator]],'By serial number'!$A$1:$AV$1,0)))</f>
        <v/>
      </c>
      <c r="BH180" s="4" t="str">
        <f>IF(LEN(INDEX('By serial number'!$A:$AV,MATCH(TEXT($C180,"000"),'By serial number'!$A:$A,0),MATCH(_7043_DJones_1_export_excel_2_9_[[#Headers],[Company Name]],'By serial number'!$A$1:$AV$1,0)))=0,"",INDEX('By serial number'!$A:$AV,MATCH(TEXT($C180,"000"),'By serial number'!$A:$A,0),MATCH(_7043_DJones_1_export_excel_2_9_[[#Headers],[Company Name]],'By serial number'!$A$1:$AV$1,0)))</f>
        <v/>
      </c>
      <c r="BI180" s="4" t="str">
        <f>IF(LEN(INDEX('By serial number'!$A:$AV,MATCH(TEXT($C180,"000"),'By serial number'!$A:$A,0),MATCH(_7043_DJones_1_export_excel_2_9_[[#Headers],[CEO_Name]],'By serial number'!$A$1:$AV$1,0)))=0,"",INDEX('By serial number'!$A:$AV,MATCH(TEXT($C180,"000"),'By serial number'!$A:$A,0),MATCH(_7043_DJones_1_export_excel_2_9_[[#Headers],[CEO_Name]],'By serial number'!$A$1:$AV$1,0)))</f>
        <v/>
      </c>
      <c r="BJ180" s="4" t="str">
        <f>IF(LEN(INDEX('By serial number'!$A:$AV,MATCH(TEXT($C180,"000"),'By serial number'!$A:$A,0),MATCH(_7043_DJones_1_export_excel_2_9_[[#Headers],[CEO_Title]],'By serial number'!$A$1:$AV$1,0)))=0,"",INDEX('By serial number'!$A:$AV,MATCH(TEXT($C180,"000"),'By serial number'!$A:$A,0),MATCH(_7043_DJones_1_export_excel_2_9_[[#Headers],[CEO_Title]],'By serial number'!$A$1:$AV$1,0)))</f>
        <v/>
      </c>
      <c r="BK180" s="4" t="str">
        <f>IF(LEN(INDEX('By serial number'!$A:$AV,MATCH(TEXT($C180,"000"),'By serial number'!$A:$A,0),MATCH(_7043_DJones_1_export_excel_2_9_[[#Headers],[CEO_Address1]],'By serial number'!$A$1:$AV$1,0)))=0,"",INDEX('By serial number'!$A:$AV,MATCH(TEXT($C180,"000"),'By serial number'!$A:$A,0),MATCH(_7043_DJones_1_export_excel_2_9_[[#Headers],[CEO_Address1]],'By serial number'!$A$1:$AV$1,0)))</f>
        <v/>
      </c>
      <c r="BL180" s="4" t="str">
        <f>IF(LEN(INDEX('By serial number'!$A:$AV,MATCH(TEXT($C180,"000"),'By serial number'!$A:$A,0),MATCH(_7043_DJones_1_export_excel_2_9_[[#Headers],[CEO_Address2]],'By serial number'!$A$1:$AV$1,0)))=0,"",INDEX('By serial number'!$A:$AV,MATCH(TEXT($C180,"000"),'By serial number'!$A:$A,0),MATCH(_7043_DJones_1_export_excel_2_9_[[#Headers],[CEO_Address2]],'By serial number'!$A$1:$AV$1,0)))</f>
        <v/>
      </c>
      <c r="BM180" s="4" t="str">
        <f>IF(LEN(INDEX('By serial number'!$A:$AV,MATCH(TEXT($C180,"000"),'By serial number'!$A:$A,0),MATCH(_7043_DJones_1_export_excel_2_9_[[#Headers],[CEO_Address3]],'By serial number'!$A$1:$AV$1,0)))=0,"",INDEX('By serial number'!$A:$AV,MATCH(TEXT($C180,"000"),'By serial number'!$A:$A,0),MATCH(_7043_DJones_1_export_excel_2_9_[[#Headers],[CEO_Address3]],'By serial number'!$A$1:$AV$1,0)))</f>
        <v/>
      </c>
      <c r="BN180" s="4" t="str">
        <f>IF(LEN(INDEX('By serial number'!$A:$AV,MATCH(TEXT($C180,"000"),'By serial number'!$A:$A,0),MATCH(_7043_DJones_1_export_excel_2_9_[[#Headers],[CEO_City]],'By serial number'!$A$1:$AV$1,0)))=0,"",INDEX('By serial number'!$A:$AV,MATCH(TEXT($C180,"000"),'By serial number'!$A:$A,0),MATCH(_7043_DJones_1_export_excel_2_9_[[#Headers],[CEO_City]],'By serial number'!$A$1:$AV$1,0)))</f>
        <v/>
      </c>
      <c r="BO180" s="4" t="str">
        <f>IF(LEN(INDEX('By serial number'!$A:$AV,MATCH(TEXT($C180,"000"),'By serial number'!$A:$A,0),MATCH(_7043_DJones_1_export_excel_2_9_[[#Headers],[CEO_State]],'By serial number'!$A$1:$AV$1,0)))=0,"",INDEX('By serial number'!$A:$AV,MATCH(TEXT($C180,"000"),'By serial number'!$A:$A,0),MATCH(_7043_DJones_1_export_excel_2_9_[[#Headers],[CEO_State]],'By serial number'!$A$1:$AV$1,0)))</f>
        <v/>
      </c>
      <c r="BP180" s="4" t="str">
        <f>IF(LEN(INDEX('By serial number'!$A:$AV,MATCH(TEXT($C180,"000"),'By serial number'!$A:$A,0),MATCH(_7043_DJones_1_export_excel_2_9_[[#Headers],[CEO_Postal_Code]],'By serial number'!$A$1:$AV$1,0)))=0,"",INDEX('By serial number'!$A:$AV,MATCH(TEXT($C180,"000"),'By serial number'!$A:$A,0),MATCH(_7043_DJones_1_export_excel_2_9_[[#Headers],[CEO_Postal_Code]],'By serial number'!$A$1:$AV$1,0)))</f>
        <v/>
      </c>
      <c r="BQ180" s="4" t="str">
        <f>IF(LEN(INDEX('By serial number'!$A:$AV,MATCH(TEXT($C180,"000"),'By serial number'!$A:$A,0),MATCH(_7043_DJones_1_export_excel_2_9_[[#Headers],[CEO_Country]],'By serial number'!$A$1:$AV$1,0)))=0,"",INDEX('By serial number'!$A:$AV,MATCH(TEXT($C180,"000"),'By serial number'!$A:$A,0),MATCH(_7043_DJones_1_export_excel_2_9_[[#Headers],[CEO_Country]],'By serial number'!$A$1:$AV$1,0)))</f>
        <v/>
      </c>
      <c r="BR180" s="4" t="str">
        <f>IF(LEN(INDEX('By serial number'!$A:$AV,MATCH(TEXT($C180,"000"),'By serial number'!$A:$A,0),MATCH(_7043_DJones_1_export_excel_2_9_[[#Headers],[CEO_Phone]],'By serial number'!$A$1:$AV$1,0)))=0,"",INDEX('By serial number'!$A:$AV,MATCH(TEXT($C180,"000"),'By serial number'!$A:$A,0),MATCH(_7043_DJones_1_export_excel_2_9_[[#Headers],[CEO_Phone]],'By serial number'!$A$1:$AV$1,0)))</f>
        <v/>
      </c>
      <c r="BS180" s="4" t="str">
        <f>IF(LEN(INDEX('By serial number'!$A:$AV,MATCH(TEXT($C180,"000"),'By serial number'!$A:$A,0),MATCH(_7043_DJones_1_export_excel_2_9_[[#Headers],[CEO_Phone_Extension]],'By serial number'!$A$1:$AV$1,0)))=0,"",INDEX('By serial number'!$A:$AV,MATCH(TEXT($C180,"000"),'By serial number'!$A:$A,0),MATCH(_7043_DJones_1_export_excel_2_9_[[#Headers],[CEO_Phone_Extension]],'By serial number'!$A$1:$AV$1,0)))</f>
        <v/>
      </c>
      <c r="BT180" s="4" t="str">
        <f>IF(LEN(INDEX('By serial number'!$A:$AV,MATCH(TEXT($C180,"000"),'By serial number'!$A:$A,0),MATCH(_7043_DJones_1_export_excel_2_9_[[#Headers],[CEO_Foreign_Phone]],'By serial number'!$A$1:$AV$1,0)))=0,"",INDEX('By serial number'!$A:$AV,MATCH(TEXT($C180,"000"),'By serial number'!$A:$A,0),MATCH(_7043_DJones_1_export_excel_2_9_[[#Headers],[CEO_Foreign_Phone]],'By serial number'!$A$1:$AV$1,0)))</f>
        <v/>
      </c>
      <c r="BU180" s="4" t="str">
        <f>IFERROR(INDEX(Zerobounce!$A:$B,MATCH(_7043_DJones_1_export_excel_2_9_[[#This Row],[COMPEMAILADDRESS]],Zerobounce!$A:$A,0),2),"")</f>
        <v/>
      </c>
      <c r="BV180" s="4" t="str">
        <f>IFERROR(INDEX(Zerobounce!$A:$B,MATCH(_7043_DJones_1_export_excel_2_9_[[#This Row],[CONTACTEMAIL]],Zerobounce!$A:$A,0),2),"")</f>
        <v>valid</v>
      </c>
      <c r="BW180" s="11"/>
    </row>
    <row r="181" spans="1:75" x14ac:dyDescent="0.25">
      <c r="A181" s="4" t="s">
        <v>999</v>
      </c>
      <c r="B181" s="4" t="s">
        <v>1000</v>
      </c>
      <c r="C181">
        <v>299</v>
      </c>
      <c r="D181" s="4" t="s">
        <v>842</v>
      </c>
      <c r="E181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N922LR</v>
      </c>
      <c r="F181" s="4" t="s">
        <v>1102</v>
      </c>
      <c r="G181" s="4" t="s">
        <v>206</v>
      </c>
      <c r="H181" s="4" t="s">
        <v>1002</v>
      </c>
      <c r="I181" s="4" t="s">
        <v>1086</v>
      </c>
      <c r="J181" s="4" t="s">
        <v>220</v>
      </c>
      <c r="K181" s="4" t="s">
        <v>2165</v>
      </c>
      <c r="L181" s="4"/>
      <c r="M181" s="4" t="s">
        <v>2166</v>
      </c>
      <c r="N181" s="4" t="s">
        <v>227</v>
      </c>
      <c r="O181">
        <v>68144</v>
      </c>
      <c r="P181" s="4" t="s">
        <v>1002</v>
      </c>
      <c r="Q181" s="4" t="s">
        <v>1217</v>
      </c>
      <c r="R181" s="4" t="s">
        <v>2167</v>
      </c>
      <c r="S181" s="4" t="s">
        <v>2168</v>
      </c>
      <c r="T181" s="4" t="s">
        <v>2169</v>
      </c>
      <c r="U181" s="4"/>
      <c r="V181" s="4" t="s">
        <v>2170</v>
      </c>
      <c r="W181" s="4" t="s">
        <v>2171</v>
      </c>
      <c r="X181" s="4" t="s">
        <v>2172</v>
      </c>
      <c r="Y181" s="4" t="s">
        <v>2173</v>
      </c>
      <c r="Z181" s="4" t="s">
        <v>2174</v>
      </c>
      <c r="AA181" s="4" t="s">
        <v>2175</v>
      </c>
      <c r="AB181" s="4" t="s">
        <v>2174</v>
      </c>
      <c r="AC181" s="4" t="str">
        <f>IF(LEN(INDEX('By serial number'!$A:$AV,MATCH(TEXT($C181,"000"),'By serial number'!$A:$A,0),MATCH(_7043_DJones_1_export_excel_2_9_[[#Headers],["Operator"]],'By serial number'!$A$1:$AV$1,0)))=0,"",INDEX('By serial number'!$A:$AV,MATCH(TEXT($C181,"000"),'By serial number'!$A:$A,0),MATCH(_7043_DJones_1_export_excel_2_9_[[#Headers],["Operator"]],'By serial number'!$A$1:$AV$1,0)))</f>
        <v xml:space="preserve">Jet Linx Aviation Inc. </v>
      </c>
      <c r="AD181" s="4" t="str">
        <f>IF(LEN(INDEX('By serial number'!$A:$AV,MATCH(TEXT($C181,"000"),'By serial number'!$A:$A,0),MATCH(_7043_DJones_1_export_excel_2_9_[[#Headers],[Data]],'By serial number'!$A$1:$AV$1,0)))=0,"",INDEX('By serial number'!$A:$AV,MATCH(TEXT($C181,"000"),'By serial number'!$A:$A,0),MATCH(_7043_DJones_1_export_excel_2_9_[[#Headers],[Data]],'By serial number'!$A$1:$AV$1,0)))</f>
        <v>Capital Holdings 210 LLC bought 12/22/20</v>
      </c>
      <c r="AE181" s="4" t="str">
        <f>IF(LEN(INDEX('By serial number'!$A:$AV,MATCH(TEXT($C181,"000"),'By serial number'!$A:$A,0),MATCH(_7043_DJones_1_export_excel_2_9_[[#Headers],[NAME]],'By serial number'!$A$1:$AV$1,0)))=0,"",INDEX('By serial number'!$A:$AV,MATCH(TEXT($C181,"000"),'By serial number'!$A:$A,0),MATCH(_7043_DJones_1_export_excel_2_9_[[#Headers],[NAME]],'By serial number'!$A$1:$AV$1,0)))</f>
        <v>CAPITAL HOLDINGS 210 LLC</v>
      </c>
      <c r="AF181" s="4" t="str">
        <f>IF(LEN(INDEX('By serial number'!$A:$AV,MATCH(TEXT($C181,"000"),'By serial number'!$A:$A,0),MATCH(_7043_DJones_1_export_excel_2_9_[[#Headers],[STREET]],'By serial number'!$A$1:$AV$1,0)))=0,"",INDEX('By serial number'!$A:$AV,MATCH(TEXT($C181,"000"),'By serial number'!$A:$A,0),MATCH(_7043_DJones_1_export_excel_2_9_[[#Headers],[STREET]],'By serial number'!$A$1:$AV$1,0)))</f>
        <v>117 SALEM CHURCH RD</v>
      </c>
      <c r="AG181" s="4" t="str">
        <f>IF(LEN(INDEX('By serial number'!$A:$AV,MATCH(TEXT($C181,"000"),'By serial number'!$A:$A,0),MATCH(_7043_DJones_1_export_excel_2_9_[[#Headers],[CITY]],'By serial number'!$A$1:$AV$1,0)))=0,"",INDEX('By serial number'!$A:$AV,MATCH(TEXT($C181,"000"),'By serial number'!$A:$A,0),MATCH(_7043_DJones_1_export_excel_2_9_[[#Headers],[CITY]],'By serial number'!$A$1:$AV$1,0)))</f>
        <v>NEWARK</v>
      </c>
      <c r="AH181" s="4" t="str">
        <f>IF(LEN(INDEX('By serial number'!$A:$AV,MATCH(TEXT($C181,"000"),'By serial number'!$A:$A,0),MATCH(_7043_DJones_1_export_excel_2_9_[[#Headers],[STATE]],'By serial number'!$A$1:$AV$1,0)))=0,"",INDEX('By serial number'!$A:$AV,MATCH(TEXT($C181,"000"),'By serial number'!$A:$A,0),MATCH(_7043_DJones_1_export_excel_2_9_[[#Headers],[STATE]],'By serial number'!$A$1:$AV$1,0)))</f>
        <v>DE</v>
      </c>
      <c r="AI181" s="4" t="e">
        <f>IF(LEN(INDEX('By serial number'!$A:$AV,MATCH(TEXT($C181,"000"),'By serial number'!$A:$A,0),MATCH(_7043_DJones_1_export_excel_2_9_[[#Headers],[Column1]],'By serial number'!$A$1:$AV$1,0)))=0,"",INDEX('By serial number'!$A:$AV,MATCH(TEXT($C181,"000"),'By serial number'!$A:$A,0),MATCH(_7043_DJones_1_export_excel_2_9_[[#Headers],[Column1]],'By serial number'!$A$1:$AV$1,0)))</f>
        <v>#N/A</v>
      </c>
      <c r="AJ181" s="4" t="str">
        <f>IF(LEN(INDEX('By serial number'!$A:$AV,MATCH(TEXT($C181,"000"),'By serial number'!$A:$A,0),MATCH(_7043_DJones_1_export_excel_2_9_[[#Headers],[OTHER NAMES(1)]],'By serial number'!$A$1:$AV$1,0)))=0,"",INDEX('By serial number'!$A:$AV,MATCH(TEXT($C181,"000"),'By serial number'!$A:$A,0),MATCH(_7043_DJones_1_export_excel_2_9_[[#Headers],[OTHER NAMES(1)]],'By serial number'!$A$1:$AV$1,0)))</f>
        <v/>
      </c>
      <c r="AK181" s="4" t="str">
        <f>IF(LEN(INDEX('By serial number'!$A:$AV,MATCH(TEXT($C181,"000"),'By serial number'!$A:$A,0),MATCH(_7043_DJones_1_export_excel_2_9_[[#Headers],[OTHER NAMES(2)]],'By serial number'!$A$1:$AV$1,0)))=0,"",INDEX('By serial number'!$A:$AV,MATCH(TEXT($C181,"000"),'By serial number'!$A:$A,0),MATCH(_7043_DJones_1_export_excel_2_9_[[#Headers],[OTHER NAMES(2)]],'By serial number'!$A$1:$AV$1,0)))</f>
        <v/>
      </c>
      <c r="AL181" s="4" t="str">
        <f>IF(LEN(INDEX('By serial number'!$A:$AV,MATCH(TEXT($C181,"000"),'By serial number'!$A:$A,0),MATCH(_7043_DJones_1_export_excel_2_9_[[#Headers],[Part 135 Certificate Holder Name]],'By serial number'!$A$1:$AV$1,0)))=0,"",INDEX('By serial number'!$A:$AV,MATCH(TEXT($C181,"000"),'By serial number'!$A:$A,0),MATCH(_7043_DJones_1_export_excel_2_9_[[#Headers],[Part 135 Certificate Holder Name]],'By serial number'!$A$1:$AV$1,0)))</f>
        <v>Jet Linx Aviation, LLC</v>
      </c>
      <c r="AM181" s="4" t="str">
        <f>IF(LEN(INDEX('By serial number'!$A:$AV,MATCH(TEXT($C181,"000"),'By serial number'!$A:$A,0),MATCH(_7043_DJones_1_export_excel_2_9_[[#Headers],[Part 135 Dsgn]],'By serial number'!$A$1:$AV$1,0)))=0,"",INDEX('By serial number'!$A:$AV,MATCH(TEXT($C181,"000"),'By serial number'!$A:$A,0),MATCH(_7043_DJones_1_export_excel_2_9_[[#Headers],[Part 135 Dsgn]],'By serial number'!$A$1:$AV$1,0)))</f>
        <v>9JLA</v>
      </c>
      <c r="AN181" s="4" t="e">
        <f>IF(LEN(INDEX('By serial number'!$A:$AV,MATCH(TEXT($C181,"000"),'By serial number'!$A:$A,0),MATCH(_7043_DJones_1_export_excel_2_9_[[#Headers],[Column2]],'By serial number'!$A$1:$AV$1,0)))=0,"",INDEX('By serial number'!$A:$AV,MATCH(TEXT($C181,"000"),'By serial number'!$A:$A,0),MATCH(_7043_DJones_1_export_excel_2_9_[[#Headers],[Column2]],'By serial number'!$A$1:$AV$1,0)))</f>
        <v>#N/A</v>
      </c>
      <c r="AO181" s="4" t="str">
        <f>IF(LEN(INDEX('By serial number'!$A:$AV,MATCH(TEXT($C181,"000"),'By serial number'!$A:$A,0),MATCH(_7043_DJones_1_export_excel_2_9_[[#Headers],[DNB Key People]],'By serial number'!$A$1:$AV$1,0)))=0,"",INDEX('By serial number'!$A:$AV,MATCH(TEXT($C181,"000"),'By serial number'!$A:$A,0),MATCH(_7043_DJones_1_export_excel_2_9_[[#Headers],[DNB Key People]],'By serial number'!$A$1:$AV$1,0)))</f>
        <v/>
      </c>
      <c r="AP181" s="4" t="str">
        <f>IF(LEN(INDEX('By serial number'!$A:$AV,MATCH(TEXT($C181,"000"),'By serial number'!$A:$A,0),MATCH(_7043_DJones_1_export_excel_2_9_[[#Headers],[POC]],'By serial number'!$A$1:$AV$1,0)))=0,"",INDEX('By serial number'!$A:$AV,MATCH(TEXT($C181,"000"),'By serial number'!$A:$A,0),MATCH(_7043_DJones_1_export_excel_2_9_[[#Headers],[POC]],'By serial number'!$A$1:$AV$1,0)))</f>
        <v/>
      </c>
      <c r="AQ181" s="4" t="str">
        <f>IF(LEN(INDEX('By serial number'!$A:$AV,MATCH(TEXT($C181,"000"),'By serial number'!$A:$A,0),MATCH(_7043_DJones_1_export_excel_2_9_[[#Headers],[Title]],'By serial number'!$A$1:$AV$1,0)))=0,"",INDEX('By serial number'!$A:$AV,MATCH(TEXT($C181,"000"),'By serial number'!$A:$A,0),MATCH(_7043_DJones_1_export_excel_2_9_[[#Headers],[Title]],'By serial number'!$A$1:$AV$1,0)))</f>
        <v/>
      </c>
      <c r="AR181" s="4" t="str">
        <f>IF(LEN(INDEX('By serial number'!$A:$AV,MATCH(TEXT($C181,"000"),'By serial number'!$A:$A,0),MATCH(_7043_DJones_1_export_excel_2_9_[[#Headers],[Address]],'By serial number'!$A$1:$AV$1,0)))=0,"",INDEX('By serial number'!$A:$AV,MATCH(TEXT($C181,"000"),'By serial number'!$A:$A,0),MATCH(_7043_DJones_1_export_excel_2_9_[[#Headers],[Address]],'By serial number'!$A$1:$AV$1,0)))</f>
        <v/>
      </c>
      <c r="AS181" s="4" t="e">
        <f>IF(LEN(INDEX('By serial number'!$A:$AV,MATCH(TEXT($C181,"000"),'By serial number'!$A:$A,0),MATCH(_7043_DJones_1_export_excel_2_9_[[#Headers],[Column3]],'By serial number'!$A$1:$AV$1,0)))=0,"",INDEX('By serial number'!$A:$AV,MATCH(TEXT($C181,"000"),'By serial number'!$A:$A,0),MATCH(_7043_DJones_1_export_excel_2_9_[[#Headers],[Column3]],'By serial number'!$A$1:$AV$1,0)))</f>
        <v>#N/A</v>
      </c>
      <c r="AT181" s="4" t="str">
        <f>IF(LEN(INDEX('By serial number'!$A:$AV,MATCH(TEXT($C181,"000"),'By serial number'!$A:$A,0),MATCH(_7043_DJones_1_export_excel_2_9_[[#Headers],[Phone]],'By serial number'!$A$1:$AV$1,0)))=0,"",INDEX('By serial number'!$A:$AV,MATCH(TEXT($C181,"000"),'By serial number'!$A:$A,0),MATCH(_7043_DJones_1_export_excel_2_9_[[#Headers],[Phone]],'By serial number'!$A$1:$AV$1,0)))</f>
        <v/>
      </c>
      <c r="AU181" s="4" t="str">
        <f>IF(LEN(INDEX('By serial number'!$A:$AV,MATCH(TEXT($C181,"000"),'By serial number'!$A:$A,0),MATCH(_7043_DJones_1_export_excel_2_9_[[#Headers],[Email]],'By serial number'!$A$1:$AV$1,0)))=0,"",INDEX('By serial number'!$A:$AV,MATCH(TEXT($C181,"000"),'By serial number'!$A:$A,0),MATCH(_7043_DJones_1_export_excel_2_9_[[#Headers],[Email]],'By serial number'!$A$1:$AV$1,0)))</f>
        <v/>
      </c>
      <c r="AV181" s="4" t="e">
        <f>IF(LEN(INDEX('By serial number'!$A:$AV,MATCH(TEXT($C181,"000"),'By serial number'!$A:$A,0),MATCH(_7043_DJones_1_export_excel_2_9_[[#Headers],[Column4]],'By serial number'!$A$1:$AV$1,0)))=0,"",INDEX('By serial number'!$A:$AV,MATCH(TEXT($C181,"000"),'By serial number'!$A:$A,0),MATCH(_7043_DJones_1_export_excel_2_9_[[#Headers],[Column4]],'By serial number'!$A$1:$AV$1,0)))</f>
        <v>#N/A</v>
      </c>
      <c r="AW181" s="4" t="str">
        <f>IF(LEN(INDEX('By serial number'!$A:$AV,MATCH(TEXT($C181,"000"),'By serial number'!$A:$A,0),MATCH(_7043_DJones_1_export_excel_2_9_[[#Headers],[NBAA Name]],'By serial number'!$A$1:$AV$1,0)))=0,"",INDEX('By serial number'!$A:$AV,MATCH(TEXT($C181,"000"),'By serial number'!$A:$A,0),MATCH(_7043_DJones_1_export_excel_2_9_[[#Headers],[NBAA Name]],'By serial number'!$A$1:$AV$1,0)))</f>
        <v xml:space="preserve">Mirasco, Inc. </v>
      </c>
      <c r="AX181" s="4" t="str">
        <f>IF(LEN(INDEX('By serial number'!$A:$AV,MATCH(TEXT($C181,"000"),'By serial number'!$A:$A,0),MATCH(_7043_DJones_1_export_excel_2_9_[[#Headers],[NBAA Addr1]],'By serial number'!$A$1:$AV$1,0)))=0,"",INDEX('By serial number'!$A:$AV,MATCH(TEXT($C181,"000"),'By serial number'!$A:$A,0),MATCH(_7043_DJones_1_export_excel_2_9_[[#Headers],[NBAA Addr1]],'By serial number'!$A$1:$AV$1,0)))</f>
        <v>900 Circle 75 Parkway SE Suite 1660</v>
      </c>
      <c r="AY181" s="4" t="str">
        <f>IF(LEN(INDEX('By serial number'!$A:$AV,MATCH(TEXT($C181,"000"),'By serial number'!$A:$A,0),MATCH(_7043_DJones_1_export_excel_2_9_[[#Headers],[NBAA Addr2]],'By serial number'!$A$1:$AV$1,0)))=0,"",INDEX('By serial number'!$A:$AV,MATCH(TEXT($C181,"000"),'By serial number'!$A:$A,0),MATCH(_7043_DJones_1_export_excel_2_9_[[#Headers],[NBAA Addr2]],'By serial number'!$A$1:$AV$1,0)))</f>
        <v/>
      </c>
      <c r="AZ181" s="4" t="str">
        <f>IF(LEN(INDEX('By serial number'!$A:$AV,MATCH(TEXT($C181,"000"),'By serial number'!$A:$A,0),MATCH(_7043_DJones_1_export_excel_2_9_[[#Headers],[NBAA City]],'By serial number'!$A$1:$AV$1,0)))=0,"",INDEX('By serial number'!$A:$AV,MATCH(TEXT($C181,"000"),'By serial number'!$A:$A,0),MATCH(_7043_DJones_1_export_excel_2_9_[[#Headers],[NBAA City]],'By serial number'!$A$1:$AV$1,0)))</f>
        <v>Baton Rouge</v>
      </c>
      <c r="BA181" s="4" t="str">
        <f>IF(LEN(INDEX('By serial number'!$A:$AV,MATCH(TEXT($C181,"000"),'By serial number'!$A:$A,0),MATCH(_7043_DJones_1_export_excel_2_9_[[#Headers],[NBAA State]],'By serial number'!$A$1:$AV$1,0)))=0,"",INDEX('By serial number'!$A:$AV,MATCH(TEXT($C181,"000"),'By serial number'!$A:$A,0),MATCH(_7043_DJones_1_export_excel_2_9_[[#Headers],[NBAA State]],'By serial number'!$A$1:$AV$1,0)))</f>
        <v>Atlanta</v>
      </c>
      <c r="BB181" s="4" t="str">
        <f>IF(LEN(INDEX('By serial number'!$A:$AV,MATCH(TEXT($C181,"000"),'By serial number'!$A:$A,0),MATCH(_7043_DJones_1_export_excel_2_9_[[#Headers],[NBAA Zip]],'By serial number'!$A$1:$AV$1,0)))=0,"",INDEX('By serial number'!$A:$AV,MATCH(TEXT($C181,"000"),'By serial number'!$A:$A,0),MATCH(_7043_DJones_1_export_excel_2_9_[[#Headers],[NBAA Zip]],'By serial number'!$A$1:$AV$1,0)))</f>
        <v>Atlanta Georgia 30339</v>
      </c>
      <c r="BC181" s="4" t="str">
        <f>IF(LEN(INDEX('By serial number'!$A:$AV,MATCH(TEXT($C181,"000"),'By serial number'!$A:$A,0),MATCH(_7043_DJones_1_export_excel_2_9_[[#Headers],[NBAA Phone]],'By serial number'!$A$1:$AV$1,0)))=0,"",INDEX('By serial number'!$A:$AV,MATCH(TEXT($C181,"000"),'By serial number'!$A:$A,0),MATCH(_7043_DJones_1_export_excel_2_9_[[#Headers],[NBAA Phone]],'By serial number'!$A$1:$AV$1,0)))</f>
        <v>+1 770.956.1945</v>
      </c>
      <c r="BD181" s="4" t="str">
        <f>IF(LEN(INDEX('By serial number'!$A:$AV,MATCH(TEXT($C181,"000"),'By serial number'!$A:$A,0),MATCH(_7043_DJones_1_export_excel_2_9_[[#Headers],[NBAA Web]],'By serial number'!$A$1:$AV$1,0)))=0,"",INDEX('By serial number'!$A:$AV,MATCH(TEXT($C181,"000"),'By serial number'!$A:$A,0),MATCH(_7043_DJones_1_export_excel_2_9_[[#Headers],[NBAA Web]],'By serial number'!$A$1:$AV$1,0)))</f>
        <v/>
      </c>
      <c r="BE181" s="4" t="str">
        <f>IF(LEN(INDEX('By serial number'!$A:$AV,MATCH(TEXT($C181,"000"),'By serial number'!$A:$A,0),MATCH(_7043_DJones_1_export_excel_2_9_[[#Headers],[NBAA email]],'By serial number'!$A$1:$AV$1,0)))=0,"",INDEX('By serial number'!$A:$AV,MATCH(TEXT($C181,"000"),'By serial number'!$A:$A,0),MATCH(_7043_DJones_1_export_excel_2_9_[[#Headers],[NBAA email]],'By serial number'!$A$1:$AV$1,0)))</f>
        <v/>
      </c>
      <c r="BF181" s="4" t="str">
        <f>IF(LEN(INDEX('By serial number'!$A:$AV,MATCH(TEXT($C181,"000"),'By serial number'!$A:$A,0),MATCH(_7043_DJones_1_export_excel_2_9_[[#Headers],[NBAA NBAA Link]],'By serial number'!$A$1:$AV$1,0)))=0,"",INDEX('By serial number'!$A:$AV,MATCH(TEXT($C181,"000"),'By serial number'!$A:$A,0),MATCH(_7043_DJones_1_export_excel_2_9_[[#Headers],[NBAA NBAA Link]],'By serial number'!$A$1:$AV$1,0)))</f>
        <v/>
      </c>
      <c r="BG181" s="4" t="str">
        <f>IF(LEN(INDEX('By serial number'!$A:$AV,MATCH(TEXT($C181,"000"),'By serial number'!$A:$A,0),MATCH(_7043_DJones_1_export_excel_2_9_[[#Headers],[Certificate Designator]],'By serial number'!$A$1:$AV$1,0)))=0,"",INDEX('By serial number'!$A:$AV,MATCH(TEXT($C181,"000"),'By serial number'!$A:$A,0),MATCH(_7043_DJones_1_export_excel_2_9_[[#Headers],[Certificate Designator]],'By serial number'!$A$1:$AV$1,0)))</f>
        <v>9JLA</v>
      </c>
      <c r="BH181" s="4" t="str">
        <f>IF(LEN(INDEX('By serial number'!$A:$AV,MATCH(TEXT($C181,"000"),'By serial number'!$A:$A,0),MATCH(_7043_DJones_1_export_excel_2_9_[[#Headers],[Company Name]],'By serial number'!$A$1:$AV$1,0)))=0,"",INDEX('By serial number'!$A:$AV,MATCH(TEXT($C181,"000"),'By serial number'!$A:$A,0),MATCH(_7043_DJones_1_export_excel_2_9_[[#Headers],[Company Name]],'By serial number'!$A$1:$AV$1,0)))</f>
        <v>JET LINX AVIATION LLC</v>
      </c>
      <c r="BI181" s="4" t="str">
        <f>IF(LEN(INDEX('By serial number'!$A:$AV,MATCH(TEXT($C181,"000"),'By serial number'!$A:$A,0),MATCH(_7043_DJones_1_export_excel_2_9_[[#Headers],[CEO_Name]],'By serial number'!$A$1:$AV$1,0)))=0,"",INDEX('By serial number'!$A:$AV,MATCH(TEXT($C181,"000"),'By serial number'!$A:$A,0),MATCH(_7043_DJones_1_export_excel_2_9_[[#Headers],[CEO_Name]],'By serial number'!$A$1:$AV$1,0)))</f>
        <v>WALKER, JAMIE</v>
      </c>
      <c r="BJ181" s="4" t="str">
        <f>IF(LEN(INDEX('By serial number'!$A:$AV,MATCH(TEXT($C181,"000"),'By serial number'!$A:$A,0),MATCH(_7043_DJones_1_export_excel_2_9_[[#Headers],[CEO_Title]],'By serial number'!$A$1:$AV$1,0)))=0,"",INDEX('By serial number'!$A:$AV,MATCH(TEXT($C181,"000"),'By serial number'!$A:$A,0),MATCH(_7043_DJones_1_export_excel_2_9_[[#Headers],[CEO_Title]],'By serial number'!$A$1:$AV$1,0)))</f>
        <v>PRESIDENT AND CHIEF EXECUTIVE OFFICER</v>
      </c>
      <c r="BK181" s="4" t="str">
        <f>IF(LEN(INDEX('By serial number'!$A:$AV,MATCH(TEXT($C181,"000"),'By serial number'!$A:$A,0),MATCH(_7043_DJones_1_export_excel_2_9_[[#Headers],[CEO_Address1]],'By serial number'!$A$1:$AV$1,0)))=0,"",INDEX('By serial number'!$A:$AV,MATCH(TEXT($C181,"000"),'By serial number'!$A:$A,0),MATCH(_7043_DJones_1_export_excel_2_9_[[#Headers],[CEO_Address1]],'By serial number'!$A$1:$AV$1,0)))</f>
        <v>13030 Pierce St</v>
      </c>
      <c r="BL181" s="4" t="str">
        <f>IF(LEN(INDEX('By serial number'!$A:$AV,MATCH(TEXT($C181,"000"),'By serial number'!$A:$A,0),MATCH(_7043_DJones_1_export_excel_2_9_[[#Headers],[CEO_Address2]],'By serial number'!$A$1:$AV$1,0)))=0,"",INDEX('By serial number'!$A:$AV,MATCH(TEXT($C181,"000"),'By serial number'!$A:$A,0),MATCH(_7043_DJones_1_export_excel_2_9_[[#Headers],[CEO_Address2]],'By serial number'!$A$1:$AV$1,0)))</f>
        <v>SUITE 100</v>
      </c>
      <c r="BM181" s="4" t="str">
        <f>IF(LEN(INDEX('By serial number'!$A:$AV,MATCH(TEXT($C181,"000"),'By serial number'!$A:$A,0),MATCH(_7043_DJones_1_export_excel_2_9_[[#Headers],[CEO_Address3]],'By serial number'!$A$1:$AV$1,0)))=0,"",INDEX('By serial number'!$A:$AV,MATCH(TEXT($C181,"000"),'By serial number'!$A:$A,0),MATCH(_7043_DJones_1_export_excel_2_9_[[#Headers],[CEO_Address3]],'By serial number'!$A$1:$AV$1,0)))</f>
        <v/>
      </c>
      <c r="BN181" s="4" t="str">
        <f>IF(LEN(INDEX('By serial number'!$A:$AV,MATCH(TEXT($C181,"000"),'By serial number'!$A:$A,0),MATCH(_7043_DJones_1_export_excel_2_9_[[#Headers],[CEO_City]],'By serial number'!$A$1:$AV$1,0)))=0,"",INDEX('By serial number'!$A:$AV,MATCH(TEXT($C181,"000"),'By serial number'!$A:$A,0),MATCH(_7043_DJones_1_export_excel_2_9_[[#Headers],[CEO_City]],'By serial number'!$A$1:$AV$1,0)))</f>
        <v>OMAHA</v>
      </c>
      <c r="BO181" s="4" t="str">
        <f>IF(LEN(INDEX('By serial number'!$A:$AV,MATCH(TEXT($C181,"000"),'By serial number'!$A:$A,0),MATCH(_7043_DJones_1_export_excel_2_9_[[#Headers],[CEO_State]],'By serial number'!$A$1:$AV$1,0)))=0,"",INDEX('By serial number'!$A:$AV,MATCH(TEXT($C181,"000"),'By serial number'!$A:$A,0),MATCH(_7043_DJones_1_export_excel_2_9_[[#Headers],[CEO_State]],'By serial number'!$A$1:$AV$1,0)))</f>
        <v>NE</v>
      </c>
      <c r="BP181" s="4" t="str">
        <f>IF(LEN(INDEX('By serial number'!$A:$AV,MATCH(TEXT($C181,"000"),'By serial number'!$A:$A,0),MATCH(_7043_DJones_1_export_excel_2_9_[[#Headers],[CEO_Postal_Code]],'By serial number'!$A$1:$AV$1,0)))=0,"",INDEX('By serial number'!$A:$AV,MATCH(TEXT($C181,"000"),'By serial number'!$A:$A,0),MATCH(_7043_DJones_1_export_excel_2_9_[[#Headers],[CEO_Postal_Code]],'By serial number'!$A$1:$AV$1,0)))</f>
        <v>68144</v>
      </c>
      <c r="BQ181" s="4" t="str">
        <f>IF(LEN(INDEX('By serial number'!$A:$AV,MATCH(TEXT($C181,"000"),'By serial number'!$A:$A,0),MATCH(_7043_DJones_1_export_excel_2_9_[[#Headers],[CEO_Country]],'By serial number'!$A$1:$AV$1,0)))=0,"",INDEX('By serial number'!$A:$AV,MATCH(TEXT($C181,"000"),'By serial number'!$A:$A,0),MATCH(_7043_DJones_1_export_excel_2_9_[[#Headers],[CEO_Country]],'By serial number'!$A$1:$AV$1,0)))</f>
        <v>US</v>
      </c>
      <c r="BR181" s="4" t="str">
        <f>IF(LEN(INDEX('By serial number'!$A:$AV,MATCH(TEXT($C181,"000"),'By serial number'!$A:$A,0),MATCH(_7043_DJones_1_export_excel_2_9_[[#Headers],[CEO_Phone]],'By serial number'!$A$1:$AV$1,0)))=0,"",INDEX('By serial number'!$A:$AV,MATCH(TEXT($C181,"000"),'By serial number'!$A:$A,0),MATCH(_7043_DJones_1_export_excel_2_9_[[#Headers],[CEO_Phone]],'By serial number'!$A$1:$AV$1,0)))</f>
        <v>4029918060</v>
      </c>
      <c r="BS181" s="4" t="str">
        <f>IF(LEN(INDEX('By serial number'!$A:$AV,MATCH(TEXT($C181,"000"),'By serial number'!$A:$A,0),MATCH(_7043_DJones_1_export_excel_2_9_[[#Headers],[CEO_Phone_Extension]],'By serial number'!$A$1:$AV$1,0)))=0,"",INDEX('By serial number'!$A:$AV,MATCH(TEXT($C181,"000"),'By serial number'!$A:$A,0),MATCH(_7043_DJones_1_export_excel_2_9_[[#Headers],[CEO_Phone_Extension]],'By serial number'!$A$1:$AV$1,0)))</f>
        <v/>
      </c>
      <c r="BT181" s="4" t="str">
        <f>IF(LEN(INDEX('By serial number'!$A:$AV,MATCH(TEXT($C181,"000"),'By serial number'!$A:$A,0),MATCH(_7043_DJones_1_export_excel_2_9_[[#Headers],[CEO_Foreign_Phone]],'By serial number'!$A$1:$AV$1,0)))=0,"",INDEX('By serial number'!$A:$AV,MATCH(TEXT($C181,"000"),'By serial number'!$A:$A,0),MATCH(_7043_DJones_1_export_excel_2_9_[[#Headers],[CEO_Foreign_Phone]],'By serial number'!$A$1:$AV$1,0)))</f>
        <v/>
      </c>
      <c r="BU181" s="4" t="str">
        <f>IFERROR(INDEX(Zerobounce!$A:$B,MATCH(_7043_DJones_1_export_excel_2_9_[[#This Row],[COMPEMAILADDRESS]],Zerobounce!$A:$A,0),2),"")</f>
        <v>do_not_mail</v>
      </c>
      <c r="BV181" s="4" t="str">
        <f>IFERROR(INDEX(Zerobounce!$A:$B,MATCH(_7043_DJones_1_export_excel_2_9_[[#This Row],[CONTACTEMAIL]],Zerobounce!$A:$A,0),2),"")</f>
        <v>catch-all</v>
      </c>
      <c r="BW181" s="11"/>
    </row>
    <row r="182" spans="1:75" x14ac:dyDescent="0.25">
      <c r="A182" s="4" t="s">
        <v>999</v>
      </c>
      <c r="B182" s="4" t="s">
        <v>1000</v>
      </c>
      <c r="C182">
        <v>299</v>
      </c>
      <c r="D182" s="4" t="s">
        <v>842</v>
      </c>
      <c r="E182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N922LR</v>
      </c>
      <c r="F182" s="4" t="s">
        <v>1102</v>
      </c>
      <c r="G182" s="4" t="s">
        <v>206</v>
      </c>
      <c r="H182" s="4" t="s">
        <v>1002</v>
      </c>
      <c r="I182" s="4" t="s">
        <v>515</v>
      </c>
      <c r="J182" s="4" t="s">
        <v>2176</v>
      </c>
      <c r="K182" s="4" t="s">
        <v>2177</v>
      </c>
      <c r="L182" s="4"/>
      <c r="M182" s="4" t="s">
        <v>849</v>
      </c>
      <c r="N182" s="4" t="s">
        <v>206</v>
      </c>
      <c r="O182" t="s">
        <v>2178</v>
      </c>
      <c r="P182" s="4" t="s">
        <v>1002</v>
      </c>
      <c r="Q182" s="4" t="s">
        <v>1016</v>
      </c>
      <c r="R182" s="4"/>
      <c r="S182" s="4"/>
      <c r="T182" s="4" t="s">
        <v>2179</v>
      </c>
      <c r="U182" s="4"/>
      <c r="V182" s="4" t="s">
        <v>2180</v>
      </c>
      <c r="W182" s="4" t="s">
        <v>2181</v>
      </c>
      <c r="X182" s="4" t="s">
        <v>1010</v>
      </c>
      <c r="Y182" s="4" t="s">
        <v>2182</v>
      </c>
      <c r="Z182" s="4" t="s">
        <v>2179</v>
      </c>
      <c r="AA182" s="4"/>
      <c r="AB182" s="4"/>
      <c r="AC182" s="4" t="str">
        <f>IF(LEN(INDEX('By serial number'!$A:$AV,MATCH(TEXT($C182,"000"),'By serial number'!$A:$A,0),MATCH(_7043_DJones_1_export_excel_2_9_[[#Headers],["Operator"]],'By serial number'!$A$1:$AV$1,0)))=0,"",INDEX('By serial number'!$A:$AV,MATCH(TEXT($C182,"000"),'By serial number'!$A:$A,0),MATCH(_7043_DJones_1_export_excel_2_9_[[#Headers],["Operator"]],'By serial number'!$A$1:$AV$1,0)))</f>
        <v xml:space="preserve">Jet Linx Aviation Inc. </v>
      </c>
      <c r="AD182" s="4" t="str">
        <f>IF(LEN(INDEX('By serial number'!$A:$AV,MATCH(TEXT($C182,"000"),'By serial number'!$A:$A,0),MATCH(_7043_DJones_1_export_excel_2_9_[[#Headers],[Data]],'By serial number'!$A$1:$AV$1,0)))=0,"",INDEX('By serial number'!$A:$AV,MATCH(TEXT($C182,"000"),'By serial number'!$A:$A,0),MATCH(_7043_DJones_1_export_excel_2_9_[[#Headers],[Data]],'By serial number'!$A$1:$AV$1,0)))</f>
        <v>Capital Holdings 210 LLC bought 12/22/20</v>
      </c>
      <c r="AE182" s="4" t="str">
        <f>IF(LEN(INDEX('By serial number'!$A:$AV,MATCH(TEXT($C182,"000"),'By serial number'!$A:$A,0),MATCH(_7043_DJones_1_export_excel_2_9_[[#Headers],[NAME]],'By serial number'!$A$1:$AV$1,0)))=0,"",INDEX('By serial number'!$A:$AV,MATCH(TEXT($C182,"000"),'By serial number'!$A:$A,0),MATCH(_7043_DJones_1_export_excel_2_9_[[#Headers],[NAME]],'By serial number'!$A$1:$AV$1,0)))</f>
        <v>CAPITAL HOLDINGS 210 LLC</v>
      </c>
      <c r="AF182" s="4" t="str">
        <f>IF(LEN(INDEX('By serial number'!$A:$AV,MATCH(TEXT($C182,"000"),'By serial number'!$A:$A,0),MATCH(_7043_DJones_1_export_excel_2_9_[[#Headers],[STREET]],'By serial number'!$A$1:$AV$1,0)))=0,"",INDEX('By serial number'!$A:$AV,MATCH(TEXT($C182,"000"),'By serial number'!$A:$A,0),MATCH(_7043_DJones_1_export_excel_2_9_[[#Headers],[STREET]],'By serial number'!$A$1:$AV$1,0)))</f>
        <v>117 SALEM CHURCH RD</v>
      </c>
      <c r="AG182" s="4" t="str">
        <f>IF(LEN(INDEX('By serial number'!$A:$AV,MATCH(TEXT($C182,"000"),'By serial number'!$A:$A,0),MATCH(_7043_DJones_1_export_excel_2_9_[[#Headers],[CITY]],'By serial number'!$A$1:$AV$1,0)))=0,"",INDEX('By serial number'!$A:$AV,MATCH(TEXT($C182,"000"),'By serial number'!$A:$A,0),MATCH(_7043_DJones_1_export_excel_2_9_[[#Headers],[CITY]],'By serial number'!$A$1:$AV$1,0)))</f>
        <v>NEWARK</v>
      </c>
      <c r="AH182" s="4" t="str">
        <f>IF(LEN(INDEX('By serial number'!$A:$AV,MATCH(TEXT($C182,"000"),'By serial number'!$A:$A,0),MATCH(_7043_DJones_1_export_excel_2_9_[[#Headers],[STATE]],'By serial number'!$A$1:$AV$1,0)))=0,"",INDEX('By serial number'!$A:$AV,MATCH(TEXT($C182,"000"),'By serial number'!$A:$A,0),MATCH(_7043_DJones_1_export_excel_2_9_[[#Headers],[STATE]],'By serial number'!$A$1:$AV$1,0)))</f>
        <v>DE</v>
      </c>
      <c r="AI182" s="4" t="e">
        <f>IF(LEN(INDEX('By serial number'!$A:$AV,MATCH(TEXT($C182,"000"),'By serial number'!$A:$A,0),MATCH(_7043_DJones_1_export_excel_2_9_[[#Headers],[Column1]],'By serial number'!$A$1:$AV$1,0)))=0,"",INDEX('By serial number'!$A:$AV,MATCH(TEXT($C182,"000"),'By serial number'!$A:$A,0),MATCH(_7043_DJones_1_export_excel_2_9_[[#Headers],[Column1]],'By serial number'!$A$1:$AV$1,0)))</f>
        <v>#N/A</v>
      </c>
      <c r="AJ182" s="4" t="str">
        <f>IF(LEN(INDEX('By serial number'!$A:$AV,MATCH(TEXT($C182,"000"),'By serial number'!$A:$A,0),MATCH(_7043_DJones_1_export_excel_2_9_[[#Headers],[OTHER NAMES(1)]],'By serial number'!$A$1:$AV$1,0)))=0,"",INDEX('By serial number'!$A:$AV,MATCH(TEXT($C182,"000"),'By serial number'!$A:$A,0),MATCH(_7043_DJones_1_export_excel_2_9_[[#Headers],[OTHER NAMES(1)]],'By serial number'!$A$1:$AV$1,0)))</f>
        <v/>
      </c>
      <c r="AK182" s="4" t="str">
        <f>IF(LEN(INDEX('By serial number'!$A:$AV,MATCH(TEXT($C182,"000"),'By serial number'!$A:$A,0),MATCH(_7043_DJones_1_export_excel_2_9_[[#Headers],[OTHER NAMES(2)]],'By serial number'!$A$1:$AV$1,0)))=0,"",INDEX('By serial number'!$A:$AV,MATCH(TEXT($C182,"000"),'By serial number'!$A:$A,0),MATCH(_7043_DJones_1_export_excel_2_9_[[#Headers],[OTHER NAMES(2)]],'By serial number'!$A$1:$AV$1,0)))</f>
        <v/>
      </c>
      <c r="AL182" s="4" t="str">
        <f>IF(LEN(INDEX('By serial number'!$A:$AV,MATCH(TEXT($C182,"000"),'By serial number'!$A:$A,0),MATCH(_7043_DJones_1_export_excel_2_9_[[#Headers],[Part 135 Certificate Holder Name]],'By serial number'!$A$1:$AV$1,0)))=0,"",INDEX('By serial number'!$A:$AV,MATCH(TEXT($C182,"000"),'By serial number'!$A:$A,0),MATCH(_7043_DJones_1_export_excel_2_9_[[#Headers],[Part 135 Certificate Holder Name]],'By serial number'!$A$1:$AV$1,0)))</f>
        <v>Jet Linx Aviation, LLC</v>
      </c>
      <c r="AM182" s="4" t="str">
        <f>IF(LEN(INDEX('By serial number'!$A:$AV,MATCH(TEXT($C182,"000"),'By serial number'!$A:$A,0),MATCH(_7043_DJones_1_export_excel_2_9_[[#Headers],[Part 135 Dsgn]],'By serial number'!$A$1:$AV$1,0)))=0,"",INDEX('By serial number'!$A:$AV,MATCH(TEXT($C182,"000"),'By serial number'!$A:$A,0),MATCH(_7043_DJones_1_export_excel_2_9_[[#Headers],[Part 135 Dsgn]],'By serial number'!$A$1:$AV$1,0)))</f>
        <v>9JLA</v>
      </c>
      <c r="AN182" s="4" t="e">
        <f>IF(LEN(INDEX('By serial number'!$A:$AV,MATCH(TEXT($C182,"000"),'By serial number'!$A:$A,0),MATCH(_7043_DJones_1_export_excel_2_9_[[#Headers],[Column2]],'By serial number'!$A$1:$AV$1,0)))=0,"",INDEX('By serial number'!$A:$AV,MATCH(TEXT($C182,"000"),'By serial number'!$A:$A,0),MATCH(_7043_DJones_1_export_excel_2_9_[[#Headers],[Column2]],'By serial number'!$A$1:$AV$1,0)))</f>
        <v>#N/A</v>
      </c>
      <c r="AO182" s="4" t="str">
        <f>IF(LEN(INDEX('By serial number'!$A:$AV,MATCH(TEXT($C182,"000"),'By serial number'!$A:$A,0),MATCH(_7043_DJones_1_export_excel_2_9_[[#Headers],[DNB Key People]],'By serial number'!$A$1:$AV$1,0)))=0,"",INDEX('By serial number'!$A:$AV,MATCH(TEXT($C182,"000"),'By serial number'!$A:$A,0),MATCH(_7043_DJones_1_export_excel_2_9_[[#Headers],[DNB Key People]],'By serial number'!$A$1:$AV$1,0)))</f>
        <v/>
      </c>
      <c r="AP182" s="4" t="str">
        <f>IF(LEN(INDEX('By serial number'!$A:$AV,MATCH(TEXT($C182,"000"),'By serial number'!$A:$A,0),MATCH(_7043_DJones_1_export_excel_2_9_[[#Headers],[POC]],'By serial number'!$A$1:$AV$1,0)))=0,"",INDEX('By serial number'!$A:$AV,MATCH(TEXT($C182,"000"),'By serial number'!$A:$A,0),MATCH(_7043_DJones_1_export_excel_2_9_[[#Headers],[POC]],'By serial number'!$A$1:$AV$1,0)))</f>
        <v/>
      </c>
      <c r="AQ182" s="4" t="str">
        <f>IF(LEN(INDEX('By serial number'!$A:$AV,MATCH(TEXT($C182,"000"),'By serial number'!$A:$A,0),MATCH(_7043_DJones_1_export_excel_2_9_[[#Headers],[Title]],'By serial number'!$A$1:$AV$1,0)))=0,"",INDEX('By serial number'!$A:$AV,MATCH(TEXT($C182,"000"),'By serial number'!$A:$A,0),MATCH(_7043_DJones_1_export_excel_2_9_[[#Headers],[Title]],'By serial number'!$A$1:$AV$1,0)))</f>
        <v/>
      </c>
      <c r="AR182" s="4" t="str">
        <f>IF(LEN(INDEX('By serial number'!$A:$AV,MATCH(TEXT($C182,"000"),'By serial number'!$A:$A,0),MATCH(_7043_DJones_1_export_excel_2_9_[[#Headers],[Address]],'By serial number'!$A$1:$AV$1,0)))=0,"",INDEX('By serial number'!$A:$AV,MATCH(TEXT($C182,"000"),'By serial number'!$A:$A,0),MATCH(_7043_DJones_1_export_excel_2_9_[[#Headers],[Address]],'By serial number'!$A$1:$AV$1,0)))</f>
        <v/>
      </c>
      <c r="AS182" s="4" t="e">
        <f>IF(LEN(INDEX('By serial number'!$A:$AV,MATCH(TEXT($C182,"000"),'By serial number'!$A:$A,0),MATCH(_7043_DJones_1_export_excel_2_9_[[#Headers],[Column3]],'By serial number'!$A$1:$AV$1,0)))=0,"",INDEX('By serial number'!$A:$AV,MATCH(TEXT($C182,"000"),'By serial number'!$A:$A,0),MATCH(_7043_DJones_1_export_excel_2_9_[[#Headers],[Column3]],'By serial number'!$A$1:$AV$1,0)))</f>
        <v>#N/A</v>
      </c>
      <c r="AT182" s="4" t="str">
        <f>IF(LEN(INDEX('By serial number'!$A:$AV,MATCH(TEXT($C182,"000"),'By serial number'!$A:$A,0),MATCH(_7043_DJones_1_export_excel_2_9_[[#Headers],[Phone]],'By serial number'!$A$1:$AV$1,0)))=0,"",INDEX('By serial number'!$A:$AV,MATCH(TEXT($C182,"000"),'By serial number'!$A:$A,0),MATCH(_7043_DJones_1_export_excel_2_9_[[#Headers],[Phone]],'By serial number'!$A$1:$AV$1,0)))</f>
        <v/>
      </c>
      <c r="AU182" s="4" t="str">
        <f>IF(LEN(INDEX('By serial number'!$A:$AV,MATCH(TEXT($C182,"000"),'By serial number'!$A:$A,0),MATCH(_7043_DJones_1_export_excel_2_9_[[#Headers],[Email]],'By serial number'!$A$1:$AV$1,0)))=0,"",INDEX('By serial number'!$A:$AV,MATCH(TEXT($C182,"000"),'By serial number'!$A:$A,0),MATCH(_7043_DJones_1_export_excel_2_9_[[#Headers],[Email]],'By serial number'!$A$1:$AV$1,0)))</f>
        <v/>
      </c>
      <c r="AV182" s="4" t="e">
        <f>IF(LEN(INDEX('By serial number'!$A:$AV,MATCH(TEXT($C182,"000"),'By serial number'!$A:$A,0),MATCH(_7043_DJones_1_export_excel_2_9_[[#Headers],[Column4]],'By serial number'!$A$1:$AV$1,0)))=0,"",INDEX('By serial number'!$A:$AV,MATCH(TEXT($C182,"000"),'By serial number'!$A:$A,0),MATCH(_7043_DJones_1_export_excel_2_9_[[#Headers],[Column4]],'By serial number'!$A$1:$AV$1,0)))</f>
        <v>#N/A</v>
      </c>
      <c r="AW182" s="4" t="str">
        <f>IF(LEN(INDEX('By serial number'!$A:$AV,MATCH(TEXT($C182,"000"),'By serial number'!$A:$A,0),MATCH(_7043_DJones_1_export_excel_2_9_[[#Headers],[NBAA Name]],'By serial number'!$A$1:$AV$1,0)))=0,"",INDEX('By serial number'!$A:$AV,MATCH(TEXT($C182,"000"),'By serial number'!$A:$A,0),MATCH(_7043_DJones_1_export_excel_2_9_[[#Headers],[NBAA Name]],'By serial number'!$A$1:$AV$1,0)))</f>
        <v xml:space="preserve">Mirasco, Inc. </v>
      </c>
      <c r="AX182" s="4" t="str">
        <f>IF(LEN(INDEX('By serial number'!$A:$AV,MATCH(TEXT($C182,"000"),'By serial number'!$A:$A,0),MATCH(_7043_DJones_1_export_excel_2_9_[[#Headers],[NBAA Addr1]],'By serial number'!$A$1:$AV$1,0)))=0,"",INDEX('By serial number'!$A:$AV,MATCH(TEXT($C182,"000"),'By serial number'!$A:$A,0),MATCH(_7043_DJones_1_export_excel_2_9_[[#Headers],[NBAA Addr1]],'By serial number'!$A$1:$AV$1,0)))</f>
        <v>900 Circle 75 Parkway SE Suite 1660</v>
      </c>
      <c r="AY182" s="4" t="str">
        <f>IF(LEN(INDEX('By serial number'!$A:$AV,MATCH(TEXT($C182,"000"),'By serial number'!$A:$A,0),MATCH(_7043_DJones_1_export_excel_2_9_[[#Headers],[NBAA Addr2]],'By serial number'!$A$1:$AV$1,0)))=0,"",INDEX('By serial number'!$A:$AV,MATCH(TEXT($C182,"000"),'By serial number'!$A:$A,0),MATCH(_7043_DJones_1_export_excel_2_9_[[#Headers],[NBAA Addr2]],'By serial number'!$A$1:$AV$1,0)))</f>
        <v/>
      </c>
      <c r="AZ182" s="4" t="str">
        <f>IF(LEN(INDEX('By serial number'!$A:$AV,MATCH(TEXT($C182,"000"),'By serial number'!$A:$A,0),MATCH(_7043_DJones_1_export_excel_2_9_[[#Headers],[NBAA City]],'By serial number'!$A$1:$AV$1,0)))=0,"",INDEX('By serial number'!$A:$AV,MATCH(TEXT($C182,"000"),'By serial number'!$A:$A,0),MATCH(_7043_DJones_1_export_excel_2_9_[[#Headers],[NBAA City]],'By serial number'!$A$1:$AV$1,0)))</f>
        <v>Baton Rouge</v>
      </c>
      <c r="BA182" s="4" t="str">
        <f>IF(LEN(INDEX('By serial number'!$A:$AV,MATCH(TEXT($C182,"000"),'By serial number'!$A:$A,0),MATCH(_7043_DJones_1_export_excel_2_9_[[#Headers],[NBAA State]],'By serial number'!$A$1:$AV$1,0)))=0,"",INDEX('By serial number'!$A:$AV,MATCH(TEXT($C182,"000"),'By serial number'!$A:$A,0),MATCH(_7043_DJones_1_export_excel_2_9_[[#Headers],[NBAA State]],'By serial number'!$A$1:$AV$1,0)))</f>
        <v>Atlanta</v>
      </c>
      <c r="BB182" s="4" t="str">
        <f>IF(LEN(INDEX('By serial number'!$A:$AV,MATCH(TEXT($C182,"000"),'By serial number'!$A:$A,0),MATCH(_7043_DJones_1_export_excel_2_9_[[#Headers],[NBAA Zip]],'By serial number'!$A$1:$AV$1,0)))=0,"",INDEX('By serial number'!$A:$AV,MATCH(TEXT($C182,"000"),'By serial number'!$A:$A,0),MATCH(_7043_DJones_1_export_excel_2_9_[[#Headers],[NBAA Zip]],'By serial number'!$A$1:$AV$1,0)))</f>
        <v>Atlanta Georgia 30339</v>
      </c>
      <c r="BC182" s="4" t="str">
        <f>IF(LEN(INDEX('By serial number'!$A:$AV,MATCH(TEXT($C182,"000"),'By serial number'!$A:$A,0),MATCH(_7043_DJones_1_export_excel_2_9_[[#Headers],[NBAA Phone]],'By serial number'!$A$1:$AV$1,0)))=0,"",INDEX('By serial number'!$A:$AV,MATCH(TEXT($C182,"000"),'By serial number'!$A:$A,0),MATCH(_7043_DJones_1_export_excel_2_9_[[#Headers],[NBAA Phone]],'By serial number'!$A$1:$AV$1,0)))</f>
        <v>+1 770.956.1945</v>
      </c>
      <c r="BD182" s="4" t="str">
        <f>IF(LEN(INDEX('By serial number'!$A:$AV,MATCH(TEXT($C182,"000"),'By serial number'!$A:$A,0),MATCH(_7043_DJones_1_export_excel_2_9_[[#Headers],[NBAA Web]],'By serial number'!$A$1:$AV$1,0)))=0,"",INDEX('By serial number'!$A:$AV,MATCH(TEXT($C182,"000"),'By serial number'!$A:$A,0),MATCH(_7043_DJones_1_export_excel_2_9_[[#Headers],[NBAA Web]],'By serial number'!$A$1:$AV$1,0)))</f>
        <v/>
      </c>
      <c r="BE182" s="4" t="str">
        <f>IF(LEN(INDEX('By serial number'!$A:$AV,MATCH(TEXT($C182,"000"),'By serial number'!$A:$A,0),MATCH(_7043_DJones_1_export_excel_2_9_[[#Headers],[NBAA email]],'By serial number'!$A$1:$AV$1,0)))=0,"",INDEX('By serial number'!$A:$AV,MATCH(TEXT($C182,"000"),'By serial number'!$A:$A,0),MATCH(_7043_DJones_1_export_excel_2_9_[[#Headers],[NBAA email]],'By serial number'!$A$1:$AV$1,0)))</f>
        <v/>
      </c>
      <c r="BF182" s="4" t="str">
        <f>IF(LEN(INDEX('By serial number'!$A:$AV,MATCH(TEXT($C182,"000"),'By serial number'!$A:$A,0),MATCH(_7043_DJones_1_export_excel_2_9_[[#Headers],[NBAA NBAA Link]],'By serial number'!$A$1:$AV$1,0)))=0,"",INDEX('By serial number'!$A:$AV,MATCH(TEXT($C182,"000"),'By serial number'!$A:$A,0),MATCH(_7043_DJones_1_export_excel_2_9_[[#Headers],[NBAA NBAA Link]],'By serial number'!$A$1:$AV$1,0)))</f>
        <v/>
      </c>
      <c r="BG182" s="4" t="str">
        <f>IF(LEN(INDEX('By serial number'!$A:$AV,MATCH(TEXT($C182,"000"),'By serial number'!$A:$A,0),MATCH(_7043_DJones_1_export_excel_2_9_[[#Headers],[Certificate Designator]],'By serial number'!$A$1:$AV$1,0)))=0,"",INDEX('By serial number'!$A:$AV,MATCH(TEXT($C182,"000"),'By serial number'!$A:$A,0),MATCH(_7043_DJones_1_export_excel_2_9_[[#Headers],[Certificate Designator]],'By serial number'!$A$1:$AV$1,0)))</f>
        <v>9JLA</v>
      </c>
      <c r="BH182" s="4" t="str">
        <f>IF(LEN(INDEX('By serial number'!$A:$AV,MATCH(TEXT($C182,"000"),'By serial number'!$A:$A,0),MATCH(_7043_DJones_1_export_excel_2_9_[[#Headers],[Company Name]],'By serial number'!$A$1:$AV$1,0)))=0,"",INDEX('By serial number'!$A:$AV,MATCH(TEXT($C182,"000"),'By serial number'!$A:$A,0),MATCH(_7043_DJones_1_export_excel_2_9_[[#Headers],[Company Name]],'By serial number'!$A$1:$AV$1,0)))</f>
        <v>JET LINX AVIATION LLC</v>
      </c>
      <c r="BI182" s="4" t="str">
        <f>IF(LEN(INDEX('By serial number'!$A:$AV,MATCH(TEXT($C182,"000"),'By serial number'!$A:$A,0),MATCH(_7043_DJones_1_export_excel_2_9_[[#Headers],[CEO_Name]],'By serial number'!$A$1:$AV$1,0)))=0,"",INDEX('By serial number'!$A:$AV,MATCH(TEXT($C182,"000"),'By serial number'!$A:$A,0),MATCH(_7043_DJones_1_export_excel_2_9_[[#Headers],[CEO_Name]],'By serial number'!$A$1:$AV$1,0)))</f>
        <v>WALKER, JAMIE</v>
      </c>
      <c r="BJ182" s="4" t="str">
        <f>IF(LEN(INDEX('By serial number'!$A:$AV,MATCH(TEXT($C182,"000"),'By serial number'!$A:$A,0),MATCH(_7043_DJones_1_export_excel_2_9_[[#Headers],[CEO_Title]],'By serial number'!$A$1:$AV$1,0)))=0,"",INDEX('By serial number'!$A:$AV,MATCH(TEXT($C182,"000"),'By serial number'!$A:$A,0),MATCH(_7043_DJones_1_export_excel_2_9_[[#Headers],[CEO_Title]],'By serial number'!$A$1:$AV$1,0)))</f>
        <v>PRESIDENT AND CHIEF EXECUTIVE OFFICER</v>
      </c>
      <c r="BK182" s="4" t="str">
        <f>IF(LEN(INDEX('By serial number'!$A:$AV,MATCH(TEXT($C182,"000"),'By serial number'!$A:$A,0),MATCH(_7043_DJones_1_export_excel_2_9_[[#Headers],[CEO_Address1]],'By serial number'!$A$1:$AV$1,0)))=0,"",INDEX('By serial number'!$A:$AV,MATCH(TEXT($C182,"000"),'By serial number'!$A:$A,0),MATCH(_7043_DJones_1_export_excel_2_9_[[#Headers],[CEO_Address1]],'By serial number'!$A$1:$AV$1,0)))</f>
        <v>13030 Pierce St</v>
      </c>
      <c r="BL182" s="4" t="str">
        <f>IF(LEN(INDEX('By serial number'!$A:$AV,MATCH(TEXT($C182,"000"),'By serial number'!$A:$A,0),MATCH(_7043_DJones_1_export_excel_2_9_[[#Headers],[CEO_Address2]],'By serial number'!$A$1:$AV$1,0)))=0,"",INDEX('By serial number'!$A:$AV,MATCH(TEXT($C182,"000"),'By serial number'!$A:$A,0),MATCH(_7043_DJones_1_export_excel_2_9_[[#Headers],[CEO_Address2]],'By serial number'!$A$1:$AV$1,0)))</f>
        <v>SUITE 100</v>
      </c>
      <c r="BM182" s="4" t="str">
        <f>IF(LEN(INDEX('By serial number'!$A:$AV,MATCH(TEXT($C182,"000"),'By serial number'!$A:$A,0),MATCH(_7043_DJones_1_export_excel_2_9_[[#Headers],[CEO_Address3]],'By serial number'!$A$1:$AV$1,0)))=0,"",INDEX('By serial number'!$A:$AV,MATCH(TEXT($C182,"000"),'By serial number'!$A:$A,0),MATCH(_7043_DJones_1_export_excel_2_9_[[#Headers],[CEO_Address3]],'By serial number'!$A$1:$AV$1,0)))</f>
        <v/>
      </c>
      <c r="BN182" s="4" t="str">
        <f>IF(LEN(INDEX('By serial number'!$A:$AV,MATCH(TEXT($C182,"000"),'By serial number'!$A:$A,0),MATCH(_7043_DJones_1_export_excel_2_9_[[#Headers],[CEO_City]],'By serial number'!$A$1:$AV$1,0)))=0,"",INDEX('By serial number'!$A:$AV,MATCH(TEXT($C182,"000"),'By serial number'!$A:$A,0),MATCH(_7043_DJones_1_export_excel_2_9_[[#Headers],[CEO_City]],'By serial number'!$A$1:$AV$1,0)))</f>
        <v>OMAHA</v>
      </c>
      <c r="BO182" s="4" t="str">
        <f>IF(LEN(INDEX('By serial number'!$A:$AV,MATCH(TEXT($C182,"000"),'By serial number'!$A:$A,0),MATCH(_7043_DJones_1_export_excel_2_9_[[#Headers],[CEO_State]],'By serial number'!$A$1:$AV$1,0)))=0,"",INDEX('By serial number'!$A:$AV,MATCH(TEXT($C182,"000"),'By serial number'!$A:$A,0),MATCH(_7043_DJones_1_export_excel_2_9_[[#Headers],[CEO_State]],'By serial number'!$A$1:$AV$1,0)))</f>
        <v>NE</v>
      </c>
      <c r="BP182" s="4" t="str">
        <f>IF(LEN(INDEX('By serial number'!$A:$AV,MATCH(TEXT($C182,"000"),'By serial number'!$A:$A,0),MATCH(_7043_DJones_1_export_excel_2_9_[[#Headers],[CEO_Postal_Code]],'By serial number'!$A$1:$AV$1,0)))=0,"",INDEX('By serial number'!$A:$AV,MATCH(TEXT($C182,"000"),'By serial number'!$A:$A,0),MATCH(_7043_DJones_1_export_excel_2_9_[[#Headers],[CEO_Postal_Code]],'By serial number'!$A$1:$AV$1,0)))</f>
        <v>68144</v>
      </c>
      <c r="BQ182" s="4" t="str">
        <f>IF(LEN(INDEX('By serial number'!$A:$AV,MATCH(TEXT($C182,"000"),'By serial number'!$A:$A,0),MATCH(_7043_DJones_1_export_excel_2_9_[[#Headers],[CEO_Country]],'By serial number'!$A$1:$AV$1,0)))=0,"",INDEX('By serial number'!$A:$AV,MATCH(TEXT($C182,"000"),'By serial number'!$A:$A,0),MATCH(_7043_DJones_1_export_excel_2_9_[[#Headers],[CEO_Country]],'By serial number'!$A$1:$AV$1,0)))</f>
        <v>US</v>
      </c>
      <c r="BR182" s="4" t="str">
        <f>IF(LEN(INDEX('By serial number'!$A:$AV,MATCH(TEXT($C182,"000"),'By serial number'!$A:$A,0),MATCH(_7043_DJones_1_export_excel_2_9_[[#Headers],[CEO_Phone]],'By serial number'!$A$1:$AV$1,0)))=0,"",INDEX('By serial number'!$A:$AV,MATCH(TEXT($C182,"000"),'By serial number'!$A:$A,0),MATCH(_7043_DJones_1_export_excel_2_9_[[#Headers],[CEO_Phone]],'By serial number'!$A$1:$AV$1,0)))</f>
        <v>4029918060</v>
      </c>
      <c r="BS182" s="4" t="str">
        <f>IF(LEN(INDEX('By serial number'!$A:$AV,MATCH(TEXT($C182,"000"),'By serial number'!$A:$A,0),MATCH(_7043_DJones_1_export_excel_2_9_[[#Headers],[CEO_Phone_Extension]],'By serial number'!$A$1:$AV$1,0)))=0,"",INDEX('By serial number'!$A:$AV,MATCH(TEXT($C182,"000"),'By serial number'!$A:$A,0),MATCH(_7043_DJones_1_export_excel_2_9_[[#Headers],[CEO_Phone_Extension]],'By serial number'!$A$1:$AV$1,0)))</f>
        <v/>
      </c>
      <c r="BT182" s="4" t="str">
        <f>IF(LEN(INDEX('By serial number'!$A:$AV,MATCH(TEXT($C182,"000"),'By serial number'!$A:$A,0),MATCH(_7043_DJones_1_export_excel_2_9_[[#Headers],[CEO_Foreign_Phone]],'By serial number'!$A$1:$AV$1,0)))=0,"",INDEX('By serial number'!$A:$AV,MATCH(TEXT($C182,"000"),'By serial number'!$A:$A,0),MATCH(_7043_DJones_1_export_excel_2_9_[[#Headers],[CEO_Foreign_Phone]],'By serial number'!$A$1:$AV$1,0)))</f>
        <v/>
      </c>
      <c r="BU182" s="4" t="str">
        <f>IFERROR(INDEX(Zerobounce!$A:$B,MATCH(_7043_DJones_1_export_excel_2_9_[[#This Row],[COMPEMAILADDRESS]],Zerobounce!$A:$A,0),2),"")</f>
        <v/>
      </c>
      <c r="BV182" s="4" t="str">
        <f>IFERROR(INDEX(Zerobounce!$A:$B,MATCH(_7043_DJones_1_export_excel_2_9_[[#This Row],[CONTACTEMAIL]],Zerobounce!$A:$A,0),2),"")</f>
        <v>catch-all</v>
      </c>
      <c r="BW182" s="11"/>
    </row>
    <row r="183" spans="1:75" x14ac:dyDescent="0.25">
      <c r="A183" s="4" t="s">
        <v>999</v>
      </c>
      <c r="B183" s="4" t="s">
        <v>1000</v>
      </c>
      <c r="C183">
        <v>300</v>
      </c>
      <c r="D183" s="4" t="s">
        <v>2183</v>
      </c>
      <c r="E183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C-FEPH / C- </v>
      </c>
      <c r="F183" s="4" t="s">
        <v>1844</v>
      </c>
      <c r="G183" s="4" t="s">
        <v>1845</v>
      </c>
      <c r="H183" s="4" t="s">
        <v>358</v>
      </c>
      <c r="I183" s="4" t="s">
        <v>515</v>
      </c>
      <c r="J183" s="4" t="s">
        <v>2184</v>
      </c>
      <c r="K183" s="4" t="s">
        <v>2185</v>
      </c>
      <c r="L183" s="4"/>
      <c r="M183" s="4" t="s">
        <v>688</v>
      </c>
      <c r="N183" s="4" t="s">
        <v>1845</v>
      </c>
      <c r="O183" t="s">
        <v>2186</v>
      </c>
      <c r="P183" s="4" t="s">
        <v>358</v>
      </c>
      <c r="Q183" s="4" t="s">
        <v>1016</v>
      </c>
      <c r="R183" s="4"/>
      <c r="S183" s="4"/>
      <c r="T183" s="4" t="s">
        <v>2187</v>
      </c>
      <c r="U183" s="4"/>
      <c r="V183" s="4" t="s">
        <v>1147</v>
      </c>
      <c r="W183" s="4" t="s">
        <v>2188</v>
      </c>
      <c r="X183" s="4" t="s">
        <v>2189</v>
      </c>
      <c r="Y183" s="4" t="s">
        <v>2190</v>
      </c>
      <c r="Z183" s="4" t="s">
        <v>2187</v>
      </c>
      <c r="AA183" s="4"/>
      <c r="AB183" s="4"/>
      <c r="AC183" s="4" t="str">
        <f>IF(LEN(INDEX('By serial number'!$A:$AV,MATCH(TEXT($C183,"000"),'By serial number'!$A:$A,0),MATCH(_7043_DJones_1_export_excel_2_9_[[#Headers],["Operator"]],'By serial number'!$A$1:$AV$1,0)))=0,"",INDEX('By serial number'!$A:$AV,MATCH(TEXT($C183,"000"),'By serial number'!$A:$A,0),MATCH(_7043_DJones_1_export_excel_2_9_[[#Headers],["Operator"]],'By serial number'!$A$1:$AV$1,0)))</f>
        <v/>
      </c>
      <c r="AD183" s="4" t="str">
        <f>IF(LEN(INDEX('By serial number'!$A:$AV,MATCH(TEXT($C183,"000"),'By serial number'!$A:$A,0),MATCH(_7043_DJones_1_export_excel_2_9_[[#Headers],[Data]],'By serial number'!$A$1:$AV$1,0)))=0,"",INDEX('By serial number'!$A:$AV,MATCH(TEXT($C183,"000"),'By serial number'!$A:$A,0),MATCH(_7043_DJones_1_export_excel_2_9_[[#Headers],[Data]],'By serial number'!$A$1:$AV$1,0)))</f>
        <v xml:space="preserve">ES-VSC </v>
      </c>
      <c r="AE183" s="4" t="str">
        <f>IF(LEN(INDEX('By serial number'!$A:$AV,MATCH(TEXT($C183,"000"),'By serial number'!$A:$A,0),MATCH(_7043_DJones_1_export_excel_2_9_[[#Headers],[NAME]],'By serial number'!$A$1:$AV$1,0)))=0,"",INDEX('By serial number'!$A:$AV,MATCH(TEXT($C183,"000"),'By serial number'!$A:$A,0),MATCH(_7043_DJones_1_export_excel_2_9_[[#Headers],[NAME]],'By serial number'!$A$1:$AV$1,0)))</f>
        <v>Colin Chester Cumming</v>
      </c>
      <c r="AF183" s="4" t="str">
        <f>IF(LEN(INDEX('By serial number'!$A:$AV,MATCH(TEXT($C183,"000"),'By serial number'!$A:$A,0),MATCH(_7043_DJones_1_export_excel_2_9_[[#Headers],[STREET]],'By serial number'!$A$1:$AV$1,0)))=0,"",INDEX('By serial number'!$A:$AV,MATCH(TEXT($C183,"000"),'By serial number'!$A:$A,0),MATCH(_7043_DJones_1_export_excel_2_9_[[#Headers],[STREET]],'By serial number'!$A$1:$AV$1,0)))</f>
        <v/>
      </c>
      <c r="AG183" s="4" t="str">
        <f>IF(LEN(INDEX('By serial number'!$A:$AV,MATCH(TEXT($C183,"000"),'By serial number'!$A:$A,0),MATCH(_7043_DJones_1_export_excel_2_9_[[#Headers],[CITY]],'By serial number'!$A$1:$AV$1,0)))=0,"",INDEX('By serial number'!$A:$AV,MATCH(TEXT($C183,"000"),'By serial number'!$A:$A,0),MATCH(_7043_DJones_1_export_excel_2_9_[[#Headers],[CITY]],'By serial number'!$A$1:$AV$1,0)))</f>
        <v>Greely</v>
      </c>
      <c r="AH183" s="4" t="str">
        <f>IF(LEN(INDEX('By serial number'!$A:$AV,MATCH(TEXT($C183,"000"),'By serial number'!$A:$A,0),MATCH(_7043_DJones_1_export_excel_2_9_[[#Headers],[STATE]],'By serial number'!$A$1:$AV$1,0)))=0,"",INDEX('By serial number'!$A:$AV,MATCH(TEXT($C183,"000"),'By serial number'!$A:$A,0),MATCH(_7043_DJones_1_export_excel_2_9_[[#Headers],[STATE]],'By serial number'!$A$1:$AV$1,0)))</f>
        <v>Ontario</v>
      </c>
      <c r="AI183" s="4" t="e">
        <f>IF(LEN(INDEX('By serial number'!$A:$AV,MATCH(TEXT($C183,"000"),'By serial number'!$A:$A,0),MATCH(_7043_DJones_1_export_excel_2_9_[[#Headers],[Column1]],'By serial number'!$A$1:$AV$1,0)))=0,"",INDEX('By serial number'!$A:$AV,MATCH(TEXT($C183,"000"),'By serial number'!$A:$A,0),MATCH(_7043_DJones_1_export_excel_2_9_[[#Headers],[Column1]],'By serial number'!$A$1:$AV$1,0)))</f>
        <v>#N/A</v>
      </c>
      <c r="AJ183" s="4" t="str">
        <f>IF(LEN(INDEX('By serial number'!$A:$AV,MATCH(TEXT($C183,"000"),'By serial number'!$A:$A,0),MATCH(_7043_DJones_1_export_excel_2_9_[[#Headers],[OTHER NAMES(1)]],'By serial number'!$A$1:$AV$1,0)))=0,"",INDEX('By serial number'!$A:$AV,MATCH(TEXT($C183,"000"),'By serial number'!$A:$A,0),MATCH(_7043_DJones_1_export_excel_2_9_[[#Headers],[OTHER NAMES(1)]],'By serial number'!$A$1:$AV$1,0)))</f>
        <v/>
      </c>
      <c r="AK183" s="4" t="str">
        <f>IF(LEN(INDEX('By serial number'!$A:$AV,MATCH(TEXT($C183,"000"),'By serial number'!$A:$A,0),MATCH(_7043_DJones_1_export_excel_2_9_[[#Headers],[OTHER NAMES(2)]],'By serial number'!$A$1:$AV$1,0)))=0,"",INDEX('By serial number'!$A:$AV,MATCH(TEXT($C183,"000"),'By serial number'!$A:$A,0),MATCH(_7043_DJones_1_export_excel_2_9_[[#Headers],[OTHER NAMES(2)]],'By serial number'!$A$1:$AV$1,0)))</f>
        <v/>
      </c>
      <c r="AL183" s="4" t="str">
        <f>IF(LEN(INDEX('By serial number'!$A:$AV,MATCH(TEXT($C183,"000"),'By serial number'!$A:$A,0),MATCH(_7043_DJones_1_export_excel_2_9_[[#Headers],[Part 135 Certificate Holder Name]],'By serial number'!$A$1:$AV$1,0)))=0,"",INDEX('By serial number'!$A:$AV,MATCH(TEXT($C183,"000"),'By serial number'!$A:$A,0),MATCH(_7043_DJones_1_export_excel_2_9_[[#Headers],[Part 135 Certificate Holder Name]],'By serial number'!$A$1:$AV$1,0)))</f>
        <v/>
      </c>
      <c r="AM183" s="4" t="str">
        <f>IF(LEN(INDEX('By serial number'!$A:$AV,MATCH(TEXT($C183,"000"),'By serial number'!$A:$A,0),MATCH(_7043_DJones_1_export_excel_2_9_[[#Headers],[Part 135 Dsgn]],'By serial number'!$A$1:$AV$1,0)))=0,"",INDEX('By serial number'!$A:$AV,MATCH(TEXT($C183,"000"),'By serial number'!$A:$A,0),MATCH(_7043_DJones_1_export_excel_2_9_[[#Headers],[Part 135 Dsgn]],'By serial number'!$A$1:$AV$1,0)))</f>
        <v/>
      </c>
      <c r="AN183" s="4" t="e">
        <f>IF(LEN(INDEX('By serial number'!$A:$AV,MATCH(TEXT($C183,"000"),'By serial number'!$A:$A,0),MATCH(_7043_DJones_1_export_excel_2_9_[[#Headers],[Column2]],'By serial number'!$A$1:$AV$1,0)))=0,"",INDEX('By serial number'!$A:$AV,MATCH(TEXT($C183,"000"),'By serial number'!$A:$A,0),MATCH(_7043_DJones_1_export_excel_2_9_[[#Headers],[Column2]],'By serial number'!$A$1:$AV$1,0)))</f>
        <v>#N/A</v>
      </c>
      <c r="AO183" s="4" t="str">
        <f>IF(LEN(INDEX('By serial number'!$A:$AV,MATCH(TEXT($C183,"000"),'By serial number'!$A:$A,0),MATCH(_7043_DJones_1_export_excel_2_9_[[#Headers],[DNB Key People]],'By serial number'!$A$1:$AV$1,0)))=0,"",INDEX('By serial number'!$A:$AV,MATCH(TEXT($C183,"000"),'By serial number'!$A:$A,0),MATCH(_7043_DJones_1_export_excel_2_9_[[#Headers],[DNB Key People]],'By serial number'!$A$1:$AV$1,0)))</f>
        <v/>
      </c>
      <c r="AP183" s="4" t="str">
        <f>IF(LEN(INDEX('By serial number'!$A:$AV,MATCH(TEXT($C183,"000"),'By serial number'!$A:$A,0),MATCH(_7043_DJones_1_export_excel_2_9_[[#Headers],[POC]],'By serial number'!$A$1:$AV$1,0)))=0,"",INDEX('By serial number'!$A:$AV,MATCH(TEXT($C183,"000"),'By serial number'!$A:$A,0),MATCH(_7043_DJones_1_export_excel_2_9_[[#Headers],[POC]],'By serial number'!$A$1:$AV$1,0)))</f>
        <v/>
      </c>
      <c r="AQ183" s="4" t="str">
        <f>IF(LEN(INDEX('By serial number'!$A:$AV,MATCH(TEXT($C183,"000"),'By serial number'!$A:$A,0),MATCH(_7043_DJones_1_export_excel_2_9_[[#Headers],[Title]],'By serial number'!$A$1:$AV$1,0)))=0,"",INDEX('By serial number'!$A:$AV,MATCH(TEXT($C183,"000"),'By serial number'!$A:$A,0),MATCH(_7043_DJones_1_export_excel_2_9_[[#Headers],[Title]],'By serial number'!$A$1:$AV$1,0)))</f>
        <v/>
      </c>
      <c r="AR183" s="4" t="str">
        <f>IF(LEN(INDEX('By serial number'!$A:$AV,MATCH(TEXT($C183,"000"),'By serial number'!$A:$A,0),MATCH(_7043_DJones_1_export_excel_2_9_[[#Headers],[Address]],'By serial number'!$A$1:$AV$1,0)))=0,"",INDEX('By serial number'!$A:$AV,MATCH(TEXT($C183,"000"),'By serial number'!$A:$A,0),MATCH(_7043_DJones_1_export_excel_2_9_[[#Headers],[Address]],'By serial number'!$A$1:$AV$1,0)))</f>
        <v/>
      </c>
      <c r="AS183" s="4" t="e">
        <f>IF(LEN(INDEX('By serial number'!$A:$AV,MATCH(TEXT($C183,"000"),'By serial number'!$A:$A,0),MATCH(_7043_DJones_1_export_excel_2_9_[[#Headers],[Column3]],'By serial number'!$A$1:$AV$1,0)))=0,"",INDEX('By serial number'!$A:$AV,MATCH(TEXT($C183,"000"),'By serial number'!$A:$A,0),MATCH(_7043_DJones_1_export_excel_2_9_[[#Headers],[Column3]],'By serial number'!$A$1:$AV$1,0)))</f>
        <v>#N/A</v>
      </c>
      <c r="AT183" s="4" t="str">
        <f>IF(LEN(INDEX('By serial number'!$A:$AV,MATCH(TEXT($C183,"000"),'By serial number'!$A:$A,0),MATCH(_7043_DJones_1_export_excel_2_9_[[#Headers],[Phone]],'By serial number'!$A$1:$AV$1,0)))=0,"",INDEX('By serial number'!$A:$AV,MATCH(TEXT($C183,"000"),'By serial number'!$A:$A,0),MATCH(_7043_DJones_1_export_excel_2_9_[[#Headers],[Phone]],'By serial number'!$A$1:$AV$1,0)))</f>
        <v/>
      </c>
      <c r="AU183" s="4" t="str">
        <f>IF(LEN(INDEX('By serial number'!$A:$AV,MATCH(TEXT($C183,"000"),'By serial number'!$A:$A,0),MATCH(_7043_DJones_1_export_excel_2_9_[[#Headers],[Email]],'By serial number'!$A$1:$AV$1,0)))=0,"",INDEX('By serial number'!$A:$AV,MATCH(TEXT($C183,"000"),'By serial number'!$A:$A,0),MATCH(_7043_DJones_1_export_excel_2_9_[[#Headers],[Email]],'By serial number'!$A$1:$AV$1,0)))</f>
        <v/>
      </c>
      <c r="AV183" s="4" t="e">
        <f>IF(LEN(INDEX('By serial number'!$A:$AV,MATCH(TEXT($C183,"000"),'By serial number'!$A:$A,0),MATCH(_7043_DJones_1_export_excel_2_9_[[#Headers],[Column4]],'By serial number'!$A$1:$AV$1,0)))=0,"",INDEX('By serial number'!$A:$AV,MATCH(TEXT($C183,"000"),'By serial number'!$A:$A,0),MATCH(_7043_DJones_1_export_excel_2_9_[[#Headers],[Column4]],'By serial number'!$A$1:$AV$1,0)))</f>
        <v>#N/A</v>
      </c>
      <c r="AW183" s="4" t="str">
        <f>IF(LEN(INDEX('By serial number'!$A:$AV,MATCH(TEXT($C183,"000"),'By serial number'!$A:$A,0),MATCH(_7043_DJones_1_export_excel_2_9_[[#Headers],[NBAA Name]],'By serial number'!$A$1:$AV$1,0)))=0,"",INDEX('By serial number'!$A:$AV,MATCH(TEXT($C183,"000"),'By serial number'!$A:$A,0),MATCH(_7043_DJones_1_export_excel_2_9_[[#Headers],[NBAA Name]],'By serial number'!$A$1:$AV$1,0)))</f>
        <v/>
      </c>
      <c r="AX183" s="4" t="str">
        <f>IF(LEN(INDEX('By serial number'!$A:$AV,MATCH(TEXT($C183,"000"),'By serial number'!$A:$A,0),MATCH(_7043_DJones_1_export_excel_2_9_[[#Headers],[NBAA Addr1]],'By serial number'!$A$1:$AV$1,0)))=0,"",INDEX('By serial number'!$A:$AV,MATCH(TEXT($C183,"000"),'By serial number'!$A:$A,0),MATCH(_7043_DJones_1_export_excel_2_9_[[#Headers],[NBAA Addr1]],'By serial number'!$A$1:$AV$1,0)))</f>
        <v/>
      </c>
      <c r="AY183" s="4" t="str">
        <f>IF(LEN(INDEX('By serial number'!$A:$AV,MATCH(TEXT($C183,"000"),'By serial number'!$A:$A,0),MATCH(_7043_DJones_1_export_excel_2_9_[[#Headers],[NBAA Addr2]],'By serial number'!$A$1:$AV$1,0)))=0,"",INDEX('By serial number'!$A:$AV,MATCH(TEXT($C183,"000"),'By serial number'!$A:$A,0),MATCH(_7043_DJones_1_export_excel_2_9_[[#Headers],[NBAA Addr2]],'By serial number'!$A$1:$AV$1,0)))</f>
        <v/>
      </c>
      <c r="AZ183" s="4" t="str">
        <f>IF(LEN(INDEX('By serial number'!$A:$AV,MATCH(TEXT($C183,"000"),'By serial number'!$A:$A,0),MATCH(_7043_DJones_1_export_excel_2_9_[[#Headers],[NBAA City]],'By serial number'!$A$1:$AV$1,0)))=0,"",INDEX('By serial number'!$A:$AV,MATCH(TEXT($C183,"000"),'By serial number'!$A:$A,0),MATCH(_7043_DJones_1_export_excel_2_9_[[#Headers],[NBAA City]],'By serial number'!$A$1:$AV$1,0)))</f>
        <v/>
      </c>
      <c r="BA183" s="4" t="str">
        <f>IF(LEN(INDEX('By serial number'!$A:$AV,MATCH(TEXT($C183,"000"),'By serial number'!$A:$A,0),MATCH(_7043_DJones_1_export_excel_2_9_[[#Headers],[NBAA State]],'By serial number'!$A$1:$AV$1,0)))=0,"",INDEX('By serial number'!$A:$AV,MATCH(TEXT($C183,"000"),'By serial number'!$A:$A,0),MATCH(_7043_DJones_1_export_excel_2_9_[[#Headers],[NBAA State]],'By serial number'!$A$1:$AV$1,0)))</f>
        <v/>
      </c>
      <c r="BB183" s="4" t="str">
        <f>IF(LEN(INDEX('By serial number'!$A:$AV,MATCH(TEXT($C183,"000"),'By serial number'!$A:$A,0),MATCH(_7043_DJones_1_export_excel_2_9_[[#Headers],[NBAA Zip]],'By serial number'!$A$1:$AV$1,0)))=0,"",INDEX('By serial number'!$A:$AV,MATCH(TEXT($C183,"000"),'By serial number'!$A:$A,0),MATCH(_7043_DJones_1_export_excel_2_9_[[#Headers],[NBAA Zip]],'By serial number'!$A$1:$AV$1,0)))</f>
        <v/>
      </c>
      <c r="BC183" s="4" t="str">
        <f>IF(LEN(INDEX('By serial number'!$A:$AV,MATCH(TEXT($C183,"000"),'By serial number'!$A:$A,0),MATCH(_7043_DJones_1_export_excel_2_9_[[#Headers],[NBAA Phone]],'By serial number'!$A$1:$AV$1,0)))=0,"",INDEX('By serial number'!$A:$AV,MATCH(TEXT($C183,"000"),'By serial number'!$A:$A,0),MATCH(_7043_DJones_1_export_excel_2_9_[[#Headers],[NBAA Phone]],'By serial number'!$A$1:$AV$1,0)))</f>
        <v/>
      </c>
      <c r="BD183" s="4" t="str">
        <f>IF(LEN(INDEX('By serial number'!$A:$AV,MATCH(TEXT($C183,"000"),'By serial number'!$A:$A,0),MATCH(_7043_DJones_1_export_excel_2_9_[[#Headers],[NBAA Web]],'By serial number'!$A$1:$AV$1,0)))=0,"",INDEX('By serial number'!$A:$AV,MATCH(TEXT($C183,"000"),'By serial number'!$A:$A,0),MATCH(_7043_DJones_1_export_excel_2_9_[[#Headers],[NBAA Web]],'By serial number'!$A$1:$AV$1,0)))</f>
        <v/>
      </c>
      <c r="BE183" s="4" t="str">
        <f>IF(LEN(INDEX('By serial number'!$A:$AV,MATCH(TEXT($C183,"000"),'By serial number'!$A:$A,0),MATCH(_7043_DJones_1_export_excel_2_9_[[#Headers],[NBAA email]],'By serial number'!$A$1:$AV$1,0)))=0,"",INDEX('By serial number'!$A:$AV,MATCH(TEXT($C183,"000"),'By serial number'!$A:$A,0),MATCH(_7043_DJones_1_export_excel_2_9_[[#Headers],[NBAA email]],'By serial number'!$A$1:$AV$1,0)))</f>
        <v/>
      </c>
      <c r="BF183" s="4" t="str">
        <f>IF(LEN(INDEX('By serial number'!$A:$AV,MATCH(TEXT($C183,"000"),'By serial number'!$A:$A,0),MATCH(_7043_DJones_1_export_excel_2_9_[[#Headers],[NBAA NBAA Link]],'By serial number'!$A$1:$AV$1,0)))=0,"",INDEX('By serial number'!$A:$AV,MATCH(TEXT($C183,"000"),'By serial number'!$A:$A,0),MATCH(_7043_DJones_1_export_excel_2_9_[[#Headers],[NBAA NBAA Link]],'By serial number'!$A$1:$AV$1,0)))</f>
        <v/>
      </c>
      <c r="BG183" s="4" t="str">
        <f>IF(LEN(INDEX('By serial number'!$A:$AV,MATCH(TEXT($C183,"000"),'By serial number'!$A:$A,0),MATCH(_7043_DJones_1_export_excel_2_9_[[#Headers],[Certificate Designator]],'By serial number'!$A$1:$AV$1,0)))=0,"",INDEX('By serial number'!$A:$AV,MATCH(TEXT($C183,"000"),'By serial number'!$A:$A,0),MATCH(_7043_DJones_1_export_excel_2_9_[[#Headers],[Certificate Designator]],'By serial number'!$A$1:$AV$1,0)))</f>
        <v/>
      </c>
      <c r="BH183" s="4" t="str">
        <f>IF(LEN(INDEX('By serial number'!$A:$AV,MATCH(TEXT($C183,"000"),'By serial number'!$A:$A,0),MATCH(_7043_DJones_1_export_excel_2_9_[[#Headers],[Company Name]],'By serial number'!$A$1:$AV$1,0)))=0,"",INDEX('By serial number'!$A:$AV,MATCH(TEXT($C183,"000"),'By serial number'!$A:$A,0),MATCH(_7043_DJones_1_export_excel_2_9_[[#Headers],[Company Name]],'By serial number'!$A$1:$AV$1,0)))</f>
        <v/>
      </c>
      <c r="BI183" s="4" t="str">
        <f>IF(LEN(INDEX('By serial number'!$A:$AV,MATCH(TEXT($C183,"000"),'By serial number'!$A:$A,0),MATCH(_7043_DJones_1_export_excel_2_9_[[#Headers],[CEO_Name]],'By serial number'!$A$1:$AV$1,0)))=0,"",INDEX('By serial number'!$A:$AV,MATCH(TEXT($C183,"000"),'By serial number'!$A:$A,0),MATCH(_7043_DJones_1_export_excel_2_9_[[#Headers],[CEO_Name]],'By serial number'!$A$1:$AV$1,0)))</f>
        <v/>
      </c>
      <c r="BJ183" s="4" t="str">
        <f>IF(LEN(INDEX('By serial number'!$A:$AV,MATCH(TEXT($C183,"000"),'By serial number'!$A:$A,0),MATCH(_7043_DJones_1_export_excel_2_9_[[#Headers],[CEO_Title]],'By serial number'!$A$1:$AV$1,0)))=0,"",INDEX('By serial number'!$A:$AV,MATCH(TEXT($C183,"000"),'By serial number'!$A:$A,0),MATCH(_7043_DJones_1_export_excel_2_9_[[#Headers],[CEO_Title]],'By serial number'!$A$1:$AV$1,0)))</f>
        <v/>
      </c>
      <c r="BK183" s="4" t="str">
        <f>IF(LEN(INDEX('By serial number'!$A:$AV,MATCH(TEXT($C183,"000"),'By serial number'!$A:$A,0),MATCH(_7043_DJones_1_export_excel_2_9_[[#Headers],[CEO_Address1]],'By serial number'!$A$1:$AV$1,0)))=0,"",INDEX('By serial number'!$A:$AV,MATCH(TEXT($C183,"000"),'By serial number'!$A:$A,0),MATCH(_7043_DJones_1_export_excel_2_9_[[#Headers],[CEO_Address1]],'By serial number'!$A$1:$AV$1,0)))</f>
        <v/>
      </c>
      <c r="BL183" s="4" t="str">
        <f>IF(LEN(INDEX('By serial number'!$A:$AV,MATCH(TEXT($C183,"000"),'By serial number'!$A:$A,0),MATCH(_7043_DJones_1_export_excel_2_9_[[#Headers],[CEO_Address2]],'By serial number'!$A$1:$AV$1,0)))=0,"",INDEX('By serial number'!$A:$AV,MATCH(TEXT($C183,"000"),'By serial number'!$A:$A,0),MATCH(_7043_DJones_1_export_excel_2_9_[[#Headers],[CEO_Address2]],'By serial number'!$A$1:$AV$1,0)))</f>
        <v/>
      </c>
      <c r="BM183" s="4" t="str">
        <f>IF(LEN(INDEX('By serial number'!$A:$AV,MATCH(TEXT($C183,"000"),'By serial number'!$A:$A,0),MATCH(_7043_DJones_1_export_excel_2_9_[[#Headers],[CEO_Address3]],'By serial number'!$A$1:$AV$1,0)))=0,"",INDEX('By serial number'!$A:$AV,MATCH(TEXT($C183,"000"),'By serial number'!$A:$A,0),MATCH(_7043_DJones_1_export_excel_2_9_[[#Headers],[CEO_Address3]],'By serial number'!$A$1:$AV$1,0)))</f>
        <v/>
      </c>
      <c r="BN183" s="4" t="str">
        <f>IF(LEN(INDEX('By serial number'!$A:$AV,MATCH(TEXT($C183,"000"),'By serial number'!$A:$A,0),MATCH(_7043_DJones_1_export_excel_2_9_[[#Headers],[CEO_City]],'By serial number'!$A$1:$AV$1,0)))=0,"",INDEX('By serial number'!$A:$AV,MATCH(TEXT($C183,"000"),'By serial number'!$A:$A,0),MATCH(_7043_DJones_1_export_excel_2_9_[[#Headers],[CEO_City]],'By serial number'!$A$1:$AV$1,0)))</f>
        <v/>
      </c>
      <c r="BO183" s="4" t="str">
        <f>IF(LEN(INDEX('By serial number'!$A:$AV,MATCH(TEXT($C183,"000"),'By serial number'!$A:$A,0),MATCH(_7043_DJones_1_export_excel_2_9_[[#Headers],[CEO_State]],'By serial number'!$A$1:$AV$1,0)))=0,"",INDEX('By serial number'!$A:$AV,MATCH(TEXT($C183,"000"),'By serial number'!$A:$A,0),MATCH(_7043_DJones_1_export_excel_2_9_[[#Headers],[CEO_State]],'By serial number'!$A$1:$AV$1,0)))</f>
        <v/>
      </c>
      <c r="BP183" s="4" t="str">
        <f>IF(LEN(INDEX('By serial number'!$A:$AV,MATCH(TEXT($C183,"000"),'By serial number'!$A:$A,0),MATCH(_7043_DJones_1_export_excel_2_9_[[#Headers],[CEO_Postal_Code]],'By serial number'!$A$1:$AV$1,0)))=0,"",INDEX('By serial number'!$A:$AV,MATCH(TEXT($C183,"000"),'By serial number'!$A:$A,0),MATCH(_7043_DJones_1_export_excel_2_9_[[#Headers],[CEO_Postal_Code]],'By serial number'!$A$1:$AV$1,0)))</f>
        <v/>
      </c>
      <c r="BQ183" s="4" t="str">
        <f>IF(LEN(INDEX('By serial number'!$A:$AV,MATCH(TEXT($C183,"000"),'By serial number'!$A:$A,0),MATCH(_7043_DJones_1_export_excel_2_9_[[#Headers],[CEO_Country]],'By serial number'!$A$1:$AV$1,0)))=0,"",INDEX('By serial number'!$A:$AV,MATCH(TEXT($C183,"000"),'By serial number'!$A:$A,0),MATCH(_7043_DJones_1_export_excel_2_9_[[#Headers],[CEO_Country]],'By serial number'!$A$1:$AV$1,0)))</f>
        <v/>
      </c>
      <c r="BR183" s="4" t="str">
        <f>IF(LEN(INDEX('By serial number'!$A:$AV,MATCH(TEXT($C183,"000"),'By serial number'!$A:$A,0),MATCH(_7043_DJones_1_export_excel_2_9_[[#Headers],[CEO_Phone]],'By serial number'!$A$1:$AV$1,0)))=0,"",INDEX('By serial number'!$A:$AV,MATCH(TEXT($C183,"000"),'By serial number'!$A:$A,0),MATCH(_7043_DJones_1_export_excel_2_9_[[#Headers],[CEO_Phone]],'By serial number'!$A$1:$AV$1,0)))</f>
        <v/>
      </c>
      <c r="BS183" s="4" t="str">
        <f>IF(LEN(INDEX('By serial number'!$A:$AV,MATCH(TEXT($C183,"000"),'By serial number'!$A:$A,0),MATCH(_7043_DJones_1_export_excel_2_9_[[#Headers],[CEO_Phone_Extension]],'By serial number'!$A$1:$AV$1,0)))=0,"",INDEX('By serial number'!$A:$AV,MATCH(TEXT($C183,"000"),'By serial number'!$A:$A,0),MATCH(_7043_DJones_1_export_excel_2_9_[[#Headers],[CEO_Phone_Extension]],'By serial number'!$A$1:$AV$1,0)))</f>
        <v/>
      </c>
      <c r="BT183" s="4" t="str">
        <f>IF(LEN(INDEX('By serial number'!$A:$AV,MATCH(TEXT($C183,"000"),'By serial number'!$A:$A,0),MATCH(_7043_DJones_1_export_excel_2_9_[[#Headers],[CEO_Foreign_Phone]],'By serial number'!$A$1:$AV$1,0)))=0,"",INDEX('By serial number'!$A:$AV,MATCH(TEXT($C183,"000"),'By serial number'!$A:$A,0),MATCH(_7043_DJones_1_export_excel_2_9_[[#Headers],[CEO_Foreign_Phone]],'By serial number'!$A$1:$AV$1,0)))</f>
        <v/>
      </c>
      <c r="BU183" s="4" t="str">
        <f>IFERROR(INDEX(Zerobounce!$A:$B,MATCH(_7043_DJones_1_export_excel_2_9_[[#This Row],[COMPEMAILADDRESS]],Zerobounce!$A:$A,0),2),"")</f>
        <v/>
      </c>
      <c r="BV183" s="4" t="str">
        <f>IFERROR(INDEX(Zerobounce!$A:$B,MATCH(_7043_DJones_1_export_excel_2_9_[[#This Row],[CONTACTEMAIL]],Zerobounce!$A:$A,0),2),"")</f>
        <v>catch-all</v>
      </c>
      <c r="BW183" s="11"/>
    </row>
    <row r="184" spans="1:75" x14ac:dyDescent="0.25">
      <c r="A184" s="4" t="s">
        <v>999</v>
      </c>
      <c r="B184" s="4" t="s">
        <v>1000</v>
      </c>
      <c r="C184">
        <v>301</v>
      </c>
      <c r="D184" s="4" t="s">
        <v>2191</v>
      </c>
      <c r="E184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PP-ESV </v>
      </c>
      <c r="F184" s="4" t="s">
        <v>1496</v>
      </c>
      <c r="G184" s="4" t="s">
        <v>1497</v>
      </c>
      <c r="H184" s="4" t="s">
        <v>478</v>
      </c>
      <c r="I184" s="4" t="s">
        <v>1043</v>
      </c>
      <c r="J184" s="4" t="s">
        <v>2192</v>
      </c>
      <c r="K184" s="4" t="s">
        <v>2193</v>
      </c>
      <c r="L184" s="4"/>
      <c r="M184" s="4" t="s">
        <v>2194</v>
      </c>
      <c r="N184" s="4" t="s">
        <v>2195</v>
      </c>
      <c r="O184" t="s">
        <v>2196</v>
      </c>
      <c r="P184" s="4" t="s">
        <v>478</v>
      </c>
      <c r="Q184" s="4" t="s">
        <v>1016</v>
      </c>
      <c r="R184" s="4"/>
      <c r="S184" s="4" t="s">
        <v>2197</v>
      </c>
      <c r="T184" s="4" t="s">
        <v>2198</v>
      </c>
      <c r="U184" s="4"/>
      <c r="V184" s="4" t="s">
        <v>2199</v>
      </c>
      <c r="W184" s="4" t="s">
        <v>2200</v>
      </c>
      <c r="X184" s="4" t="s">
        <v>1176</v>
      </c>
      <c r="Y184" s="4" t="s">
        <v>2201</v>
      </c>
      <c r="Z184" s="4" t="s">
        <v>2202</v>
      </c>
      <c r="AA184" s="4" t="s">
        <v>2203</v>
      </c>
      <c r="AB184" s="4" t="s">
        <v>2202</v>
      </c>
      <c r="AC184" s="4" t="str">
        <f>IF(LEN(INDEX('By serial number'!$A:$AV,MATCH(TEXT($C184,"000"),'By serial number'!$A:$A,0),MATCH(_7043_DJones_1_export_excel_2_9_[[#Headers],["Operator"]],'By serial number'!$A$1:$AV$1,0)))=0,"",INDEX('By serial number'!$A:$AV,MATCH(TEXT($C184,"000"),'By serial number'!$A:$A,0),MATCH(_7043_DJones_1_export_excel_2_9_[[#Headers],["Operator"]],'By serial number'!$A$1:$AV$1,0)))</f>
        <v/>
      </c>
      <c r="AD184" s="4" t="str">
        <f>IF(LEN(INDEX('By serial number'!$A:$AV,MATCH(TEXT($C184,"000"),'By serial number'!$A:$A,0),MATCH(_7043_DJones_1_export_excel_2_9_[[#Headers],[Data]],'By serial number'!$A$1:$AV$1,0)))=0,"",INDEX('By serial number'!$A:$AV,MATCH(TEXT($C184,"000"),'By serial number'!$A:$A,0),MATCH(_7043_DJones_1_export_excel_2_9_[[#Headers],[Data]],'By serial number'!$A$1:$AV$1,0)))</f>
        <v>delivered 10/11/12 rrg 10/19/12</v>
      </c>
      <c r="AE184" s="4" t="str">
        <f>IF(LEN(INDEX('By serial number'!$A:$AV,MATCH(TEXT($C184,"000"),'By serial number'!$A:$A,0),MATCH(_7043_DJones_1_export_excel_2_9_[[#Headers],[NAME]],'By serial number'!$A$1:$AV$1,0)))=0,"",INDEX('By serial number'!$A:$AV,MATCH(TEXT($C184,"000"),'By serial number'!$A:$A,0),MATCH(_7043_DJones_1_export_excel_2_9_[[#Headers],[NAME]],'By serial number'!$A$1:$AV$1,0)))</f>
        <v>ULTRAPAR S/A</v>
      </c>
      <c r="AF184" s="4" t="str">
        <f>IF(LEN(INDEX('By serial number'!$A:$AV,MATCH(TEXT($C184,"000"),'By serial number'!$A:$A,0),MATCH(_7043_DJones_1_export_excel_2_9_[[#Headers],[STREET]],'By serial number'!$A$1:$AV$1,0)))=0,"",INDEX('By serial number'!$A:$AV,MATCH(TEXT($C184,"000"),'By serial number'!$A:$A,0),MATCH(_7043_DJones_1_export_excel_2_9_[[#Headers],[STREET]],'By serial number'!$A$1:$AV$1,0)))</f>
        <v/>
      </c>
      <c r="AG184" s="4" t="str">
        <f>IF(LEN(INDEX('By serial number'!$A:$AV,MATCH(TEXT($C184,"000"),'By serial number'!$A:$A,0),MATCH(_7043_DJones_1_export_excel_2_9_[[#Headers],[CITY]],'By serial number'!$A$1:$AV$1,0)))=0,"",INDEX('By serial number'!$A:$AV,MATCH(TEXT($C184,"000"),'By serial number'!$A:$A,0),MATCH(_7043_DJones_1_export_excel_2_9_[[#Headers],[CITY]],'By serial number'!$A$1:$AV$1,0)))</f>
        <v/>
      </c>
      <c r="AH184" s="4" t="str">
        <f>IF(LEN(INDEX('By serial number'!$A:$AV,MATCH(TEXT($C184,"000"),'By serial number'!$A:$A,0),MATCH(_7043_DJones_1_export_excel_2_9_[[#Headers],[STATE]],'By serial number'!$A$1:$AV$1,0)))=0,"",INDEX('By serial number'!$A:$AV,MATCH(TEXT($C184,"000"),'By serial number'!$A:$A,0),MATCH(_7043_DJones_1_export_excel_2_9_[[#Headers],[STATE]],'By serial number'!$A$1:$AV$1,0)))</f>
        <v/>
      </c>
      <c r="AI184" s="4" t="e">
        <f>IF(LEN(INDEX('By serial number'!$A:$AV,MATCH(TEXT($C184,"000"),'By serial number'!$A:$A,0),MATCH(_7043_DJones_1_export_excel_2_9_[[#Headers],[Column1]],'By serial number'!$A$1:$AV$1,0)))=0,"",INDEX('By serial number'!$A:$AV,MATCH(TEXT($C184,"000"),'By serial number'!$A:$A,0),MATCH(_7043_DJones_1_export_excel_2_9_[[#Headers],[Column1]],'By serial number'!$A$1:$AV$1,0)))</f>
        <v>#N/A</v>
      </c>
      <c r="AJ184" s="4" t="str">
        <f>IF(LEN(INDEX('By serial number'!$A:$AV,MATCH(TEXT($C184,"000"),'By serial number'!$A:$A,0),MATCH(_7043_DJones_1_export_excel_2_9_[[#Headers],[OTHER NAMES(1)]],'By serial number'!$A$1:$AV$1,0)))=0,"",INDEX('By serial number'!$A:$AV,MATCH(TEXT($C184,"000"),'By serial number'!$A:$A,0),MATCH(_7043_DJones_1_export_excel_2_9_[[#Headers],[OTHER NAMES(1)]],'By serial number'!$A$1:$AV$1,0)))</f>
        <v/>
      </c>
      <c r="AK184" s="4" t="str">
        <f>IF(LEN(INDEX('By serial number'!$A:$AV,MATCH(TEXT($C184,"000"),'By serial number'!$A:$A,0),MATCH(_7043_DJones_1_export_excel_2_9_[[#Headers],[OTHER NAMES(2)]],'By serial number'!$A$1:$AV$1,0)))=0,"",INDEX('By serial number'!$A:$AV,MATCH(TEXT($C184,"000"),'By serial number'!$A:$A,0),MATCH(_7043_DJones_1_export_excel_2_9_[[#Headers],[OTHER NAMES(2)]],'By serial number'!$A$1:$AV$1,0)))</f>
        <v/>
      </c>
      <c r="AL184" s="4" t="str">
        <f>IF(LEN(INDEX('By serial number'!$A:$AV,MATCH(TEXT($C184,"000"),'By serial number'!$A:$A,0),MATCH(_7043_DJones_1_export_excel_2_9_[[#Headers],[Part 135 Certificate Holder Name]],'By serial number'!$A$1:$AV$1,0)))=0,"",INDEX('By serial number'!$A:$AV,MATCH(TEXT($C184,"000"),'By serial number'!$A:$A,0),MATCH(_7043_DJones_1_export_excel_2_9_[[#Headers],[Part 135 Certificate Holder Name]],'By serial number'!$A$1:$AV$1,0)))</f>
        <v/>
      </c>
      <c r="AM184" s="4" t="str">
        <f>IF(LEN(INDEX('By serial number'!$A:$AV,MATCH(TEXT($C184,"000"),'By serial number'!$A:$A,0),MATCH(_7043_DJones_1_export_excel_2_9_[[#Headers],[Part 135 Dsgn]],'By serial number'!$A$1:$AV$1,0)))=0,"",INDEX('By serial number'!$A:$AV,MATCH(TEXT($C184,"000"),'By serial number'!$A:$A,0),MATCH(_7043_DJones_1_export_excel_2_9_[[#Headers],[Part 135 Dsgn]],'By serial number'!$A$1:$AV$1,0)))</f>
        <v/>
      </c>
      <c r="AN184" s="4" t="e">
        <f>IF(LEN(INDEX('By serial number'!$A:$AV,MATCH(TEXT($C184,"000"),'By serial number'!$A:$A,0),MATCH(_7043_DJones_1_export_excel_2_9_[[#Headers],[Column2]],'By serial number'!$A$1:$AV$1,0)))=0,"",INDEX('By serial number'!$A:$AV,MATCH(TEXT($C184,"000"),'By serial number'!$A:$A,0),MATCH(_7043_DJones_1_export_excel_2_9_[[#Headers],[Column2]],'By serial number'!$A$1:$AV$1,0)))</f>
        <v>#N/A</v>
      </c>
      <c r="AO184" s="4" t="str">
        <f>IF(LEN(INDEX('By serial number'!$A:$AV,MATCH(TEXT($C184,"000"),'By serial number'!$A:$A,0),MATCH(_7043_DJones_1_export_excel_2_9_[[#Headers],[DNB Key People]],'By serial number'!$A$1:$AV$1,0)))=0,"",INDEX('By serial number'!$A:$AV,MATCH(TEXT($C184,"000"),'By serial number'!$A:$A,0),MATCH(_7043_DJones_1_export_excel_2_9_[[#Headers],[DNB Key People]],'By serial number'!$A$1:$AV$1,0)))</f>
        <v/>
      </c>
      <c r="AP184" s="4" t="str">
        <f>IF(LEN(INDEX('By serial number'!$A:$AV,MATCH(TEXT($C184,"000"),'By serial number'!$A:$A,0),MATCH(_7043_DJones_1_export_excel_2_9_[[#Headers],[POC]],'By serial number'!$A$1:$AV$1,0)))=0,"",INDEX('By serial number'!$A:$AV,MATCH(TEXT($C184,"000"),'By serial number'!$A:$A,0),MATCH(_7043_DJones_1_export_excel_2_9_[[#Headers],[POC]],'By serial number'!$A$1:$AV$1,0)))</f>
        <v/>
      </c>
      <c r="AQ184" s="4" t="str">
        <f>IF(LEN(INDEX('By serial number'!$A:$AV,MATCH(TEXT($C184,"000"),'By serial number'!$A:$A,0),MATCH(_7043_DJones_1_export_excel_2_9_[[#Headers],[Title]],'By serial number'!$A$1:$AV$1,0)))=0,"",INDEX('By serial number'!$A:$AV,MATCH(TEXT($C184,"000"),'By serial number'!$A:$A,0),MATCH(_7043_DJones_1_export_excel_2_9_[[#Headers],[Title]],'By serial number'!$A$1:$AV$1,0)))</f>
        <v/>
      </c>
      <c r="AR184" s="4" t="str">
        <f>IF(LEN(INDEX('By serial number'!$A:$AV,MATCH(TEXT($C184,"000"),'By serial number'!$A:$A,0),MATCH(_7043_DJones_1_export_excel_2_9_[[#Headers],[Address]],'By serial number'!$A$1:$AV$1,0)))=0,"",INDEX('By serial number'!$A:$AV,MATCH(TEXT($C184,"000"),'By serial number'!$A:$A,0),MATCH(_7043_DJones_1_export_excel_2_9_[[#Headers],[Address]],'By serial number'!$A$1:$AV$1,0)))</f>
        <v/>
      </c>
      <c r="AS184" s="4" t="e">
        <f>IF(LEN(INDEX('By serial number'!$A:$AV,MATCH(TEXT($C184,"000"),'By serial number'!$A:$A,0),MATCH(_7043_DJones_1_export_excel_2_9_[[#Headers],[Column3]],'By serial number'!$A$1:$AV$1,0)))=0,"",INDEX('By serial number'!$A:$AV,MATCH(TEXT($C184,"000"),'By serial number'!$A:$A,0),MATCH(_7043_DJones_1_export_excel_2_9_[[#Headers],[Column3]],'By serial number'!$A$1:$AV$1,0)))</f>
        <v>#N/A</v>
      </c>
      <c r="AT184" s="4" t="str">
        <f>IF(LEN(INDEX('By serial number'!$A:$AV,MATCH(TEXT($C184,"000"),'By serial number'!$A:$A,0),MATCH(_7043_DJones_1_export_excel_2_9_[[#Headers],[Phone]],'By serial number'!$A$1:$AV$1,0)))=0,"",INDEX('By serial number'!$A:$AV,MATCH(TEXT($C184,"000"),'By serial number'!$A:$A,0),MATCH(_7043_DJones_1_export_excel_2_9_[[#Headers],[Phone]],'By serial number'!$A$1:$AV$1,0)))</f>
        <v/>
      </c>
      <c r="AU184" s="4" t="str">
        <f>IF(LEN(INDEX('By serial number'!$A:$AV,MATCH(TEXT($C184,"000"),'By serial number'!$A:$A,0),MATCH(_7043_DJones_1_export_excel_2_9_[[#Headers],[Email]],'By serial number'!$A$1:$AV$1,0)))=0,"",INDEX('By serial number'!$A:$AV,MATCH(TEXT($C184,"000"),'By serial number'!$A:$A,0),MATCH(_7043_DJones_1_export_excel_2_9_[[#Headers],[Email]],'By serial number'!$A$1:$AV$1,0)))</f>
        <v/>
      </c>
      <c r="AV184" s="4" t="e">
        <f>IF(LEN(INDEX('By serial number'!$A:$AV,MATCH(TEXT($C184,"000"),'By serial number'!$A:$A,0),MATCH(_7043_DJones_1_export_excel_2_9_[[#Headers],[Column4]],'By serial number'!$A$1:$AV$1,0)))=0,"",INDEX('By serial number'!$A:$AV,MATCH(TEXT($C184,"000"),'By serial number'!$A:$A,0),MATCH(_7043_DJones_1_export_excel_2_9_[[#Headers],[Column4]],'By serial number'!$A$1:$AV$1,0)))</f>
        <v>#N/A</v>
      </c>
      <c r="AW184" s="4" t="str">
        <f>IF(LEN(INDEX('By serial number'!$A:$AV,MATCH(TEXT($C184,"000"),'By serial number'!$A:$A,0),MATCH(_7043_DJones_1_export_excel_2_9_[[#Headers],[NBAA Name]],'By serial number'!$A$1:$AV$1,0)))=0,"",INDEX('By serial number'!$A:$AV,MATCH(TEXT($C184,"000"),'By serial number'!$A:$A,0),MATCH(_7043_DJones_1_export_excel_2_9_[[#Headers],[NBAA Name]],'By serial number'!$A$1:$AV$1,0)))</f>
        <v/>
      </c>
      <c r="AX184" s="4" t="str">
        <f>IF(LEN(INDEX('By serial number'!$A:$AV,MATCH(TEXT($C184,"000"),'By serial number'!$A:$A,0),MATCH(_7043_DJones_1_export_excel_2_9_[[#Headers],[NBAA Addr1]],'By serial number'!$A$1:$AV$1,0)))=0,"",INDEX('By serial number'!$A:$AV,MATCH(TEXT($C184,"000"),'By serial number'!$A:$A,0),MATCH(_7043_DJones_1_export_excel_2_9_[[#Headers],[NBAA Addr1]],'By serial number'!$A$1:$AV$1,0)))</f>
        <v/>
      </c>
      <c r="AY184" s="4" t="str">
        <f>IF(LEN(INDEX('By serial number'!$A:$AV,MATCH(TEXT($C184,"000"),'By serial number'!$A:$A,0),MATCH(_7043_DJones_1_export_excel_2_9_[[#Headers],[NBAA Addr2]],'By serial number'!$A$1:$AV$1,0)))=0,"",INDEX('By serial number'!$A:$AV,MATCH(TEXT($C184,"000"),'By serial number'!$A:$A,0),MATCH(_7043_DJones_1_export_excel_2_9_[[#Headers],[NBAA Addr2]],'By serial number'!$A$1:$AV$1,0)))</f>
        <v/>
      </c>
      <c r="AZ184" s="4" t="str">
        <f>IF(LEN(INDEX('By serial number'!$A:$AV,MATCH(TEXT($C184,"000"),'By serial number'!$A:$A,0),MATCH(_7043_DJones_1_export_excel_2_9_[[#Headers],[NBAA City]],'By serial number'!$A$1:$AV$1,0)))=0,"",INDEX('By serial number'!$A:$AV,MATCH(TEXT($C184,"000"),'By serial number'!$A:$A,0),MATCH(_7043_DJones_1_export_excel_2_9_[[#Headers],[NBAA City]],'By serial number'!$A$1:$AV$1,0)))</f>
        <v/>
      </c>
      <c r="BA184" s="4" t="str">
        <f>IF(LEN(INDEX('By serial number'!$A:$AV,MATCH(TEXT($C184,"000"),'By serial number'!$A:$A,0),MATCH(_7043_DJones_1_export_excel_2_9_[[#Headers],[NBAA State]],'By serial number'!$A$1:$AV$1,0)))=0,"",INDEX('By serial number'!$A:$AV,MATCH(TEXT($C184,"000"),'By serial number'!$A:$A,0),MATCH(_7043_DJones_1_export_excel_2_9_[[#Headers],[NBAA State]],'By serial number'!$A$1:$AV$1,0)))</f>
        <v/>
      </c>
      <c r="BB184" s="4" t="str">
        <f>IF(LEN(INDEX('By serial number'!$A:$AV,MATCH(TEXT($C184,"000"),'By serial number'!$A:$A,0),MATCH(_7043_DJones_1_export_excel_2_9_[[#Headers],[NBAA Zip]],'By serial number'!$A$1:$AV$1,0)))=0,"",INDEX('By serial number'!$A:$AV,MATCH(TEXT($C184,"000"),'By serial number'!$A:$A,0),MATCH(_7043_DJones_1_export_excel_2_9_[[#Headers],[NBAA Zip]],'By serial number'!$A$1:$AV$1,0)))</f>
        <v/>
      </c>
      <c r="BC184" s="4" t="str">
        <f>IF(LEN(INDEX('By serial number'!$A:$AV,MATCH(TEXT($C184,"000"),'By serial number'!$A:$A,0),MATCH(_7043_DJones_1_export_excel_2_9_[[#Headers],[NBAA Phone]],'By serial number'!$A$1:$AV$1,0)))=0,"",INDEX('By serial number'!$A:$AV,MATCH(TEXT($C184,"000"),'By serial number'!$A:$A,0),MATCH(_7043_DJones_1_export_excel_2_9_[[#Headers],[NBAA Phone]],'By serial number'!$A$1:$AV$1,0)))</f>
        <v/>
      </c>
      <c r="BD184" s="4" t="str">
        <f>IF(LEN(INDEX('By serial number'!$A:$AV,MATCH(TEXT($C184,"000"),'By serial number'!$A:$A,0),MATCH(_7043_DJones_1_export_excel_2_9_[[#Headers],[NBAA Web]],'By serial number'!$A$1:$AV$1,0)))=0,"",INDEX('By serial number'!$A:$AV,MATCH(TEXT($C184,"000"),'By serial number'!$A:$A,0),MATCH(_7043_DJones_1_export_excel_2_9_[[#Headers],[NBAA Web]],'By serial number'!$A$1:$AV$1,0)))</f>
        <v/>
      </c>
      <c r="BE184" s="4" t="str">
        <f>IF(LEN(INDEX('By serial number'!$A:$AV,MATCH(TEXT($C184,"000"),'By serial number'!$A:$A,0),MATCH(_7043_DJones_1_export_excel_2_9_[[#Headers],[NBAA email]],'By serial number'!$A$1:$AV$1,0)))=0,"",INDEX('By serial number'!$A:$AV,MATCH(TEXT($C184,"000"),'By serial number'!$A:$A,0),MATCH(_7043_DJones_1_export_excel_2_9_[[#Headers],[NBAA email]],'By serial number'!$A$1:$AV$1,0)))</f>
        <v/>
      </c>
      <c r="BF184" s="4" t="str">
        <f>IF(LEN(INDEX('By serial number'!$A:$AV,MATCH(TEXT($C184,"000"),'By serial number'!$A:$A,0),MATCH(_7043_DJones_1_export_excel_2_9_[[#Headers],[NBAA NBAA Link]],'By serial number'!$A$1:$AV$1,0)))=0,"",INDEX('By serial number'!$A:$AV,MATCH(TEXT($C184,"000"),'By serial number'!$A:$A,0),MATCH(_7043_DJones_1_export_excel_2_9_[[#Headers],[NBAA NBAA Link]],'By serial number'!$A$1:$AV$1,0)))</f>
        <v/>
      </c>
      <c r="BG184" s="4" t="str">
        <f>IF(LEN(INDEX('By serial number'!$A:$AV,MATCH(TEXT($C184,"000"),'By serial number'!$A:$A,0),MATCH(_7043_DJones_1_export_excel_2_9_[[#Headers],[Certificate Designator]],'By serial number'!$A$1:$AV$1,0)))=0,"",INDEX('By serial number'!$A:$AV,MATCH(TEXT($C184,"000"),'By serial number'!$A:$A,0),MATCH(_7043_DJones_1_export_excel_2_9_[[#Headers],[Certificate Designator]],'By serial number'!$A$1:$AV$1,0)))</f>
        <v/>
      </c>
      <c r="BH184" s="4" t="str">
        <f>IF(LEN(INDEX('By serial number'!$A:$AV,MATCH(TEXT($C184,"000"),'By serial number'!$A:$A,0),MATCH(_7043_DJones_1_export_excel_2_9_[[#Headers],[Company Name]],'By serial number'!$A$1:$AV$1,0)))=0,"",INDEX('By serial number'!$A:$AV,MATCH(TEXT($C184,"000"),'By serial number'!$A:$A,0),MATCH(_7043_DJones_1_export_excel_2_9_[[#Headers],[Company Name]],'By serial number'!$A$1:$AV$1,0)))</f>
        <v/>
      </c>
      <c r="BI184" s="4" t="str">
        <f>IF(LEN(INDEX('By serial number'!$A:$AV,MATCH(TEXT($C184,"000"),'By serial number'!$A:$A,0),MATCH(_7043_DJones_1_export_excel_2_9_[[#Headers],[CEO_Name]],'By serial number'!$A$1:$AV$1,0)))=0,"",INDEX('By serial number'!$A:$AV,MATCH(TEXT($C184,"000"),'By serial number'!$A:$A,0),MATCH(_7043_DJones_1_export_excel_2_9_[[#Headers],[CEO_Name]],'By serial number'!$A$1:$AV$1,0)))</f>
        <v/>
      </c>
      <c r="BJ184" s="4" t="str">
        <f>IF(LEN(INDEX('By serial number'!$A:$AV,MATCH(TEXT($C184,"000"),'By serial number'!$A:$A,0),MATCH(_7043_DJones_1_export_excel_2_9_[[#Headers],[CEO_Title]],'By serial number'!$A$1:$AV$1,0)))=0,"",INDEX('By serial number'!$A:$AV,MATCH(TEXT($C184,"000"),'By serial number'!$A:$A,0),MATCH(_7043_DJones_1_export_excel_2_9_[[#Headers],[CEO_Title]],'By serial number'!$A$1:$AV$1,0)))</f>
        <v/>
      </c>
      <c r="BK184" s="4" t="str">
        <f>IF(LEN(INDEX('By serial number'!$A:$AV,MATCH(TEXT($C184,"000"),'By serial number'!$A:$A,0),MATCH(_7043_DJones_1_export_excel_2_9_[[#Headers],[CEO_Address1]],'By serial number'!$A$1:$AV$1,0)))=0,"",INDEX('By serial number'!$A:$AV,MATCH(TEXT($C184,"000"),'By serial number'!$A:$A,0),MATCH(_7043_DJones_1_export_excel_2_9_[[#Headers],[CEO_Address1]],'By serial number'!$A$1:$AV$1,0)))</f>
        <v/>
      </c>
      <c r="BL184" s="4" t="str">
        <f>IF(LEN(INDEX('By serial number'!$A:$AV,MATCH(TEXT($C184,"000"),'By serial number'!$A:$A,0),MATCH(_7043_DJones_1_export_excel_2_9_[[#Headers],[CEO_Address2]],'By serial number'!$A$1:$AV$1,0)))=0,"",INDEX('By serial number'!$A:$AV,MATCH(TEXT($C184,"000"),'By serial number'!$A:$A,0),MATCH(_7043_DJones_1_export_excel_2_9_[[#Headers],[CEO_Address2]],'By serial number'!$A$1:$AV$1,0)))</f>
        <v/>
      </c>
      <c r="BM184" s="4" t="str">
        <f>IF(LEN(INDEX('By serial number'!$A:$AV,MATCH(TEXT($C184,"000"),'By serial number'!$A:$A,0),MATCH(_7043_DJones_1_export_excel_2_9_[[#Headers],[CEO_Address3]],'By serial number'!$A$1:$AV$1,0)))=0,"",INDEX('By serial number'!$A:$AV,MATCH(TEXT($C184,"000"),'By serial number'!$A:$A,0),MATCH(_7043_DJones_1_export_excel_2_9_[[#Headers],[CEO_Address3]],'By serial number'!$A$1:$AV$1,0)))</f>
        <v/>
      </c>
      <c r="BN184" s="4" t="str">
        <f>IF(LEN(INDEX('By serial number'!$A:$AV,MATCH(TEXT($C184,"000"),'By serial number'!$A:$A,0),MATCH(_7043_DJones_1_export_excel_2_9_[[#Headers],[CEO_City]],'By serial number'!$A$1:$AV$1,0)))=0,"",INDEX('By serial number'!$A:$AV,MATCH(TEXT($C184,"000"),'By serial number'!$A:$A,0),MATCH(_7043_DJones_1_export_excel_2_9_[[#Headers],[CEO_City]],'By serial number'!$A$1:$AV$1,0)))</f>
        <v/>
      </c>
      <c r="BO184" s="4" t="str">
        <f>IF(LEN(INDEX('By serial number'!$A:$AV,MATCH(TEXT($C184,"000"),'By serial number'!$A:$A,0),MATCH(_7043_DJones_1_export_excel_2_9_[[#Headers],[CEO_State]],'By serial number'!$A$1:$AV$1,0)))=0,"",INDEX('By serial number'!$A:$AV,MATCH(TEXT($C184,"000"),'By serial number'!$A:$A,0),MATCH(_7043_DJones_1_export_excel_2_9_[[#Headers],[CEO_State]],'By serial number'!$A$1:$AV$1,0)))</f>
        <v/>
      </c>
      <c r="BP184" s="4" t="str">
        <f>IF(LEN(INDEX('By serial number'!$A:$AV,MATCH(TEXT($C184,"000"),'By serial number'!$A:$A,0),MATCH(_7043_DJones_1_export_excel_2_9_[[#Headers],[CEO_Postal_Code]],'By serial number'!$A$1:$AV$1,0)))=0,"",INDEX('By serial number'!$A:$AV,MATCH(TEXT($C184,"000"),'By serial number'!$A:$A,0),MATCH(_7043_DJones_1_export_excel_2_9_[[#Headers],[CEO_Postal_Code]],'By serial number'!$A$1:$AV$1,0)))</f>
        <v/>
      </c>
      <c r="BQ184" s="4" t="str">
        <f>IF(LEN(INDEX('By serial number'!$A:$AV,MATCH(TEXT($C184,"000"),'By serial number'!$A:$A,0),MATCH(_7043_DJones_1_export_excel_2_9_[[#Headers],[CEO_Country]],'By serial number'!$A$1:$AV$1,0)))=0,"",INDEX('By serial number'!$A:$AV,MATCH(TEXT($C184,"000"),'By serial number'!$A:$A,0),MATCH(_7043_DJones_1_export_excel_2_9_[[#Headers],[CEO_Country]],'By serial number'!$A$1:$AV$1,0)))</f>
        <v/>
      </c>
      <c r="BR184" s="4" t="str">
        <f>IF(LEN(INDEX('By serial number'!$A:$AV,MATCH(TEXT($C184,"000"),'By serial number'!$A:$A,0),MATCH(_7043_DJones_1_export_excel_2_9_[[#Headers],[CEO_Phone]],'By serial number'!$A$1:$AV$1,0)))=0,"",INDEX('By serial number'!$A:$AV,MATCH(TEXT($C184,"000"),'By serial number'!$A:$A,0),MATCH(_7043_DJones_1_export_excel_2_9_[[#Headers],[CEO_Phone]],'By serial number'!$A$1:$AV$1,0)))</f>
        <v/>
      </c>
      <c r="BS184" s="4" t="str">
        <f>IF(LEN(INDEX('By serial number'!$A:$AV,MATCH(TEXT($C184,"000"),'By serial number'!$A:$A,0),MATCH(_7043_DJones_1_export_excel_2_9_[[#Headers],[CEO_Phone_Extension]],'By serial number'!$A$1:$AV$1,0)))=0,"",INDEX('By serial number'!$A:$AV,MATCH(TEXT($C184,"000"),'By serial number'!$A:$A,0),MATCH(_7043_DJones_1_export_excel_2_9_[[#Headers],[CEO_Phone_Extension]],'By serial number'!$A$1:$AV$1,0)))</f>
        <v/>
      </c>
      <c r="BT184" s="4" t="str">
        <f>IF(LEN(INDEX('By serial number'!$A:$AV,MATCH(TEXT($C184,"000"),'By serial number'!$A:$A,0),MATCH(_7043_DJones_1_export_excel_2_9_[[#Headers],[CEO_Foreign_Phone]],'By serial number'!$A$1:$AV$1,0)))=0,"",INDEX('By serial number'!$A:$AV,MATCH(TEXT($C184,"000"),'By serial number'!$A:$A,0),MATCH(_7043_DJones_1_export_excel_2_9_[[#Headers],[CEO_Foreign_Phone]],'By serial number'!$A$1:$AV$1,0)))</f>
        <v/>
      </c>
      <c r="BU184" s="4" t="str">
        <f>IFERROR(INDEX(Zerobounce!$A:$B,MATCH(_7043_DJones_1_export_excel_2_9_[[#This Row],[COMPEMAILADDRESS]],Zerobounce!$A:$A,0),2),"")</f>
        <v/>
      </c>
      <c r="BV184" s="4" t="str">
        <f>IFERROR(INDEX(Zerobounce!$A:$B,MATCH(_7043_DJones_1_export_excel_2_9_[[#This Row],[CONTACTEMAIL]],Zerobounce!$A:$A,0),2),"")</f>
        <v>valid</v>
      </c>
      <c r="BW184" s="11"/>
    </row>
    <row r="185" spans="1:75" x14ac:dyDescent="0.25">
      <c r="A185" s="4" t="s">
        <v>999</v>
      </c>
      <c r="B185" s="4" t="s">
        <v>1000</v>
      </c>
      <c r="C185">
        <v>301</v>
      </c>
      <c r="D185" s="4" t="s">
        <v>2191</v>
      </c>
      <c r="E185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PP-ESV </v>
      </c>
      <c r="F185" s="4" t="s">
        <v>1496</v>
      </c>
      <c r="G185" s="4" t="s">
        <v>1497</v>
      </c>
      <c r="H185" s="4" t="s">
        <v>478</v>
      </c>
      <c r="I185" s="4" t="s">
        <v>515</v>
      </c>
      <c r="J185" s="4" t="s">
        <v>2192</v>
      </c>
      <c r="K185" s="4" t="s">
        <v>2193</v>
      </c>
      <c r="L185" s="4"/>
      <c r="M185" s="4" t="s">
        <v>2194</v>
      </c>
      <c r="N185" s="4" t="s">
        <v>2195</v>
      </c>
      <c r="O185" t="s">
        <v>2196</v>
      </c>
      <c r="P185" s="4" t="s">
        <v>478</v>
      </c>
      <c r="Q185" s="4" t="s">
        <v>1016</v>
      </c>
      <c r="R185" s="4"/>
      <c r="S185" s="4" t="s">
        <v>2197</v>
      </c>
      <c r="T185" s="4" t="s">
        <v>2198</v>
      </c>
      <c r="U185" s="4"/>
      <c r="V185" s="4" t="s">
        <v>1694</v>
      </c>
      <c r="W185" s="4" t="s">
        <v>2204</v>
      </c>
      <c r="X185" s="4" t="s">
        <v>2205</v>
      </c>
      <c r="Y185" s="4"/>
      <c r="Z185" s="4" t="s">
        <v>2198</v>
      </c>
      <c r="AA185" s="4"/>
      <c r="AB185" s="4"/>
      <c r="AC185" s="4" t="str">
        <f>IF(LEN(INDEX('By serial number'!$A:$AV,MATCH(TEXT($C185,"000"),'By serial number'!$A:$A,0),MATCH(_7043_DJones_1_export_excel_2_9_[[#Headers],["Operator"]],'By serial number'!$A$1:$AV$1,0)))=0,"",INDEX('By serial number'!$A:$AV,MATCH(TEXT($C185,"000"),'By serial number'!$A:$A,0),MATCH(_7043_DJones_1_export_excel_2_9_[[#Headers],["Operator"]],'By serial number'!$A$1:$AV$1,0)))</f>
        <v/>
      </c>
      <c r="AD185" s="4" t="str">
        <f>IF(LEN(INDEX('By serial number'!$A:$AV,MATCH(TEXT($C185,"000"),'By serial number'!$A:$A,0),MATCH(_7043_DJones_1_export_excel_2_9_[[#Headers],[Data]],'By serial number'!$A$1:$AV$1,0)))=0,"",INDEX('By serial number'!$A:$AV,MATCH(TEXT($C185,"000"),'By serial number'!$A:$A,0),MATCH(_7043_DJones_1_export_excel_2_9_[[#Headers],[Data]],'By serial number'!$A$1:$AV$1,0)))</f>
        <v>delivered 10/11/12 rrg 10/19/12</v>
      </c>
      <c r="AE185" s="4" t="str">
        <f>IF(LEN(INDEX('By serial number'!$A:$AV,MATCH(TEXT($C185,"000"),'By serial number'!$A:$A,0),MATCH(_7043_DJones_1_export_excel_2_9_[[#Headers],[NAME]],'By serial number'!$A$1:$AV$1,0)))=0,"",INDEX('By serial number'!$A:$AV,MATCH(TEXT($C185,"000"),'By serial number'!$A:$A,0),MATCH(_7043_DJones_1_export_excel_2_9_[[#Headers],[NAME]],'By serial number'!$A$1:$AV$1,0)))</f>
        <v>ULTRAPAR S/A</v>
      </c>
      <c r="AF185" s="4" t="str">
        <f>IF(LEN(INDEX('By serial number'!$A:$AV,MATCH(TEXT($C185,"000"),'By serial number'!$A:$A,0),MATCH(_7043_DJones_1_export_excel_2_9_[[#Headers],[STREET]],'By serial number'!$A$1:$AV$1,0)))=0,"",INDEX('By serial number'!$A:$AV,MATCH(TEXT($C185,"000"),'By serial number'!$A:$A,0),MATCH(_7043_DJones_1_export_excel_2_9_[[#Headers],[STREET]],'By serial number'!$A$1:$AV$1,0)))</f>
        <v/>
      </c>
      <c r="AG185" s="4" t="str">
        <f>IF(LEN(INDEX('By serial number'!$A:$AV,MATCH(TEXT($C185,"000"),'By serial number'!$A:$A,0),MATCH(_7043_DJones_1_export_excel_2_9_[[#Headers],[CITY]],'By serial number'!$A$1:$AV$1,0)))=0,"",INDEX('By serial number'!$A:$AV,MATCH(TEXT($C185,"000"),'By serial number'!$A:$A,0),MATCH(_7043_DJones_1_export_excel_2_9_[[#Headers],[CITY]],'By serial number'!$A$1:$AV$1,0)))</f>
        <v/>
      </c>
      <c r="AH185" s="4" t="str">
        <f>IF(LEN(INDEX('By serial number'!$A:$AV,MATCH(TEXT($C185,"000"),'By serial number'!$A:$A,0),MATCH(_7043_DJones_1_export_excel_2_9_[[#Headers],[STATE]],'By serial number'!$A$1:$AV$1,0)))=0,"",INDEX('By serial number'!$A:$AV,MATCH(TEXT($C185,"000"),'By serial number'!$A:$A,0),MATCH(_7043_DJones_1_export_excel_2_9_[[#Headers],[STATE]],'By serial number'!$A$1:$AV$1,0)))</f>
        <v/>
      </c>
      <c r="AI185" s="4" t="e">
        <f>IF(LEN(INDEX('By serial number'!$A:$AV,MATCH(TEXT($C185,"000"),'By serial number'!$A:$A,0),MATCH(_7043_DJones_1_export_excel_2_9_[[#Headers],[Column1]],'By serial number'!$A$1:$AV$1,0)))=0,"",INDEX('By serial number'!$A:$AV,MATCH(TEXT($C185,"000"),'By serial number'!$A:$A,0),MATCH(_7043_DJones_1_export_excel_2_9_[[#Headers],[Column1]],'By serial number'!$A$1:$AV$1,0)))</f>
        <v>#N/A</v>
      </c>
      <c r="AJ185" s="4" t="str">
        <f>IF(LEN(INDEX('By serial number'!$A:$AV,MATCH(TEXT($C185,"000"),'By serial number'!$A:$A,0),MATCH(_7043_DJones_1_export_excel_2_9_[[#Headers],[OTHER NAMES(1)]],'By serial number'!$A$1:$AV$1,0)))=0,"",INDEX('By serial number'!$A:$AV,MATCH(TEXT($C185,"000"),'By serial number'!$A:$A,0),MATCH(_7043_DJones_1_export_excel_2_9_[[#Headers],[OTHER NAMES(1)]],'By serial number'!$A$1:$AV$1,0)))</f>
        <v/>
      </c>
      <c r="AK185" s="4" t="str">
        <f>IF(LEN(INDEX('By serial number'!$A:$AV,MATCH(TEXT($C185,"000"),'By serial number'!$A:$A,0),MATCH(_7043_DJones_1_export_excel_2_9_[[#Headers],[OTHER NAMES(2)]],'By serial number'!$A$1:$AV$1,0)))=0,"",INDEX('By serial number'!$A:$AV,MATCH(TEXT($C185,"000"),'By serial number'!$A:$A,0),MATCH(_7043_DJones_1_export_excel_2_9_[[#Headers],[OTHER NAMES(2)]],'By serial number'!$A$1:$AV$1,0)))</f>
        <v/>
      </c>
      <c r="AL185" s="4" t="str">
        <f>IF(LEN(INDEX('By serial number'!$A:$AV,MATCH(TEXT($C185,"000"),'By serial number'!$A:$A,0),MATCH(_7043_DJones_1_export_excel_2_9_[[#Headers],[Part 135 Certificate Holder Name]],'By serial number'!$A$1:$AV$1,0)))=0,"",INDEX('By serial number'!$A:$AV,MATCH(TEXT($C185,"000"),'By serial number'!$A:$A,0),MATCH(_7043_DJones_1_export_excel_2_9_[[#Headers],[Part 135 Certificate Holder Name]],'By serial number'!$A$1:$AV$1,0)))</f>
        <v/>
      </c>
      <c r="AM185" s="4" t="str">
        <f>IF(LEN(INDEX('By serial number'!$A:$AV,MATCH(TEXT($C185,"000"),'By serial number'!$A:$A,0),MATCH(_7043_DJones_1_export_excel_2_9_[[#Headers],[Part 135 Dsgn]],'By serial number'!$A$1:$AV$1,0)))=0,"",INDEX('By serial number'!$A:$AV,MATCH(TEXT($C185,"000"),'By serial number'!$A:$A,0),MATCH(_7043_DJones_1_export_excel_2_9_[[#Headers],[Part 135 Dsgn]],'By serial number'!$A$1:$AV$1,0)))</f>
        <v/>
      </c>
      <c r="AN185" s="4" t="e">
        <f>IF(LEN(INDEX('By serial number'!$A:$AV,MATCH(TEXT($C185,"000"),'By serial number'!$A:$A,0),MATCH(_7043_DJones_1_export_excel_2_9_[[#Headers],[Column2]],'By serial number'!$A$1:$AV$1,0)))=0,"",INDEX('By serial number'!$A:$AV,MATCH(TEXT($C185,"000"),'By serial number'!$A:$A,0),MATCH(_7043_DJones_1_export_excel_2_9_[[#Headers],[Column2]],'By serial number'!$A$1:$AV$1,0)))</f>
        <v>#N/A</v>
      </c>
      <c r="AO185" s="4" t="str">
        <f>IF(LEN(INDEX('By serial number'!$A:$AV,MATCH(TEXT($C185,"000"),'By serial number'!$A:$A,0),MATCH(_7043_DJones_1_export_excel_2_9_[[#Headers],[DNB Key People]],'By serial number'!$A$1:$AV$1,0)))=0,"",INDEX('By serial number'!$A:$AV,MATCH(TEXT($C185,"000"),'By serial number'!$A:$A,0),MATCH(_7043_DJones_1_export_excel_2_9_[[#Headers],[DNB Key People]],'By serial number'!$A$1:$AV$1,0)))</f>
        <v/>
      </c>
      <c r="AP185" s="4" t="str">
        <f>IF(LEN(INDEX('By serial number'!$A:$AV,MATCH(TEXT($C185,"000"),'By serial number'!$A:$A,0),MATCH(_7043_DJones_1_export_excel_2_9_[[#Headers],[POC]],'By serial number'!$A$1:$AV$1,0)))=0,"",INDEX('By serial number'!$A:$AV,MATCH(TEXT($C185,"000"),'By serial number'!$A:$A,0),MATCH(_7043_DJones_1_export_excel_2_9_[[#Headers],[POC]],'By serial number'!$A$1:$AV$1,0)))</f>
        <v/>
      </c>
      <c r="AQ185" s="4" t="str">
        <f>IF(LEN(INDEX('By serial number'!$A:$AV,MATCH(TEXT($C185,"000"),'By serial number'!$A:$A,0),MATCH(_7043_DJones_1_export_excel_2_9_[[#Headers],[Title]],'By serial number'!$A$1:$AV$1,0)))=0,"",INDEX('By serial number'!$A:$AV,MATCH(TEXT($C185,"000"),'By serial number'!$A:$A,0),MATCH(_7043_DJones_1_export_excel_2_9_[[#Headers],[Title]],'By serial number'!$A$1:$AV$1,0)))</f>
        <v/>
      </c>
      <c r="AR185" s="4" t="str">
        <f>IF(LEN(INDEX('By serial number'!$A:$AV,MATCH(TEXT($C185,"000"),'By serial number'!$A:$A,0),MATCH(_7043_DJones_1_export_excel_2_9_[[#Headers],[Address]],'By serial number'!$A$1:$AV$1,0)))=0,"",INDEX('By serial number'!$A:$AV,MATCH(TEXT($C185,"000"),'By serial number'!$A:$A,0),MATCH(_7043_DJones_1_export_excel_2_9_[[#Headers],[Address]],'By serial number'!$A$1:$AV$1,0)))</f>
        <v/>
      </c>
      <c r="AS185" s="4" t="e">
        <f>IF(LEN(INDEX('By serial number'!$A:$AV,MATCH(TEXT($C185,"000"),'By serial number'!$A:$A,0),MATCH(_7043_DJones_1_export_excel_2_9_[[#Headers],[Column3]],'By serial number'!$A$1:$AV$1,0)))=0,"",INDEX('By serial number'!$A:$AV,MATCH(TEXT($C185,"000"),'By serial number'!$A:$A,0),MATCH(_7043_DJones_1_export_excel_2_9_[[#Headers],[Column3]],'By serial number'!$A$1:$AV$1,0)))</f>
        <v>#N/A</v>
      </c>
      <c r="AT185" s="4" t="str">
        <f>IF(LEN(INDEX('By serial number'!$A:$AV,MATCH(TEXT($C185,"000"),'By serial number'!$A:$A,0),MATCH(_7043_DJones_1_export_excel_2_9_[[#Headers],[Phone]],'By serial number'!$A$1:$AV$1,0)))=0,"",INDEX('By serial number'!$A:$AV,MATCH(TEXT($C185,"000"),'By serial number'!$A:$A,0),MATCH(_7043_DJones_1_export_excel_2_9_[[#Headers],[Phone]],'By serial number'!$A$1:$AV$1,0)))</f>
        <v/>
      </c>
      <c r="AU185" s="4" t="str">
        <f>IF(LEN(INDEX('By serial number'!$A:$AV,MATCH(TEXT($C185,"000"),'By serial number'!$A:$A,0),MATCH(_7043_DJones_1_export_excel_2_9_[[#Headers],[Email]],'By serial number'!$A$1:$AV$1,0)))=0,"",INDEX('By serial number'!$A:$AV,MATCH(TEXT($C185,"000"),'By serial number'!$A:$A,0),MATCH(_7043_DJones_1_export_excel_2_9_[[#Headers],[Email]],'By serial number'!$A$1:$AV$1,0)))</f>
        <v/>
      </c>
      <c r="AV185" s="4" t="e">
        <f>IF(LEN(INDEX('By serial number'!$A:$AV,MATCH(TEXT($C185,"000"),'By serial number'!$A:$A,0),MATCH(_7043_DJones_1_export_excel_2_9_[[#Headers],[Column4]],'By serial number'!$A$1:$AV$1,0)))=0,"",INDEX('By serial number'!$A:$AV,MATCH(TEXT($C185,"000"),'By serial number'!$A:$A,0),MATCH(_7043_DJones_1_export_excel_2_9_[[#Headers],[Column4]],'By serial number'!$A$1:$AV$1,0)))</f>
        <v>#N/A</v>
      </c>
      <c r="AW185" s="4" t="str">
        <f>IF(LEN(INDEX('By serial number'!$A:$AV,MATCH(TEXT($C185,"000"),'By serial number'!$A:$A,0),MATCH(_7043_DJones_1_export_excel_2_9_[[#Headers],[NBAA Name]],'By serial number'!$A$1:$AV$1,0)))=0,"",INDEX('By serial number'!$A:$AV,MATCH(TEXT($C185,"000"),'By serial number'!$A:$A,0),MATCH(_7043_DJones_1_export_excel_2_9_[[#Headers],[NBAA Name]],'By serial number'!$A$1:$AV$1,0)))</f>
        <v/>
      </c>
      <c r="AX185" s="4" t="str">
        <f>IF(LEN(INDEX('By serial number'!$A:$AV,MATCH(TEXT($C185,"000"),'By serial number'!$A:$A,0),MATCH(_7043_DJones_1_export_excel_2_9_[[#Headers],[NBAA Addr1]],'By serial number'!$A$1:$AV$1,0)))=0,"",INDEX('By serial number'!$A:$AV,MATCH(TEXT($C185,"000"),'By serial number'!$A:$A,0),MATCH(_7043_DJones_1_export_excel_2_9_[[#Headers],[NBAA Addr1]],'By serial number'!$A$1:$AV$1,0)))</f>
        <v/>
      </c>
      <c r="AY185" s="4" t="str">
        <f>IF(LEN(INDEX('By serial number'!$A:$AV,MATCH(TEXT($C185,"000"),'By serial number'!$A:$A,0),MATCH(_7043_DJones_1_export_excel_2_9_[[#Headers],[NBAA Addr2]],'By serial number'!$A$1:$AV$1,0)))=0,"",INDEX('By serial number'!$A:$AV,MATCH(TEXT($C185,"000"),'By serial number'!$A:$A,0),MATCH(_7043_DJones_1_export_excel_2_9_[[#Headers],[NBAA Addr2]],'By serial number'!$A$1:$AV$1,0)))</f>
        <v/>
      </c>
      <c r="AZ185" s="4" t="str">
        <f>IF(LEN(INDEX('By serial number'!$A:$AV,MATCH(TEXT($C185,"000"),'By serial number'!$A:$A,0),MATCH(_7043_DJones_1_export_excel_2_9_[[#Headers],[NBAA City]],'By serial number'!$A$1:$AV$1,0)))=0,"",INDEX('By serial number'!$A:$AV,MATCH(TEXT($C185,"000"),'By serial number'!$A:$A,0),MATCH(_7043_DJones_1_export_excel_2_9_[[#Headers],[NBAA City]],'By serial number'!$A$1:$AV$1,0)))</f>
        <v/>
      </c>
      <c r="BA185" s="4" t="str">
        <f>IF(LEN(INDEX('By serial number'!$A:$AV,MATCH(TEXT($C185,"000"),'By serial number'!$A:$A,0),MATCH(_7043_DJones_1_export_excel_2_9_[[#Headers],[NBAA State]],'By serial number'!$A$1:$AV$1,0)))=0,"",INDEX('By serial number'!$A:$AV,MATCH(TEXT($C185,"000"),'By serial number'!$A:$A,0),MATCH(_7043_DJones_1_export_excel_2_9_[[#Headers],[NBAA State]],'By serial number'!$A$1:$AV$1,0)))</f>
        <v/>
      </c>
      <c r="BB185" s="4" t="str">
        <f>IF(LEN(INDEX('By serial number'!$A:$AV,MATCH(TEXT($C185,"000"),'By serial number'!$A:$A,0),MATCH(_7043_DJones_1_export_excel_2_9_[[#Headers],[NBAA Zip]],'By serial number'!$A$1:$AV$1,0)))=0,"",INDEX('By serial number'!$A:$AV,MATCH(TEXT($C185,"000"),'By serial number'!$A:$A,0),MATCH(_7043_DJones_1_export_excel_2_9_[[#Headers],[NBAA Zip]],'By serial number'!$A$1:$AV$1,0)))</f>
        <v/>
      </c>
      <c r="BC185" s="4" t="str">
        <f>IF(LEN(INDEX('By serial number'!$A:$AV,MATCH(TEXT($C185,"000"),'By serial number'!$A:$A,0),MATCH(_7043_DJones_1_export_excel_2_9_[[#Headers],[NBAA Phone]],'By serial number'!$A$1:$AV$1,0)))=0,"",INDEX('By serial number'!$A:$AV,MATCH(TEXT($C185,"000"),'By serial number'!$A:$A,0),MATCH(_7043_DJones_1_export_excel_2_9_[[#Headers],[NBAA Phone]],'By serial number'!$A$1:$AV$1,0)))</f>
        <v/>
      </c>
      <c r="BD185" s="4" t="str">
        <f>IF(LEN(INDEX('By serial number'!$A:$AV,MATCH(TEXT($C185,"000"),'By serial number'!$A:$A,0),MATCH(_7043_DJones_1_export_excel_2_9_[[#Headers],[NBAA Web]],'By serial number'!$A$1:$AV$1,0)))=0,"",INDEX('By serial number'!$A:$AV,MATCH(TEXT($C185,"000"),'By serial number'!$A:$A,0),MATCH(_7043_DJones_1_export_excel_2_9_[[#Headers],[NBAA Web]],'By serial number'!$A$1:$AV$1,0)))</f>
        <v/>
      </c>
      <c r="BE185" s="4" t="str">
        <f>IF(LEN(INDEX('By serial number'!$A:$AV,MATCH(TEXT($C185,"000"),'By serial number'!$A:$A,0),MATCH(_7043_DJones_1_export_excel_2_9_[[#Headers],[NBAA email]],'By serial number'!$A$1:$AV$1,0)))=0,"",INDEX('By serial number'!$A:$AV,MATCH(TEXT($C185,"000"),'By serial number'!$A:$A,0),MATCH(_7043_DJones_1_export_excel_2_9_[[#Headers],[NBAA email]],'By serial number'!$A$1:$AV$1,0)))</f>
        <v/>
      </c>
      <c r="BF185" s="4" t="str">
        <f>IF(LEN(INDEX('By serial number'!$A:$AV,MATCH(TEXT($C185,"000"),'By serial number'!$A:$A,0),MATCH(_7043_DJones_1_export_excel_2_9_[[#Headers],[NBAA NBAA Link]],'By serial number'!$A$1:$AV$1,0)))=0,"",INDEX('By serial number'!$A:$AV,MATCH(TEXT($C185,"000"),'By serial number'!$A:$A,0),MATCH(_7043_DJones_1_export_excel_2_9_[[#Headers],[NBAA NBAA Link]],'By serial number'!$A$1:$AV$1,0)))</f>
        <v/>
      </c>
      <c r="BG185" s="4" t="str">
        <f>IF(LEN(INDEX('By serial number'!$A:$AV,MATCH(TEXT($C185,"000"),'By serial number'!$A:$A,0),MATCH(_7043_DJones_1_export_excel_2_9_[[#Headers],[Certificate Designator]],'By serial number'!$A$1:$AV$1,0)))=0,"",INDEX('By serial number'!$A:$AV,MATCH(TEXT($C185,"000"),'By serial number'!$A:$A,0),MATCH(_7043_DJones_1_export_excel_2_9_[[#Headers],[Certificate Designator]],'By serial number'!$A$1:$AV$1,0)))</f>
        <v/>
      </c>
      <c r="BH185" s="4" t="str">
        <f>IF(LEN(INDEX('By serial number'!$A:$AV,MATCH(TEXT($C185,"000"),'By serial number'!$A:$A,0),MATCH(_7043_DJones_1_export_excel_2_9_[[#Headers],[Company Name]],'By serial number'!$A$1:$AV$1,0)))=0,"",INDEX('By serial number'!$A:$AV,MATCH(TEXT($C185,"000"),'By serial number'!$A:$A,0),MATCH(_7043_DJones_1_export_excel_2_9_[[#Headers],[Company Name]],'By serial number'!$A$1:$AV$1,0)))</f>
        <v/>
      </c>
      <c r="BI185" s="4" t="str">
        <f>IF(LEN(INDEX('By serial number'!$A:$AV,MATCH(TEXT($C185,"000"),'By serial number'!$A:$A,0),MATCH(_7043_DJones_1_export_excel_2_9_[[#Headers],[CEO_Name]],'By serial number'!$A$1:$AV$1,0)))=0,"",INDEX('By serial number'!$A:$AV,MATCH(TEXT($C185,"000"),'By serial number'!$A:$A,0),MATCH(_7043_DJones_1_export_excel_2_9_[[#Headers],[CEO_Name]],'By serial number'!$A$1:$AV$1,0)))</f>
        <v/>
      </c>
      <c r="BJ185" s="4" t="str">
        <f>IF(LEN(INDEX('By serial number'!$A:$AV,MATCH(TEXT($C185,"000"),'By serial number'!$A:$A,0),MATCH(_7043_DJones_1_export_excel_2_9_[[#Headers],[CEO_Title]],'By serial number'!$A$1:$AV$1,0)))=0,"",INDEX('By serial number'!$A:$AV,MATCH(TEXT($C185,"000"),'By serial number'!$A:$A,0),MATCH(_7043_DJones_1_export_excel_2_9_[[#Headers],[CEO_Title]],'By serial number'!$A$1:$AV$1,0)))</f>
        <v/>
      </c>
      <c r="BK185" s="4" t="str">
        <f>IF(LEN(INDEX('By serial number'!$A:$AV,MATCH(TEXT($C185,"000"),'By serial number'!$A:$A,0),MATCH(_7043_DJones_1_export_excel_2_9_[[#Headers],[CEO_Address1]],'By serial number'!$A$1:$AV$1,0)))=0,"",INDEX('By serial number'!$A:$AV,MATCH(TEXT($C185,"000"),'By serial number'!$A:$A,0),MATCH(_7043_DJones_1_export_excel_2_9_[[#Headers],[CEO_Address1]],'By serial number'!$A$1:$AV$1,0)))</f>
        <v/>
      </c>
      <c r="BL185" s="4" t="str">
        <f>IF(LEN(INDEX('By serial number'!$A:$AV,MATCH(TEXT($C185,"000"),'By serial number'!$A:$A,0),MATCH(_7043_DJones_1_export_excel_2_9_[[#Headers],[CEO_Address2]],'By serial number'!$A$1:$AV$1,0)))=0,"",INDEX('By serial number'!$A:$AV,MATCH(TEXT($C185,"000"),'By serial number'!$A:$A,0),MATCH(_7043_DJones_1_export_excel_2_9_[[#Headers],[CEO_Address2]],'By serial number'!$A$1:$AV$1,0)))</f>
        <v/>
      </c>
      <c r="BM185" s="4" t="str">
        <f>IF(LEN(INDEX('By serial number'!$A:$AV,MATCH(TEXT($C185,"000"),'By serial number'!$A:$A,0),MATCH(_7043_DJones_1_export_excel_2_9_[[#Headers],[CEO_Address3]],'By serial number'!$A$1:$AV$1,0)))=0,"",INDEX('By serial number'!$A:$AV,MATCH(TEXT($C185,"000"),'By serial number'!$A:$A,0),MATCH(_7043_DJones_1_export_excel_2_9_[[#Headers],[CEO_Address3]],'By serial number'!$A$1:$AV$1,0)))</f>
        <v/>
      </c>
      <c r="BN185" s="4" t="str">
        <f>IF(LEN(INDEX('By serial number'!$A:$AV,MATCH(TEXT($C185,"000"),'By serial number'!$A:$A,0),MATCH(_7043_DJones_1_export_excel_2_9_[[#Headers],[CEO_City]],'By serial number'!$A$1:$AV$1,0)))=0,"",INDEX('By serial number'!$A:$AV,MATCH(TEXT($C185,"000"),'By serial number'!$A:$A,0),MATCH(_7043_DJones_1_export_excel_2_9_[[#Headers],[CEO_City]],'By serial number'!$A$1:$AV$1,0)))</f>
        <v/>
      </c>
      <c r="BO185" s="4" t="str">
        <f>IF(LEN(INDEX('By serial number'!$A:$AV,MATCH(TEXT($C185,"000"),'By serial number'!$A:$A,0),MATCH(_7043_DJones_1_export_excel_2_9_[[#Headers],[CEO_State]],'By serial number'!$A$1:$AV$1,0)))=0,"",INDEX('By serial number'!$A:$AV,MATCH(TEXT($C185,"000"),'By serial number'!$A:$A,0),MATCH(_7043_DJones_1_export_excel_2_9_[[#Headers],[CEO_State]],'By serial number'!$A$1:$AV$1,0)))</f>
        <v/>
      </c>
      <c r="BP185" s="4" t="str">
        <f>IF(LEN(INDEX('By serial number'!$A:$AV,MATCH(TEXT($C185,"000"),'By serial number'!$A:$A,0),MATCH(_7043_DJones_1_export_excel_2_9_[[#Headers],[CEO_Postal_Code]],'By serial number'!$A$1:$AV$1,0)))=0,"",INDEX('By serial number'!$A:$AV,MATCH(TEXT($C185,"000"),'By serial number'!$A:$A,0),MATCH(_7043_DJones_1_export_excel_2_9_[[#Headers],[CEO_Postal_Code]],'By serial number'!$A$1:$AV$1,0)))</f>
        <v/>
      </c>
      <c r="BQ185" s="4" t="str">
        <f>IF(LEN(INDEX('By serial number'!$A:$AV,MATCH(TEXT($C185,"000"),'By serial number'!$A:$A,0),MATCH(_7043_DJones_1_export_excel_2_9_[[#Headers],[CEO_Country]],'By serial number'!$A$1:$AV$1,0)))=0,"",INDEX('By serial number'!$A:$AV,MATCH(TEXT($C185,"000"),'By serial number'!$A:$A,0),MATCH(_7043_DJones_1_export_excel_2_9_[[#Headers],[CEO_Country]],'By serial number'!$A$1:$AV$1,0)))</f>
        <v/>
      </c>
      <c r="BR185" s="4" t="str">
        <f>IF(LEN(INDEX('By serial number'!$A:$AV,MATCH(TEXT($C185,"000"),'By serial number'!$A:$A,0),MATCH(_7043_DJones_1_export_excel_2_9_[[#Headers],[CEO_Phone]],'By serial number'!$A$1:$AV$1,0)))=0,"",INDEX('By serial number'!$A:$AV,MATCH(TEXT($C185,"000"),'By serial number'!$A:$A,0),MATCH(_7043_DJones_1_export_excel_2_9_[[#Headers],[CEO_Phone]],'By serial number'!$A$1:$AV$1,0)))</f>
        <v/>
      </c>
      <c r="BS185" s="4" t="str">
        <f>IF(LEN(INDEX('By serial number'!$A:$AV,MATCH(TEXT($C185,"000"),'By serial number'!$A:$A,0),MATCH(_7043_DJones_1_export_excel_2_9_[[#Headers],[CEO_Phone_Extension]],'By serial number'!$A$1:$AV$1,0)))=0,"",INDEX('By serial number'!$A:$AV,MATCH(TEXT($C185,"000"),'By serial number'!$A:$A,0),MATCH(_7043_DJones_1_export_excel_2_9_[[#Headers],[CEO_Phone_Extension]],'By serial number'!$A$1:$AV$1,0)))</f>
        <v/>
      </c>
      <c r="BT185" s="4" t="str">
        <f>IF(LEN(INDEX('By serial number'!$A:$AV,MATCH(TEXT($C185,"000"),'By serial number'!$A:$A,0),MATCH(_7043_DJones_1_export_excel_2_9_[[#Headers],[CEO_Foreign_Phone]],'By serial number'!$A$1:$AV$1,0)))=0,"",INDEX('By serial number'!$A:$AV,MATCH(TEXT($C185,"000"),'By serial number'!$A:$A,0),MATCH(_7043_DJones_1_export_excel_2_9_[[#Headers],[CEO_Foreign_Phone]],'By serial number'!$A$1:$AV$1,0)))</f>
        <v/>
      </c>
      <c r="BU185" s="4" t="str">
        <f>IFERROR(INDEX(Zerobounce!$A:$B,MATCH(_7043_DJones_1_export_excel_2_9_[[#This Row],[COMPEMAILADDRESS]],Zerobounce!$A:$A,0),2),"")</f>
        <v/>
      </c>
      <c r="BV185" s="4" t="str">
        <f>IFERROR(INDEX(Zerobounce!$A:$B,MATCH(_7043_DJones_1_export_excel_2_9_[[#This Row],[CONTACTEMAIL]],Zerobounce!$A:$A,0),2),"")</f>
        <v/>
      </c>
      <c r="BW185" s="11"/>
    </row>
    <row r="186" spans="1:75" x14ac:dyDescent="0.25">
      <c r="A186" s="4" t="s">
        <v>999</v>
      </c>
      <c r="B186" s="4" t="s">
        <v>1000</v>
      </c>
      <c r="C186">
        <v>302</v>
      </c>
      <c r="D186" s="4" t="s">
        <v>859</v>
      </c>
      <c r="E186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N730GA</v>
      </c>
      <c r="F186" s="4" t="s">
        <v>2206</v>
      </c>
      <c r="G186" s="4" t="s">
        <v>520</v>
      </c>
      <c r="H186" s="4" t="s">
        <v>1002</v>
      </c>
      <c r="I186" s="4" t="s">
        <v>1110</v>
      </c>
      <c r="J186" s="4" t="s">
        <v>2207</v>
      </c>
      <c r="K186" s="4" t="s">
        <v>2208</v>
      </c>
      <c r="L186" s="4"/>
      <c r="M186" s="4" t="s">
        <v>2209</v>
      </c>
      <c r="N186" s="4" t="s">
        <v>520</v>
      </c>
      <c r="O186" t="s">
        <v>2210</v>
      </c>
      <c r="P186" s="4" t="s">
        <v>1002</v>
      </c>
      <c r="Q186" s="4" t="s">
        <v>1016</v>
      </c>
      <c r="R186" s="4"/>
      <c r="S186" s="4"/>
      <c r="T186" s="4" t="s">
        <v>2211</v>
      </c>
      <c r="U186" s="4"/>
      <c r="V186" s="4" t="s">
        <v>2212</v>
      </c>
      <c r="W186" s="4" t="s">
        <v>1816</v>
      </c>
      <c r="X186" s="4" t="s">
        <v>1020</v>
      </c>
      <c r="Y186" s="4" t="s">
        <v>2213</v>
      </c>
      <c r="Z186" s="4" t="s">
        <v>2214</v>
      </c>
      <c r="AA186" s="4" t="s">
        <v>2214</v>
      </c>
      <c r="AB186" s="4"/>
      <c r="AC186" s="4" t="str">
        <f>IF(LEN(INDEX('By serial number'!$A:$AV,MATCH(TEXT($C186,"000"),'By serial number'!$A:$A,0),MATCH(_7043_DJones_1_export_excel_2_9_[[#Headers],["Operator"]],'By serial number'!$A$1:$AV$1,0)))=0,"",INDEX('By serial number'!$A:$AV,MATCH(TEXT($C186,"000"),'By serial number'!$A:$A,0),MATCH(_7043_DJones_1_export_excel_2_9_[[#Headers],["Operator"]],'By serial number'!$A$1:$AV$1,0)))</f>
        <v/>
      </c>
      <c r="AD186" s="4" t="str">
        <f>IF(LEN(INDEX('By serial number'!$A:$AV,MATCH(TEXT($C186,"000"),'By serial number'!$A:$A,0),MATCH(_7043_DJones_1_export_excel_2_9_[[#Headers],[Data]],'By serial number'!$A$1:$AV$1,0)))=0,"",INDEX('By serial number'!$A:$AV,MATCH(TEXT($C186,"000"),'By serial number'!$A:$A,0),MATCH(_7043_DJones_1_export_excel_2_9_[[#Headers],[Data]],'By serial number'!$A$1:$AV$1,0)))</f>
        <v>BTI Aviation LLC Colorado Springs CO bought 6/4/19</v>
      </c>
      <c r="AE186" s="4" t="str">
        <f>IF(LEN(INDEX('By serial number'!$A:$AV,MATCH(TEXT($C186,"000"),'By serial number'!$A:$A,0),MATCH(_7043_DJones_1_export_excel_2_9_[[#Headers],[NAME]],'By serial number'!$A$1:$AV$1,0)))=0,"",INDEX('By serial number'!$A:$AV,MATCH(TEXT($C186,"000"),'By serial number'!$A:$A,0),MATCH(_7043_DJones_1_export_excel_2_9_[[#Headers],[NAME]],'By serial number'!$A$1:$AV$1,0)))</f>
        <v>BTI AVIATION LLC</v>
      </c>
      <c r="AF186" s="4" t="str">
        <f>IF(LEN(INDEX('By serial number'!$A:$AV,MATCH(TEXT($C186,"000"),'By serial number'!$A:$A,0),MATCH(_7043_DJones_1_export_excel_2_9_[[#Headers],[STREET]],'By serial number'!$A$1:$AV$1,0)))=0,"",INDEX('By serial number'!$A:$AV,MATCH(TEXT($C186,"000"),'By serial number'!$A:$A,0),MATCH(_7043_DJones_1_export_excel_2_9_[[#Headers],[STREET]],'By serial number'!$A$1:$AV$1,0)))</f>
        <v>1 S NEVADA AVE STE 200</v>
      </c>
      <c r="AG186" s="4" t="str">
        <f>IF(LEN(INDEX('By serial number'!$A:$AV,MATCH(TEXT($C186,"000"),'By serial number'!$A:$A,0),MATCH(_7043_DJones_1_export_excel_2_9_[[#Headers],[CITY]],'By serial number'!$A$1:$AV$1,0)))=0,"",INDEX('By serial number'!$A:$AV,MATCH(TEXT($C186,"000"),'By serial number'!$A:$A,0),MATCH(_7043_DJones_1_export_excel_2_9_[[#Headers],[CITY]],'By serial number'!$A$1:$AV$1,0)))</f>
        <v>COLORADO SPRINGS</v>
      </c>
      <c r="AH186" s="4" t="str">
        <f>IF(LEN(INDEX('By serial number'!$A:$AV,MATCH(TEXT($C186,"000"),'By serial number'!$A:$A,0),MATCH(_7043_DJones_1_export_excel_2_9_[[#Headers],[STATE]],'By serial number'!$A$1:$AV$1,0)))=0,"",INDEX('By serial number'!$A:$AV,MATCH(TEXT($C186,"000"),'By serial number'!$A:$A,0),MATCH(_7043_DJones_1_export_excel_2_9_[[#Headers],[STATE]],'By serial number'!$A$1:$AV$1,0)))</f>
        <v>CO</v>
      </c>
      <c r="AI186" s="4" t="e">
        <f>IF(LEN(INDEX('By serial number'!$A:$AV,MATCH(TEXT($C186,"000"),'By serial number'!$A:$A,0),MATCH(_7043_DJones_1_export_excel_2_9_[[#Headers],[Column1]],'By serial number'!$A$1:$AV$1,0)))=0,"",INDEX('By serial number'!$A:$AV,MATCH(TEXT($C186,"000"),'By serial number'!$A:$A,0),MATCH(_7043_DJones_1_export_excel_2_9_[[#Headers],[Column1]],'By serial number'!$A$1:$AV$1,0)))</f>
        <v>#N/A</v>
      </c>
      <c r="AJ186" s="4" t="str">
        <f>IF(LEN(INDEX('By serial number'!$A:$AV,MATCH(TEXT($C186,"000"),'By serial number'!$A:$A,0),MATCH(_7043_DJones_1_export_excel_2_9_[[#Headers],[OTHER NAMES(1)]],'By serial number'!$A$1:$AV$1,0)))=0,"",INDEX('By serial number'!$A:$AV,MATCH(TEXT($C186,"000"),'By serial number'!$A:$A,0),MATCH(_7043_DJones_1_export_excel_2_9_[[#Headers],[OTHER NAMES(1)]],'By serial number'!$A$1:$AV$1,0)))</f>
        <v>SNOWY RANGE AVIATION LLC</v>
      </c>
      <c r="AK186" s="4" t="str">
        <f>IF(LEN(INDEX('By serial number'!$A:$AV,MATCH(TEXT($C186,"000"),'By serial number'!$A:$A,0),MATCH(_7043_DJones_1_export_excel_2_9_[[#Headers],[OTHER NAMES(2)]],'By serial number'!$A$1:$AV$1,0)))=0,"",INDEX('By serial number'!$A:$AV,MATCH(TEXT($C186,"000"),'By serial number'!$A:$A,0),MATCH(_7043_DJones_1_export_excel_2_9_[[#Headers],[OTHER NAMES(2)]],'By serial number'!$A$1:$AV$1,0)))</f>
        <v/>
      </c>
      <c r="AL186" s="4" t="str">
        <f>IF(LEN(INDEX('By serial number'!$A:$AV,MATCH(TEXT($C186,"000"),'By serial number'!$A:$A,0),MATCH(_7043_DJones_1_export_excel_2_9_[[#Headers],[Part 135 Certificate Holder Name]],'By serial number'!$A$1:$AV$1,0)))=0,"",INDEX('By serial number'!$A:$AV,MATCH(TEXT($C186,"000"),'By serial number'!$A:$A,0),MATCH(_7043_DJones_1_export_excel_2_9_[[#Headers],[Part 135 Certificate Holder Name]],'By serial number'!$A$1:$AV$1,0)))</f>
        <v/>
      </c>
      <c r="AM186" s="4" t="str">
        <f>IF(LEN(INDEX('By serial number'!$A:$AV,MATCH(TEXT($C186,"000"),'By serial number'!$A:$A,0),MATCH(_7043_DJones_1_export_excel_2_9_[[#Headers],[Part 135 Dsgn]],'By serial number'!$A$1:$AV$1,0)))=0,"",INDEX('By serial number'!$A:$AV,MATCH(TEXT($C186,"000"),'By serial number'!$A:$A,0),MATCH(_7043_DJones_1_export_excel_2_9_[[#Headers],[Part 135 Dsgn]],'By serial number'!$A$1:$AV$1,0)))</f>
        <v/>
      </c>
      <c r="AN186" s="4" t="e">
        <f>IF(LEN(INDEX('By serial number'!$A:$AV,MATCH(TEXT($C186,"000"),'By serial number'!$A:$A,0),MATCH(_7043_DJones_1_export_excel_2_9_[[#Headers],[Column2]],'By serial number'!$A$1:$AV$1,0)))=0,"",INDEX('By serial number'!$A:$AV,MATCH(TEXT($C186,"000"),'By serial number'!$A:$A,0),MATCH(_7043_DJones_1_export_excel_2_9_[[#Headers],[Column2]],'By serial number'!$A$1:$AV$1,0)))</f>
        <v>#N/A</v>
      </c>
      <c r="AO186" s="4" t="str">
        <f>IF(LEN(INDEX('By serial number'!$A:$AV,MATCH(TEXT($C186,"000"),'By serial number'!$A:$A,0),MATCH(_7043_DJones_1_export_excel_2_9_[[#Headers],[DNB Key People]],'By serial number'!$A$1:$AV$1,0)))=0,"",INDEX('By serial number'!$A:$AV,MATCH(TEXT($C186,"000"),'By serial number'!$A:$A,0),MATCH(_7043_DJones_1_export_excel_2_9_[[#Headers],[DNB Key People]],'By serial number'!$A$1:$AV$1,0)))</f>
        <v/>
      </c>
      <c r="AP186" s="4" t="str">
        <f>IF(LEN(INDEX('By serial number'!$A:$AV,MATCH(TEXT($C186,"000"),'By serial number'!$A:$A,0),MATCH(_7043_DJones_1_export_excel_2_9_[[#Headers],[POC]],'By serial number'!$A$1:$AV$1,0)))=0,"",INDEX('By serial number'!$A:$AV,MATCH(TEXT($C186,"000"),'By serial number'!$A:$A,0),MATCH(_7043_DJones_1_export_excel_2_9_[[#Headers],[POC]],'By serial number'!$A$1:$AV$1,0)))</f>
        <v/>
      </c>
      <c r="AQ186" s="4" t="str">
        <f>IF(LEN(INDEX('By serial number'!$A:$AV,MATCH(TEXT($C186,"000"),'By serial number'!$A:$A,0),MATCH(_7043_DJones_1_export_excel_2_9_[[#Headers],[Title]],'By serial number'!$A$1:$AV$1,0)))=0,"",INDEX('By serial number'!$A:$AV,MATCH(TEXT($C186,"000"),'By serial number'!$A:$A,0),MATCH(_7043_DJones_1_export_excel_2_9_[[#Headers],[Title]],'By serial number'!$A$1:$AV$1,0)))</f>
        <v/>
      </c>
      <c r="AR186" s="4" t="str">
        <f>IF(LEN(INDEX('By serial number'!$A:$AV,MATCH(TEXT($C186,"000"),'By serial number'!$A:$A,0),MATCH(_7043_DJones_1_export_excel_2_9_[[#Headers],[Address]],'By serial number'!$A$1:$AV$1,0)))=0,"",INDEX('By serial number'!$A:$AV,MATCH(TEXT($C186,"000"),'By serial number'!$A:$A,0),MATCH(_7043_DJones_1_export_excel_2_9_[[#Headers],[Address]],'By serial number'!$A$1:$AV$1,0)))</f>
        <v/>
      </c>
      <c r="AS186" s="4" t="e">
        <f>IF(LEN(INDEX('By serial number'!$A:$AV,MATCH(TEXT($C186,"000"),'By serial number'!$A:$A,0),MATCH(_7043_DJones_1_export_excel_2_9_[[#Headers],[Column3]],'By serial number'!$A$1:$AV$1,0)))=0,"",INDEX('By serial number'!$A:$AV,MATCH(TEXT($C186,"000"),'By serial number'!$A:$A,0),MATCH(_7043_DJones_1_export_excel_2_9_[[#Headers],[Column3]],'By serial number'!$A$1:$AV$1,0)))</f>
        <v>#N/A</v>
      </c>
      <c r="AT186" s="4" t="str">
        <f>IF(LEN(INDEX('By serial number'!$A:$AV,MATCH(TEXT($C186,"000"),'By serial number'!$A:$A,0),MATCH(_7043_DJones_1_export_excel_2_9_[[#Headers],[Phone]],'By serial number'!$A$1:$AV$1,0)))=0,"",INDEX('By serial number'!$A:$AV,MATCH(TEXT($C186,"000"),'By serial number'!$A:$A,0),MATCH(_7043_DJones_1_export_excel_2_9_[[#Headers],[Phone]],'By serial number'!$A$1:$AV$1,0)))</f>
        <v/>
      </c>
      <c r="AU186" s="4" t="str">
        <f>IF(LEN(INDEX('By serial number'!$A:$AV,MATCH(TEXT($C186,"000"),'By serial number'!$A:$A,0),MATCH(_7043_DJones_1_export_excel_2_9_[[#Headers],[Email]],'By serial number'!$A$1:$AV$1,0)))=0,"",INDEX('By serial number'!$A:$AV,MATCH(TEXT($C186,"000"),'By serial number'!$A:$A,0),MATCH(_7043_DJones_1_export_excel_2_9_[[#Headers],[Email]],'By serial number'!$A$1:$AV$1,0)))</f>
        <v/>
      </c>
      <c r="AV186" s="4" t="e">
        <f>IF(LEN(INDEX('By serial number'!$A:$AV,MATCH(TEXT($C186,"000"),'By serial number'!$A:$A,0),MATCH(_7043_DJones_1_export_excel_2_9_[[#Headers],[Column4]],'By serial number'!$A$1:$AV$1,0)))=0,"",INDEX('By serial number'!$A:$AV,MATCH(TEXT($C186,"000"),'By serial number'!$A:$A,0),MATCH(_7043_DJones_1_export_excel_2_9_[[#Headers],[Column4]],'By serial number'!$A$1:$AV$1,0)))</f>
        <v>#N/A</v>
      </c>
      <c r="AW186" s="4" t="str">
        <f>IF(LEN(INDEX('By serial number'!$A:$AV,MATCH(TEXT($C186,"000"),'By serial number'!$A:$A,0),MATCH(_7043_DJones_1_export_excel_2_9_[[#Headers],[NBAA Name]],'By serial number'!$A$1:$AV$1,0)))=0,"",INDEX('By serial number'!$A:$AV,MATCH(TEXT($C186,"000"),'By serial number'!$A:$A,0),MATCH(_7043_DJones_1_export_excel_2_9_[[#Headers],[NBAA Name]],'By serial number'!$A$1:$AV$1,0)))</f>
        <v/>
      </c>
      <c r="AX186" s="4" t="str">
        <f>IF(LEN(INDEX('By serial number'!$A:$AV,MATCH(TEXT($C186,"000"),'By serial number'!$A:$A,0),MATCH(_7043_DJones_1_export_excel_2_9_[[#Headers],[NBAA Addr1]],'By serial number'!$A$1:$AV$1,0)))=0,"",INDEX('By serial number'!$A:$AV,MATCH(TEXT($C186,"000"),'By serial number'!$A:$A,0),MATCH(_7043_DJones_1_export_excel_2_9_[[#Headers],[NBAA Addr1]],'By serial number'!$A$1:$AV$1,0)))</f>
        <v/>
      </c>
      <c r="AY186" s="4" t="str">
        <f>IF(LEN(INDEX('By serial number'!$A:$AV,MATCH(TEXT($C186,"000"),'By serial number'!$A:$A,0),MATCH(_7043_DJones_1_export_excel_2_9_[[#Headers],[NBAA Addr2]],'By serial number'!$A$1:$AV$1,0)))=0,"",INDEX('By serial number'!$A:$AV,MATCH(TEXT($C186,"000"),'By serial number'!$A:$A,0),MATCH(_7043_DJones_1_export_excel_2_9_[[#Headers],[NBAA Addr2]],'By serial number'!$A$1:$AV$1,0)))</f>
        <v/>
      </c>
      <c r="AZ186" s="4" t="str">
        <f>IF(LEN(INDEX('By serial number'!$A:$AV,MATCH(TEXT($C186,"000"),'By serial number'!$A:$A,0),MATCH(_7043_DJones_1_export_excel_2_9_[[#Headers],[NBAA City]],'By serial number'!$A$1:$AV$1,0)))=0,"",INDEX('By serial number'!$A:$AV,MATCH(TEXT($C186,"000"),'By serial number'!$A:$A,0),MATCH(_7043_DJones_1_export_excel_2_9_[[#Headers],[NBAA City]],'By serial number'!$A$1:$AV$1,0)))</f>
        <v/>
      </c>
      <c r="BA186" s="4" t="str">
        <f>IF(LEN(INDEX('By serial number'!$A:$AV,MATCH(TEXT($C186,"000"),'By serial number'!$A:$A,0),MATCH(_7043_DJones_1_export_excel_2_9_[[#Headers],[NBAA State]],'By serial number'!$A$1:$AV$1,0)))=0,"",INDEX('By serial number'!$A:$AV,MATCH(TEXT($C186,"000"),'By serial number'!$A:$A,0),MATCH(_7043_DJones_1_export_excel_2_9_[[#Headers],[NBAA State]],'By serial number'!$A$1:$AV$1,0)))</f>
        <v/>
      </c>
      <c r="BB186" s="4" t="str">
        <f>IF(LEN(INDEX('By serial number'!$A:$AV,MATCH(TEXT($C186,"000"),'By serial number'!$A:$A,0),MATCH(_7043_DJones_1_export_excel_2_9_[[#Headers],[NBAA Zip]],'By serial number'!$A$1:$AV$1,0)))=0,"",INDEX('By serial number'!$A:$AV,MATCH(TEXT($C186,"000"),'By serial number'!$A:$A,0),MATCH(_7043_DJones_1_export_excel_2_9_[[#Headers],[NBAA Zip]],'By serial number'!$A$1:$AV$1,0)))</f>
        <v/>
      </c>
      <c r="BC186" s="4" t="str">
        <f>IF(LEN(INDEX('By serial number'!$A:$AV,MATCH(TEXT($C186,"000"),'By serial number'!$A:$A,0),MATCH(_7043_DJones_1_export_excel_2_9_[[#Headers],[NBAA Phone]],'By serial number'!$A$1:$AV$1,0)))=0,"",INDEX('By serial number'!$A:$AV,MATCH(TEXT($C186,"000"),'By serial number'!$A:$A,0),MATCH(_7043_DJones_1_export_excel_2_9_[[#Headers],[NBAA Phone]],'By serial number'!$A$1:$AV$1,0)))</f>
        <v/>
      </c>
      <c r="BD186" s="4" t="str">
        <f>IF(LEN(INDEX('By serial number'!$A:$AV,MATCH(TEXT($C186,"000"),'By serial number'!$A:$A,0),MATCH(_7043_DJones_1_export_excel_2_9_[[#Headers],[NBAA Web]],'By serial number'!$A$1:$AV$1,0)))=0,"",INDEX('By serial number'!$A:$AV,MATCH(TEXT($C186,"000"),'By serial number'!$A:$A,0),MATCH(_7043_DJones_1_export_excel_2_9_[[#Headers],[NBAA Web]],'By serial number'!$A$1:$AV$1,0)))</f>
        <v/>
      </c>
      <c r="BE186" s="4" t="str">
        <f>IF(LEN(INDEX('By serial number'!$A:$AV,MATCH(TEXT($C186,"000"),'By serial number'!$A:$A,0),MATCH(_7043_DJones_1_export_excel_2_9_[[#Headers],[NBAA email]],'By serial number'!$A$1:$AV$1,0)))=0,"",INDEX('By serial number'!$A:$AV,MATCH(TEXT($C186,"000"),'By serial number'!$A:$A,0),MATCH(_7043_DJones_1_export_excel_2_9_[[#Headers],[NBAA email]],'By serial number'!$A$1:$AV$1,0)))</f>
        <v/>
      </c>
      <c r="BF186" s="4" t="str">
        <f>IF(LEN(INDEX('By serial number'!$A:$AV,MATCH(TEXT($C186,"000"),'By serial number'!$A:$A,0),MATCH(_7043_DJones_1_export_excel_2_9_[[#Headers],[NBAA NBAA Link]],'By serial number'!$A$1:$AV$1,0)))=0,"",INDEX('By serial number'!$A:$AV,MATCH(TEXT($C186,"000"),'By serial number'!$A:$A,0),MATCH(_7043_DJones_1_export_excel_2_9_[[#Headers],[NBAA NBAA Link]],'By serial number'!$A$1:$AV$1,0)))</f>
        <v/>
      </c>
      <c r="BG186" s="4" t="str">
        <f>IF(LEN(INDEX('By serial number'!$A:$AV,MATCH(TEXT($C186,"000"),'By serial number'!$A:$A,0),MATCH(_7043_DJones_1_export_excel_2_9_[[#Headers],[Certificate Designator]],'By serial number'!$A$1:$AV$1,0)))=0,"",INDEX('By serial number'!$A:$AV,MATCH(TEXT($C186,"000"),'By serial number'!$A:$A,0),MATCH(_7043_DJones_1_export_excel_2_9_[[#Headers],[Certificate Designator]],'By serial number'!$A$1:$AV$1,0)))</f>
        <v/>
      </c>
      <c r="BH186" s="4" t="str">
        <f>IF(LEN(INDEX('By serial number'!$A:$AV,MATCH(TEXT($C186,"000"),'By serial number'!$A:$A,0),MATCH(_7043_DJones_1_export_excel_2_9_[[#Headers],[Company Name]],'By serial number'!$A$1:$AV$1,0)))=0,"",INDEX('By serial number'!$A:$AV,MATCH(TEXT($C186,"000"),'By serial number'!$A:$A,0),MATCH(_7043_DJones_1_export_excel_2_9_[[#Headers],[Company Name]],'By serial number'!$A$1:$AV$1,0)))</f>
        <v/>
      </c>
      <c r="BI186" s="4" t="str">
        <f>IF(LEN(INDEX('By serial number'!$A:$AV,MATCH(TEXT($C186,"000"),'By serial number'!$A:$A,0),MATCH(_7043_DJones_1_export_excel_2_9_[[#Headers],[CEO_Name]],'By serial number'!$A$1:$AV$1,0)))=0,"",INDEX('By serial number'!$A:$AV,MATCH(TEXT($C186,"000"),'By serial number'!$A:$A,0),MATCH(_7043_DJones_1_export_excel_2_9_[[#Headers],[CEO_Name]],'By serial number'!$A$1:$AV$1,0)))</f>
        <v/>
      </c>
      <c r="BJ186" s="4" t="str">
        <f>IF(LEN(INDEX('By serial number'!$A:$AV,MATCH(TEXT($C186,"000"),'By serial number'!$A:$A,0),MATCH(_7043_DJones_1_export_excel_2_9_[[#Headers],[CEO_Title]],'By serial number'!$A$1:$AV$1,0)))=0,"",INDEX('By serial number'!$A:$AV,MATCH(TEXT($C186,"000"),'By serial number'!$A:$A,0),MATCH(_7043_DJones_1_export_excel_2_9_[[#Headers],[CEO_Title]],'By serial number'!$A$1:$AV$1,0)))</f>
        <v/>
      </c>
      <c r="BK186" s="4" t="str">
        <f>IF(LEN(INDEX('By serial number'!$A:$AV,MATCH(TEXT($C186,"000"),'By serial number'!$A:$A,0),MATCH(_7043_DJones_1_export_excel_2_9_[[#Headers],[CEO_Address1]],'By serial number'!$A$1:$AV$1,0)))=0,"",INDEX('By serial number'!$A:$AV,MATCH(TEXT($C186,"000"),'By serial number'!$A:$A,0),MATCH(_7043_DJones_1_export_excel_2_9_[[#Headers],[CEO_Address1]],'By serial number'!$A$1:$AV$1,0)))</f>
        <v/>
      </c>
      <c r="BL186" s="4" t="str">
        <f>IF(LEN(INDEX('By serial number'!$A:$AV,MATCH(TEXT($C186,"000"),'By serial number'!$A:$A,0),MATCH(_7043_DJones_1_export_excel_2_9_[[#Headers],[CEO_Address2]],'By serial number'!$A$1:$AV$1,0)))=0,"",INDEX('By serial number'!$A:$AV,MATCH(TEXT($C186,"000"),'By serial number'!$A:$A,0),MATCH(_7043_DJones_1_export_excel_2_9_[[#Headers],[CEO_Address2]],'By serial number'!$A$1:$AV$1,0)))</f>
        <v/>
      </c>
      <c r="BM186" s="4" t="str">
        <f>IF(LEN(INDEX('By serial number'!$A:$AV,MATCH(TEXT($C186,"000"),'By serial number'!$A:$A,0),MATCH(_7043_DJones_1_export_excel_2_9_[[#Headers],[CEO_Address3]],'By serial number'!$A$1:$AV$1,0)))=0,"",INDEX('By serial number'!$A:$AV,MATCH(TEXT($C186,"000"),'By serial number'!$A:$A,0),MATCH(_7043_DJones_1_export_excel_2_9_[[#Headers],[CEO_Address3]],'By serial number'!$A$1:$AV$1,0)))</f>
        <v/>
      </c>
      <c r="BN186" s="4" t="str">
        <f>IF(LEN(INDEX('By serial number'!$A:$AV,MATCH(TEXT($C186,"000"),'By serial number'!$A:$A,0),MATCH(_7043_DJones_1_export_excel_2_9_[[#Headers],[CEO_City]],'By serial number'!$A$1:$AV$1,0)))=0,"",INDEX('By serial number'!$A:$AV,MATCH(TEXT($C186,"000"),'By serial number'!$A:$A,0),MATCH(_7043_DJones_1_export_excel_2_9_[[#Headers],[CEO_City]],'By serial number'!$A$1:$AV$1,0)))</f>
        <v/>
      </c>
      <c r="BO186" s="4" t="str">
        <f>IF(LEN(INDEX('By serial number'!$A:$AV,MATCH(TEXT($C186,"000"),'By serial number'!$A:$A,0),MATCH(_7043_DJones_1_export_excel_2_9_[[#Headers],[CEO_State]],'By serial number'!$A$1:$AV$1,0)))=0,"",INDEX('By serial number'!$A:$AV,MATCH(TEXT($C186,"000"),'By serial number'!$A:$A,0),MATCH(_7043_DJones_1_export_excel_2_9_[[#Headers],[CEO_State]],'By serial number'!$A$1:$AV$1,0)))</f>
        <v/>
      </c>
      <c r="BP186" s="4" t="str">
        <f>IF(LEN(INDEX('By serial number'!$A:$AV,MATCH(TEXT($C186,"000"),'By serial number'!$A:$A,0),MATCH(_7043_DJones_1_export_excel_2_9_[[#Headers],[CEO_Postal_Code]],'By serial number'!$A$1:$AV$1,0)))=0,"",INDEX('By serial number'!$A:$AV,MATCH(TEXT($C186,"000"),'By serial number'!$A:$A,0),MATCH(_7043_DJones_1_export_excel_2_9_[[#Headers],[CEO_Postal_Code]],'By serial number'!$A$1:$AV$1,0)))</f>
        <v/>
      </c>
      <c r="BQ186" s="4" t="str">
        <f>IF(LEN(INDEX('By serial number'!$A:$AV,MATCH(TEXT($C186,"000"),'By serial number'!$A:$A,0),MATCH(_7043_DJones_1_export_excel_2_9_[[#Headers],[CEO_Country]],'By serial number'!$A$1:$AV$1,0)))=0,"",INDEX('By serial number'!$A:$AV,MATCH(TEXT($C186,"000"),'By serial number'!$A:$A,0),MATCH(_7043_DJones_1_export_excel_2_9_[[#Headers],[CEO_Country]],'By serial number'!$A$1:$AV$1,0)))</f>
        <v/>
      </c>
      <c r="BR186" s="4" t="str">
        <f>IF(LEN(INDEX('By serial number'!$A:$AV,MATCH(TEXT($C186,"000"),'By serial number'!$A:$A,0),MATCH(_7043_DJones_1_export_excel_2_9_[[#Headers],[CEO_Phone]],'By serial number'!$A$1:$AV$1,0)))=0,"",INDEX('By serial number'!$A:$AV,MATCH(TEXT($C186,"000"),'By serial number'!$A:$A,0),MATCH(_7043_DJones_1_export_excel_2_9_[[#Headers],[CEO_Phone]],'By serial number'!$A$1:$AV$1,0)))</f>
        <v/>
      </c>
      <c r="BS186" s="4" t="str">
        <f>IF(LEN(INDEX('By serial number'!$A:$AV,MATCH(TEXT($C186,"000"),'By serial number'!$A:$A,0),MATCH(_7043_DJones_1_export_excel_2_9_[[#Headers],[CEO_Phone_Extension]],'By serial number'!$A$1:$AV$1,0)))=0,"",INDEX('By serial number'!$A:$AV,MATCH(TEXT($C186,"000"),'By serial number'!$A:$A,0),MATCH(_7043_DJones_1_export_excel_2_9_[[#Headers],[CEO_Phone_Extension]],'By serial number'!$A$1:$AV$1,0)))</f>
        <v/>
      </c>
      <c r="BT186" s="4" t="str">
        <f>IF(LEN(INDEX('By serial number'!$A:$AV,MATCH(TEXT($C186,"000"),'By serial number'!$A:$A,0),MATCH(_7043_DJones_1_export_excel_2_9_[[#Headers],[CEO_Foreign_Phone]],'By serial number'!$A$1:$AV$1,0)))=0,"",INDEX('By serial number'!$A:$AV,MATCH(TEXT($C186,"000"),'By serial number'!$A:$A,0),MATCH(_7043_DJones_1_export_excel_2_9_[[#Headers],[CEO_Foreign_Phone]],'By serial number'!$A$1:$AV$1,0)))</f>
        <v/>
      </c>
      <c r="BU186" s="4" t="str">
        <f>IFERROR(INDEX(Zerobounce!$A:$B,MATCH(_7043_DJones_1_export_excel_2_9_[[#This Row],[COMPEMAILADDRESS]],Zerobounce!$A:$A,0),2),"")</f>
        <v/>
      </c>
      <c r="BV186" s="4" t="str">
        <f>IFERROR(INDEX(Zerobounce!$A:$B,MATCH(_7043_DJones_1_export_excel_2_9_[[#This Row],[CONTACTEMAIL]],Zerobounce!$A:$A,0),2),"")</f>
        <v>catch-all</v>
      </c>
      <c r="BW186" s="11"/>
    </row>
    <row r="187" spans="1:75" x14ac:dyDescent="0.25">
      <c r="A187" s="4" t="s">
        <v>999</v>
      </c>
      <c r="B187" s="4" t="s">
        <v>1000</v>
      </c>
      <c r="C187">
        <v>302</v>
      </c>
      <c r="D187" s="4" t="s">
        <v>859</v>
      </c>
      <c r="E187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N730GA</v>
      </c>
      <c r="F187" s="4" t="s">
        <v>2206</v>
      </c>
      <c r="G187" s="4" t="s">
        <v>520</v>
      </c>
      <c r="H187" s="4" t="s">
        <v>1002</v>
      </c>
      <c r="I187" s="4" t="s">
        <v>1110</v>
      </c>
      <c r="J187" s="4" t="s">
        <v>2215</v>
      </c>
      <c r="K187" s="4" t="s">
        <v>2208</v>
      </c>
      <c r="L187" s="4"/>
      <c r="M187" s="4" t="s">
        <v>2209</v>
      </c>
      <c r="N187" s="4" t="s">
        <v>520</v>
      </c>
      <c r="O187" t="s">
        <v>2210</v>
      </c>
      <c r="P187" s="4" t="s">
        <v>1002</v>
      </c>
      <c r="Q187" s="4" t="s">
        <v>1016</v>
      </c>
      <c r="R187" s="4"/>
      <c r="S187" s="4"/>
      <c r="T187" s="4" t="s">
        <v>2211</v>
      </c>
      <c r="U187" s="4"/>
      <c r="V187" s="4" t="s">
        <v>2212</v>
      </c>
      <c r="W187" s="4" t="s">
        <v>1816</v>
      </c>
      <c r="X187" s="4" t="s">
        <v>1039</v>
      </c>
      <c r="Y187" s="4" t="s">
        <v>2213</v>
      </c>
      <c r="Z187" s="4" t="s">
        <v>2214</v>
      </c>
      <c r="AA187" s="4" t="s">
        <v>2214</v>
      </c>
      <c r="AB187" s="4"/>
      <c r="AC187" s="4" t="str">
        <f>IF(LEN(INDEX('By serial number'!$A:$AV,MATCH(TEXT($C187,"000"),'By serial number'!$A:$A,0),MATCH(_7043_DJones_1_export_excel_2_9_[[#Headers],["Operator"]],'By serial number'!$A$1:$AV$1,0)))=0,"",INDEX('By serial number'!$A:$AV,MATCH(TEXT($C187,"000"),'By serial number'!$A:$A,0),MATCH(_7043_DJones_1_export_excel_2_9_[[#Headers],["Operator"]],'By serial number'!$A$1:$AV$1,0)))</f>
        <v/>
      </c>
      <c r="AD187" s="4" t="str">
        <f>IF(LEN(INDEX('By serial number'!$A:$AV,MATCH(TEXT($C187,"000"),'By serial number'!$A:$A,0),MATCH(_7043_DJones_1_export_excel_2_9_[[#Headers],[Data]],'By serial number'!$A$1:$AV$1,0)))=0,"",INDEX('By serial number'!$A:$AV,MATCH(TEXT($C187,"000"),'By serial number'!$A:$A,0),MATCH(_7043_DJones_1_export_excel_2_9_[[#Headers],[Data]],'By serial number'!$A$1:$AV$1,0)))</f>
        <v>BTI Aviation LLC Colorado Springs CO bought 6/4/19</v>
      </c>
      <c r="AE187" s="4" t="str">
        <f>IF(LEN(INDEX('By serial number'!$A:$AV,MATCH(TEXT($C187,"000"),'By serial number'!$A:$A,0),MATCH(_7043_DJones_1_export_excel_2_9_[[#Headers],[NAME]],'By serial number'!$A$1:$AV$1,0)))=0,"",INDEX('By serial number'!$A:$AV,MATCH(TEXT($C187,"000"),'By serial number'!$A:$A,0),MATCH(_7043_DJones_1_export_excel_2_9_[[#Headers],[NAME]],'By serial number'!$A$1:$AV$1,0)))</f>
        <v>BTI AVIATION LLC</v>
      </c>
      <c r="AF187" s="4" t="str">
        <f>IF(LEN(INDEX('By serial number'!$A:$AV,MATCH(TEXT($C187,"000"),'By serial number'!$A:$A,0),MATCH(_7043_DJones_1_export_excel_2_9_[[#Headers],[STREET]],'By serial number'!$A$1:$AV$1,0)))=0,"",INDEX('By serial number'!$A:$AV,MATCH(TEXT($C187,"000"),'By serial number'!$A:$A,0),MATCH(_7043_DJones_1_export_excel_2_9_[[#Headers],[STREET]],'By serial number'!$A$1:$AV$1,0)))</f>
        <v>1 S NEVADA AVE STE 200</v>
      </c>
      <c r="AG187" s="4" t="str">
        <f>IF(LEN(INDEX('By serial number'!$A:$AV,MATCH(TEXT($C187,"000"),'By serial number'!$A:$A,0),MATCH(_7043_DJones_1_export_excel_2_9_[[#Headers],[CITY]],'By serial number'!$A$1:$AV$1,0)))=0,"",INDEX('By serial number'!$A:$AV,MATCH(TEXT($C187,"000"),'By serial number'!$A:$A,0),MATCH(_7043_DJones_1_export_excel_2_9_[[#Headers],[CITY]],'By serial number'!$A$1:$AV$1,0)))</f>
        <v>COLORADO SPRINGS</v>
      </c>
      <c r="AH187" s="4" t="str">
        <f>IF(LEN(INDEX('By serial number'!$A:$AV,MATCH(TEXT($C187,"000"),'By serial number'!$A:$A,0),MATCH(_7043_DJones_1_export_excel_2_9_[[#Headers],[STATE]],'By serial number'!$A$1:$AV$1,0)))=0,"",INDEX('By serial number'!$A:$AV,MATCH(TEXT($C187,"000"),'By serial number'!$A:$A,0),MATCH(_7043_DJones_1_export_excel_2_9_[[#Headers],[STATE]],'By serial number'!$A$1:$AV$1,0)))</f>
        <v>CO</v>
      </c>
      <c r="AI187" s="4" t="e">
        <f>IF(LEN(INDEX('By serial number'!$A:$AV,MATCH(TEXT($C187,"000"),'By serial number'!$A:$A,0),MATCH(_7043_DJones_1_export_excel_2_9_[[#Headers],[Column1]],'By serial number'!$A$1:$AV$1,0)))=0,"",INDEX('By serial number'!$A:$AV,MATCH(TEXT($C187,"000"),'By serial number'!$A:$A,0),MATCH(_7043_DJones_1_export_excel_2_9_[[#Headers],[Column1]],'By serial number'!$A$1:$AV$1,0)))</f>
        <v>#N/A</v>
      </c>
      <c r="AJ187" s="4" t="str">
        <f>IF(LEN(INDEX('By serial number'!$A:$AV,MATCH(TEXT($C187,"000"),'By serial number'!$A:$A,0),MATCH(_7043_DJones_1_export_excel_2_9_[[#Headers],[OTHER NAMES(1)]],'By serial number'!$A$1:$AV$1,0)))=0,"",INDEX('By serial number'!$A:$AV,MATCH(TEXT($C187,"000"),'By serial number'!$A:$A,0),MATCH(_7043_DJones_1_export_excel_2_9_[[#Headers],[OTHER NAMES(1)]],'By serial number'!$A$1:$AV$1,0)))</f>
        <v>SNOWY RANGE AVIATION LLC</v>
      </c>
      <c r="AK187" s="4" t="str">
        <f>IF(LEN(INDEX('By serial number'!$A:$AV,MATCH(TEXT($C187,"000"),'By serial number'!$A:$A,0),MATCH(_7043_DJones_1_export_excel_2_9_[[#Headers],[OTHER NAMES(2)]],'By serial number'!$A$1:$AV$1,0)))=0,"",INDEX('By serial number'!$A:$AV,MATCH(TEXT($C187,"000"),'By serial number'!$A:$A,0),MATCH(_7043_DJones_1_export_excel_2_9_[[#Headers],[OTHER NAMES(2)]],'By serial number'!$A$1:$AV$1,0)))</f>
        <v/>
      </c>
      <c r="AL187" s="4" t="str">
        <f>IF(LEN(INDEX('By serial number'!$A:$AV,MATCH(TEXT($C187,"000"),'By serial number'!$A:$A,0),MATCH(_7043_DJones_1_export_excel_2_9_[[#Headers],[Part 135 Certificate Holder Name]],'By serial number'!$A$1:$AV$1,0)))=0,"",INDEX('By serial number'!$A:$AV,MATCH(TEXT($C187,"000"),'By serial number'!$A:$A,0),MATCH(_7043_DJones_1_export_excel_2_9_[[#Headers],[Part 135 Certificate Holder Name]],'By serial number'!$A$1:$AV$1,0)))</f>
        <v/>
      </c>
      <c r="AM187" s="4" t="str">
        <f>IF(LEN(INDEX('By serial number'!$A:$AV,MATCH(TEXT($C187,"000"),'By serial number'!$A:$A,0),MATCH(_7043_DJones_1_export_excel_2_9_[[#Headers],[Part 135 Dsgn]],'By serial number'!$A$1:$AV$1,0)))=0,"",INDEX('By serial number'!$A:$AV,MATCH(TEXT($C187,"000"),'By serial number'!$A:$A,0),MATCH(_7043_DJones_1_export_excel_2_9_[[#Headers],[Part 135 Dsgn]],'By serial number'!$A$1:$AV$1,0)))</f>
        <v/>
      </c>
      <c r="AN187" s="4" t="e">
        <f>IF(LEN(INDEX('By serial number'!$A:$AV,MATCH(TEXT($C187,"000"),'By serial number'!$A:$A,0),MATCH(_7043_DJones_1_export_excel_2_9_[[#Headers],[Column2]],'By serial number'!$A$1:$AV$1,0)))=0,"",INDEX('By serial number'!$A:$AV,MATCH(TEXT($C187,"000"),'By serial number'!$A:$A,0),MATCH(_7043_DJones_1_export_excel_2_9_[[#Headers],[Column2]],'By serial number'!$A$1:$AV$1,0)))</f>
        <v>#N/A</v>
      </c>
      <c r="AO187" s="4" t="str">
        <f>IF(LEN(INDEX('By serial number'!$A:$AV,MATCH(TEXT($C187,"000"),'By serial number'!$A:$A,0),MATCH(_7043_DJones_1_export_excel_2_9_[[#Headers],[DNB Key People]],'By serial number'!$A$1:$AV$1,0)))=0,"",INDEX('By serial number'!$A:$AV,MATCH(TEXT($C187,"000"),'By serial number'!$A:$A,0),MATCH(_7043_DJones_1_export_excel_2_9_[[#Headers],[DNB Key People]],'By serial number'!$A$1:$AV$1,0)))</f>
        <v/>
      </c>
      <c r="AP187" s="4" t="str">
        <f>IF(LEN(INDEX('By serial number'!$A:$AV,MATCH(TEXT($C187,"000"),'By serial number'!$A:$A,0),MATCH(_7043_DJones_1_export_excel_2_9_[[#Headers],[POC]],'By serial number'!$A$1:$AV$1,0)))=0,"",INDEX('By serial number'!$A:$AV,MATCH(TEXT($C187,"000"),'By serial number'!$A:$A,0),MATCH(_7043_DJones_1_export_excel_2_9_[[#Headers],[POC]],'By serial number'!$A$1:$AV$1,0)))</f>
        <v/>
      </c>
      <c r="AQ187" s="4" t="str">
        <f>IF(LEN(INDEX('By serial number'!$A:$AV,MATCH(TEXT($C187,"000"),'By serial number'!$A:$A,0),MATCH(_7043_DJones_1_export_excel_2_9_[[#Headers],[Title]],'By serial number'!$A$1:$AV$1,0)))=0,"",INDEX('By serial number'!$A:$AV,MATCH(TEXT($C187,"000"),'By serial number'!$A:$A,0),MATCH(_7043_DJones_1_export_excel_2_9_[[#Headers],[Title]],'By serial number'!$A$1:$AV$1,0)))</f>
        <v/>
      </c>
      <c r="AR187" s="4" t="str">
        <f>IF(LEN(INDEX('By serial number'!$A:$AV,MATCH(TEXT($C187,"000"),'By serial number'!$A:$A,0),MATCH(_7043_DJones_1_export_excel_2_9_[[#Headers],[Address]],'By serial number'!$A$1:$AV$1,0)))=0,"",INDEX('By serial number'!$A:$AV,MATCH(TEXT($C187,"000"),'By serial number'!$A:$A,0),MATCH(_7043_DJones_1_export_excel_2_9_[[#Headers],[Address]],'By serial number'!$A$1:$AV$1,0)))</f>
        <v/>
      </c>
      <c r="AS187" s="4" t="e">
        <f>IF(LEN(INDEX('By serial number'!$A:$AV,MATCH(TEXT($C187,"000"),'By serial number'!$A:$A,0),MATCH(_7043_DJones_1_export_excel_2_9_[[#Headers],[Column3]],'By serial number'!$A$1:$AV$1,0)))=0,"",INDEX('By serial number'!$A:$AV,MATCH(TEXT($C187,"000"),'By serial number'!$A:$A,0),MATCH(_7043_DJones_1_export_excel_2_9_[[#Headers],[Column3]],'By serial number'!$A$1:$AV$1,0)))</f>
        <v>#N/A</v>
      </c>
      <c r="AT187" s="4" t="str">
        <f>IF(LEN(INDEX('By serial number'!$A:$AV,MATCH(TEXT($C187,"000"),'By serial number'!$A:$A,0),MATCH(_7043_DJones_1_export_excel_2_9_[[#Headers],[Phone]],'By serial number'!$A$1:$AV$1,0)))=0,"",INDEX('By serial number'!$A:$AV,MATCH(TEXT($C187,"000"),'By serial number'!$A:$A,0),MATCH(_7043_DJones_1_export_excel_2_9_[[#Headers],[Phone]],'By serial number'!$A$1:$AV$1,0)))</f>
        <v/>
      </c>
      <c r="AU187" s="4" t="str">
        <f>IF(LEN(INDEX('By serial number'!$A:$AV,MATCH(TEXT($C187,"000"),'By serial number'!$A:$A,0),MATCH(_7043_DJones_1_export_excel_2_9_[[#Headers],[Email]],'By serial number'!$A$1:$AV$1,0)))=0,"",INDEX('By serial number'!$A:$AV,MATCH(TEXT($C187,"000"),'By serial number'!$A:$A,0),MATCH(_7043_DJones_1_export_excel_2_9_[[#Headers],[Email]],'By serial number'!$A$1:$AV$1,0)))</f>
        <v/>
      </c>
      <c r="AV187" s="4" t="e">
        <f>IF(LEN(INDEX('By serial number'!$A:$AV,MATCH(TEXT($C187,"000"),'By serial number'!$A:$A,0),MATCH(_7043_DJones_1_export_excel_2_9_[[#Headers],[Column4]],'By serial number'!$A$1:$AV$1,0)))=0,"",INDEX('By serial number'!$A:$AV,MATCH(TEXT($C187,"000"),'By serial number'!$A:$A,0),MATCH(_7043_DJones_1_export_excel_2_9_[[#Headers],[Column4]],'By serial number'!$A$1:$AV$1,0)))</f>
        <v>#N/A</v>
      </c>
      <c r="AW187" s="4" t="str">
        <f>IF(LEN(INDEX('By serial number'!$A:$AV,MATCH(TEXT($C187,"000"),'By serial number'!$A:$A,0),MATCH(_7043_DJones_1_export_excel_2_9_[[#Headers],[NBAA Name]],'By serial number'!$A$1:$AV$1,0)))=0,"",INDEX('By serial number'!$A:$AV,MATCH(TEXT($C187,"000"),'By serial number'!$A:$A,0),MATCH(_7043_DJones_1_export_excel_2_9_[[#Headers],[NBAA Name]],'By serial number'!$A$1:$AV$1,0)))</f>
        <v/>
      </c>
      <c r="AX187" s="4" t="str">
        <f>IF(LEN(INDEX('By serial number'!$A:$AV,MATCH(TEXT($C187,"000"),'By serial number'!$A:$A,0),MATCH(_7043_DJones_1_export_excel_2_9_[[#Headers],[NBAA Addr1]],'By serial number'!$A$1:$AV$1,0)))=0,"",INDEX('By serial number'!$A:$AV,MATCH(TEXT($C187,"000"),'By serial number'!$A:$A,0),MATCH(_7043_DJones_1_export_excel_2_9_[[#Headers],[NBAA Addr1]],'By serial number'!$A$1:$AV$1,0)))</f>
        <v/>
      </c>
      <c r="AY187" s="4" t="str">
        <f>IF(LEN(INDEX('By serial number'!$A:$AV,MATCH(TEXT($C187,"000"),'By serial number'!$A:$A,0),MATCH(_7043_DJones_1_export_excel_2_9_[[#Headers],[NBAA Addr2]],'By serial number'!$A$1:$AV$1,0)))=0,"",INDEX('By serial number'!$A:$AV,MATCH(TEXT($C187,"000"),'By serial number'!$A:$A,0),MATCH(_7043_DJones_1_export_excel_2_9_[[#Headers],[NBAA Addr2]],'By serial number'!$A$1:$AV$1,0)))</f>
        <v/>
      </c>
      <c r="AZ187" s="4" t="str">
        <f>IF(LEN(INDEX('By serial number'!$A:$AV,MATCH(TEXT($C187,"000"),'By serial number'!$A:$A,0),MATCH(_7043_DJones_1_export_excel_2_9_[[#Headers],[NBAA City]],'By serial number'!$A$1:$AV$1,0)))=0,"",INDEX('By serial number'!$A:$AV,MATCH(TEXT($C187,"000"),'By serial number'!$A:$A,0),MATCH(_7043_DJones_1_export_excel_2_9_[[#Headers],[NBAA City]],'By serial number'!$A$1:$AV$1,0)))</f>
        <v/>
      </c>
      <c r="BA187" s="4" t="str">
        <f>IF(LEN(INDEX('By serial number'!$A:$AV,MATCH(TEXT($C187,"000"),'By serial number'!$A:$A,0),MATCH(_7043_DJones_1_export_excel_2_9_[[#Headers],[NBAA State]],'By serial number'!$A$1:$AV$1,0)))=0,"",INDEX('By serial number'!$A:$AV,MATCH(TEXT($C187,"000"),'By serial number'!$A:$A,0),MATCH(_7043_DJones_1_export_excel_2_9_[[#Headers],[NBAA State]],'By serial number'!$A$1:$AV$1,0)))</f>
        <v/>
      </c>
      <c r="BB187" s="4" t="str">
        <f>IF(LEN(INDEX('By serial number'!$A:$AV,MATCH(TEXT($C187,"000"),'By serial number'!$A:$A,0),MATCH(_7043_DJones_1_export_excel_2_9_[[#Headers],[NBAA Zip]],'By serial number'!$A$1:$AV$1,0)))=0,"",INDEX('By serial number'!$A:$AV,MATCH(TEXT($C187,"000"),'By serial number'!$A:$A,0),MATCH(_7043_DJones_1_export_excel_2_9_[[#Headers],[NBAA Zip]],'By serial number'!$A$1:$AV$1,0)))</f>
        <v/>
      </c>
      <c r="BC187" s="4" t="str">
        <f>IF(LEN(INDEX('By serial number'!$A:$AV,MATCH(TEXT($C187,"000"),'By serial number'!$A:$A,0),MATCH(_7043_DJones_1_export_excel_2_9_[[#Headers],[NBAA Phone]],'By serial number'!$A$1:$AV$1,0)))=0,"",INDEX('By serial number'!$A:$AV,MATCH(TEXT($C187,"000"),'By serial number'!$A:$A,0),MATCH(_7043_DJones_1_export_excel_2_9_[[#Headers],[NBAA Phone]],'By serial number'!$A$1:$AV$1,0)))</f>
        <v/>
      </c>
      <c r="BD187" s="4" t="str">
        <f>IF(LEN(INDEX('By serial number'!$A:$AV,MATCH(TEXT($C187,"000"),'By serial number'!$A:$A,0),MATCH(_7043_DJones_1_export_excel_2_9_[[#Headers],[NBAA Web]],'By serial number'!$A$1:$AV$1,0)))=0,"",INDEX('By serial number'!$A:$AV,MATCH(TEXT($C187,"000"),'By serial number'!$A:$A,0),MATCH(_7043_DJones_1_export_excel_2_9_[[#Headers],[NBAA Web]],'By serial number'!$A$1:$AV$1,0)))</f>
        <v/>
      </c>
      <c r="BE187" s="4" t="str">
        <f>IF(LEN(INDEX('By serial number'!$A:$AV,MATCH(TEXT($C187,"000"),'By serial number'!$A:$A,0),MATCH(_7043_DJones_1_export_excel_2_9_[[#Headers],[NBAA email]],'By serial number'!$A$1:$AV$1,0)))=0,"",INDEX('By serial number'!$A:$AV,MATCH(TEXT($C187,"000"),'By serial number'!$A:$A,0),MATCH(_7043_DJones_1_export_excel_2_9_[[#Headers],[NBAA email]],'By serial number'!$A$1:$AV$1,0)))</f>
        <v/>
      </c>
      <c r="BF187" s="4" t="str">
        <f>IF(LEN(INDEX('By serial number'!$A:$AV,MATCH(TEXT($C187,"000"),'By serial number'!$A:$A,0),MATCH(_7043_DJones_1_export_excel_2_9_[[#Headers],[NBAA NBAA Link]],'By serial number'!$A$1:$AV$1,0)))=0,"",INDEX('By serial number'!$A:$AV,MATCH(TEXT($C187,"000"),'By serial number'!$A:$A,0),MATCH(_7043_DJones_1_export_excel_2_9_[[#Headers],[NBAA NBAA Link]],'By serial number'!$A$1:$AV$1,0)))</f>
        <v/>
      </c>
      <c r="BG187" s="4" t="str">
        <f>IF(LEN(INDEX('By serial number'!$A:$AV,MATCH(TEXT($C187,"000"),'By serial number'!$A:$A,0),MATCH(_7043_DJones_1_export_excel_2_9_[[#Headers],[Certificate Designator]],'By serial number'!$A$1:$AV$1,0)))=0,"",INDEX('By serial number'!$A:$AV,MATCH(TEXT($C187,"000"),'By serial number'!$A:$A,0),MATCH(_7043_DJones_1_export_excel_2_9_[[#Headers],[Certificate Designator]],'By serial number'!$A$1:$AV$1,0)))</f>
        <v/>
      </c>
      <c r="BH187" s="4" t="str">
        <f>IF(LEN(INDEX('By serial number'!$A:$AV,MATCH(TEXT($C187,"000"),'By serial number'!$A:$A,0),MATCH(_7043_DJones_1_export_excel_2_9_[[#Headers],[Company Name]],'By serial number'!$A$1:$AV$1,0)))=0,"",INDEX('By serial number'!$A:$AV,MATCH(TEXT($C187,"000"),'By serial number'!$A:$A,0),MATCH(_7043_DJones_1_export_excel_2_9_[[#Headers],[Company Name]],'By serial number'!$A$1:$AV$1,0)))</f>
        <v/>
      </c>
      <c r="BI187" s="4" t="str">
        <f>IF(LEN(INDEX('By serial number'!$A:$AV,MATCH(TEXT($C187,"000"),'By serial number'!$A:$A,0),MATCH(_7043_DJones_1_export_excel_2_9_[[#Headers],[CEO_Name]],'By serial number'!$A$1:$AV$1,0)))=0,"",INDEX('By serial number'!$A:$AV,MATCH(TEXT($C187,"000"),'By serial number'!$A:$A,0),MATCH(_7043_DJones_1_export_excel_2_9_[[#Headers],[CEO_Name]],'By serial number'!$A$1:$AV$1,0)))</f>
        <v/>
      </c>
      <c r="BJ187" s="4" t="str">
        <f>IF(LEN(INDEX('By serial number'!$A:$AV,MATCH(TEXT($C187,"000"),'By serial number'!$A:$A,0),MATCH(_7043_DJones_1_export_excel_2_9_[[#Headers],[CEO_Title]],'By serial number'!$A$1:$AV$1,0)))=0,"",INDEX('By serial number'!$A:$AV,MATCH(TEXT($C187,"000"),'By serial number'!$A:$A,0),MATCH(_7043_DJones_1_export_excel_2_9_[[#Headers],[CEO_Title]],'By serial number'!$A$1:$AV$1,0)))</f>
        <v/>
      </c>
      <c r="BK187" s="4" t="str">
        <f>IF(LEN(INDEX('By serial number'!$A:$AV,MATCH(TEXT($C187,"000"),'By serial number'!$A:$A,0),MATCH(_7043_DJones_1_export_excel_2_9_[[#Headers],[CEO_Address1]],'By serial number'!$A$1:$AV$1,0)))=0,"",INDEX('By serial number'!$A:$AV,MATCH(TEXT($C187,"000"),'By serial number'!$A:$A,0),MATCH(_7043_DJones_1_export_excel_2_9_[[#Headers],[CEO_Address1]],'By serial number'!$A$1:$AV$1,0)))</f>
        <v/>
      </c>
      <c r="BL187" s="4" t="str">
        <f>IF(LEN(INDEX('By serial number'!$A:$AV,MATCH(TEXT($C187,"000"),'By serial number'!$A:$A,0),MATCH(_7043_DJones_1_export_excel_2_9_[[#Headers],[CEO_Address2]],'By serial number'!$A$1:$AV$1,0)))=0,"",INDEX('By serial number'!$A:$AV,MATCH(TEXT($C187,"000"),'By serial number'!$A:$A,0),MATCH(_7043_DJones_1_export_excel_2_9_[[#Headers],[CEO_Address2]],'By serial number'!$A$1:$AV$1,0)))</f>
        <v/>
      </c>
      <c r="BM187" s="4" t="str">
        <f>IF(LEN(INDEX('By serial number'!$A:$AV,MATCH(TEXT($C187,"000"),'By serial number'!$A:$A,0),MATCH(_7043_DJones_1_export_excel_2_9_[[#Headers],[CEO_Address3]],'By serial number'!$A$1:$AV$1,0)))=0,"",INDEX('By serial number'!$A:$AV,MATCH(TEXT($C187,"000"),'By serial number'!$A:$A,0),MATCH(_7043_DJones_1_export_excel_2_9_[[#Headers],[CEO_Address3]],'By serial number'!$A$1:$AV$1,0)))</f>
        <v/>
      </c>
      <c r="BN187" s="4" t="str">
        <f>IF(LEN(INDEX('By serial number'!$A:$AV,MATCH(TEXT($C187,"000"),'By serial number'!$A:$A,0),MATCH(_7043_DJones_1_export_excel_2_9_[[#Headers],[CEO_City]],'By serial number'!$A$1:$AV$1,0)))=0,"",INDEX('By serial number'!$A:$AV,MATCH(TEXT($C187,"000"),'By serial number'!$A:$A,0),MATCH(_7043_DJones_1_export_excel_2_9_[[#Headers],[CEO_City]],'By serial number'!$A$1:$AV$1,0)))</f>
        <v/>
      </c>
      <c r="BO187" s="4" t="str">
        <f>IF(LEN(INDEX('By serial number'!$A:$AV,MATCH(TEXT($C187,"000"),'By serial number'!$A:$A,0),MATCH(_7043_DJones_1_export_excel_2_9_[[#Headers],[CEO_State]],'By serial number'!$A$1:$AV$1,0)))=0,"",INDEX('By serial number'!$A:$AV,MATCH(TEXT($C187,"000"),'By serial number'!$A:$A,0),MATCH(_7043_DJones_1_export_excel_2_9_[[#Headers],[CEO_State]],'By serial number'!$A$1:$AV$1,0)))</f>
        <v/>
      </c>
      <c r="BP187" s="4" t="str">
        <f>IF(LEN(INDEX('By serial number'!$A:$AV,MATCH(TEXT($C187,"000"),'By serial number'!$A:$A,0),MATCH(_7043_DJones_1_export_excel_2_9_[[#Headers],[CEO_Postal_Code]],'By serial number'!$A$1:$AV$1,0)))=0,"",INDEX('By serial number'!$A:$AV,MATCH(TEXT($C187,"000"),'By serial number'!$A:$A,0),MATCH(_7043_DJones_1_export_excel_2_9_[[#Headers],[CEO_Postal_Code]],'By serial number'!$A$1:$AV$1,0)))</f>
        <v/>
      </c>
      <c r="BQ187" s="4" t="str">
        <f>IF(LEN(INDEX('By serial number'!$A:$AV,MATCH(TEXT($C187,"000"),'By serial number'!$A:$A,0),MATCH(_7043_DJones_1_export_excel_2_9_[[#Headers],[CEO_Country]],'By serial number'!$A$1:$AV$1,0)))=0,"",INDEX('By serial number'!$A:$AV,MATCH(TEXT($C187,"000"),'By serial number'!$A:$A,0),MATCH(_7043_DJones_1_export_excel_2_9_[[#Headers],[CEO_Country]],'By serial number'!$A$1:$AV$1,0)))</f>
        <v/>
      </c>
      <c r="BR187" s="4" t="str">
        <f>IF(LEN(INDEX('By serial number'!$A:$AV,MATCH(TEXT($C187,"000"),'By serial number'!$A:$A,0),MATCH(_7043_DJones_1_export_excel_2_9_[[#Headers],[CEO_Phone]],'By serial number'!$A$1:$AV$1,0)))=0,"",INDEX('By serial number'!$A:$AV,MATCH(TEXT($C187,"000"),'By serial number'!$A:$A,0),MATCH(_7043_DJones_1_export_excel_2_9_[[#Headers],[CEO_Phone]],'By serial number'!$A$1:$AV$1,0)))</f>
        <v/>
      </c>
      <c r="BS187" s="4" t="str">
        <f>IF(LEN(INDEX('By serial number'!$A:$AV,MATCH(TEXT($C187,"000"),'By serial number'!$A:$A,0),MATCH(_7043_DJones_1_export_excel_2_9_[[#Headers],[CEO_Phone_Extension]],'By serial number'!$A$1:$AV$1,0)))=0,"",INDEX('By serial number'!$A:$AV,MATCH(TEXT($C187,"000"),'By serial number'!$A:$A,0),MATCH(_7043_DJones_1_export_excel_2_9_[[#Headers],[CEO_Phone_Extension]],'By serial number'!$A$1:$AV$1,0)))</f>
        <v/>
      </c>
      <c r="BT187" s="4" t="str">
        <f>IF(LEN(INDEX('By serial number'!$A:$AV,MATCH(TEXT($C187,"000"),'By serial number'!$A:$A,0),MATCH(_7043_DJones_1_export_excel_2_9_[[#Headers],[CEO_Foreign_Phone]],'By serial number'!$A$1:$AV$1,0)))=0,"",INDEX('By serial number'!$A:$AV,MATCH(TEXT($C187,"000"),'By serial number'!$A:$A,0),MATCH(_7043_DJones_1_export_excel_2_9_[[#Headers],[CEO_Foreign_Phone]],'By serial number'!$A$1:$AV$1,0)))</f>
        <v/>
      </c>
      <c r="BU187" s="4" t="str">
        <f>IFERROR(INDEX(Zerobounce!$A:$B,MATCH(_7043_DJones_1_export_excel_2_9_[[#This Row],[COMPEMAILADDRESS]],Zerobounce!$A:$A,0),2),"")</f>
        <v/>
      </c>
      <c r="BV187" s="4" t="str">
        <f>IFERROR(INDEX(Zerobounce!$A:$B,MATCH(_7043_DJones_1_export_excel_2_9_[[#This Row],[CONTACTEMAIL]],Zerobounce!$A:$A,0),2),"")</f>
        <v>catch-all</v>
      </c>
      <c r="BW187" s="11"/>
    </row>
    <row r="188" spans="1:75" x14ac:dyDescent="0.25">
      <c r="A188" s="4" t="s">
        <v>999</v>
      </c>
      <c r="B188" s="4" t="s">
        <v>1000</v>
      </c>
      <c r="C188">
        <v>303</v>
      </c>
      <c r="D188" s="4" t="s">
        <v>865</v>
      </c>
      <c r="E188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N13WF</v>
      </c>
      <c r="F188" s="4" t="s">
        <v>2216</v>
      </c>
      <c r="G188" s="4" t="s">
        <v>206</v>
      </c>
      <c r="H188" s="4" t="s">
        <v>1002</v>
      </c>
      <c r="I188" s="4" t="s">
        <v>1302</v>
      </c>
      <c r="J188" s="4" t="s">
        <v>2217</v>
      </c>
      <c r="K188" s="4" t="s">
        <v>2218</v>
      </c>
      <c r="L188" s="4"/>
      <c r="M188" s="4" t="s">
        <v>871</v>
      </c>
      <c r="N188" s="4" t="s">
        <v>206</v>
      </c>
      <c r="O188">
        <v>31757</v>
      </c>
      <c r="P188" s="4" t="s">
        <v>1002</v>
      </c>
      <c r="Q188" s="4" t="s">
        <v>1016</v>
      </c>
      <c r="R188" s="4"/>
      <c r="S188" s="4" t="s">
        <v>2219</v>
      </c>
      <c r="T188" s="4"/>
      <c r="U188" s="4"/>
      <c r="V188" s="4" t="s">
        <v>1106</v>
      </c>
      <c r="W188" s="4" t="s">
        <v>2220</v>
      </c>
      <c r="X188" s="4" t="s">
        <v>2221</v>
      </c>
      <c r="Y188" s="4"/>
      <c r="Z188" s="4"/>
      <c r="AA188" s="4"/>
      <c r="AB188" s="4"/>
      <c r="AC188" s="4" t="str">
        <f>IF(LEN(INDEX('By serial number'!$A:$AV,MATCH(TEXT($C188,"000"),'By serial number'!$A:$A,0),MATCH(_7043_DJones_1_export_excel_2_9_[[#Headers],["Operator"]],'By serial number'!$A$1:$AV$1,0)))=0,"",INDEX('By serial number'!$A:$AV,MATCH(TEXT($C188,"000"),'By serial number'!$A:$A,0),MATCH(_7043_DJones_1_export_excel_2_9_[[#Headers],["Operator"]],'By serial number'!$A$1:$AV$1,0)))</f>
        <v/>
      </c>
      <c r="AD188" s="4" t="str">
        <f>IF(LEN(INDEX('By serial number'!$A:$AV,MATCH(TEXT($C188,"000"),'By serial number'!$A:$A,0),MATCH(_7043_DJones_1_export_excel_2_9_[[#Headers],[Data]],'By serial number'!$A$1:$AV$1,0)))=0,"",INDEX('By serial number'!$A:$AV,MATCH(TEXT($C188,"000"),'By serial number'!$A:$A,0),MATCH(_7043_DJones_1_export_excel_2_9_[[#Headers],[Data]],'By serial number'!$A$1:$AV$1,0)))</f>
        <v>Flower Foods Inc. Thomasville GA delivered 1/24/13</v>
      </c>
      <c r="AE188" s="4" t="str">
        <f>IF(LEN(INDEX('By serial number'!$A:$AV,MATCH(TEXT($C188,"000"),'By serial number'!$A:$A,0),MATCH(_7043_DJones_1_export_excel_2_9_[[#Headers],[NAME]],'By serial number'!$A$1:$AV$1,0)))=0,"",INDEX('By serial number'!$A:$AV,MATCH(TEXT($C188,"000"),'By serial number'!$A:$A,0),MATCH(_7043_DJones_1_export_excel_2_9_[[#Headers],[NAME]],'By serial number'!$A$1:$AV$1,0)))</f>
        <v>TRUIST EQUIPMENT FINANCE CORP</v>
      </c>
      <c r="AF188" s="4" t="str">
        <f>IF(LEN(INDEX('By serial number'!$A:$AV,MATCH(TEXT($C188,"000"),'By serial number'!$A:$A,0),MATCH(_7043_DJones_1_export_excel_2_9_[[#Headers],[STREET]],'By serial number'!$A$1:$AV$1,0)))=0,"",INDEX('By serial number'!$A:$AV,MATCH(TEXT($C188,"000"),'By serial number'!$A:$A,0),MATCH(_7043_DJones_1_export_excel_2_9_[[#Headers],[STREET]],'By serial number'!$A$1:$AV$1,0)))</f>
        <v>245 PEACHTREE CENTER AVE NE</v>
      </c>
      <c r="AG188" s="4" t="str">
        <f>IF(LEN(INDEX('By serial number'!$A:$AV,MATCH(TEXT($C188,"000"),'By serial number'!$A:$A,0),MATCH(_7043_DJones_1_export_excel_2_9_[[#Headers],[CITY]],'By serial number'!$A$1:$AV$1,0)))=0,"",INDEX('By serial number'!$A:$AV,MATCH(TEXT($C188,"000"),'By serial number'!$A:$A,0),MATCH(_7043_DJones_1_export_excel_2_9_[[#Headers],[CITY]],'By serial number'!$A$1:$AV$1,0)))</f>
        <v>ATLANTA</v>
      </c>
      <c r="AH188" s="4" t="str">
        <f>IF(LEN(INDEX('By serial number'!$A:$AV,MATCH(TEXT($C188,"000"),'By serial number'!$A:$A,0),MATCH(_7043_DJones_1_export_excel_2_9_[[#Headers],[STATE]],'By serial number'!$A$1:$AV$1,0)))=0,"",INDEX('By serial number'!$A:$AV,MATCH(TEXT($C188,"000"),'By serial number'!$A:$A,0),MATCH(_7043_DJones_1_export_excel_2_9_[[#Headers],[STATE]],'By serial number'!$A$1:$AV$1,0)))</f>
        <v>GA</v>
      </c>
      <c r="AI188" s="4" t="e">
        <f>IF(LEN(INDEX('By serial number'!$A:$AV,MATCH(TEXT($C188,"000"),'By serial number'!$A:$A,0),MATCH(_7043_DJones_1_export_excel_2_9_[[#Headers],[Column1]],'By serial number'!$A$1:$AV$1,0)))=0,"",INDEX('By serial number'!$A:$AV,MATCH(TEXT($C188,"000"),'By serial number'!$A:$A,0),MATCH(_7043_DJones_1_export_excel_2_9_[[#Headers],[Column1]],'By serial number'!$A$1:$AV$1,0)))</f>
        <v>#N/A</v>
      </c>
      <c r="AJ188" s="4" t="str">
        <f>IF(LEN(INDEX('By serial number'!$A:$AV,MATCH(TEXT($C188,"000"),'By serial number'!$A:$A,0),MATCH(_7043_DJones_1_export_excel_2_9_[[#Headers],[OTHER NAMES(1)]],'By serial number'!$A$1:$AV$1,0)))=0,"",INDEX('By serial number'!$A:$AV,MATCH(TEXT($C188,"000"),'By serial number'!$A:$A,0),MATCH(_7043_DJones_1_export_excel_2_9_[[#Headers],[OTHER NAMES(1)]],'By serial number'!$A$1:$AV$1,0)))</f>
        <v/>
      </c>
      <c r="AK188" s="4" t="str">
        <f>IF(LEN(INDEX('By serial number'!$A:$AV,MATCH(TEXT($C188,"000"),'By serial number'!$A:$A,0),MATCH(_7043_DJones_1_export_excel_2_9_[[#Headers],[OTHER NAMES(2)]],'By serial number'!$A$1:$AV$1,0)))=0,"",INDEX('By serial number'!$A:$AV,MATCH(TEXT($C188,"000"),'By serial number'!$A:$A,0),MATCH(_7043_DJones_1_export_excel_2_9_[[#Headers],[OTHER NAMES(2)]],'By serial number'!$A$1:$AV$1,0)))</f>
        <v/>
      </c>
      <c r="AL188" s="4" t="str">
        <f>IF(LEN(INDEX('By serial number'!$A:$AV,MATCH(TEXT($C188,"000"),'By serial number'!$A:$A,0),MATCH(_7043_DJones_1_export_excel_2_9_[[#Headers],[Part 135 Certificate Holder Name]],'By serial number'!$A$1:$AV$1,0)))=0,"",INDEX('By serial number'!$A:$AV,MATCH(TEXT($C188,"000"),'By serial number'!$A:$A,0),MATCH(_7043_DJones_1_export_excel_2_9_[[#Headers],[Part 135 Certificate Holder Name]],'By serial number'!$A$1:$AV$1,0)))</f>
        <v/>
      </c>
      <c r="AM188" s="4" t="str">
        <f>IF(LEN(INDEX('By serial number'!$A:$AV,MATCH(TEXT($C188,"000"),'By serial number'!$A:$A,0),MATCH(_7043_DJones_1_export_excel_2_9_[[#Headers],[Part 135 Dsgn]],'By serial number'!$A$1:$AV$1,0)))=0,"",INDEX('By serial number'!$A:$AV,MATCH(TEXT($C188,"000"),'By serial number'!$A:$A,0),MATCH(_7043_DJones_1_export_excel_2_9_[[#Headers],[Part 135 Dsgn]],'By serial number'!$A$1:$AV$1,0)))</f>
        <v/>
      </c>
      <c r="AN188" s="4" t="e">
        <f>IF(LEN(INDEX('By serial number'!$A:$AV,MATCH(TEXT($C188,"000"),'By serial number'!$A:$A,0),MATCH(_7043_DJones_1_export_excel_2_9_[[#Headers],[Column2]],'By serial number'!$A$1:$AV$1,0)))=0,"",INDEX('By serial number'!$A:$AV,MATCH(TEXT($C188,"000"),'By serial number'!$A:$A,0),MATCH(_7043_DJones_1_export_excel_2_9_[[#Headers],[Column2]],'By serial number'!$A$1:$AV$1,0)))</f>
        <v>#N/A</v>
      </c>
      <c r="AO188" s="4" t="str">
        <f>IF(LEN(INDEX('By serial number'!$A:$AV,MATCH(TEXT($C188,"000"),'By serial number'!$A:$A,0),MATCH(_7043_DJones_1_export_excel_2_9_[[#Headers],[DNB Key People]],'By serial number'!$A$1:$AV$1,0)))=0,"",INDEX('By serial number'!$A:$AV,MATCH(TEXT($C188,"000"),'By serial number'!$A:$A,0),MATCH(_7043_DJones_1_export_excel_2_9_[[#Headers],[DNB Key People]],'By serial number'!$A$1:$AV$1,0)))</f>
        <v/>
      </c>
      <c r="AP188" s="4" t="str">
        <f>IF(LEN(INDEX('By serial number'!$A:$AV,MATCH(TEXT($C188,"000"),'By serial number'!$A:$A,0),MATCH(_7043_DJones_1_export_excel_2_9_[[#Headers],[POC]],'By serial number'!$A$1:$AV$1,0)))=0,"",INDEX('By serial number'!$A:$AV,MATCH(TEXT($C188,"000"),'By serial number'!$A:$A,0),MATCH(_7043_DJones_1_export_excel_2_9_[[#Headers],[POC]],'By serial number'!$A$1:$AV$1,0)))</f>
        <v/>
      </c>
      <c r="AQ188" s="4" t="str">
        <f>IF(LEN(INDEX('By serial number'!$A:$AV,MATCH(TEXT($C188,"000"),'By serial number'!$A:$A,0),MATCH(_7043_DJones_1_export_excel_2_9_[[#Headers],[Title]],'By serial number'!$A$1:$AV$1,0)))=0,"",INDEX('By serial number'!$A:$AV,MATCH(TEXT($C188,"000"),'By serial number'!$A:$A,0),MATCH(_7043_DJones_1_export_excel_2_9_[[#Headers],[Title]],'By serial number'!$A$1:$AV$1,0)))</f>
        <v/>
      </c>
      <c r="AR188" s="4" t="str">
        <f>IF(LEN(INDEX('By serial number'!$A:$AV,MATCH(TEXT($C188,"000"),'By serial number'!$A:$A,0),MATCH(_7043_DJones_1_export_excel_2_9_[[#Headers],[Address]],'By serial number'!$A$1:$AV$1,0)))=0,"",INDEX('By serial number'!$A:$AV,MATCH(TEXT($C188,"000"),'By serial number'!$A:$A,0),MATCH(_7043_DJones_1_export_excel_2_9_[[#Headers],[Address]],'By serial number'!$A$1:$AV$1,0)))</f>
        <v/>
      </c>
      <c r="AS188" s="4" t="e">
        <f>IF(LEN(INDEX('By serial number'!$A:$AV,MATCH(TEXT($C188,"000"),'By serial number'!$A:$A,0),MATCH(_7043_DJones_1_export_excel_2_9_[[#Headers],[Column3]],'By serial number'!$A$1:$AV$1,0)))=0,"",INDEX('By serial number'!$A:$AV,MATCH(TEXT($C188,"000"),'By serial number'!$A:$A,0),MATCH(_7043_DJones_1_export_excel_2_9_[[#Headers],[Column3]],'By serial number'!$A$1:$AV$1,0)))</f>
        <v>#N/A</v>
      </c>
      <c r="AT188" s="4" t="str">
        <f>IF(LEN(INDEX('By serial number'!$A:$AV,MATCH(TEXT($C188,"000"),'By serial number'!$A:$A,0),MATCH(_7043_DJones_1_export_excel_2_9_[[#Headers],[Phone]],'By serial number'!$A$1:$AV$1,0)))=0,"",INDEX('By serial number'!$A:$AV,MATCH(TEXT($C188,"000"),'By serial number'!$A:$A,0),MATCH(_7043_DJones_1_export_excel_2_9_[[#Headers],[Phone]],'By serial number'!$A$1:$AV$1,0)))</f>
        <v/>
      </c>
      <c r="AU188" s="4" t="str">
        <f>IF(LEN(INDEX('By serial number'!$A:$AV,MATCH(TEXT($C188,"000"),'By serial number'!$A:$A,0),MATCH(_7043_DJones_1_export_excel_2_9_[[#Headers],[Email]],'By serial number'!$A$1:$AV$1,0)))=0,"",INDEX('By serial number'!$A:$AV,MATCH(TEXT($C188,"000"),'By serial number'!$A:$A,0),MATCH(_7043_DJones_1_export_excel_2_9_[[#Headers],[Email]],'By serial number'!$A$1:$AV$1,0)))</f>
        <v/>
      </c>
      <c r="AV188" s="4" t="e">
        <f>IF(LEN(INDEX('By serial number'!$A:$AV,MATCH(TEXT($C188,"000"),'By serial number'!$A:$A,0),MATCH(_7043_DJones_1_export_excel_2_9_[[#Headers],[Column4]],'By serial number'!$A$1:$AV$1,0)))=0,"",INDEX('By serial number'!$A:$AV,MATCH(TEXT($C188,"000"),'By serial number'!$A:$A,0),MATCH(_7043_DJones_1_export_excel_2_9_[[#Headers],[Column4]],'By serial number'!$A$1:$AV$1,0)))</f>
        <v>#N/A</v>
      </c>
      <c r="AW188" s="4" t="str">
        <f>IF(LEN(INDEX('By serial number'!$A:$AV,MATCH(TEXT($C188,"000"),'By serial number'!$A:$A,0),MATCH(_7043_DJones_1_export_excel_2_9_[[#Headers],[NBAA Name]],'By serial number'!$A$1:$AV$1,0)))=0,"",INDEX('By serial number'!$A:$AV,MATCH(TEXT($C188,"000"),'By serial number'!$A:$A,0),MATCH(_7043_DJones_1_export_excel_2_9_[[#Headers],[NBAA Name]],'By serial number'!$A$1:$AV$1,0)))</f>
        <v xml:space="preserve">Flowers Foods, Inc. </v>
      </c>
      <c r="AX188" s="4" t="str">
        <f>IF(LEN(INDEX('By serial number'!$A:$AV,MATCH(TEXT($C188,"000"),'By serial number'!$A:$A,0),MATCH(_7043_DJones_1_export_excel_2_9_[[#Headers],[NBAA Addr1]],'By serial number'!$A$1:$AV$1,0)))=0,"",INDEX('By serial number'!$A:$AV,MATCH(TEXT($C188,"000"),'By serial number'!$A:$A,0),MATCH(_7043_DJones_1_export_excel_2_9_[[#Headers],[NBAA Addr1]],'By serial number'!$A$1:$AV$1,0)))</f>
        <v>1919 Flowers Circle</v>
      </c>
      <c r="AY188" s="4" t="str">
        <f>IF(LEN(INDEX('By serial number'!$A:$AV,MATCH(TEXT($C188,"000"),'By serial number'!$A:$A,0),MATCH(_7043_DJones_1_export_excel_2_9_[[#Headers],[NBAA Addr2]],'By serial number'!$A$1:$AV$1,0)))=0,"",INDEX('By serial number'!$A:$AV,MATCH(TEXT($C188,"000"),'By serial number'!$A:$A,0),MATCH(_7043_DJones_1_export_excel_2_9_[[#Headers],[NBAA Addr2]],'By serial number'!$A$1:$AV$1,0)))</f>
        <v/>
      </c>
      <c r="AZ188" s="4" t="str">
        <f>IF(LEN(INDEX('By serial number'!$A:$AV,MATCH(TEXT($C188,"000"),'By serial number'!$A:$A,0),MATCH(_7043_DJones_1_export_excel_2_9_[[#Headers],[NBAA City]],'By serial number'!$A$1:$AV$1,0)))=0,"",INDEX('By serial number'!$A:$AV,MATCH(TEXT($C188,"000"),'By serial number'!$A:$A,0),MATCH(_7043_DJones_1_export_excel_2_9_[[#Headers],[NBAA City]],'By serial number'!$A$1:$AV$1,0)))</f>
        <v>Baton Rouge</v>
      </c>
      <c r="BA188" s="4" t="str">
        <f>IF(LEN(INDEX('By serial number'!$A:$AV,MATCH(TEXT($C188,"000"),'By serial number'!$A:$A,0),MATCH(_7043_DJones_1_export_excel_2_9_[[#Headers],[NBAA State]],'By serial number'!$A$1:$AV$1,0)))=0,"",INDEX('By serial number'!$A:$AV,MATCH(TEXT($C188,"000"),'By serial number'!$A:$A,0),MATCH(_7043_DJones_1_export_excel_2_9_[[#Headers],[NBAA State]],'By serial number'!$A$1:$AV$1,0)))</f>
        <v>Thomasville</v>
      </c>
      <c r="BB188" s="4" t="str">
        <f>IF(LEN(INDEX('By serial number'!$A:$AV,MATCH(TEXT($C188,"000"),'By serial number'!$A:$A,0),MATCH(_7043_DJones_1_export_excel_2_9_[[#Headers],[NBAA Zip]],'By serial number'!$A$1:$AV$1,0)))=0,"",INDEX('By serial number'!$A:$AV,MATCH(TEXT($C188,"000"),'By serial number'!$A:$A,0),MATCH(_7043_DJones_1_export_excel_2_9_[[#Headers],[NBAA Zip]],'By serial number'!$A$1:$AV$1,0)))</f>
        <v>Thomasville Georgia 31757-1137</v>
      </c>
      <c r="BC188" s="4" t="str">
        <f>IF(LEN(INDEX('By serial number'!$A:$AV,MATCH(TEXT($C188,"000"),'By serial number'!$A:$A,0),MATCH(_7043_DJones_1_export_excel_2_9_[[#Headers],[NBAA Phone]],'By serial number'!$A$1:$AV$1,0)))=0,"",INDEX('By serial number'!$A:$AV,MATCH(TEXT($C188,"000"),'By serial number'!$A:$A,0),MATCH(_7043_DJones_1_export_excel_2_9_[[#Headers],[NBAA Phone]],'By serial number'!$A$1:$AV$1,0)))</f>
        <v>+1 229.221.4604</v>
      </c>
      <c r="BD188" s="4" t="str">
        <f>IF(LEN(INDEX('By serial number'!$A:$AV,MATCH(TEXT($C188,"000"),'By serial number'!$A:$A,0),MATCH(_7043_DJones_1_export_excel_2_9_[[#Headers],[NBAA Web]],'By serial number'!$A$1:$AV$1,0)))=0,"",INDEX('By serial number'!$A:$AV,MATCH(TEXT($C188,"000"),'By serial number'!$A:$A,0),MATCH(_7043_DJones_1_export_excel_2_9_[[#Headers],[NBAA Web]],'By serial number'!$A$1:$AV$1,0)))</f>
        <v/>
      </c>
      <c r="BE188" s="4" t="str">
        <f>IF(LEN(INDEX('By serial number'!$A:$AV,MATCH(TEXT($C188,"000"),'By serial number'!$A:$A,0),MATCH(_7043_DJones_1_export_excel_2_9_[[#Headers],[NBAA email]],'By serial number'!$A$1:$AV$1,0)))=0,"",INDEX('By serial number'!$A:$AV,MATCH(TEXT($C188,"000"),'By serial number'!$A:$A,0),MATCH(_7043_DJones_1_export_excel_2_9_[[#Headers],[NBAA email]],'By serial number'!$A$1:$AV$1,0)))</f>
        <v/>
      </c>
      <c r="BF188" s="4" t="str">
        <f>IF(LEN(INDEX('By serial number'!$A:$AV,MATCH(TEXT($C188,"000"),'By serial number'!$A:$A,0),MATCH(_7043_DJones_1_export_excel_2_9_[[#Headers],[NBAA NBAA Link]],'By serial number'!$A$1:$AV$1,0)))=0,"",INDEX('By serial number'!$A:$AV,MATCH(TEXT($C188,"000"),'By serial number'!$A:$A,0),MATCH(_7043_DJones_1_export_excel_2_9_[[#Headers],[NBAA NBAA Link]],'By serial number'!$A$1:$AV$1,0)))</f>
        <v/>
      </c>
      <c r="BG188" s="4" t="str">
        <f>IF(LEN(INDEX('By serial number'!$A:$AV,MATCH(TEXT($C188,"000"),'By serial number'!$A:$A,0),MATCH(_7043_DJones_1_export_excel_2_9_[[#Headers],[Certificate Designator]],'By serial number'!$A$1:$AV$1,0)))=0,"",INDEX('By serial number'!$A:$AV,MATCH(TEXT($C188,"000"),'By serial number'!$A:$A,0),MATCH(_7043_DJones_1_export_excel_2_9_[[#Headers],[Certificate Designator]],'By serial number'!$A$1:$AV$1,0)))</f>
        <v/>
      </c>
      <c r="BH188" s="4" t="str">
        <f>IF(LEN(INDEX('By serial number'!$A:$AV,MATCH(TEXT($C188,"000"),'By serial number'!$A:$A,0),MATCH(_7043_DJones_1_export_excel_2_9_[[#Headers],[Company Name]],'By serial number'!$A$1:$AV$1,0)))=0,"",INDEX('By serial number'!$A:$AV,MATCH(TEXT($C188,"000"),'By serial number'!$A:$A,0),MATCH(_7043_DJones_1_export_excel_2_9_[[#Headers],[Company Name]],'By serial number'!$A$1:$AV$1,0)))</f>
        <v/>
      </c>
      <c r="BI188" s="4" t="str">
        <f>IF(LEN(INDEX('By serial number'!$A:$AV,MATCH(TEXT($C188,"000"),'By serial number'!$A:$A,0),MATCH(_7043_DJones_1_export_excel_2_9_[[#Headers],[CEO_Name]],'By serial number'!$A$1:$AV$1,0)))=0,"",INDEX('By serial number'!$A:$AV,MATCH(TEXT($C188,"000"),'By serial number'!$A:$A,0),MATCH(_7043_DJones_1_export_excel_2_9_[[#Headers],[CEO_Name]],'By serial number'!$A$1:$AV$1,0)))</f>
        <v/>
      </c>
      <c r="BJ188" s="4" t="str">
        <f>IF(LEN(INDEX('By serial number'!$A:$AV,MATCH(TEXT($C188,"000"),'By serial number'!$A:$A,0),MATCH(_7043_DJones_1_export_excel_2_9_[[#Headers],[CEO_Title]],'By serial number'!$A$1:$AV$1,0)))=0,"",INDEX('By serial number'!$A:$AV,MATCH(TEXT($C188,"000"),'By serial number'!$A:$A,0),MATCH(_7043_DJones_1_export_excel_2_9_[[#Headers],[CEO_Title]],'By serial number'!$A$1:$AV$1,0)))</f>
        <v/>
      </c>
      <c r="BK188" s="4" t="str">
        <f>IF(LEN(INDEX('By serial number'!$A:$AV,MATCH(TEXT($C188,"000"),'By serial number'!$A:$A,0),MATCH(_7043_DJones_1_export_excel_2_9_[[#Headers],[CEO_Address1]],'By serial number'!$A$1:$AV$1,0)))=0,"",INDEX('By serial number'!$A:$AV,MATCH(TEXT($C188,"000"),'By serial number'!$A:$A,0),MATCH(_7043_DJones_1_export_excel_2_9_[[#Headers],[CEO_Address1]],'By serial number'!$A$1:$AV$1,0)))</f>
        <v/>
      </c>
      <c r="BL188" s="4" t="str">
        <f>IF(LEN(INDEX('By serial number'!$A:$AV,MATCH(TEXT($C188,"000"),'By serial number'!$A:$A,0),MATCH(_7043_DJones_1_export_excel_2_9_[[#Headers],[CEO_Address2]],'By serial number'!$A$1:$AV$1,0)))=0,"",INDEX('By serial number'!$A:$AV,MATCH(TEXT($C188,"000"),'By serial number'!$A:$A,0),MATCH(_7043_DJones_1_export_excel_2_9_[[#Headers],[CEO_Address2]],'By serial number'!$A$1:$AV$1,0)))</f>
        <v/>
      </c>
      <c r="BM188" s="4" t="str">
        <f>IF(LEN(INDEX('By serial number'!$A:$AV,MATCH(TEXT($C188,"000"),'By serial number'!$A:$A,0),MATCH(_7043_DJones_1_export_excel_2_9_[[#Headers],[CEO_Address3]],'By serial number'!$A$1:$AV$1,0)))=0,"",INDEX('By serial number'!$A:$AV,MATCH(TEXT($C188,"000"),'By serial number'!$A:$A,0),MATCH(_7043_DJones_1_export_excel_2_9_[[#Headers],[CEO_Address3]],'By serial number'!$A$1:$AV$1,0)))</f>
        <v/>
      </c>
      <c r="BN188" s="4" t="str">
        <f>IF(LEN(INDEX('By serial number'!$A:$AV,MATCH(TEXT($C188,"000"),'By serial number'!$A:$A,0),MATCH(_7043_DJones_1_export_excel_2_9_[[#Headers],[CEO_City]],'By serial number'!$A$1:$AV$1,0)))=0,"",INDEX('By serial number'!$A:$AV,MATCH(TEXT($C188,"000"),'By serial number'!$A:$A,0),MATCH(_7043_DJones_1_export_excel_2_9_[[#Headers],[CEO_City]],'By serial number'!$A$1:$AV$1,0)))</f>
        <v/>
      </c>
      <c r="BO188" s="4" t="str">
        <f>IF(LEN(INDEX('By serial number'!$A:$AV,MATCH(TEXT($C188,"000"),'By serial number'!$A:$A,0),MATCH(_7043_DJones_1_export_excel_2_9_[[#Headers],[CEO_State]],'By serial number'!$A$1:$AV$1,0)))=0,"",INDEX('By serial number'!$A:$AV,MATCH(TEXT($C188,"000"),'By serial number'!$A:$A,0),MATCH(_7043_DJones_1_export_excel_2_9_[[#Headers],[CEO_State]],'By serial number'!$A$1:$AV$1,0)))</f>
        <v/>
      </c>
      <c r="BP188" s="4" t="str">
        <f>IF(LEN(INDEX('By serial number'!$A:$AV,MATCH(TEXT($C188,"000"),'By serial number'!$A:$A,0),MATCH(_7043_DJones_1_export_excel_2_9_[[#Headers],[CEO_Postal_Code]],'By serial number'!$A$1:$AV$1,0)))=0,"",INDEX('By serial number'!$A:$AV,MATCH(TEXT($C188,"000"),'By serial number'!$A:$A,0),MATCH(_7043_DJones_1_export_excel_2_9_[[#Headers],[CEO_Postal_Code]],'By serial number'!$A$1:$AV$1,0)))</f>
        <v/>
      </c>
      <c r="BQ188" s="4" t="str">
        <f>IF(LEN(INDEX('By serial number'!$A:$AV,MATCH(TEXT($C188,"000"),'By serial number'!$A:$A,0),MATCH(_7043_DJones_1_export_excel_2_9_[[#Headers],[CEO_Country]],'By serial number'!$A$1:$AV$1,0)))=0,"",INDEX('By serial number'!$A:$AV,MATCH(TEXT($C188,"000"),'By serial number'!$A:$A,0),MATCH(_7043_DJones_1_export_excel_2_9_[[#Headers],[CEO_Country]],'By serial number'!$A$1:$AV$1,0)))</f>
        <v/>
      </c>
      <c r="BR188" s="4" t="str">
        <f>IF(LEN(INDEX('By serial number'!$A:$AV,MATCH(TEXT($C188,"000"),'By serial number'!$A:$A,0),MATCH(_7043_DJones_1_export_excel_2_9_[[#Headers],[CEO_Phone]],'By serial number'!$A$1:$AV$1,0)))=0,"",INDEX('By serial number'!$A:$AV,MATCH(TEXT($C188,"000"),'By serial number'!$A:$A,0),MATCH(_7043_DJones_1_export_excel_2_9_[[#Headers],[CEO_Phone]],'By serial number'!$A$1:$AV$1,0)))</f>
        <v/>
      </c>
      <c r="BS188" s="4" t="str">
        <f>IF(LEN(INDEX('By serial number'!$A:$AV,MATCH(TEXT($C188,"000"),'By serial number'!$A:$A,0),MATCH(_7043_DJones_1_export_excel_2_9_[[#Headers],[CEO_Phone_Extension]],'By serial number'!$A$1:$AV$1,0)))=0,"",INDEX('By serial number'!$A:$AV,MATCH(TEXT($C188,"000"),'By serial number'!$A:$A,0),MATCH(_7043_DJones_1_export_excel_2_9_[[#Headers],[CEO_Phone_Extension]],'By serial number'!$A$1:$AV$1,0)))</f>
        <v/>
      </c>
      <c r="BT188" s="4" t="str">
        <f>IF(LEN(INDEX('By serial number'!$A:$AV,MATCH(TEXT($C188,"000"),'By serial number'!$A:$A,0),MATCH(_7043_DJones_1_export_excel_2_9_[[#Headers],[CEO_Foreign_Phone]],'By serial number'!$A$1:$AV$1,0)))=0,"",INDEX('By serial number'!$A:$AV,MATCH(TEXT($C188,"000"),'By serial number'!$A:$A,0),MATCH(_7043_DJones_1_export_excel_2_9_[[#Headers],[CEO_Foreign_Phone]],'By serial number'!$A$1:$AV$1,0)))</f>
        <v/>
      </c>
      <c r="BU188" s="4" t="str">
        <f>IFERROR(INDEX(Zerobounce!$A:$B,MATCH(_7043_DJones_1_export_excel_2_9_[[#This Row],[COMPEMAILADDRESS]],Zerobounce!$A:$A,0),2),"")</f>
        <v/>
      </c>
      <c r="BV188" s="4" t="str">
        <f>IFERROR(INDEX(Zerobounce!$A:$B,MATCH(_7043_DJones_1_export_excel_2_9_[[#This Row],[CONTACTEMAIL]],Zerobounce!$A:$A,0),2),"")</f>
        <v/>
      </c>
      <c r="BW188" s="11"/>
    </row>
    <row r="189" spans="1:75" x14ac:dyDescent="0.25">
      <c r="A189" s="4" t="s">
        <v>999</v>
      </c>
      <c r="B189" s="4" t="s">
        <v>1000</v>
      </c>
      <c r="C189">
        <v>303</v>
      </c>
      <c r="D189" s="4" t="s">
        <v>865</v>
      </c>
      <c r="E189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N13WF</v>
      </c>
      <c r="F189" s="4" t="s">
        <v>2216</v>
      </c>
      <c r="G189" s="4" t="s">
        <v>206</v>
      </c>
      <c r="H189" s="4" t="s">
        <v>1002</v>
      </c>
      <c r="I189" s="4" t="s">
        <v>515</v>
      </c>
      <c r="J189" s="4" t="s">
        <v>2222</v>
      </c>
      <c r="K189" s="4" t="s">
        <v>2223</v>
      </c>
      <c r="L189" s="4"/>
      <c r="M189" s="4" t="s">
        <v>849</v>
      </c>
      <c r="N189" s="4" t="s">
        <v>206</v>
      </c>
      <c r="O189">
        <v>30303</v>
      </c>
      <c r="P189" s="4" t="s">
        <v>1002</v>
      </c>
      <c r="Q189" s="4" t="s">
        <v>2224</v>
      </c>
      <c r="R189" s="4"/>
      <c r="S189" s="4" t="s">
        <v>2225</v>
      </c>
      <c r="T189" s="4" t="s">
        <v>2226</v>
      </c>
      <c r="U189" s="4"/>
      <c r="V189" s="4" t="s">
        <v>2227</v>
      </c>
      <c r="W189" s="4" t="s">
        <v>2228</v>
      </c>
      <c r="X189" s="4" t="s">
        <v>2229</v>
      </c>
      <c r="Y189" s="4" t="s">
        <v>2230</v>
      </c>
      <c r="Z189" s="4" t="s">
        <v>2226</v>
      </c>
      <c r="AA189" s="4"/>
      <c r="AB189" s="4"/>
      <c r="AC189" s="4" t="str">
        <f>IF(LEN(INDEX('By serial number'!$A:$AV,MATCH(TEXT($C189,"000"),'By serial number'!$A:$A,0),MATCH(_7043_DJones_1_export_excel_2_9_[[#Headers],["Operator"]],'By serial number'!$A$1:$AV$1,0)))=0,"",INDEX('By serial number'!$A:$AV,MATCH(TEXT($C189,"000"),'By serial number'!$A:$A,0),MATCH(_7043_DJones_1_export_excel_2_9_[[#Headers],["Operator"]],'By serial number'!$A$1:$AV$1,0)))</f>
        <v/>
      </c>
      <c r="AD189" s="4" t="str">
        <f>IF(LEN(INDEX('By serial number'!$A:$AV,MATCH(TEXT($C189,"000"),'By serial number'!$A:$A,0),MATCH(_7043_DJones_1_export_excel_2_9_[[#Headers],[Data]],'By serial number'!$A$1:$AV$1,0)))=0,"",INDEX('By serial number'!$A:$AV,MATCH(TEXT($C189,"000"),'By serial number'!$A:$A,0),MATCH(_7043_DJones_1_export_excel_2_9_[[#Headers],[Data]],'By serial number'!$A$1:$AV$1,0)))</f>
        <v>Flower Foods Inc. Thomasville GA delivered 1/24/13</v>
      </c>
      <c r="AE189" s="4" t="str">
        <f>IF(LEN(INDEX('By serial number'!$A:$AV,MATCH(TEXT($C189,"000"),'By serial number'!$A:$A,0),MATCH(_7043_DJones_1_export_excel_2_9_[[#Headers],[NAME]],'By serial number'!$A$1:$AV$1,0)))=0,"",INDEX('By serial number'!$A:$AV,MATCH(TEXT($C189,"000"),'By serial number'!$A:$A,0),MATCH(_7043_DJones_1_export_excel_2_9_[[#Headers],[NAME]],'By serial number'!$A$1:$AV$1,0)))</f>
        <v>TRUIST EQUIPMENT FINANCE CORP</v>
      </c>
      <c r="AF189" s="4" t="str">
        <f>IF(LEN(INDEX('By serial number'!$A:$AV,MATCH(TEXT($C189,"000"),'By serial number'!$A:$A,0),MATCH(_7043_DJones_1_export_excel_2_9_[[#Headers],[STREET]],'By serial number'!$A$1:$AV$1,0)))=0,"",INDEX('By serial number'!$A:$AV,MATCH(TEXT($C189,"000"),'By serial number'!$A:$A,0),MATCH(_7043_DJones_1_export_excel_2_9_[[#Headers],[STREET]],'By serial number'!$A$1:$AV$1,0)))</f>
        <v>245 PEACHTREE CENTER AVE NE</v>
      </c>
      <c r="AG189" s="4" t="str">
        <f>IF(LEN(INDEX('By serial number'!$A:$AV,MATCH(TEXT($C189,"000"),'By serial number'!$A:$A,0),MATCH(_7043_DJones_1_export_excel_2_9_[[#Headers],[CITY]],'By serial number'!$A$1:$AV$1,0)))=0,"",INDEX('By serial number'!$A:$AV,MATCH(TEXT($C189,"000"),'By serial number'!$A:$A,0),MATCH(_7043_DJones_1_export_excel_2_9_[[#Headers],[CITY]],'By serial number'!$A$1:$AV$1,0)))</f>
        <v>ATLANTA</v>
      </c>
      <c r="AH189" s="4" t="str">
        <f>IF(LEN(INDEX('By serial number'!$A:$AV,MATCH(TEXT($C189,"000"),'By serial number'!$A:$A,0),MATCH(_7043_DJones_1_export_excel_2_9_[[#Headers],[STATE]],'By serial number'!$A$1:$AV$1,0)))=0,"",INDEX('By serial number'!$A:$AV,MATCH(TEXT($C189,"000"),'By serial number'!$A:$A,0),MATCH(_7043_DJones_1_export_excel_2_9_[[#Headers],[STATE]],'By serial number'!$A$1:$AV$1,0)))</f>
        <v>GA</v>
      </c>
      <c r="AI189" s="4" t="e">
        <f>IF(LEN(INDEX('By serial number'!$A:$AV,MATCH(TEXT($C189,"000"),'By serial number'!$A:$A,0),MATCH(_7043_DJones_1_export_excel_2_9_[[#Headers],[Column1]],'By serial number'!$A$1:$AV$1,0)))=0,"",INDEX('By serial number'!$A:$AV,MATCH(TEXT($C189,"000"),'By serial number'!$A:$A,0),MATCH(_7043_DJones_1_export_excel_2_9_[[#Headers],[Column1]],'By serial number'!$A$1:$AV$1,0)))</f>
        <v>#N/A</v>
      </c>
      <c r="AJ189" s="4" t="str">
        <f>IF(LEN(INDEX('By serial number'!$A:$AV,MATCH(TEXT($C189,"000"),'By serial number'!$A:$A,0),MATCH(_7043_DJones_1_export_excel_2_9_[[#Headers],[OTHER NAMES(1)]],'By serial number'!$A$1:$AV$1,0)))=0,"",INDEX('By serial number'!$A:$AV,MATCH(TEXT($C189,"000"),'By serial number'!$A:$A,0),MATCH(_7043_DJones_1_export_excel_2_9_[[#Headers],[OTHER NAMES(1)]],'By serial number'!$A$1:$AV$1,0)))</f>
        <v/>
      </c>
      <c r="AK189" s="4" t="str">
        <f>IF(LEN(INDEX('By serial number'!$A:$AV,MATCH(TEXT($C189,"000"),'By serial number'!$A:$A,0),MATCH(_7043_DJones_1_export_excel_2_9_[[#Headers],[OTHER NAMES(2)]],'By serial number'!$A$1:$AV$1,0)))=0,"",INDEX('By serial number'!$A:$AV,MATCH(TEXT($C189,"000"),'By serial number'!$A:$A,0),MATCH(_7043_DJones_1_export_excel_2_9_[[#Headers],[OTHER NAMES(2)]],'By serial number'!$A$1:$AV$1,0)))</f>
        <v/>
      </c>
      <c r="AL189" s="4" t="str">
        <f>IF(LEN(INDEX('By serial number'!$A:$AV,MATCH(TEXT($C189,"000"),'By serial number'!$A:$A,0),MATCH(_7043_DJones_1_export_excel_2_9_[[#Headers],[Part 135 Certificate Holder Name]],'By serial number'!$A$1:$AV$1,0)))=0,"",INDEX('By serial number'!$A:$AV,MATCH(TEXT($C189,"000"),'By serial number'!$A:$A,0),MATCH(_7043_DJones_1_export_excel_2_9_[[#Headers],[Part 135 Certificate Holder Name]],'By serial number'!$A$1:$AV$1,0)))</f>
        <v/>
      </c>
      <c r="AM189" s="4" t="str">
        <f>IF(LEN(INDEX('By serial number'!$A:$AV,MATCH(TEXT($C189,"000"),'By serial number'!$A:$A,0),MATCH(_7043_DJones_1_export_excel_2_9_[[#Headers],[Part 135 Dsgn]],'By serial number'!$A$1:$AV$1,0)))=0,"",INDEX('By serial number'!$A:$AV,MATCH(TEXT($C189,"000"),'By serial number'!$A:$A,0),MATCH(_7043_DJones_1_export_excel_2_9_[[#Headers],[Part 135 Dsgn]],'By serial number'!$A$1:$AV$1,0)))</f>
        <v/>
      </c>
      <c r="AN189" s="4" t="e">
        <f>IF(LEN(INDEX('By serial number'!$A:$AV,MATCH(TEXT($C189,"000"),'By serial number'!$A:$A,0),MATCH(_7043_DJones_1_export_excel_2_9_[[#Headers],[Column2]],'By serial number'!$A$1:$AV$1,0)))=0,"",INDEX('By serial number'!$A:$AV,MATCH(TEXT($C189,"000"),'By serial number'!$A:$A,0),MATCH(_7043_DJones_1_export_excel_2_9_[[#Headers],[Column2]],'By serial number'!$A$1:$AV$1,0)))</f>
        <v>#N/A</v>
      </c>
      <c r="AO189" s="4" t="str">
        <f>IF(LEN(INDEX('By serial number'!$A:$AV,MATCH(TEXT($C189,"000"),'By serial number'!$A:$A,0),MATCH(_7043_DJones_1_export_excel_2_9_[[#Headers],[DNB Key People]],'By serial number'!$A$1:$AV$1,0)))=0,"",INDEX('By serial number'!$A:$AV,MATCH(TEXT($C189,"000"),'By serial number'!$A:$A,0),MATCH(_7043_DJones_1_export_excel_2_9_[[#Headers],[DNB Key People]],'By serial number'!$A$1:$AV$1,0)))</f>
        <v/>
      </c>
      <c r="AP189" s="4" t="str">
        <f>IF(LEN(INDEX('By serial number'!$A:$AV,MATCH(TEXT($C189,"000"),'By serial number'!$A:$A,0),MATCH(_7043_DJones_1_export_excel_2_9_[[#Headers],[POC]],'By serial number'!$A$1:$AV$1,0)))=0,"",INDEX('By serial number'!$A:$AV,MATCH(TEXT($C189,"000"),'By serial number'!$A:$A,0),MATCH(_7043_DJones_1_export_excel_2_9_[[#Headers],[POC]],'By serial number'!$A$1:$AV$1,0)))</f>
        <v/>
      </c>
      <c r="AQ189" s="4" t="str">
        <f>IF(LEN(INDEX('By serial number'!$A:$AV,MATCH(TEXT($C189,"000"),'By serial number'!$A:$A,0),MATCH(_7043_DJones_1_export_excel_2_9_[[#Headers],[Title]],'By serial number'!$A$1:$AV$1,0)))=0,"",INDEX('By serial number'!$A:$AV,MATCH(TEXT($C189,"000"),'By serial number'!$A:$A,0),MATCH(_7043_DJones_1_export_excel_2_9_[[#Headers],[Title]],'By serial number'!$A$1:$AV$1,0)))</f>
        <v/>
      </c>
      <c r="AR189" s="4" t="str">
        <f>IF(LEN(INDEX('By serial number'!$A:$AV,MATCH(TEXT($C189,"000"),'By serial number'!$A:$A,0),MATCH(_7043_DJones_1_export_excel_2_9_[[#Headers],[Address]],'By serial number'!$A$1:$AV$1,0)))=0,"",INDEX('By serial number'!$A:$AV,MATCH(TEXT($C189,"000"),'By serial number'!$A:$A,0),MATCH(_7043_DJones_1_export_excel_2_9_[[#Headers],[Address]],'By serial number'!$A$1:$AV$1,0)))</f>
        <v/>
      </c>
      <c r="AS189" s="4" t="e">
        <f>IF(LEN(INDEX('By serial number'!$A:$AV,MATCH(TEXT($C189,"000"),'By serial number'!$A:$A,0),MATCH(_7043_DJones_1_export_excel_2_9_[[#Headers],[Column3]],'By serial number'!$A$1:$AV$1,0)))=0,"",INDEX('By serial number'!$A:$AV,MATCH(TEXT($C189,"000"),'By serial number'!$A:$A,0),MATCH(_7043_DJones_1_export_excel_2_9_[[#Headers],[Column3]],'By serial number'!$A$1:$AV$1,0)))</f>
        <v>#N/A</v>
      </c>
      <c r="AT189" s="4" t="str">
        <f>IF(LEN(INDEX('By serial number'!$A:$AV,MATCH(TEXT($C189,"000"),'By serial number'!$A:$A,0),MATCH(_7043_DJones_1_export_excel_2_9_[[#Headers],[Phone]],'By serial number'!$A$1:$AV$1,0)))=0,"",INDEX('By serial number'!$A:$AV,MATCH(TEXT($C189,"000"),'By serial number'!$A:$A,0),MATCH(_7043_DJones_1_export_excel_2_9_[[#Headers],[Phone]],'By serial number'!$A$1:$AV$1,0)))</f>
        <v/>
      </c>
      <c r="AU189" s="4" t="str">
        <f>IF(LEN(INDEX('By serial number'!$A:$AV,MATCH(TEXT($C189,"000"),'By serial number'!$A:$A,0),MATCH(_7043_DJones_1_export_excel_2_9_[[#Headers],[Email]],'By serial number'!$A$1:$AV$1,0)))=0,"",INDEX('By serial number'!$A:$AV,MATCH(TEXT($C189,"000"),'By serial number'!$A:$A,0),MATCH(_7043_DJones_1_export_excel_2_9_[[#Headers],[Email]],'By serial number'!$A$1:$AV$1,0)))</f>
        <v/>
      </c>
      <c r="AV189" s="4" t="e">
        <f>IF(LEN(INDEX('By serial number'!$A:$AV,MATCH(TEXT($C189,"000"),'By serial number'!$A:$A,0),MATCH(_7043_DJones_1_export_excel_2_9_[[#Headers],[Column4]],'By serial number'!$A$1:$AV$1,0)))=0,"",INDEX('By serial number'!$A:$AV,MATCH(TEXT($C189,"000"),'By serial number'!$A:$A,0),MATCH(_7043_DJones_1_export_excel_2_9_[[#Headers],[Column4]],'By serial number'!$A$1:$AV$1,0)))</f>
        <v>#N/A</v>
      </c>
      <c r="AW189" s="4" t="str">
        <f>IF(LEN(INDEX('By serial number'!$A:$AV,MATCH(TEXT($C189,"000"),'By serial number'!$A:$A,0),MATCH(_7043_DJones_1_export_excel_2_9_[[#Headers],[NBAA Name]],'By serial number'!$A$1:$AV$1,0)))=0,"",INDEX('By serial number'!$A:$AV,MATCH(TEXT($C189,"000"),'By serial number'!$A:$A,0),MATCH(_7043_DJones_1_export_excel_2_9_[[#Headers],[NBAA Name]],'By serial number'!$A$1:$AV$1,0)))</f>
        <v xml:space="preserve">Flowers Foods, Inc. </v>
      </c>
      <c r="AX189" s="4" t="str">
        <f>IF(LEN(INDEX('By serial number'!$A:$AV,MATCH(TEXT($C189,"000"),'By serial number'!$A:$A,0),MATCH(_7043_DJones_1_export_excel_2_9_[[#Headers],[NBAA Addr1]],'By serial number'!$A$1:$AV$1,0)))=0,"",INDEX('By serial number'!$A:$AV,MATCH(TEXT($C189,"000"),'By serial number'!$A:$A,0),MATCH(_7043_DJones_1_export_excel_2_9_[[#Headers],[NBAA Addr1]],'By serial number'!$A$1:$AV$1,0)))</f>
        <v>1919 Flowers Circle</v>
      </c>
      <c r="AY189" s="4" t="str">
        <f>IF(LEN(INDEX('By serial number'!$A:$AV,MATCH(TEXT($C189,"000"),'By serial number'!$A:$A,0),MATCH(_7043_DJones_1_export_excel_2_9_[[#Headers],[NBAA Addr2]],'By serial number'!$A$1:$AV$1,0)))=0,"",INDEX('By serial number'!$A:$AV,MATCH(TEXT($C189,"000"),'By serial number'!$A:$A,0),MATCH(_7043_DJones_1_export_excel_2_9_[[#Headers],[NBAA Addr2]],'By serial number'!$A$1:$AV$1,0)))</f>
        <v/>
      </c>
      <c r="AZ189" s="4" t="str">
        <f>IF(LEN(INDEX('By serial number'!$A:$AV,MATCH(TEXT($C189,"000"),'By serial number'!$A:$A,0),MATCH(_7043_DJones_1_export_excel_2_9_[[#Headers],[NBAA City]],'By serial number'!$A$1:$AV$1,0)))=0,"",INDEX('By serial number'!$A:$AV,MATCH(TEXT($C189,"000"),'By serial number'!$A:$A,0),MATCH(_7043_DJones_1_export_excel_2_9_[[#Headers],[NBAA City]],'By serial number'!$A$1:$AV$1,0)))</f>
        <v>Baton Rouge</v>
      </c>
      <c r="BA189" s="4" t="str">
        <f>IF(LEN(INDEX('By serial number'!$A:$AV,MATCH(TEXT($C189,"000"),'By serial number'!$A:$A,0),MATCH(_7043_DJones_1_export_excel_2_9_[[#Headers],[NBAA State]],'By serial number'!$A$1:$AV$1,0)))=0,"",INDEX('By serial number'!$A:$AV,MATCH(TEXT($C189,"000"),'By serial number'!$A:$A,0),MATCH(_7043_DJones_1_export_excel_2_9_[[#Headers],[NBAA State]],'By serial number'!$A$1:$AV$1,0)))</f>
        <v>Thomasville</v>
      </c>
      <c r="BB189" s="4" t="str">
        <f>IF(LEN(INDEX('By serial number'!$A:$AV,MATCH(TEXT($C189,"000"),'By serial number'!$A:$A,0),MATCH(_7043_DJones_1_export_excel_2_9_[[#Headers],[NBAA Zip]],'By serial number'!$A$1:$AV$1,0)))=0,"",INDEX('By serial number'!$A:$AV,MATCH(TEXT($C189,"000"),'By serial number'!$A:$A,0),MATCH(_7043_DJones_1_export_excel_2_9_[[#Headers],[NBAA Zip]],'By serial number'!$A$1:$AV$1,0)))</f>
        <v>Thomasville Georgia 31757-1137</v>
      </c>
      <c r="BC189" s="4" t="str">
        <f>IF(LEN(INDEX('By serial number'!$A:$AV,MATCH(TEXT($C189,"000"),'By serial number'!$A:$A,0),MATCH(_7043_DJones_1_export_excel_2_9_[[#Headers],[NBAA Phone]],'By serial number'!$A$1:$AV$1,0)))=0,"",INDEX('By serial number'!$A:$AV,MATCH(TEXT($C189,"000"),'By serial number'!$A:$A,0),MATCH(_7043_DJones_1_export_excel_2_9_[[#Headers],[NBAA Phone]],'By serial number'!$A$1:$AV$1,0)))</f>
        <v>+1 229.221.4604</v>
      </c>
      <c r="BD189" s="4" t="str">
        <f>IF(LEN(INDEX('By serial number'!$A:$AV,MATCH(TEXT($C189,"000"),'By serial number'!$A:$A,0),MATCH(_7043_DJones_1_export_excel_2_9_[[#Headers],[NBAA Web]],'By serial number'!$A$1:$AV$1,0)))=0,"",INDEX('By serial number'!$A:$AV,MATCH(TEXT($C189,"000"),'By serial number'!$A:$A,0),MATCH(_7043_DJones_1_export_excel_2_9_[[#Headers],[NBAA Web]],'By serial number'!$A$1:$AV$1,0)))</f>
        <v/>
      </c>
      <c r="BE189" s="4" t="str">
        <f>IF(LEN(INDEX('By serial number'!$A:$AV,MATCH(TEXT($C189,"000"),'By serial number'!$A:$A,0),MATCH(_7043_DJones_1_export_excel_2_9_[[#Headers],[NBAA email]],'By serial number'!$A$1:$AV$1,0)))=0,"",INDEX('By serial number'!$A:$AV,MATCH(TEXT($C189,"000"),'By serial number'!$A:$A,0),MATCH(_7043_DJones_1_export_excel_2_9_[[#Headers],[NBAA email]],'By serial number'!$A$1:$AV$1,0)))</f>
        <v/>
      </c>
      <c r="BF189" s="4" t="str">
        <f>IF(LEN(INDEX('By serial number'!$A:$AV,MATCH(TEXT($C189,"000"),'By serial number'!$A:$A,0),MATCH(_7043_DJones_1_export_excel_2_9_[[#Headers],[NBAA NBAA Link]],'By serial number'!$A$1:$AV$1,0)))=0,"",INDEX('By serial number'!$A:$AV,MATCH(TEXT($C189,"000"),'By serial number'!$A:$A,0),MATCH(_7043_DJones_1_export_excel_2_9_[[#Headers],[NBAA NBAA Link]],'By serial number'!$A$1:$AV$1,0)))</f>
        <v/>
      </c>
      <c r="BG189" s="4" t="str">
        <f>IF(LEN(INDEX('By serial number'!$A:$AV,MATCH(TEXT($C189,"000"),'By serial number'!$A:$A,0),MATCH(_7043_DJones_1_export_excel_2_9_[[#Headers],[Certificate Designator]],'By serial number'!$A$1:$AV$1,0)))=0,"",INDEX('By serial number'!$A:$AV,MATCH(TEXT($C189,"000"),'By serial number'!$A:$A,0),MATCH(_7043_DJones_1_export_excel_2_9_[[#Headers],[Certificate Designator]],'By serial number'!$A$1:$AV$1,0)))</f>
        <v/>
      </c>
      <c r="BH189" s="4" t="str">
        <f>IF(LEN(INDEX('By serial number'!$A:$AV,MATCH(TEXT($C189,"000"),'By serial number'!$A:$A,0),MATCH(_7043_DJones_1_export_excel_2_9_[[#Headers],[Company Name]],'By serial number'!$A$1:$AV$1,0)))=0,"",INDEX('By serial number'!$A:$AV,MATCH(TEXT($C189,"000"),'By serial number'!$A:$A,0),MATCH(_7043_DJones_1_export_excel_2_9_[[#Headers],[Company Name]],'By serial number'!$A$1:$AV$1,0)))</f>
        <v/>
      </c>
      <c r="BI189" s="4" t="str">
        <f>IF(LEN(INDEX('By serial number'!$A:$AV,MATCH(TEXT($C189,"000"),'By serial number'!$A:$A,0),MATCH(_7043_DJones_1_export_excel_2_9_[[#Headers],[CEO_Name]],'By serial number'!$A$1:$AV$1,0)))=0,"",INDEX('By serial number'!$A:$AV,MATCH(TEXT($C189,"000"),'By serial number'!$A:$A,0),MATCH(_7043_DJones_1_export_excel_2_9_[[#Headers],[CEO_Name]],'By serial number'!$A$1:$AV$1,0)))</f>
        <v/>
      </c>
      <c r="BJ189" s="4" t="str">
        <f>IF(LEN(INDEX('By serial number'!$A:$AV,MATCH(TEXT($C189,"000"),'By serial number'!$A:$A,0),MATCH(_7043_DJones_1_export_excel_2_9_[[#Headers],[CEO_Title]],'By serial number'!$A$1:$AV$1,0)))=0,"",INDEX('By serial number'!$A:$AV,MATCH(TEXT($C189,"000"),'By serial number'!$A:$A,0),MATCH(_7043_DJones_1_export_excel_2_9_[[#Headers],[CEO_Title]],'By serial number'!$A$1:$AV$1,0)))</f>
        <v/>
      </c>
      <c r="BK189" s="4" t="str">
        <f>IF(LEN(INDEX('By serial number'!$A:$AV,MATCH(TEXT($C189,"000"),'By serial number'!$A:$A,0),MATCH(_7043_DJones_1_export_excel_2_9_[[#Headers],[CEO_Address1]],'By serial number'!$A$1:$AV$1,0)))=0,"",INDEX('By serial number'!$A:$AV,MATCH(TEXT($C189,"000"),'By serial number'!$A:$A,0),MATCH(_7043_DJones_1_export_excel_2_9_[[#Headers],[CEO_Address1]],'By serial number'!$A$1:$AV$1,0)))</f>
        <v/>
      </c>
      <c r="BL189" s="4" t="str">
        <f>IF(LEN(INDEX('By serial number'!$A:$AV,MATCH(TEXT($C189,"000"),'By serial number'!$A:$A,0),MATCH(_7043_DJones_1_export_excel_2_9_[[#Headers],[CEO_Address2]],'By serial number'!$A$1:$AV$1,0)))=0,"",INDEX('By serial number'!$A:$AV,MATCH(TEXT($C189,"000"),'By serial number'!$A:$A,0),MATCH(_7043_DJones_1_export_excel_2_9_[[#Headers],[CEO_Address2]],'By serial number'!$A$1:$AV$1,0)))</f>
        <v/>
      </c>
      <c r="BM189" s="4" t="str">
        <f>IF(LEN(INDEX('By serial number'!$A:$AV,MATCH(TEXT($C189,"000"),'By serial number'!$A:$A,0),MATCH(_7043_DJones_1_export_excel_2_9_[[#Headers],[CEO_Address3]],'By serial number'!$A$1:$AV$1,0)))=0,"",INDEX('By serial number'!$A:$AV,MATCH(TEXT($C189,"000"),'By serial number'!$A:$A,0),MATCH(_7043_DJones_1_export_excel_2_9_[[#Headers],[CEO_Address3]],'By serial number'!$A$1:$AV$1,0)))</f>
        <v/>
      </c>
      <c r="BN189" s="4" t="str">
        <f>IF(LEN(INDEX('By serial number'!$A:$AV,MATCH(TEXT($C189,"000"),'By serial number'!$A:$A,0),MATCH(_7043_DJones_1_export_excel_2_9_[[#Headers],[CEO_City]],'By serial number'!$A$1:$AV$1,0)))=0,"",INDEX('By serial number'!$A:$AV,MATCH(TEXT($C189,"000"),'By serial number'!$A:$A,0),MATCH(_7043_DJones_1_export_excel_2_9_[[#Headers],[CEO_City]],'By serial number'!$A$1:$AV$1,0)))</f>
        <v/>
      </c>
      <c r="BO189" s="4" t="str">
        <f>IF(LEN(INDEX('By serial number'!$A:$AV,MATCH(TEXT($C189,"000"),'By serial number'!$A:$A,0),MATCH(_7043_DJones_1_export_excel_2_9_[[#Headers],[CEO_State]],'By serial number'!$A$1:$AV$1,0)))=0,"",INDEX('By serial number'!$A:$AV,MATCH(TEXT($C189,"000"),'By serial number'!$A:$A,0),MATCH(_7043_DJones_1_export_excel_2_9_[[#Headers],[CEO_State]],'By serial number'!$A$1:$AV$1,0)))</f>
        <v/>
      </c>
      <c r="BP189" s="4" t="str">
        <f>IF(LEN(INDEX('By serial number'!$A:$AV,MATCH(TEXT($C189,"000"),'By serial number'!$A:$A,0),MATCH(_7043_DJones_1_export_excel_2_9_[[#Headers],[CEO_Postal_Code]],'By serial number'!$A$1:$AV$1,0)))=0,"",INDEX('By serial number'!$A:$AV,MATCH(TEXT($C189,"000"),'By serial number'!$A:$A,0),MATCH(_7043_DJones_1_export_excel_2_9_[[#Headers],[CEO_Postal_Code]],'By serial number'!$A$1:$AV$1,0)))</f>
        <v/>
      </c>
      <c r="BQ189" s="4" t="str">
        <f>IF(LEN(INDEX('By serial number'!$A:$AV,MATCH(TEXT($C189,"000"),'By serial number'!$A:$A,0),MATCH(_7043_DJones_1_export_excel_2_9_[[#Headers],[CEO_Country]],'By serial number'!$A$1:$AV$1,0)))=0,"",INDEX('By serial number'!$A:$AV,MATCH(TEXT($C189,"000"),'By serial number'!$A:$A,0),MATCH(_7043_DJones_1_export_excel_2_9_[[#Headers],[CEO_Country]],'By serial number'!$A$1:$AV$1,0)))</f>
        <v/>
      </c>
      <c r="BR189" s="4" t="str">
        <f>IF(LEN(INDEX('By serial number'!$A:$AV,MATCH(TEXT($C189,"000"),'By serial number'!$A:$A,0),MATCH(_7043_DJones_1_export_excel_2_9_[[#Headers],[CEO_Phone]],'By serial number'!$A$1:$AV$1,0)))=0,"",INDEX('By serial number'!$A:$AV,MATCH(TEXT($C189,"000"),'By serial number'!$A:$A,0),MATCH(_7043_DJones_1_export_excel_2_9_[[#Headers],[CEO_Phone]],'By serial number'!$A$1:$AV$1,0)))</f>
        <v/>
      </c>
      <c r="BS189" s="4" t="str">
        <f>IF(LEN(INDEX('By serial number'!$A:$AV,MATCH(TEXT($C189,"000"),'By serial number'!$A:$A,0),MATCH(_7043_DJones_1_export_excel_2_9_[[#Headers],[CEO_Phone_Extension]],'By serial number'!$A$1:$AV$1,0)))=0,"",INDEX('By serial number'!$A:$AV,MATCH(TEXT($C189,"000"),'By serial number'!$A:$A,0),MATCH(_7043_DJones_1_export_excel_2_9_[[#Headers],[CEO_Phone_Extension]],'By serial number'!$A$1:$AV$1,0)))</f>
        <v/>
      </c>
      <c r="BT189" s="4" t="str">
        <f>IF(LEN(INDEX('By serial number'!$A:$AV,MATCH(TEXT($C189,"000"),'By serial number'!$A:$A,0),MATCH(_7043_DJones_1_export_excel_2_9_[[#Headers],[CEO_Foreign_Phone]],'By serial number'!$A$1:$AV$1,0)))=0,"",INDEX('By serial number'!$A:$AV,MATCH(TEXT($C189,"000"),'By serial number'!$A:$A,0),MATCH(_7043_DJones_1_export_excel_2_9_[[#Headers],[CEO_Foreign_Phone]],'By serial number'!$A$1:$AV$1,0)))</f>
        <v/>
      </c>
      <c r="BU189" s="4" t="str">
        <f>IFERROR(INDEX(Zerobounce!$A:$B,MATCH(_7043_DJones_1_export_excel_2_9_[[#This Row],[COMPEMAILADDRESS]],Zerobounce!$A:$A,0),2),"")</f>
        <v/>
      </c>
      <c r="BV189" s="4" t="str">
        <f>IFERROR(INDEX(Zerobounce!$A:$B,MATCH(_7043_DJones_1_export_excel_2_9_[[#This Row],[CONTACTEMAIL]],Zerobounce!$A:$A,0),2),"")</f>
        <v>catch-all</v>
      </c>
      <c r="BW189" s="11"/>
    </row>
    <row r="190" spans="1:75" x14ac:dyDescent="0.25">
      <c r="A190" s="4" t="s">
        <v>999</v>
      </c>
      <c r="B190" s="4" t="s">
        <v>1000</v>
      </c>
      <c r="C190">
        <v>304</v>
      </c>
      <c r="D190" s="4" t="s">
        <v>2231</v>
      </c>
      <c r="E190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PR-CBA </v>
      </c>
      <c r="F190" s="4" t="s">
        <v>2232</v>
      </c>
      <c r="G190" s="4" t="s">
        <v>2195</v>
      </c>
      <c r="H190" s="4" t="s">
        <v>478</v>
      </c>
      <c r="I190" s="4" t="s">
        <v>1043</v>
      </c>
      <c r="J190" s="4" t="s">
        <v>2233</v>
      </c>
      <c r="K190" s="4" t="s">
        <v>2234</v>
      </c>
      <c r="L190" s="4" t="s">
        <v>2235</v>
      </c>
      <c r="M190" s="4" t="s">
        <v>2194</v>
      </c>
      <c r="N190" s="4" t="s">
        <v>2195</v>
      </c>
      <c r="O190" t="s">
        <v>2236</v>
      </c>
      <c r="P190" s="4" t="s">
        <v>478</v>
      </c>
      <c r="Q190" s="4" t="s">
        <v>1016</v>
      </c>
      <c r="R190" s="4" t="s">
        <v>2237</v>
      </c>
      <c r="S190" s="4"/>
      <c r="T190" s="4" t="s">
        <v>2238</v>
      </c>
      <c r="U190" s="4"/>
      <c r="V190" s="4" t="s">
        <v>1125</v>
      </c>
      <c r="W190" s="4" t="s">
        <v>2239</v>
      </c>
      <c r="X190" s="4" t="s">
        <v>2240</v>
      </c>
      <c r="Y190" s="4"/>
      <c r="Z190" s="4" t="s">
        <v>2238</v>
      </c>
      <c r="AA190" s="4"/>
      <c r="AB190" s="4"/>
      <c r="AC190" s="4" t="str">
        <f>IF(LEN(INDEX('By serial number'!$A:$AV,MATCH(TEXT($C190,"000"),'By serial number'!$A:$A,0),MATCH(_7043_DJones_1_export_excel_2_9_[[#Headers],["Operator"]],'By serial number'!$A$1:$AV$1,0)))=0,"",INDEX('By serial number'!$A:$AV,MATCH(TEXT($C190,"000"),'By serial number'!$A:$A,0),MATCH(_7043_DJones_1_export_excel_2_9_[[#Headers],["Operator"]],'By serial number'!$A$1:$AV$1,0)))</f>
        <v/>
      </c>
      <c r="AD190" s="4" t="str">
        <f>IF(LEN(INDEX('By serial number'!$A:$AV,MATCH(TEXT($C190,"000"),'By serial number'!$A:$A,0),MATCH(_7043_DJones_1_export_excel_2_9_[[#Headers],[Data]],'By serial number'!$A$1:$AV$1,0)))=0,"",INDEX('By serial number'!$A:$AV,MATCH(TEXT($C190,"000"),'By serial number'!$A:$A,0),MATCH(_7043_DJones_1_export_excel_2_9_[[#Headers],[Data]],'By serial number'!$A$1:$AV$1,0)))</f>
        <v>Ambev S.A rg 06/20/13</v>
      </c>
      <c r="AE190" s="4" t="str">
        <f>IF(LEN(INDEX('By serial number'!$A:$AV,MATCH(TEXT($C190,"000"),'By serial number'!$A:$A,0),MATCH(_7043_DJones_1_export_excel_2_9_[[#Headers],[NAME]],'By serial number'!$A$1:$AV$1,0)))=0,"",INDEX('By serial number'!$A:$AV,MATCH(TEXT($C190,"000"),'By serial number'!$A:$A,0),MATCH(_7043_DJones_1_export_excel_2_9_[[#Headers],[NAME]],'By serial number'!$A$1:$AV$1,0)))</f>
        <v xml:space="preserve">AMBEV S.A </v>
      </c>
      <c r="AF190" s="4" t="str">
        <f>IF(LEN(INDEX('By serial number'!$A:$AV,MATCH(TEXT($C190,"000"),'By serial number'!$A:$A,0),MATCH(_7043_DJones_1_export_excel_2_9_[[#Headers],[STREET]],'By serial number'!$A$1:$AV$1,0)))=0,"",INDEX('By serial number'!$A:$AV,MATCH(TEXT($C190,"000"),'By serial number'!$A:$A,0),MATCH(_7043_DJones_1_export_excel_2_9_[[#Headers],[STREET]],'By serial number'!$A$1:$AV$1,0)))</f>
        <v/>
      </c>
      <c r="AG190" s="4" t="str">
        <f>IF(LEN(INDEX('By serial number'!$A:$AV,MATCH(TEXT($C190,"000"),'By serial number'!$A:$A,0),MATCH(_7043_DJones_1_export_excel_2_9_[[#Headers],[CITY]],'By serial number'!$A$1:$AV$1,0)))=0,"",INDEX('By serial number'!$A:$AV,MATCH(TEXT($C190,"000"),'By serial number'!$A:$A,0),MATCH(_7043_DJones_1_export_excel_2_9_[[#Headers],[CITY]],'By serial number'!$A$1:$AV$1,0)))</f>
        <v/>
      </c>
      <c r="AH190" s="4" t="str">
        <f>IF(LEN(INDEX('By serial number'!$A:$AV,MATCH(TEXT($C190,"000"),'By serial number'!$A:$A,0),MATCH(_7043_DJones_1_export_excel_2_9_[[#Headers],[STATE]],'By serial number'!$A$1:$AV$1,0)))=0,"",INDEX('By serial number'!$A:$AV,MATCH(TEXT($C190,"000"),'By serial number'!$A:$A,0),MATCH(_7043_DJones_1_export_excel_2_9_[[#Headers],[STATE]],'By serial number'!$A$1:$AV$1,0)))</f>
        <v/>
      </c>
      <c r="AI190" s="4" t="e">
        <f>IF(LEN(INDEX('By serial number'!$A:$AV,MATCH(TEXT($C190,"000"),'By serial number'!$A:$A,0),MATCH(_7043_DJones_1_export_excel_2_9_[[#Headers],[Column1]],'By serial number'!$A$1:$AV$1,0)))=0,"",INDEX('By serial number'!$A:$AV,MATCH(TEXT($C190,"000"),'By serial number'!$A:$A,0),MATCH(_7043_DJones_1_export_excel_2_9_[[#Headers],[Column1]],'By serial number'!$A$1:$AV$1,0)))</f>
        <v>#N/A</v>
      </c>
      <c r="AJ190" s="4" t="str">
        <f>IF(LEN(INDEX('By serial number'!$A:$AV,MATCH(TEXT($C190,"000"),'By serial number'!$A:$A,0),MATCH(_7043_DJones_1_export_excel_2_9_[[#Headers],[OTHER NAMES(1)]],'By serial number'!$A$1:$AV$1,0)))=0,"",INDEX('By serial number'!$A:$AV,MATCH(TEXT($C190,"000"),'By serial number'!$A:$A,0),MATCH(_7043_DJones_1_export_excel_2_9_[[#Headers],[OTHER NAMES(1)]],'By serial number'!$A$1:$AV$1,0)))</f>
        <v/>
      </c>
      <c r="AK190" s="4" t="str">
        <f>IF(LEN(INDEX('By serial number'!$A:$AV,MATCH(TEXT($C190,"000"),'By serial number'!$A:$A,0),MATCH(_7043_DJones_1_export_excel_2_9_[[#Headers],[OTHER NAMES(2)]],'By serial number'!$A$1:$AV$1,0)))=0,"",INDEX('By serial number'!$A:$AV,MATCH(TEXT($C190,"000"),'By serial number'!$A:$A,0),MATCH(_7043_DJones_1_export_excel_2_9_[[#Headers],[OTHER NAMES(2)]],'By serial number'!$A$1:$AV$1,0)))</f>
        <v/>
      </c>
      <c r="AL190" s="4" t="str">
        <f>IF(LEN(INDEX('By serial number'!$A:$AV,MATCH(TEXT($C190,"000"),'By serial number'!$A:$A,0),MATCH(_7043_DJones_1_export_excel_2_9_[[#Headers],[Part 135 Certificate Holder Name]],'By serial number'!$A$1:$AV$1,0)))=0,"",INDEX('By serial number'!$A:$AV,MATCH(TEXT($C190,"000"),'By serial number'!$A:$A,0),MATCH(_7043_DJones_1_export_excel_2_9_[[#Headers],[Part 135 Certificate Holder Name]],'By serial number'!$A$1:$AV$1,0)))</f>
        <v/>
      </c>
      <c r="AM190" s="4" t="str">
        <f>IF(LEN(INDEX('By serial number'!$A:$AV,MATCH(TEXT($C190,"000"),'By serial number'!$A:$A,0),MATCH(_7043_DJones_1_export_excel_2_9_[[#Headers],[Part 135 Dsgn]],'By serial number'!$A$1:$AV$1,0)))=0,"",INDEX('By serial number'!$A:$AV,MATCH(TEXT($C190,"000"),'By serial number'!$A:$A,0),MATCH(_7043_DJones_1_export_excel_2_9_[[#Headers],[Part 135 Dsgn]],'By serial number'!$A$1:$AV$1,0)))</f>
        <v/>
      </c>
      <c r="AN190" s="4" t="e">
        <f>IF(LEN(INDEX('By serial number'!$A:$AV,MATCH(TEXT($C190,"000"),'By serial number'!$A:$A,0),MATCH(_7043_DJones_1_export_excel_2_9_[[#Headers],[Column2]],'By serial number'!$A$1:$AV$1,0)))=0,"",INDEX('By serial number'!$A:$AV,MATCH(TEXT($C190,"000"),'By serial number'!$A:$A,0),MATCH(_7043_DJones_1_export_excel_2_9_[[#Headers],[Column2]],'By serial number'!$A$1:$AV$1,0)))</f>
        <v>#N/A</v>
      </c>
      <c r="AO190" s="4" t="str">
        <f>IF(LEN(INDEX('By serial number'!$A:$AV,MATCH(TEXT($C190,"000"),'By serial number'!$A:$A,0),MATCH(_7043_DJones_1_export_excel_2_9_[[#Headers],[DNB Key People]],'By serial number'!$A$1:$AV$1,0)))=0,"",INDEX('By serial number'!$A:$AV,MATCH(TEXT($C190,"000"),'By serial number'!$A:$A,0),MATCH(_7043_DJones_1_export_excel_2_9_[[#Headers],[DNB Key People]],'By serial number'!$A$1:$AV$1,0)))</f>
        <v/>
      </c>
      <c r="AP190" s="4" t="str">
        <f>IF(LEN(INDEX('By serial number'!$A:$AV,MATCH(TEXT($C190,"000"),'By serial number'!$A:$A,0),MATCH(_7043_DJones_1_export_excel_2_9_[[#Headers],[POC]],'By serial number'!$A$1:$AV$1,0)))=0,"",INDEX('By serial number'!$A:$AV,MATCH(TEXT($C190,"000"),'By serial number'!$A:$A,0),MATCH(_7043_DJones_1_export_excel_2_9_[[#Headers],[POC]],'By serial number'!$A$1:$AV$1,0)))</f>
        <v/>
      </c>
      <c r="AQ190" s="4" t="str">
        <f>IF(LEN(INDEX('By serial number'!$A:$AV,MATCH(TEXT($C190,"000"),'By serial number'!$A:$A,0),MATCH(_7043_DJones_1_export_excel_2_9_[[#Headers],[Title]],'By serial number'!$A$1:$AV$1,0)))=0,"",INDEX('By serial number'!$A:$AV,MATCH(TEXT($C190,"000"),'By serial number'!$A:$A,0),MATCH(_7043_DJones_1_export_excel_2_9_[[#Headers],[Title]],'By serial number'!$A$1:$AV$1,0)))</f>
        <v/>
      </c>
      <c r="AR190" s="4" t="str">
        <f>IF(LEN(INDEX('By serial number'!$A:$AV,MATCH(TEXT($C190,"000"),'By serial number'!$A:$A,0),MATCH(_7043_DJones_1_export_excel_2_9_[[#Headers],[Address]],'By serial number'!$A$1:$AV$1,0)))=0,"",INDEX('By serial number'!$A:$AV,MATCH(TEXT($C190,"000"),'By serial number'!$A:$A,0),MATCH(_7043_DJones_1_export_excel_2_9_[[#Headers],[Address]],'By serial number'!$A$1:$AV$1,0)))</f>
        <v/>
      </c>
      <c r="AS190" s="4" t="e">
        <f>IF(LEN(INDEX('By serial number'!$A:$AV,MATCH(TEXT($C190,"000"),'By serial number'!$A:$A,0),MATCH(_7043_DJones_1_export_excel_2_9_[[#Headers],[Column3]],'By serial number'!$A$1:$AV$1,0)))=0,"",INDEX('By serial number'!$A:$AV,MATCH(TEXT($C190,"000"),'By serial number'!$A:$A,0),MATCH(_7043_DJones_1_export_excel_2_9_[[#Headers],[Column3]],'By serial number'!$A$1:$AV$1,0)))</f>
        <v>#N/A</v>
      </c>
      <c r="AT190" s="4" t="str">
        <f>IF(LEN(INDEX('By serial number'!$A:$AV,MATCH(TEXT($C190,"000"),'By serial number'!$A:$A,0),MATCH(_7043_DJones_1_export_excel_2_9_[[#Headers],[Phone]],'By serial number'!$A$1:$AV$1,0)))=0,"",INDEX('By serial number'!$A:$AV,MATCH(TEXT($C190,"000"),'By serial number'!$A:$A,0),MATCH(_7043_DJones_1_export_excel_2_9_[[#Headers],[Phone]],'By serial number'!$A$1:$AV$1,0)))</f>
        <v/>
      </c>
      <c r="AU190" s="4" t="str">
        <f>IF(LEN(INDEX('By serial number'!$A:$AV,MATCH(TEXT($C190,"000"),'By serial number'!$A:$A,0),MATCH(_7043_DJones_1_export_excel_2_9_[[#Headers],[Email]],'By serial number'!$A$1:$AV$1,0)))=0,"",INDEX('By serial number'!$A:$AV,MATCH(TEXT($C190,"000"),'By serial number'!$A:$A,0),MATCH(_7043_DJones_1_export_excel_2_9_[[#Headers],[Email]],'By serial number'!$A$1:$AV$1,0)))</f>
        <v/>
      </c>
      <c r="AV190" s="4" t="e">
        <f>IF(LEN(INDEX('By serial number'!$A:$AV,MATCH(TEXT($C190,"000"),'By serial number'!$A:$A,0),MATCH(_7043_DJones_1_export_excel_2_9_[[#Headers],[Column4]],'By serial number'!$A$1:$AV$1,0)))=0,"",INDEX('By serial number'!$A:$AV,MATCH(TEXT($C190,"000"),'By serial number'!$A:$A,0),MATCH(_7043_DJones_1_export_excel_2_9_[[#Headers],[Column4]],'By serial number'!$A$1:$AV$1,0)))</f>
        <v>#N/A</v>
      </c>
      <c r="AW190" s="4" t="str">
        <f>IF(LEN(INDEX('By serial number'!$A:$AV,MATCH(TEXT($C190,"000"),'By serial number'!$A:$A,0),MATCH(_7043_DJones_1_export_excel_2_9_[[#Headers],[NBAA Name]],'By serial number'!$A$1:$AV$1,0)))=0,"",INDEX('By serial number'!$A:$AV,MATCH(TEXT($C190,"000"),'By serial number'!$A:$A,0),MATCH(_7043_DJones_1_export_excel_2_9_[[#Headers],[NBAA Name]],'By serial number'!$A$1:$AV$1,0)))</f>
        <v/>
      </c>
      <c r="AX190" s="4" t="str">
        <f>IF(LEN(INDEX('By serial number'!$A:$AV,MATCH(TEXT($C190,"000"),'By serial number'!$A:$A,0),MATCH(_7043_DJones_1_export_excel_2_9_[[#Headers],[NBAA Addr1]],'By serial number'!$A$1:$AV$1,0)))=0,"",INDEX('By serial number'!$A:$AV,MATCH(TEXT($C190,"000"),'By serial number'!$A:$A,0),MATCH(_7043_DJones_1_export_excel_2_9_[[#Headers],[NBAA Addr1]],'By serial number'!$A$1:$AV$1,0)))</f>
        <v/>
      </c>
      <c r="AY190" s="4" t="str">
        <f>IF(LEN(INDEX('By serial number'!$A:$AV,MATCH(TEXT($C190,"000"),'By serial number'!$A:$A,0),MATCH(_7043_DJones_1_export_excel_2_9_[[#Headers],[NBAA Addr2]],'By serial number'!$A$1:$AV$1,0)))=0,"",INDEX('By serial number'!$A:$AV,MATCH(TEXT($C190,"000"),'By serial number'!$A:$A,0),MATCH(_7043_DJones_1_export_excel_2_9_[[#Headers],[NBAA Addr2]],'By serial number'!$A$1:$AV$1,0)))</f>
        <v/>
      </c>
      <c r="AZ190" s="4" t="str">
        <f>IF(LEN(INDEX('By serial number'!$A:$AV,MATCH(TEXT($C190,"000"),'By serial number'!$A:$A,0),MATCH(_7043_DJones_1_export_excel_2_9_[[#Headers],[NBAA City]],'By serial number'!$A$1:$AV$1,0)))=0,"",INDEX('By serial number'!$A:$AV,MATCH(TEXT($C190,"000"),'By serial number'!$A:$A,0),MATCH(_7043_DJones_1_export_excel_2_9_[[#Headers],[NBAA City]],'By serial number'!$A$1:$AV$1,0)))</f>
        <v/>
      </c>
      <c r="BA190" s="4" t="str">
        <f>IF(LEN(INDEX('By serial number'!$A:$AV,MATCH(TEXT($C190,"000"),'By serial number'!$A:$A,0),MATCH(_7043_DJones_1_export_excel_2_9_[[#Headers],[NBAA State]],'By serial number'!$A$1:$AV$1,0)))=0,"",INDEX('By serial number'!$A:$AV,MATCH(TEXT($C190,"000"),'By serial number'!$A:$A,0),MATCH(_7043_DJones_1_export_excel_2_9_[[#Headers],[NBAA State]],'By serial number'!$A$1:$AV$1,0)))</f>
        <v/>
      </c>
      <c r="BB190" s="4" t="str">
        <f>IF(LEN(INDEX('By serial number'!$A:$AV,MATCH(TEXT($C190,"000"),'By serial number'!$A:$A,0),MATCH(_7043_DJones_1_export_excel_2_9_[[#Headers],[NBAA Zip]],'By serial number'!$A$1:$AV$1,0)))=0,"",INDEX('By serial number'!$A:$AV,MATCH(TEXT($C190,"000"),'By serial number'!$A:$A,0),MATCH(_7043_DJones_1_export_excel_2_9_[[#Headers],[NBAA Zip]],'By serial number'!$A$1:$AV$1,0)))</f>
        <v/>
      </c>
      <c r="BC190" s="4" t="str">
        <f>IF(LEN(INDEX('By serial number'!$A:$AV,MATCH(TEXT($C190,"000"),'By serial number'!$A:$A,0),MATCH(_7043_DJones_1_export_excel_2_9_[[#Headers],[NBAA Phone]],'By serial number'!$A$1:$AV$1,0)))=0,"",INDEX('By serial number'!$A:$AV,MATCH(TEXT($C190,"000"),'By serial number'!$A:$A,0),MATCH(_7043_DJones_1_export_excel_2_9_[[#Headers],[NBAA Phone]],'By serial number'!$A$1:$AV$1,0)))</f>
        <v/>
      </c>
      <c r="BD190" s="4" t="str">
        <f>IF(LEN(INDEX('By serial number'!$A:$AV,MATCH(TEXT($C190,"000"),'By serial number'!$A:$A,0),MATCH(_7043_DJones_1_export_excel_2_9_[[#Headers],[NBAA Web]],'By serial number'!$A$1:$AV$1,0)))=0,"",INDEX('By serial number'!$A:$AV,MATCH(TEXT($C190,"000"),'By serial number'!$A:$A,0),MATCH(_7043_DJones_1_export_excel_2_9_[[#Headers],[NBAA Web]],'By serial number'!$A$1:$AV$1,0)))</f>
        <v/>
      </c>
      <c r="BE190" s="4" t="str">
        <f>IF(LEN(INDEX('By serial number'!$A:$AV,MATCH(TEXT($C190,"000"),'By serial number'!$A:$A,0),MATCH(_7043_DJones_1_export_excel_2_9_[[#Headers],[NBAA email]],'By serial number'!$A$1:$AV$1,0)))=0,"",INDEX('By serial number'!$A:$AV,MATCH(TEXT($C190,"000"),'By serial number'!$A:$A,0),MATCH(_7043_DJones_1_export_excel_2_9_[[#Headers],[NBAA email]],'By serial number'!$A$1:$AV$1,0)))</f>
        <v/>
      </c>
      <c r="BF190" s="4" t="str">
        <f>IF(LEN(INDEX('By serial number'!$A:$AV,MATCH(TEXT($C190,"000"),'By serial number'!$A:$A,0),MATCH(_7043_DJones_1_export_excel_2_9_[[#Headers],[NBAA NBAA Link]],'By serial number'!$A$1:$AV$1,0)))=0,"",INDEX('By serial number'!$A:$AV,MATCH(TEXT($C190,"000"),'By serial number'!$A:$A,0),MATCH(_7043_DJones_1_export_excel_2_9_[[#Headers],[NBAA NBAA Link]],'By serial number'!$A$1:$AV$1,0)))</f>
        <v/>
      </c>
      <c r="BG190" s="4" t="str">
        <f>IF(LEN(INDEX('By serial number'!$A:$AV,MATCH(TEXT($C190,"000"),'By serial number'!$A:$A,0),MATCH(_7043_DJones_1_export_excel_2_9_[[#Headers],[Certificate Designator]],'By serial number'!$A$1:$AV$1,0)))=0,"",INDEX('By serial number'!$A:$AV,MATCH(TEXT($C190,"000"),'By serial number'!$A:$A,0),MATCH(_7043_DJones_1_export_excel_2_9_[[#Headers],[Certificate Designator]],'By serial number'!$A$1:$AV$1,0)))</f>
        <v/>
      </c>
      <c r="BH190" s="4" t="str">
        <f>IF(LEN(INDEX('By serial number'!$A:$AV,MATCH(TEXT($C190,"000"),'By serial number'!$A:$A,0),MATCH(_7043_DJones_1_export_excel_2_9_[[#Headers],[Company Name]],'By serial number'!$A$1:$AV$1,0)))=0,"",INDEX('By serial number'!$A:$AV,MATCH(TEXT($C190,"000"),'By serial number'!$A:$A,0),MATCH(_7043_DJones_1_export_excel_2_9_[[#Headers],[Company Name]],'By serial number'!$A$1:$AV$1,0)))</f>
        <v/>
      </c>
      <c r="BI190" s="4" t="str">
        <f>IF(LEN(INDEX('By serial number'!$A:$AV,MATCH(TEXT($C190,"000"),'By serial number'!$A:$A,0),MATCH(_7043_DJones_1_export_excel_2_9_[[#Headers],[CEO_Name]],'By serial number'!$A$1:$AV$1,0)))=0,"",INDEX('By serial number'!$A:$AV,MATCH(TEXT($C190,"000"),'By serial number'!$A:$A,0),MATCH(_7043_DJones_1_export_excel_2_9_[[#Headers],[CEO_Name]],'By serial number'!$A$1:$AV$1,0)))</f>
        <v/>
      </c>
      <c r="BJ190" s="4" t="str">
        <f>IF(LEN(INDEX('By serial number'!$A:$AV,MATCH(TEXT($C190,"000"),'By serial number'!$A:$A,0),MATCH(_7043_DJones_1_export_excel_2_9_[[#Headers],[CEO_Title]],'By serial number'!$A$1:$AV$1,0)))=0,"",INDEX('By serial number'!$A:$AV,MATCH(TEXT($C190,"000"),'By serial number'!$A:$A,0),MATCH(_7043_DJones_1_export_excel_2_9_[[#Headers],[CEO_Title]],'By serial number'!$A$1:$AV$1,0)))</f>
        <v/>
      </c>
      <c r="BK190" s="4" t="str">
        <f>IF(LEN(INDEX('By serial number'!$A:$AV,MATCH(TEXT($C190,"000"),'By serial number'!$A:$A,0),MATCH(_7043_DJones_1_export_excel_2_9_[[#Headers],[CEO_Address1]],'By serial number'!$A$1:$AV$1,0)))=0,"",INDEX('By serial number'!$A:$AV,MATCH(TEXT($C190,"000"),'By serial number'!$A:$A,0),MATCH(_7043_DJones_1_export_excel_2_9_[[#Headers],[CEO_Address1]],'By serial number'!$A$1:$AV$1,0)))</f>
        <v/>
      </c>
      <c r="BL190" s="4" t="str">
        <f>IF(LEN(INDEX('By serial number'!$A:$AV,MATCH(TEXT($C190,"000"),'By serial number'!$A:$A,0),MATCH(_7043_DJones_1_export_excel_2_9_[[#Headers],[CEO_Address2]],'By serial number'!$A$1:$AV$1,0)))=0,"",INDEX('By serial number'!$A:$AV,MATCH(TEXT($C190,"000"),'By serial number'!$A:$A,0),MATCH(_7043_DJones_1_export_excel_2_9_[[#Headers],[CEO_Address2]],'By serial number'!$A$1:$AV$1,0)))</f>
        <v/>
      </c>
      <c r="BM190" s="4" t="str">
        <f>IF(LEN(INDEX('By serial number'!$A:$AV,MATCH(TEXT($C190,"000"),'By serial number'!$A:$A,0),MATCH(_7043_DJones_1_export_excel_2_9_[[#Headers],[CEO_Address3]],'By serial number'!$A$1:$AV$1,0)))=0,"",INDEX('By serial number'!$A:$AV,MATCH(TEXT($C190,"000"),'By serial number'!$A:$A,0),MATCH(_7043_DJones_1_export_excel_2_9_[[#Headers],[CEO_Address3]],'By serial number'!$A$1:$AV$1,0)))</f>
        <v/>
      </c>
      <c r="BN190" s="4" t="str">
        <f>IF(LEN(INDEX('By serial number'!$A:$AV,MATCH(TEXT($C190,"000"),'By serial number'!$A:$A,0),MATCH(_7043_DJones_1_export_excel_2_9_[[#Headers],[CEO_City]],'By serial number'!$A$1:$AV$1,0)))=0,"",INDEX('By serial number'!$A:$AV,MATCH(TEXT($C190,"000"),'By serial number'!$A:$A,0),MATCH(_7043_DJones_1_export_excel_2_9_[[#Headers],[CEO_City]],'By serial number'!$A$1:$AV$1,0)))</f>
        <v/>
      </c>
      <c r="BO190" s="4" t="str">
        <f>IF(LEN(INDEX('By serial number'!$A:$AV,MATCH(TEXT($C190,"000"),'By serial number'!$A:$A,0),MATCH(_7043_DJones_1_export_excel_2_9_[[#Headers],[CEO_State]],'By serial number'!$A$1:$AV$1,0)))=0,"",INDEX('By serial number'!$A:$AV,MATCH(TEXT($C190,"000"),'By serial number'!$A:$A,0),MATCH(_7043_DJones_1_export_excel_2_9_[[#Headers],[CEO_State]],'By serial number'!$A$1:$AV$1,0)))</f>
        <v/>
      </c>
      <c r="BP190" s="4" t="str">
        <f>IF(LEN(INDEX('By serial number'!$A:$AV,MATCH(TEXT($C190,"000"),'By serial number'!$A:$A,0),MATCH(_7043_DJones_1_export_excel_2_9_[[#Headers],[CEO_Postal_Code]],'By serial number'!$A$1:$AV$1,0)))=0,"",INDEX('By serial number'!$A:$AV,MATCH(TEXT($C190,"000"),'By serial number'!$A:$A,0),MATCH(_7043_DJones_1_export_excel_2_9_[[#Headers],[CEO_Postal_Code]],'By serial number'!$A$1:$AV$1,0)))</f>
        <v/>
      </c>
      <c r="BQ190" s="4" t="str">
        <f>IF(LEN(INDEX('By serial number'!$A:$AV,MATCH(TEXT($C190,"000"),'By serial number'!$A:$A,0),MATCH(_7043_DJones_1_export_excel_2_9_[[#Headers],[CEO_Country]],'By serial number'!$A$1:$AV$1,0)))=0,"",INDEX('By serial number'!$A:$AV,MATCH(TEXT($C190,"000"),'By serial number'!$A:$A,0),MATCH(_7043_DJones_1_export_excel_2_9_[[#Headers],[CEO_Country]],'By serial number'!$A$1:$AV$1,0)))</f>
        <v/>
      </c>
      <c r="BR190" s="4" t="str">
        <f>IF(LEN(INDEX('By serial number'!$A:$AV,MATCH(TEXT($C190,"000"),'By serial number'!$A:$A,0),MATCH(_7043_DJones_1_export_excel_2_9_[[#Headers],[CEO_Phone]],'By serial number'!$A$1:$AV$1,0)))=0,"",INDEX('By serial number'!$A:$AV,MATCH(TEXT($C190,"000"),'By serial number'!$A:$A,0),MATCH(_7043_DJones_1_export_excel_2_9_[[#Headers],[CEO_Phone]],'By serial number'!$A$1:$AV$1,0)))</f>
        <v/>
      </c>
      <c r="BS190" s="4" t="str">
        <f>IF(LEN(INDEX('By serial number'!$A:$AV,MATCH(TEXT($C190,"000"),'By serial number'!$A:$A,0),MATCH(_7043_DJones_1_export_excel_2_9_[[#Headers],[CEO_Phone_Extension]],'By serial number'!$A$1:$AV$1,0)))=0,"",INDEX('By serial number'!$A:$AV,MATCH(TEXT($C190,"000"),'By serial number'!$A:$A,0),MATCH(_7043_DJones_1_export_excel_2_9_[[#Headers],[CEO_Phone_Extension]],'By serial number'!$A$1:$AV$1,0)))</f>
        <v/>
      </c>
      <c r="BT190" s="4" t="str">
        <f>IF(LEN(INDEX('By serial number'!$A:$AV,MATCH(TEXT($C190,"000"),'By serial number'!$A:$A,0),MATCH(_7043_DJones_1_export_excel_2_9_[[#Headers],[CEO_Foreign_Phone]],'By serial number'!$A$1:$AV$1,0)))=0,"",INDEX('By serial number'!$A:$AV,MATCH(TEXT($C190,"000"),'By serial number'!$A:$A,0),MATCH(_7043_DJones_1_export_excel_2_9_[[#Headers],[CEO_Foreign_Phone]],'By serial number'!$A$1:$AV$1,0)))</f>
        <v/>
      </c>
      <c r="BU190" s="4" t="str">
        <f>IFERROR(INDEX(Zerobounce!$A:$B,MATCH(_7043_DJones_1_export_excel_2_9_[[#This Row],[COMPEMAILADDRESS]],Zerobounce!$A:$A,0),2),"")</f>
        <v>valid</v>
      </c>
      <c r="BV190" s="4" t="str">
        <f>IFERROR(INDEX(Zerobounce!$A:$B,MATCH(_7043_DJones_1_export_excel_2_9_[[#This Row],[CONTACTEMAIL]],Zerobounce!$A:$A,0),2),"")</f>
        <v/>
      </c>
      <c r="BW190" s="11"/>
    </row>
    <row r="191" spans="1:75" x14ac:dyDescent="0.25">
      <c r="A191" s="4" t="s">
        <v>999</v>
      </c>
      <c r="B191" s="4" t="s">
        <v>1000</v>
      </c>
      <c r="C191">
        <v>304</v>
      </c>
      <c r="D191" s="4" t="s">
        <v>2231</v>
      </c>
      <c r="E191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PR-CBA </v>
      </c>
      <c r="F191" s="4" t="s">
        <v>2232</v>
      </c>
      <c r="G191" s="4" t="s">
        <v>2195</v>
      </c>
      <c r="H191" s="4" t="s">
        <v>478</v>
      </c>
      <c r="I191" s="4" t="s">
        <v>515</v>
      </c>
      <c r="J191" s="4" t="s">
        <v>2233</v>
      </c>
      <c r="K191" s="4" t="s">
        <v>2234</v>
      </c>
      <c r="L191" s="4" t="s">
        <v>2235</v>
      </c>
      <c r="M191" s="4" t="s">
        <v>2194</v>
      </c>
      <c r="N191" s="4" t="s">
        <v>2195</v>
      </c>
      <c r="O191" t="s">
        <v>2236</v>
      </c>
      <c r="P191" s="4" t="s">
        <v>478</v>
      </c>
      <c r="Q191" s="4" t="s">
        <v>1016</v>
      </c>
      <c r="R191" s="4" t="s">
        <v>2237</v>
      </c>
      <c r="S191" s="4"/>
      <c r="T191" s="4" t="s">
        <v>2238</v>
      </c>
      <c r="U191" s="4"/>
      <c r="V191" s="4" t="s">
        <v>2241</v>
      </c>
      <c r="W191" s="4" t="s">
        <v>2242</v>
      </c>
      <c r="X191" s="4" t="s">
        <v>629</v>
      </c>
      <c r="Y191" s="4"/>
      <c r="Z191" s="4" t="s">
        <v>2238</v>
      </c>
      <c r="AA191" s="4"/>
      <c r="AB191" s="4"/>
      <c r="AC191" s="4" t="str">
        <f>IF(LEN(INDEX('By serial number'!$A:$AV,MATCH(TEXT($C191,"000"),'By serial number'!$A:$A,0),MATCH(_7043_DJones_1_export_excel_2_9_[[#Headers],["Operator"]],'By serial number'!$A$1:$AV$1,0)))=0,"",INDEX('By serial number'!$A:$AV,MATCH(TEXT($C191,"000"),'By serial number'!$A:$A,0),MATCH(_7043_DJones_1_export_excel_2_9_[[#Headers],["Operator"]],'By serial number'!$A$1:$AV$1,0)))</f>
        <v/>
      </c>
      <c r="AD191" s="4" t="str">
        <f>IF(LEN(INDEX('By serial number'!$A:$AV,MATCH(TEXT($C191,"000"),'By serial number'!$A:$A,0),MATCH(_7043_DJones_1_export_excel_2_9_[[#Headers],[Data]],'By serial number'!$A$1:$AV$1,0)))=0,"",INDEX('By serial number'!$A:$AV,MATCH(TEXT($C191,"000"),'By serial number'!$A:$A,0),MATCH(_7043_DJones_1_export_excel_2_9_[[#Headers],[Data]],'By serial number'!$A$1:$AV$1,0)))</f>
        <v>Ambev S.A rg 06/20/13</v>
      </c>
      <c r="AE191" s="4" t="str">
        <f>IF(LEN(INDEX('By serial number'!$A:$AV,MATCH(TEXT($C191,"000"),'By serial number'!$A:$A,0),MATCH(_7043_DJones_1_export_excel_2_9_[[#Headers],[NAME]],'By serial number'!$A$1:$AV$1,0)))=0,"",INDEX('By serial number'!$A:$AV,MATCH(TEXT($C191,"000"),'By serial number'!$A:$A,0),MATCH(_7043_DJones_1_export_excel_2_9_[[#Headers],[NAME]],'By serial number'!$A$1:$AV$1,0)))</f>
        <v xml:space="preserve">AMBEV S.A </v>
      </c>
      <c r="AF191" s="4" t="str">
        <f>IF(LEN(INDEX('By serial number'!$A:$AV,MATCH(TEXT($C191,"000"),'By serial number'!$A:$A,0),MATCH(_7043_DJones_1_export_excel_2_9_[[#Headers],[STREET]],'By serial number'!$A$1:$AV$1,0)))=0,"",INDEX('By serial number'!$A:$AV,MATCH(TEXT($C191,"000"),'By serial number'!$A:$A,0),MATCH(_7043_DJones_1_export_excel_2_9_[[#Headers],[STREET]],'By serial number'!$A$1:$AV$1,0)))</f>
        <v/>
      </c>
      <c r="AG191" s="4" t="str">
        <f>IF(LEN(INDEX('By serial number'!$A:$AV,MATCH(TEXT($C191,"000"),'By serial number'!$A:$A,0),MATCH(_7043_DJones_1_export_excel_2_9_[[#Headers],[CITY]],'By serial number'!$A$1:$AV$1,0)))=0,"",INDEX('By serial number'!$A:$AV,MATCH(TEXT($C191,"000"),'By serial number'!$A:$A,0),MATCH(_7043_DJones_1_export_excel_2_9_[[#Headers],[CITY]],'By serial number'!$A$1:$AV$1,0)))</f>
        <v/>
      </c>
      <c r="AH191" s="4" t="str">
        <f>IF(LEN(INDEX('By serial number'!$A:$AV,MATCH(TEXT($C191,"000"),'By serial number'!$A:$A,0),MATCH(_7043_DJones_1_export_excel_2_9_[[#Headers],[STATE]],'By serial number'!$A$1:$AV$1,0)))=0,"",INDEX('By serial number'!$A:$AV,MATCH(TEXT($C191,"000"),'By serial number'!$A:$A,0),MATCH(_7043_DJones_1_export_excel_2_9_[[#Headers],[STATE]],'By serial number'!$A$1:$AV$1,0)))</f>
        <v/>
      </c>
      <c r="AI191" s="4" t="e">
        <f>IF(LEN(INDEX('By serial number'!$A:$AV,MATCH(TEXT($C191,"000"),'By serial number'!$A:$A,0),MATCH(_7043_DJones_1_export_excel_2_9_[[#Headers],[Column1]],'By serial number'!$A$1:$AV$1,0)))=0,"",INDEX('By serial number'!$A:$AV,MATCH(TEXT($C191,"000"),'By serial number'!$A:$A,0),MATCH(_7043_DJones_1_export_excel_2_9_[[#Headers],[Column1]],'By serial number'!$A$1:$AV$1,0)))</f>
        <v>#N/A</v>
      </c>
      <c r="AJ191" s="4" t="str">
        <f>IF(LEN(INDEX('By serial number'!$A:$AV,MATCH(TEXT($C191,"000"),'By serial number'!$A:$A,0),MATCH(_7043_DJones_1_export_excel_2_9_[[#Headers],[OTHER NAMES(1)]],'By serial number'!$A$1:$AV$1,0)))=0,"",INDEX('By serial number'!$A:$AV,MATCH(TEXT($C191,"000"),'By serial number'!$A:$A,0),MATCH(_7043_DJones_1_export_excel_2_9_[[#Headers],[OTHER NAMES(1)]],'By serial number'!$A$1:$AV$1,0)))</f>
        <v/>
      </c>
      <c r="AK191" s="4" t="str">
        <f>IF(LEN(INDEX('By serial number'!$A:$AV,MATCH(TEXT($C191,"000"),'By serial number'!$A:$A,0),MATCH(_7043_DJones_1_export_excel_2_9_[[#Headers],[OTHER NAMES(2)]],'By serial number'!$A$1:$AV$1,0)))=0,"",INDEX('By serial number'!$A:$AV,MATCH(TEXT($C191,"000"),'By serial number'!$A:$A,0),MATCH(_7043_DJones_1_export_excel_2_9_[[#Headers],[OTHER NAMES(2)]],'By serial number'!$A$1:$AV$1,0)))</f>
        <v/>
      </c>
      <c r="AL191" s="4" t="str">
        <f>IF(LEN(INDEX('By serial number'!$A:$AV,MATCH(TEXT($C191,"000"),'By serial number'!$A:$A,0),MATCH(_7043_DJones_1_export_excel_2_9_[[#Headers],[Part 135 Certificate Holder Name]],'By serial number'!$A$1:$AV$1,0)))=0,"",INDEX('By serial number'!$A:$AV,MATCH(TEXT($C191,"000"),'By serial number'!$A:$A,0),MATCH(_7043_DJones_1_export_excel_2_9_[[#Headers],[Part 135 Certificate Holder Name]],'By serial number'!$A$1:$AV$1,0)))</f>
        <v/>
      </c>
      <c r="AM191" s="4" t="str">
        <f>IF(LEN(INDEX('By serial number'!$A:$AV,MATCH(TEXT($C191,"000"),'By serial number'!$A:$A,0),MATCH(_7043_DJones_1_export_excel_2_9_[[#Headers],[Part 135 Dsgn]],'By serial number'!$A$1:$AV$1,0)))=0,"",INDEX('By serial number'!$A:$AV,MATCH(TEXT($C191,"000"),'By serial number'!$A:$A,0),MATCH(_7043_DJones_1_export_excel_2_9_[[#Headers],[Part 135 Dsgn]],'By serial number'!$A$1:$AV$1,0)))</f>
        <v/>
      </c>
      <c r="AN191" s="4" t="e">
        <f>IF(LEN(INDEX('By serial number'!$A:$AV,MATCH(TEXT($C191,"000"),'By serial number'!$A:$A,0),MATCH(_7043_DJones_1_export_excel_2_9_[[#Headers],[Column2]],'By serial number'!$A$1:$AV$1,0)))=0,"",INDEX('By serial number'!$A:$AV,MATCH(TEXT($C191,"000"),'By serial number'!$A:$A,0),MATCH(_7043_DJones_1_export_excel_2_9_[[#Headers],[Column2]],'By serial number'!$A$1:$AV$1,0)))</f>
        <v>#N/A</v>
      </c>
      <c r="AO191" s="4" t="str">
        <f>IF(LEN(INDEX('By serial number'!$A:$AV,MATCH(TEXT($C191,"000"),'By serial number'!$A:$A,0),MATCH(_7043_DJones_1_export_excel_2_9_[[#Headers],[DNB Key People]],'By serial number'!$A$1:$AV$1,0)))=0,"",INDEX('By serial number'!$A:$AV,MATCH(TEXT($C191,"000"),'By serial number'!$A:$A,0),MATCH(_7043_DJones_1_export_excel_2_9_[[#Headers],[DNB Key People]],'By serial number'!$A$1:$AV$1,0)))</f>
        <v/>
      </c>
      <c r="AP191" s="4" t="str">
        <f>IF(LEN(INDEX('By serial number'!$A:$AV,MATCH(TEXT($C191,"000"),'By serial number'!$A:$A,0),MATCH(_7043_DJones_1_export_excel_2_9_[[#Headers],[POC]],'By serial number'!$A$1:$AV$1,0)))=0,"",INDEX('By serial number'!$A:$AV,MATCH(TEXT($C191,"000"),'By serial number'!$A:$A,0),MATCH(_7043_DJones_1_export_excel_2_9_[[#Headers],[POC]],'By serial number'!$A$1:$AV$1,0)))</f>
        <v/>
      </c>
      <c r="AQ191" s="4" t="str">
        <f>IF(LEN(INDEX('By serial number'!$A:$AV,MATCH(TEXT($C191,"000"),'By serial number'!$A:$A,0),MATCH(_7043_DJones_1_export_excel_2_9_[[#Headers],[Title]],'By serial number'!$A$1:$AV$1,0)))=0,"",INDEX('By serial number'!$A:$AV,MATCH(TEXT($C191,"000"),'By serial number'!$A:$A,0),MATCH(_7043_DJones_1_export_excel_2_9_[[#Headers],[Title]],'By serial number'!$A$1:$AV$1,0)))</f>
        <v/>
      </c>
      <c r="AR191" s="4" t="str">
        <f>IF(LEN(INDEX('By serial number'!$A:$AV,MATCH(TEXT($C191,"000"),'By serial number'!$A:$A,0),MATCH(_7043_DJones_1_export_excel_2_9_[[#Headers],[Address]],'By serial number'!$A$1:$AV$1,0)))=0,"",INDEX('By serial number'!$A:$AV,MATCH(TEXT($C191,"000"),'By serial number'!$A:$A,0),MATCH(_7043_DJones_1_export_excel_2_9_[[#Headers],[Address]],'By serial number'!$A$1:$AV$1,0)))</f>
        <v/>
      </c>
      <c r="AS191" s="4" t="e">
        <f>IF(LEN(INDEX('By serial number'!$A:$AV,MATCH(TEXT($C191,"000"),'By serial number'!$A:$A,0),MATCH(_7043_DJones_1_export_excel_2_9_[[#Headers],[Column3]],'By serial number'!$A$1:$AV$1,0)))=0,"",INDEX('By serial number'!$A:$AV,MATCH(TEXT($C191,"000"),'By serial number'!$A:$A,0),MATCH(_7043_DJones_1_export_excel_2_9_[[#Headers],[Column3]],'By serial number'!$A$1:$AV$1,0)))</f>
        <v>#N/A</v>
      </c>
      <c r="AT191" s="4" t="str">
        <f>IF(LEN(INDEX('By serial number'!$A:$AV,MATCH(TEXT($C191,"000"),'By serial number'!$A:$A,0),MATCH(_7043_DJones_1_export_excel_2_9_[[#Headers],[Phone]],'By serial number'!$A$1:$AV$1,0)))=0,"",INDEX('By serial number'!$A:$AV,MATCH(TEXT($C191,"000"),'By serial number'!$A:$A,0),MATCH(_7043_DJones_1_export_excel_2_9_[[#Headers],[Phone]],'By serial number'!$A$1:$AV$1,0)))</f>
        <v/>
      </c>
      <c r="AU191" s="4" t="str">
        <f>IF(LEN(INDEX('By serial number'!$A:$AV,MATCH(TEXT($C191,"000"),'By serial number'!$A:$A,0),MATCH(_7043_DJones_1_export_excel_2_9_[[#Headers],[Email]],'By serial number'!$A$1:$AV$1,0)))=0,"",INDEX('By serial number'!$A:$AV,MATCH(TEXT($C191,"000"),'By serial number'!$A:$A,0),MATCH(_7043_DJones_1_export_excel_2_9_[[#Headers],[Email]],'By serial number'!$A$1:$AV$1,0)))</f>
        <v/>
      </c>
      <c r="AV191" s="4" t="e">
        <f>IF(LEN(INDEX('By serial number'!$A:$AV,MATCH(TEXT($C191,"000"),'By serial number'!$A:$A,0),MATCH(_7043_DJones_1_export_excel_2_9_[[#Headers],[Column4]],'By serial number'!$A$1:$AV$1,0)))=0,"",INDEX('By serial number'!$A:$AV,MATCH(TEXT($C191,"000"),'By serial number'!$A:$A,0),MATCH(_7043_DJones_1_export_excel_2_9_[[#Headers],[Column4]],'By serial number'!$A$1:$AV$1,0)))</f>
        <v>#N/A</v>
      </c>
      <c r="AW191" s="4" t="str">
        <f>IF(LEN(INDEX('By serial number'!$A:$AV,MATCH(TEXT($C191,"000"),'By serial number'!$A:$A,0),MATCH(_7043_DJones_1_export_excel_2_9_[[#Headers],[NBAA Name]],'By serial number'!$A$1:$AV$1,0)))=0,"",INDEX('By serial number'!$A:$AV,MATCH(TEXT($C191,"000"),'By serial number'!$A:$A,0),MATCH(_7043_DJones_1_export_excel_2_9_[[#Headers],[NBAA Name]],'By serial number'!$A$1:$AV$1,0)))</f>
        <v/>
      </c>
      <c r="AX191" s="4" t="str">
        <f>IF(LEN(INDEX('By serial number'!$A:$AV,MATCH(TEXT($C191,"000"),'By serial number'!$A:$A,0),MATCH(_7043_DJones_1_export_excel_2_9_[[#Headers],[NBAA Addr1]],'By serial number'!$A$1:$AV$1,0)))=0,"",INDEX('By serial number'!$A:$AV,MATCH(TEXT($C191,"000"),'By serial number'!$A:$A,0),MATCH(_7043_DJones_1_export_excel_2_9_[[#Headers],[NBAA Addr1]],'By serial number'!$A$1:$AV$1,0)))</f>
        <v/>
      </c>
      <c r="AY191" s="4" t="str">
        <f>IF(LEN(INDEX('By serial number'!$A:$AV,MATCH(TEXT($C191,"000"),'By serial number'!$A:$A,0),MATCH(_7043_DJones_1_export_excel_2_9_[[#Headers],[NBAA Addr2]],'By serial number'!$A$1:$AV$1,0)))=0,"",INDEX('By serial number'!$A:$AV,MATCH(TEXT($C191,"000"),'By serial number'!$A:$A,0),MATCH(_7043_DJones_1_export_excel_2_9_[[#Headers],[NBAA Addr2]],'By serial number'!$A$1:$AV$1,0)))</f>
        <v/>
      </c>
      <c r="AZ191" s="4" t="str">
        <f>IF(LEN(INDEX('By serial number'!$A:$AV,MATCH(TEXT($C191,"000"),'By serial number'!$A:$A,0),MATCH(_7043_DJones_1_export_excel_2_9_[[#Headers],[NBAA City]],'By serial number'!$A$1:$AV$1,0)))=0,"",INDEX('By serial number'!$A:$AV,MATCH(TEXT($C191,"000"),'By serial number'!$A:$A,0),MATCH(_7043_DJones_1_export_excel_2_9_[[#Headers],[NBAA City]],'By serial number'!$A$1:$AV$1,0)))</f>
        <v/>
      </c>
      <c r="BA191" s="4" t="str">
        <f>IF(LEN(INDEX('By serial number'!$A:$AV,MATCH(TEXT($C191,"000"),'By serial number'!$A:$A,0),MATCH(_7043_DJones_1_export_excel_2_9_[[#Headers],[NBAA State]],'By serial number'!$A$1:$AV$1,0)))=0,"",INDEX('By serial number'!$A:$AV,MATCH(TEXT($C191,"000"),'By serial number'!$A:$A,0),MATCH(_7043_DJones_1_export_excel_2_9_[[#Headers],[NBAA State]],'By serial number'!$A$1:$AV$1,0)))</f>
        <v/>
      </c>
      <c r="BB191" s="4" t="str">
        <f>IF(LEN(INDEX('By serial number'!$A:$AV,MATCH(TEXT($C191,"000"),'By serial number'!$A:$A,0),MATCH(_7043_DJones_1_export_excel_2_9_[[#Headers],[NBAA Zip]],'By serial number'!$A$1:$AV$1,0)))=0,"",INDEX('By serial number'!$A:$AV,MATCH(TEXT($C191,"000"),'By serial number'!$A:$A,0),MATCH(_7043_DJones_1_export_excel_2_9_[[#Headers],[NBAA Zip]],'By serial number'!$A$1:$AV$1,0)))</f>
        <v/>
      </c>
      <c r="BC191" s="4" t="str">
        <f>IF(LEN(INDEX('By serial number'!$A:$AV,MATCH(TEXT($C191,"000"),'By serial number'!$A:$A,0),MATCH(_7043_DJones_1_export_excel_2_9_[[#Headers],[NBAA Phone]],'By serial number'!$A$1:$AV$1,0)))=0,"",INDEX('By serial number'!$A:$AV,MATCH(TEXT($C191,"000"),'By serial number'!$A:$A,0),MATCH(_7043_DJones_1_export_excel_2_9_[[#Headers],[NBAA Phone]],'By serial number'!$A$1:$AV$1,0)))</f>
        <v/>
      </c>
      <c r="BD191" s="4" t="str">
        <f>IF(LEN(INDEX('By serial number'!$A:$AV,MATCH(TEXT($C191,"000"),'By serial number'!$A:$A,0),MATCH(_7043_DJones_1_export_excel_2_9_[[#Headers],[NBAA Web]],'By serial number'!$A$1:$AV$1,0)))=0,"",INDEX('By serial number'!$A:$AV,MATCH(TEXT($C191,"000"),'By serial number'!$A:$A,0),MATCH(_7043_DJones_1_export_excel_2_9_[[#Headers],[NBAA Web]],'By serial number'!$A$1:$AV$1,0)))</f>
        <v/>
      </c>
      <c r="BE191" s="4" t="str">
        <f>IF(LEN(INDEX('By serial number'!$A:$AV,MATCH(TEXT($C191,"000"),'By serial number'!$A:$A,0),MATCH(_7043_DJones_1_export_excel_2_9_[[#Headers],[NBAA email]],'By serial number'!$A$1:$AV$1,0)))=0,"",INDEX('By serial number'!$A:$AV,MATCH(TEXT($C191,"000"),'By serial number'!$A:$A,0),MATCH(_7043_DJones_1_export_excel_2_9_[[#Headers],[NBAA email]],'By serial number'!$A$1:$AV$1,0)))</f>
        <v/>
      </c>
      <c r="BF191" s="4" t="str">
        <f>IF(LEN(INDEX('By serial number'!$A:$AV,MATCH(TEXT($C191,"000"),'By serial number'!$A:$A,0),MATCH(_7043_DJones_1_export_excel_2_9_[[#Headers],[NBAA NBAA Link]],'By serial number'!$A$1:$AV$1,0)))=0,"",INDEX('By serial number'!$A:$AV,MATCH(TEXT($C191,"000"),'By serial number'!$A:$A,0),MATCH(_7043_DJones_1_export_excel_2_9_[[#Headers],[NBAA NBAA Link]],'By serial number'!$A$1:$AV$1,0)))</f>
        <v/>
      </c>
      <c r="BG191" s="4" t="str">
        <f>IF(LEN(INDEX('By serial number'!$A:$AV,MATCH(TEXT($C191,"000"),'By serial number'!$A:$A,0),MATCH(_7043_DJones_1_export_excel_2_9_[[#Headers],[Certificate Designator]],'By serial number'!$A$1:$AV$1,0)))=0,"",INDEX('By serial number'!$A:$AV,MATCH(TEXT($C191,"000"),'By serial number'!$A:$A,0),MATCH(_7043_DJones_1_export_excel_2_9_[[#Headers],[Certificate Designator]],'By serial number'!$A$1:$AV$1,0)))</f>
        <v/>
      </c>
      <c r="BH191" s="4" t="str">
        <f>IF(LEN(INDEX('By serial number'!$A:$AV,MATCH(TEXT($C191,"000"),'By serial number'!$A:$A,0),MATCH(_7043_DJones_1_export_excel_2_9_[[#Headers],[Company Name]],'By serial number'!$A$1:$AV$1,0)))=0,"",INDEX('By serial number'!$A:$AV,MATCH(TEXT($C191,"000"),'By serial number'!$A:$A,0),MATCH(_7043_DJones_1_export_excel_2_9_[[#Headers],[Company Name]],'By serial number'!$A$1:$AV$1,0)))</f>
        <v/>
      </c>
      <c r="BI191" s="4" t="str">
        <f>IF(LEN(INDEX('By serial number'!$A:$AV,MATCH(TEXT($C191,"000"),'By serial number'!$A:$A,0),MATCH(_7043_DJones_1_export_excel_2_9_[[#Headers],[CEO_Name]],'By serial number'!$A$1:$AV$1,0)))=0,"",INDEX('By serial number'!$A:$AV,MATCH(TEXT($C191,"000"),'By serial number'!$A:$A,0),MATCH(_7043_DJones_1_export_excel_2_9_[[#Headers],[CEO_Name]],'By serial number'!$A$1:$AV$1,0)))</f>
        <v/>
      </c>
      <c r="BJ191" s="4" t="str">
        <f>IF(LEN(INDEX('By serial number'!$A:$AV,MATCH(TEXT($C191,"000"),'By serial number'!$A:$A,0),MATCH(_7043_DJones_1_export_excel_2_9_[[#Headers],[CEO_Title]],'By serial number'!$A$1:$AV$1,0)))=0,"",INDEX('By serial number'!$A:$AV,MATCH(TEXT($C191,"000"),'By serial number'!$A:$A,0),MATCH(_7043_DJones_1_export_excel_2_9_[[#Headers],[CEO_Title]],'By serial number'!$A$1:$AV$1,0)))</f>
        <v/>
      </c>
      <c r="BK191" s="4" t="str">
        <f>IF(LEN(INDEX('By serial number'!$A:$AV,MATCH(TEXT($C191,"000"),'By serial number'!$A:$A,0),MATCH(_7043_DJones_1_export_excel_2_9_[[#Headers],[CEO_Address1]],'By serial number'!$A$1:$AV$1,0)))=0,"",INDEX('By serial number'!$A:$AV,MATCH(TEXT($C191,"000"),'By serial number'!$A:$A,0),MATCH(_7043_DJones_1_export_excel_2_9_[[#Headers],[CEO_Address1]],'By serial number'!$A$1:$AV$1,0)))</f>
        <v/>
      </c>
      <c r="BL191" s="4" t="str">
        <f>IF(LEN(INDEX('By serial number'!$A:$AV,MATCH(TEXT($C191,"000"),'By serial number'!$A:$A,0),MATCH(_7043_DJones_1_export_excel_2_9_[[#Headers],[CEO_Address2]],'By serial number'!$A$1:$AV$1,0)))=0,"",INDEX('By serial number'!$A:$AV,MATCH(TEXT($C191,"000"),'By serial number'!$A:$A,0),MATCH(_7043_DJones_1_export_excel_2_9_[[#Headers],[CEO_Address2]],'By serial number'!$A$1:$AV$1,0)))</f>
        <v/>
      </c>
      <c r="BM191" s="4" t="str">
        <f>IF(LEN(INDEX('By serial number'!$A:$AV,MATCH(TEXT($C191,"000"),'By serial number'!$A:$A,0),MATCH(_7043_DJones_1_export_excel_2_9_[[#Headers],[CEO_Address3]],'By serial number'!$A$1:$AV$1,0)))=0,"",INDEX('By serial number'!$A:$AV,MATCH(TEXT($C191,"000"),'By serial number'!$A:$A,0),MATCH(_7043_DJones_1_export_excel_2_9_[[#Headers],[CEO_Address3]],'By serial number'!$A$1:$AV$1,0)))</f>
        <v/>
      </c>
      <c r="BN191" s="4" t="str">
        <f>IF(LEN(INDEX('By serial number'!$A:$AV,MATCH(TEXT($C191,"000"),'By serial number'!$A:$A,0),MATCH(_7043_DJones_1_export_excel_2_9_[[#Headers],[CEO_City]],'By serial number'!$A$1:$AV$1,0)))=0,"",INDEX('By serial number'!$A:$AV,MATCH(TEXT($C191,"000"),'By serial number'!$A:$A,0),MATCH(_7043_DJones_1_export_excel_2_9_[[#Headers],[CEO_City]],'By serial number'!$A$1:$AV$1,0)))</f>
        <v/>
      </c>
      <c r="BO191" s="4" t="str">
        <f>IF(LEN(INDEX('By serial number'!$A:$AV,MATCH(TEXT($C191,"000"),'By serial number'!$A:$A,0),MATCH(_7043_DJones_1_export_excel_2_9_[[#Headers],[CEO_State]],'By serial number'!$A$1:$AV$1,0)))=0,"",INDEX('By serial number'!$A:$AV,MATCH(TEXT($C191,"000"),'By serial number'!$A:$A,0),MATCH(_7043_DJones_1_export_excel_2_9_[[#Headers],[CEO_State]],'By serial number'!$A$1:$AV$1,0)))</f>
        <v/>
      </c>
      <c r="BP191" s="4" t="str">
        <f>IF(LEN(INDEX('By serial number'!$A:$AV,MATCH(TEXT($C191,"000"),'By serial number'!$A:$A,0),MATCH(_7043_DJones_1_export_excel_2_9_[[#Headers],[CEO_Postal_Code]],'By serial number'!$A$1:$AV$1,0)))=0,"",INDEX('By serial number'!$A:$AV,MATCH(TEXT($C191,"000"),'By serial number'!$A:$A,0),MATCH(_7043_DJones_1_export_excel_2_9_[[#Headers],[CEO_Postal_Code]],'By serial number'!$A$1:$AV$1,0)))</f>
        <v/>
      </c>
      <c r="BQ191" s="4" t="str">
        <f>IF(LEN(INDEX('By serial number'!$A:$AV,MATCH(TEXT($C191,"000"),'By serial number'!$A:$A,0),MATCH(_7043_DJones_1_export_excel_2_9_[[#Headers],[CEO_Country]],'By serial number'!$A$1:$AV$1,0)))=0,"",INDEX('By serial number'!$A:$AV,MATCH(TEXT($C191,"000"),'By serial number'!$A:$A,0),MATCH(_7043_DJones_1_export_excel_2_9_[[#Headers],[CEO_Country]],'By serial number'!$A$1:$AV$1,0)))</f>
        <v/>
      </c>
      <c r="BR191" s="4" t="str">
        <f>IF(LEN(INDEX('By serial number'!$A:$AV,MATCH(TEXT($C191,"000"),'By serial number'!$A:$A,0),MATCH(_7043_DJones_1_export_excel_2_9_[[#Headers],[CEO_Phone]],'By serial number'!$A$1:$AV$1,0)))=0,"",INDEX('By serial number'!$A:$AV,MATCH(TEXT($C191,"000"),'By serial number'!$A:$A,0),MATCH(_7043_DJones_1_export_excel_2_9_[[#Headers],[CEO_Phone]],'By serial number'!$A$1:$AV$1,0)))</f>
        <v/>
      </c>
      <c r="BS191" s="4" t="str">
        <f>IF(LEN(INDEX('By serial number'!$A:$AV,MATCH(TEXT($C191,"000"),'By serial number'!$A:$A,0),MATCH(_7043_DJones_1_export_excel_2_9_[[#Headers],[CEO_Phone_Extension]],'By serial number'!$A$1:$AV$1,0)))=0,"",INDEX('By serial number'!$A:$AV,MATCH(TEXT($C191,"000"),'By serial number'!$A:$A,0),MATCH(_7043_DJones_1_export_excel_2_9_[[#Headers],[CEO_Phone_Extension]],'By serial number'!$A$1:$AV$1,0)))</f>
        <v/>
      </c>
      <c r="BT191" s="4" t="str">
        <f>IF(LEN(INDEX('By serial number'!$A:$AV,MATCH(TEXT($C191,"000"),'By serial number'!$A:$A,0),MATCH(_7043_DJones_1_export_excel_2_9_[[#Headers],[CEO_Foreign_Phone]],'By serial number'!$A$1:$AV$1,0)))=0,"",INDEX('By serial number'!$A:$AV,MATCH(TEXT($C191,"000"),'By serial number'!$A:$A,0),MATCH(_7043_DJones_1_export_excel_2_9_[[#Headers],[CEO_Foreign_Phone]],'By serial number'!$A$1:$AV$1,0)))</f>
        <v/>
      </c>
      <c r="BU191" s="4" t="str">
        <f>IFERROR(INDEX(Zerobounce!$A:$B,MATCH(_7043_DJones_1_export_excel_2_9_[[#This Row],[COMPEMAILADDRESS]],Zerobounce!$A:$A,0),2),"")</f>
        <v>valid</v>
      </c>
      <c r="BV191" s="4" t="str">
        <f>IFERROR(INDEX(Zerobounce!$A:$B,MATCH(_7043_DJones_1_export_excel_2_9_[[#This Row],[CONTACTEMAIL]],Zerobounce!$A:$A,0),2),"")</f>
        <v/>
      </c>
      <c r="BW191" s="11"/>
    </row>
    <row r="192" spans="1:75" x14ac:dyDescent="0.25">
      <c r="A192" s="4" t="s">
        <v>999</v>
      </c>
      <c r="B192" s="4" t="s">
        <v>1000</v>
      </c>
      <c r="C192">
        <v>305</v>
      </c>
      <c r="D192" s="4" t="s">
        <v>876</v>
      </c>
      <c r="E192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N390KX</v>
      </c>
      <c r="F192" s="4" t="s">
        <v>1085</v>
      </c>
      <c r="G192" s="4" t="s">
        <v>335</v>
      </c>
      <c r="H192" s="4" t="s">
        <v>1002</v>
      </c>
      <c r="I192" s="4" t="s">
        <v>515</v>
      </c>
      <c r="J192" s="4" t="s">
        <v>2243</v>
      </c>
      <c r="K192" s="4" t="s">
        <v>2244</v>
      </c>
      <c r="L192" s="4"/>
      <c r="M192" s="4" t="s">
        <v>1233</v>
      </c>
      <c r="N192" s="4" t="s">
        <v>335</v>
      </c>
      <c r="O192">
        <v>85027</v>
      </c>
      <c r="P192" s="4" t="s">
        <v>1002</v>
      </c>
      <c r="Q192" s="4" t="s">
        <v>1016</v>
      </c>
      <c r="R192" s="4"/>
      <c r="S192" s="4"/>
      <c r="T192" s="4" t="s">
        <v>2245</v>
      </c>
      <c r="U192" s="4"/>
      <c r="V192" s="4" t="s">
        <v>2246</v>
      </c>
      <c r="W192" s="4" t="s">
        <v>2247</v>
      </c>
      <c r="X192" s="4"/>
      <c r="Y192" s="4" t="s">
        <v>2248</v>
      </c>
      <c r="Z192" s="4" t="s">
        <v>2245</v>
      </c>
      <c r="AA192" s="4"/>
      <c r="AB192" s="4"/>
      <c r="AC192" s="4" t="str">
        <f>IF(LEN(INDEX('By serial number'!$A:$AV,MATCH(TEXT($C192,"000"),'By serial number'!$A:$A,0),MATCH(_7043_DJones_1_export_excel_2_9_[[#Headers],["Operator"]],'By serial number'!$A$1:$AV$1,0)))=0,"",INDEX('By serial number'!$A:$AV,MATCH(TEXT($C192,"000"),'By serial number'!$A:$A,0),MATCH(_7043_DJones_1_export_excel_2_9_[[#Headers],["Operator"]],'By serial number'!$A$1:$AV$1,0)))</f>
        <v/>
      </c>
      <c r="AD192" s="4" t="str">
        <f>IF(LEN(INDEX('By serial number'!$A:$AV,MATCH(TEXT($C192,"000"),'By serial number'!$A:$A,0),MATCH(_7043_DJones_1_export_excel_2_9_[[#Headers],[Data]],'By serial number'!$A$1:$AV$1,0)))=0,"",INDEX('By serial number'!$A:$AV,MATCH(TEXT($C192,"000"),'By serial number'!$A:$A,0),MATCH(_7043_DJones_1_export_excel_2_9_[[#Headers],[Data]],'By serial number'!$A$1:$AV$1,0)))</f>
        <v>Knight Air LLC, Phoenix AZ bought 8/7/19 (Knight-Swift Transportation Holdings)</v>
      </c>
      <c r="AE192" s="4" t="str">
        <f>IF(LEN(INDEX('By serial number'!$A:$AV,MATCH(TEXT($C192,"000"),'By serial number'!$A:$A,0),MATCH(_7043_DJones_1_export_excel_2_9_[[#Headers],[NAME]],'By serial number'!$A$1:$AV$1,0)))=0,"",INDEX('By serial number'!$A:$AV,MATCH(TEXT($C192,"000"),'By serial number'!$A:$A,0),MATCH(_7043_DJones_1_export_excel_2_9_[[#Headers],[NAME]],'By serial number'!$A$1:$AV$1,0)))</f>
        <v>KNIGHT AIR LLC</v>
      </c>
      <c r="AF192" s="4" t="str">
        <f>IF(LEN(INDEX('By serial number'!$A:$AV,MATCH(TEXT($C192,"000"),'By serial number'!$A:$A,0),MATCH(_7043_DJones_1_export_excel_2_9_[[#Headers],[STREET]],'By serial number'!$A$1:$AV$1,0)))=0,"",INDEX('By serial number'!$A:$AV,MATCH(TEXT($C192,"000"),'By serial number'!$A:$A,0),MATCH(_7043_DJones_1_export_excel_2_9_[[#Headers],[STREET]],'By serial number'!$A$1:$AV$1,0)))</f>
        <v>20002 NORTH 19TH AVE</v>
      </c>
      <c r="AG192" s="4" t="str">
        <f>IF(LEN(INDEX('By serial number'!$A:$AV,MATCH(TEXT($C192,"000"),'By serial number'!$A:$A,0),MATCH(_7043_DJones_1_export_excel_2_9_[[#Headers],[CITY]],'By serial number'!$A$1:$AV$1,0)))=0,"",INDEX('By serial number'!$A:$AV,MATCH(TEXT($C192,"000"),'By serial number'!$A:$A,0),MATCH(_7043_DJones_1_export_excel_2_9_[[#Headers],[CITY]],'By serial number'!$A$1:$AV$1,0)))</f>
        <v>PHOENIX</v>
      </c>
      <c r="AH192" s="4" t="str">
        <f>IF(LEN(INDEX('By serial number'!$A:$AV,MATCH(TEXT($C192,"000"),'By serial number'!$A:$A,0),MATCH(_7043_DJones_1_export_excel_2_9_[[#Headers],[STATE]],'By serial number'!$A$1:$AV$1,0)))=0,"",INDEX('By serial number'!$A:$AV,MATCH(TEXT($C192,"000"),'By serial number'!$A:$A,0),MATCH(_7043_DJones_1_export_excel_2_9_[[#Headers],[STATE]],'By serial number'!$A$1:$AV$1,0)))</f>
        <v>AZ</v>
      </c>
      <c r="AI192" s="4" t="e">
        <f>IF(LEN(INDEX('By serial number'!$A:$AV,MATCH(TEXT($C192,"000"),'By serial number'!$A:$A,0),MATCH(_7043_DJones_1_export_excel_2_9_[[#Headers],[Column1]],'By serial number'!$A$1:$AV$1,0)))=0,"",INDEX('By serial number'!$A:$AV,MATCH(TEXT($C192,"000"),'By serial number'!$A:$A,0),MATCH(_7043_DJones_1_export_excel_2_9_[[#Headers],[Column1]],'By serial number'!$A$1:$AV$1,0)))</f>
        <v>#N/A</v>
      </c>
      <c r="AJ192" s="4" t="str">
        <f>IF(LEN(INDEX('By serial number'!$A:$AV,MATCH(TEXT($C192,"000"),'By serial number'!$A:$A,0),MATCH(_7043_DJones_1_export_excel_2_9_[[#Headers],[OTHER NAMES(1)]],'By serial number'!$A$1:$AV$1,0)))=0,"",INDEX('By serial number'!$A:$AV,MATCH(TEXT($C192,"000"),'By serial number'!$A:$A,0),MATCH(_7043_DJones_1_export_excel_2_9_[[#Headers],[OTHER NAMES(1)]],'By serial number'!$A$1:$AV$1,0)))</f>
        <v/>
      </c>
      <c r="AK192" s="4" t="str">
        <f>IF(LEN(INDEX('By serial number'!$A:$AV,MATCH(TEXT($C192,"000"),'By serial number'!$A:$A,0),MATCH(_7043_DJones_1_export_excel_2_9_[[#Headers],[OTHER NAMES(2)]],'By serial number'!$A$1:$AV$1,0)))=0,"",INDEX('By serial number'!$A:$AV,MATCH(TEXT($C192,"000"),'By serial number'!$A:$A,0),MATCH(_7043_DJones_1_export_excel_2_9_[[#Headers],[OTHER NAMES(2)]],'By serial number'!$A$1:$AV$1,0)))</f>
        <v/>
      </c>
      <c r="AL192" s="4" t="str">
        <f>IF(LEN(INDEX('By serial number'!$A:$AV,MATCH(TEXT($C192,"000"),'By serial number'!$A:$A,0),MATCH(_7043_DJones_1_export_excel_2_9_[[#Headers],[Part 135 Certificate Holder Name]],'By serial number'!$A$1:$AV$1,0)))=0,"",INDEX('By serial number'!$A:$AV,MATCH(TEXT($C192,"000"),'By serial number'!$A:$A,0),MATCH(_7043_DJones_1_export_excel_2_9_[[#Headers],[Part 135 Certificate Holder Name]],'By serial number'!$A$1:$AV$1,0)))</f>
        <v/>
      </c>
      <c r="AM192" s="4" t="str">
        <f>IF(LEN(INDEX('By serial number'!$A:$AV,MATCH(TEXT($C192,"000"),'By serial number'!$A:$A,0),MATCH(_7043_DJones_1_export_excel_2_9_[[#Headers],[Part 135 Dsgn]],'By serial number'!$A$1:$AV$1,0)))=0,"",INDEX('By serial number'!$A:$AV,MATCH(TEXT($C192,"000"),'By serial number'!$A:$A,0),MATCH(_7043_DJones_1_export_excel_2_9_[[#Headers],[Part 135 Dsgn]],'By serial number'!$A$1:$AV$1,0)))</f>
        <v/>
      </c>
      <c r="AN192" s="4" t="e">
        <f>IF(LEN(INDEX('By serial number'!$A:$AV,MATCH(TEXT($C192,"000"),'By serial number'!$A:$A,0),MATCH(_7043_DJones_1_export_excel_2_9_[[#Headers],[Column2]],'By serial number'!$A$1:$AV$1,0)))=0,"",INDEX('By serial number'!$A:$AV,MATCH(TEXT($C192,"000"),'By serial number'!$A:$A,0),MATCH(_7043_DJones_1_export_excel_2_9_[[#Headers],[Column2]],'By serial number'!$A$1:$AV$1,0)))</f>
        <v>#N/A</v>
      </c>
      <c r="AO192" s="4" t="str">
        <f>IF(LEN(INDEX('By serial number'!$A:$AV,MATCH(TEXT($C192,"000"),'By serial number'!$A:$A,0),MATCH(_7043_DJones_1_export_excel_2_9_[[#Headers],[DNB Key People]],'By serial number'!$A$1:$AV$1,0)))=0,"",INDEX('By serial number'!$A:$AV,MATCH(TEXT($C192,"000"),'By serial number'!$A:$A,0),MATCH(_7043_DJones_1_export_excel_2_9_[[#Headers],[DNB Key People]],'By serial number'!$A$1:$AV$1,0)))</f>
        <v/>
      </c>
      <c r="AP192" s="4" t="str">
        <f>IF(LEN(INDEX('By serial number'!$A:$AV,MATCH(TEXT($C192,"000"),'By serial number'!$A:$A,0),MATCH(_7043_DJones_1_export_excel_2_9_[[#Headers],[POC]],'By serial number'!$A$1:$AV$1,0)))=0,"",INDEX('By serial number'!$A:$AV,MATCH(TEXT($C192,"000"),'By serial number'!$A:$A,0),MATCH(_7043_DJones_1_export_excel_2_9_[[#Headers],[POC]],'By serial number'!$A$1:$AV$1,0)))</f>
        <v/>
      </c>
      <c r="AQ192" s="4" t="str">
        <f>IF(LEN(INDEX('By serial number'!$A:$AV,MATCH(TEXT($C192,"000"),'By serial number'!$A:$A,0),MATCH(_7043_DJones_1_export_excel_2_9_[[#Headers],[Title]],'By serial number'!$A$1:$AV$1,0)))=0,"",INDEX('By serial number'!$A:$AV,MATCH(TEXT($C192,"000"),'By serial number'!$A:$A,0),MATCH(_7043_DJones_1_export_excel_2_9_[[#Headers],[Title]],'By serial number'!$A$1:$AV$1,0)))</f>
        <v/>
      </c>
      <c r="AR192" s="4" t="str">
        <f>IF(LEN(INDEX('By serial number'!$A:$AV,MATCH(TEXT($C192,"000"),'By serial number'!$A:$A,0),MATCH(_7043_DJones_1_export_excel_2_9_[[#Headers],[Address]],'By serial number'!$A$1:$AV$1,0)))=0,"",INDEX('By serial number'!$A:$AV,MATCH(TEXT($C192,"000"),'By serial number'!$A:$A,0),MATCH(_7043_DJones_1_export_excel_2_9_[[#Headers],[Address]],'By serial number'!$A$1:$AV$1,0)))</f>
        <v/>
      </c>
      <c r="AS192" s="4" t="e">
        <f>IF(LEN(INDEX('By serial number'!$A:$AV,MATCH(TEXT($C192,"000"),'By serial number'!$A:$A,0),MATCH(_7043_DJones_1_export_excel_2_9_[[#Headers],[Column3]],'By serial number'!$A$1:$AV$1,0)))=0,"",INDEX('By serial number'!$A:$AV,MATCH(TEXT($C192,"000"),'By serial number'!$A:$A,0),MATCH(_7043_DJones_1_export_excel_2_9_[[#Headers],[Column3]],'By serial number'!$A$1:$AV$1,0)))</f>
        <v>#N/A</v>
      </c>
      <c r="AT192" s="4" t="str">
        <f>IF(LEN(INDEX('By serial number'!$A:$AV,MATCH(TEXT($C192,"000"),'By serial number'!$A:$A,0),MATCH(_7043_DJones_1_export_excel_2_9_[[#Headers],[Phone]],'By serial number'!$A$1:$AV$1,0)))=0,"",INDEX('By serial number'!$A:$AV,MATCH(TEXT($C192,"000"),'By serial number'!$A:$A,0),MATCH(_7043_DJones_1_export_excel_2_9_[[#Headers],[Phone]],'By serial number'!$A$1:$AV$1,0)))</f>
        <v/>
      </c>
      <c r="AU192" s="4" t="str">
        <f>IF(LEN(INDEX('By serial number'!$A:$AV,MATCH(TEXT($C192,"000"),'By serial number'!$A:$A,0),MATCH(_7043_DJones_1_export_excel_2_9_[[#Headers],[Email]],'By serial number'!$A$1:$AV$1,0)))=0,"",INDEX('By serial number'!$A:$AV,MATCH(TEXT($C192,"000"),'By serial number'!$A:$A,0),MATCH(_7043_DJones_1_export_excel_2_9_[[#Headers],[Email]],'By serial number'!$A$1:$AV$1,0)))</f>
        <v/>
      </c>
      <c r="AV192" s="4" t="e">
        <f>IF(LEN(INDEX('By serial number'!$A:$AV,MATCH(TEXT($C192,"000"),'By serial number'!$A:$A,0),MATCH(_7043_DJones_1_export_excel_2_9_[[#Headers],[Column4]],'By serial number'!$A$1:$AV$1,0)))=0,"",INDEX('By serial number'!$A:$AV,MATCH(TEXT($C192,"000"),'By serial number'!$A:$A,0),MATCH(_7043_DJones_1_export_excel_2_9_[[#Headers],[Column4]],'By serial number'!$A$1:$AV$1,0)))</f>
        <v>#N/A</v>
      </c>
      <c r="AW192" s="4" t="str">
        <f>IF(LEN(INDEX('By serial number'!$A:$AV,MATCH(TEXT($C192,"000"),'By serial number'!$A:$A,0),MATCH(_7043_DJones_1_export_excel_2_9_[[#Headers],[NBAA Name]],'By serial number'!$A$1:$AV$1,0)))=0,"",INDEX('By serial number'!$A:$AV,MATCH(TEXT($C192,"000"),'By serial number'!$A:$A,0),MATCH(_7043_DJones_1_export_excel_2_9_[[#Headers],[NBAA Name]],'By serial number'!$A$1:$AV$1,0)))</f>
        <v/>
      </c>
      <c r="AX192" s="4" t="str">
        <f>IF(LEN(INDEX('By serial number'!$A:$AV,MATCH(TEXT($C192,"000"),'By serial number'!$A:$A,0),MATCH(_7043_DJones_1_export_excel_2_9_[[#Headers],[NBAA Addr1]],'By serial number'!$A$1:$AV$1,0)))=0,"",INDEX('By serial number'!$A:$AV,MATCH(TEXT($C192,"000"),'By serial number'!$A:$A,0),MATCH(_7043_DJones_1_export_excel_2_9_[[#Headers],[NBAA Addr1]],'By serial number'!$A$1:$AV$1,0)))</f>
        <v/>
      </c>
      <c r="AY192" s="4" t="str">
        <f>IF(LEN(INDEX('By serial number'!$A:$AV,MATCH(TEXT($C192,"000"),'By serial number'!$A:$A,0),MATCH(_7043_DJones_1_export_excel_2_9_[[#Headers],[NBAA Addr2]],'By serial number'!$A$1:$AV$1,0)))=0,"",INDEX('By serial number'!$A:$AV,MATCH(TEXT($C192,"000"),'By serial number'!$A:$A,0),MATCH(_7043_DJones_1_export_excel_2_9_[[#Headers],[NBAA Addr2]],'By serial number'!$A$1:$AV$1,0)))</f>
        <v/>
      </c>
      <c r="AZ192" s="4" t="str">
        <f>IF(LEN(INDEX('By serial number'!$A:$AV,MATCH(TEXT($C192,"000"),'By serial number'!$A:$A,0),MATCH(_7043_DJones_1_export_excel_2_9_[[#Headers],[NBAA City]],'By serial number'!$A$1:$AV$1,0)))=0,"",INDEX('By serial number'!$A:$AV,MATCH(TEXT($C192,"000"),'By serial number'!$A:$A,0),MATCH(_7043_DJones_1_export_excel_2_9_[[#Headers],[NBAA City]],'By serial number'!$A$1:$AV$1,0)))</f>
        <v/>
      </c>
      <c r="BA192" s="4" t="str">
        <f>IF(LEN(INDEX('By serial number'!$A:$AV,MATCH(TEXT($C192,"000"),'By serial number'!$A:$A,0),MATCH(_7043_DJones_1_export_excel_2_9_[[#Headers],[NBAA State]],'By serial number'!$A$1:$AV$1,0)))=0,"",INDEX('By serial number'!$A:$AV,MATCH(TEXT($C192,"000"),'By serial number'!$A:$A,0),MATCH(_7043_DJones_1_export_excel_2_9_[[#Headers],[NBAA State]],'By serial number'!$A$1:$AV$1,0)))</f>
        <v/>
      </c>
      <c r="BB192" s="4" t="str">
        <f>IF(LEN(INDEX('By serial number'!$A:$AV,MATCH(TEXT($C192,"000"),'By serial number'!$A:$A,0),MATCH(_7043_DJones_1_export_excel_2_9_[[#Headers],[NBAA Zip]],'By serial number'!$A$1:$AV$1,0)))=0,"",INDEX('By serial number'!$A:$AV,MATCH(TEXT($C192,"000"),'By serial number'!$A:$A,0),MATCH(_7043_DJones_1_export_excel_2_9_[[#Headers],[NBAA Zip]],'By serial number'!$A$1:$AV$1,0)))</f>
        <v/>
      </c>
      <c r="BC192" s="4" t="str">
        <f>IF(LEN(INDEX('By serial number'!$A:$AV,MATCH(TEXT($C192,"000"),'By serial number'!$A:$A,0),MATCH(_7043_DJones_1_export_excel_2_9_[[#Headers],[NBAA Phone]],'By serial number'!$A$1:$AV$1,0)))=0,"",INDEX('By serial number'!$A:$AV,MATCH(TEXT($C192,"000"),'By serial number'!$A:$A,0),MATCH(_7043_DJones_1_export_excel_2_9_[[#Headers],[NBAA Phone]],'By serial number'!$A$1:$AV$1,0)))</f>
        <v/>
      </c>
      <c r="BD192" s="4" t="str">
        <f>IF(LEN(INDEX('By serial number'!$A:$AV,MATCH(TEXT($C192,"000"),'By serial number'!$A:$A,0),MATCH(_7043_DJones_1_export_excel_2_9_[[#Headers],[NBAA Web]],'By serial number'!$A$1:$AV$1,0)))=0,"",INDEX('By serial number'!$A:$AV,MATCH(TEXT($C192,"000"),'By serial number'!$A:$A,0),MATCH(_7043_DJones_1_export_excel_2_9_[[#Headers],[NBAA Web]],'By serial number'!$A$1:$AV$1,0)))</f>
        <v/>
      </c>
      <c r="BE192" s="4" t="str">
        <f>IF(LEN(INDEX('By serial number'!$A:$AV,MATCH(TEXT($C192,"000"),'By serial number'!$A:$A,0),MATCH(_7043_DJones_1_export_excel_2_9_[[#Headers],[NBAA email]],'By serial number'!$A$1:$AV$1,0)))=0,"",INDEX('By serial number'!$A:$AV,MATCH(TEXT($C192,"000"),'By serial number'!$A:$A,0),MATCH(_7043_DJones_1_export_excel_2_9_[[#Headers],[NBAA email]],'By serial number'!$A$1:$AV$1,0)))</f>
        <v/>
      </c>
      <c r="BF192" s="4" t="str">
        <f>IF(LEN(INDEX('By serial number'!$A:$AV,MATCH(TEXT($C192,"000"),'By serial number'!$A:$A,0),MATCH(_7043_DJones_1_export_excel_2_9_[[#Headers],[NBAA NBAA Link]],'By serial number'!$A$1:$AV$1,0)))=0,"",INDEX('By serial number'!$A:$AV,MATCH(TEXT($C192,"000"),'By serial number'!$A:$A,0),MATCH(_7043_DJones_1_export_excel_2_9_[[#Headers],[NBAA NBAA Link]],'By serial number'!$A$1:$AV$1,0)))</f>
        <v/>
      </c>
      <c r="BG192" s="4" t="str">
        <f>IF(LEN(INDEX('By serial number'!$A:$AV,MATCH(TEXT($C192,"000"),'By serial number'!$A:$A,0),MATCH(_7043_DJones_1_export_excel_2_9_[[#Headers],[Certificate Designator]],'By serial number'!$A$1:$AV$1,0)))=0,"",INDEX('By serial number'!$A:$AV,MATCH(TEXT($C192,"000"),'By serial number'!$A:$A,0),MATCH(_7043_DJones_1_export_excel_2_9_[[#Headers],[Certificate Designator]],'By serial number'!$A$1:$AV$1,0)))</f>
        <v/>
      </c>
      <c r="BH192" s="4" t="str">
        <f>IF(LEN(INDEX('By serial number'!$A:$AV,MATCH(TEXT($C192,"000"),'By serial number'!$A:$A,0),MATCH(_7043_DJones_1_export_excel_2_9_[[#Headers],[Company Name]],'By serial number'!$A$1:$AV$1,0)))=0,"",INDEX('By serial number'!$A:$AV,MATCH(TEXT($C192,"000"),'By serial number'!$A:$A,0),MATCH(_7043_DJones_1_export_excel_2_9_[[#Headers],[Company Name]],'By serial number'!$A$1:$AV$1,0)))</f>
        <v/>
      </c>
      <c r="BI192" s="4" t="str">
        <f>IF(LEN(INDEX('By serial number'!$A:$AV,MATCH(TEXT($C192,"000"),'By serial number'!$A:$A,0),MATCH(_7043_DJones_1_export_excel_2_9_[[#Headers],[CEO_Name]],'By serial number'!$A$1:$AV$1,0)))=0,"",INDEX('By serial number'!$A:$AV,MATCH(TEXT($C192,"000"),'By serial number'!$A:$A,0),MATCH(_7043_DJones_1_export_excel_2_9_[[#Headers],[CEO_Name]],'By serial number'!$A$1:$AV$1,0)))</f>
        <v/>
      </c>
      <c r="BJ192" s="4" t="str">
        <f>IF(LEN(INDEX('By serial number'!$A:$AV,MATCH(TEXT($C192,"000"),'By serial number'!$A:$A,0),MATCH(_7043_DJones_1_export_excel_2_9_[[#Headers],[CEO_Title]],'By serial number'!$A$1:$AV$1,0)))=0,"",INDEX('By serial number'!$A:$AV,MATCH(TEXT($C192,"000"),'By serial number'!$A:$A,0),MATCH(_7043_DJones_1_export_excel_2_9_[[#Headers],[CEO_Title]],'By serial number'!$A$1:$AV$1,0)))</f>
        <v/>
      </c>
      <c r="BK192" s="4" t="str">
        <f>IF(LEN(INDEX('By serial number'!$A:$AV,MATCH(TEXT($C192,"000"),'By serial number'!$A:$A,0),MATCH(_7043_DJones_1_export_excel_2_9_[[#Headers],[CEO_Address1]],'By serial number'!$A$1:$AV$1,0)))=0,"",INDEX('By serial number'!$A:$AV,MATCH(TEXT($C192,"000"),'By serial number'!$A:$A,0),MATCH(_7043_DJones_1_export_excel_2_9_[[#Headers],[CEO_Address1]],'By serial number'!$A$1:$AV$1,0)))</f>
        <v/>
      </c>
      <c r="BL192" s="4" t="str">
        <f>IF(LEN(INDEX('By serial number'!$A:$AV,MATCH(TEXT($C192,"000"),'By serial number'!$A:$A,0),MATCH(_7043_DJones_1_export_excel_2_9_[[#Headers],[CEO_Address2]],'By serial number'!$A$1:$AV$1,0)))=0,"",INDEX('By serial number'!$A:$AV,MATCH(TEXT($C192,"000"),'By serial number'!$A:$A,0),MATCH(_7043_DJones_1_export_excel_2_9_[[#Headers],[CEO_Address2]],'By serial number'!$A$1:$AV$1,0)))</f>
        <v/>
      </c>
      <c r="BM192" s="4" t="str">
        <f>IF(LEN(INDEX('By serial number'!$A:$AV,MATCH(TEXT($C192,"000"),'By serial number'!$A:$A,0),MATCH(_7043_DJones_1_export_excel_2_9_[[#Headers],[CEO_Address3]],'By serial number'!$A$1:$AV$1,0)))=0,"",INDEX('By serial number'!$A:$AV,MATCH(TEXT($C192,"000"),'By serial number'!$A:$A,0),MATCH(_7043_DJones_1_export_excel_2_9_[[#Headers],[CEO_Address3]],'By serial number'!$A$1:$AV$1,0)))</f>
        <v/>
      </c>
      <c r="BN192" s="4" t="str">
        <f>IF(LEN(INDEX('By serial number'!$A:$AV,MATCH(TEXT($C192,"000"),'By serial number'!$A:$A,0),MATCH(_7043_DJones_1_export_excel_2_9_[[#Headers],[CEO_City]],'By serial number'!$A$1:$AV$1,0)))=0,"",INDEX('By serial number'!$A:$AV,MATCH(TEXT($C192,"000"),'By serial number'!$A:$A,0),MATCH(_7043_DJones_1_export_excel_2_9_[[#Headers],[CEO_City]],'By serial number'!$A$1:$AV$1,0)))</f>
        <v/>
      </c>
      <c r="BO192" s="4" t="str">
        <f>IF(LEN(INDEX('By serial number'!$A:$AV,MATCH(TEXT($C192,"000"),'By serial number'!$A:$A,0),MATCH(_7043_DJones_1_export_excel_2_9_[[#Headers],[CEO_State]],'By serial number'!$A$1:$AV$1,0)))=0,"",INDEX('By serial number'!$A:$AV,MATCH(TEXT($C192,"000"),'By serial number'!$A:$A,0),MATCH(_7043_DJones_1_export_excel_2_9_[[#Headers],[CEO_State]],'By serial number'!$A$1:$AV$1,0)))</f>
        <v/>
      </c>
      <c r="BP192" s="4" t="str">
        <f>IF(LEN(INDEX('By serial number'!$A:$AV,MATCH(TEXT($C192,"000"),'By serial number'!$A:$A,0),MATCH(_7043_DJones_1_export_excel_2_9_[[#Headers],[CEO_Postal_Code]],'By serial number'!$A$1:$AV$1,0)))=0,"",INDEX('By serial number'!$A:$AV,MATCH(TEXT($C192,"000"),'By serial number'!$A:$A,0),MATCH(_7043_DJones_1_export_excel_2_9_[[#Headers],[CEO_Postal_Code]],'By serial number'!$A$1:$AV$1,0)))</f>
        <v/>
      </c>
      <c r="BQ192" s="4" t="str">
        <f>IF(LEN(INDEX('By serial number'!$A:$AV,MATCH(TEXT($C192,"000"),'By serial number'!$A:$A,0),MATCH(_7043_DJones_1_export_excel_2_9_[[#Headers],[CEO_Country]],'By serial number'!$A$1:$AV$1,0)))=0,"",INDEX('By serial number'!$A:$AV,MATCH(TEXT($C192,"000"),'By serial number'!$A:$A,0),MATCH(_7043_DJones_1_export_excel_2_9_[[#Headers],[CEO_Country]],'By serial number'!$A$1:$AV$1,0)))</f>
        <v/>
      </c>
      <c r="BR192" s="4" t="str">
        <f>IF(LEN(INDEX('By serial number'!$A:$AV,MATCH(TEXT($C192,"000"),'By serial number'!$A:$A,0),MATCH(_7043_DJones_1_export_excel_2_9_[[#Headers],[CEO_Phone]],'By serial number'!$A$1:$AV$1,0)))=0,"",INDEX('By serial number'!$A:$AV,MATCH(TEXT($C192,"000"),'By serial number'!$A:$A,0),MATCH(_7043_DJones_1_export_excel_2_9_[[#Headers],[CEO_Phone]],'By serial number'!$A$1:$AV$1,0)))</f>
        <v/>
      </c>
      <c r="BS192" s="4" t="str">
        <f>IF(LEN(INDEX('By serial number'!$A:$AV,MATCH(TEXT($C192,"000"),'By serial number'!$A:$A,0),MATCH(_7043_DJones_1_export_excel_2_9_[[#Headers],[CEO_Phone_Extension]],'By serial number'!$A$1:$AV$1,0)))=0,"",INDEX('By serial number'!$A:$AV,MATCH(TEXT($C192,"000"),'By serial number'!$A:$A,0),MATCH(_7043_DJones_1_export_excel_2_9_[[#Headers],[CEO_Phone_Extension]],'By serial number'!$A$1:$AV$1,0)))</f>
        <v/>
      </c>
      <c r="BT192" s="4" t="str">
        <f>IF(LEN(INDEX('By serial number'!$A:$AV,MATCH(TEXT($C192,"000"),'By serial number'!$A:$A,0),MATCH(_7043_DJones_1_export_excel_2_9_[[#Headers],[CEO_Foreign_Phone]],'By serial number'!$A$1:$AV$1,0)))=0,"",INDEX('By serial number'!$A:$AV,MATCH(TEXT($C192,"000"),'By serial number'!$A:$A,0),MATCH(_7043_DJones_1_export_excel_2_9_[[#Headers],[CEO_Foreign_Phone]],'By serial number'!$A$1:$AV$1,0)))</f>
        <v/>
      </c>
      <c r="BU192" s="4" t="str">
        <f>IFERROR(INDEX(Zerobounce!$A:$B,MATCH(_7043_DJones_1_export_excel_2_9_[[#This Row],[COMPEMAILADDRESS]],Zerobounce!$A:$A,0),2),"")</f>
        <v/>
      </c>
      <c r="BV192" s="4" t="str">
        <f>IFERROR(INDEX(Zerobounce!$A:$B,MATCH(_7043_DJones_1_export_excel_2_9_[[#This Row],[CONTACTEMAIL]],Zerobounce!$A:$A,0),2),"")</f>
        <v>catch-all</v>
      </c>
      <c r="BW192" s="11"/>
    </row>
    <row r="193" spans="1:75" x14ac:dyDescent="0.25">
      <c r="A193" s="4" t="s">
        <v>999</v>
      </c>
      <c r="B193" s="4" t="s">
        <v>1000</v>
      </c>
      <c r="C193">
        <v>306</v>
      </c>
      <c r="D193" s="4" t="s">
        <v>880</v>
      </c>
      <c r="E193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N508RP</v>
      </c>
      <c r="F193" s="4"/>
      <c r="G193" s="4" t="s">
        <v>1826</v>
      </c>
      <c r="H193" s="4" t="s">
        <v>1002</v>
      </c>
      <c r="I193" s="4" t="s">
        <v>1043</v>
      </c>
      <c r="J193" s="4" t="s">
        <v>2249</v>
      </c>
      <c r="K193" s="4" t="s">
        <v>2250</v>
      </c>
      <c r="L193" s="4"/>
      <c r="M193" s="4" t="s">
        <v>2251</v>
      </c>
      <c r="N193" s="4" t="s">
        <v>1826</v>
      </c>
      <c r="O193">
        <v>6830</v>
      </c>
      <c r="P193" s="4" t="s">
        <v>1002</v>
      </c>
      <c r="Q193" s="4" t="s">
        <v>1016</v>
      </c>
      <c r="R193" s="4" t="s">
        <v>2252</v>
      </c>
      <c r="S193" s="4" t="s">
        <v>2253</v>
      </c>
      <c r="T193" s="4" t="s">
        <v>2254</v>
      </c>
      <c r="U193" s="4"/>
      <c r="V193" s="4" t="s">
        <v>2255</v>
      </c>
      <c r="W193" s="4" t="s">
        <v>2256</v>
      </c>
      <c r="X193" s="4" t="s">
        <v>1951</v>
      </c>
      <c r="Y193" s="4" t="s">
        <v>2257</v>
      </c>
      <c r="Z193" s="4" t="s">
        <v>2258</v>
      </c>
      <c r="AA193" s="4"/>
      <c r="AB193" s="4" t="s">
        <v>2258</v>
      </c>
      <c r="AC193" s="4" t="str">
        <f>IF(LEN(INDEX('By serial number'!$A:$AV,MATCH(TEXT($C193,"000"),'By serial number'!$A:$A,0),MATCH(_7043_DJones_1_export_excel_2_9_[[#Headers],["Operator"]],'By serial number'!$A$1:$AV$1,0)))=0,"",INDEX('By serial number'!$A:$AV,MATCH(TEXT($C193,"000"),'By serial number'!$A:$A,0),MATCH(_7043_DJones_1_export_excel_2_9_[[#Headers],["Operator"]],'By serial number'!$A$1:$AV$1,0)))</f>
        <v xml:space="preserve">Executive Jet Management </v>
      </c>
      <c r="AD193" s="4" t="str">
        <f>IF(LEN(INDEX('By serial number'!$A:$AV,MATCH(TEXT($C193,"000"),'By serial number'!$A:$A,0),MATCH(_7043_DJones_1_export_excel_2_9_[[#Headers],[Data]],'By serial number'!$A$1:$AV$1,0)))=0,"",INDEX('By serial number'!$A:$AV,MATCH(TEXT($C193,"000"),'By serial number'!$A:$A,0),MATCH(_7043_DJones_1_export_excel_2_9_[[#Headers],[Data]],'By serial number'!$A$1:$AV$1,0)))</f>
        <v>(Unknown Trust) bought 5/4/21</v>
      </c>
      <c r="AE193" s="4" t="str">
        <f>IF(LEN(INDEX('By serial number'!$A:$AV,MATCH(TEXT($C193,"000"),'By serial number'!$A:$A,0),MATCH(_7043_DJones_1_export_excel_2_9_[[#Headers],[NAME]],'By serial number'!$A$1:$AV$1,0)))=0,"",INDEX('By serial number'!$A:$AV,MATCH(TEXT($C193,"000"),'By serial number'!$A:$A,0),MATCH(_7043_DJones_1_export_excel_2_9_[[#Headers],[NAME]],'By serial number'!$A$1:$AV$1,0)))</f>
        <v>TVPX AIRCRAFT SOLUTIONS INC TRUSTEE</v>
      </c>
      <c r="AF193" s="4" t="str">
        <f>IF(LEN(INDEX('By serial number'!$A:$AV,MATCH(TEXT($C193,"000"),'By serial number'!$A:$A,0),MATCH(_7043_DJones_1_export_excel_2_9_[[#Headers],[STREET]],'By serial number'!$A$1:$AV$1,0)))=0,"",INDEX('By serial number'!$A:$AV,MATCH(TEXT($C193,"000"),'By serial number'!$A:$A,0),MATCH(_7043_DJones_1_export_excel_2_9_[[#Headers],[STREET]],'By serial number'!$A$1:$AV$1,0)))</f>
        <v>39 E EAGLE RIDGE DR STE 201</v>
      </c>
      <c r="AG193" s="4" t="str">
        <f>IF(LEN(INDEX('By serial number'!$A:$AV,MATCH(TEXT($C193,"000"),'By serial number'!$A:$A,0),MATCH(_7043_DJones_1_export_excel_2_9_[[#Headers],[CITY]],'By serial number'!$A$1:$AV$1,0)))=0,"",INDEX('By serial number'!$A:$AV,MATCH(TEXT($C193,"000"),'By serial number'!$A:$A,0),MATCH(_7043_DJones_1_export_excel_2_9_[[#Headers],[CITY]],'By serial number'!$A$1:$AV$1,0)))</f>
        <v>NORTH SALT LAKE</v>
      </c>
      <c r="AH193" s="4" t="str">
        <f>IF(LEN(INDEX('By serial number'!$A:$AV,MATCH(TEXT($C193,"000"),'By serial number'!$A:$A,0),MATCH(_7043_DJones_1_export_excel_2_9_[[#Headers],[STATE]],'By serial number'!$A$1:$AV$1,0)))=0,"",INDEX('By serial number'!$A:$AV,MATCH(TEXT($C193,"000"),'By serial number'!$A:$A,0),MATCH(_7043_DJones_1_export_excel_2_9_[[#Headers],[STATE]],'By serial number'!$A$1:$AV$1,0)))</f>
        <v>UT</v>
      </c>
      <c r="AI193" s="4" t="e">
        <f>IF(LEN(INDEX('By serial number'!$A:$AV,MATCH(TEXT($C193,"000"),'By serial number'!$A:$A,0),MATCH(_7043_DJones_1_export_excel_2_9_[[#Headers],[Column1]],'By serial number'!$A$1:$AV$1,0)))=0,"",INDEX('By serial number'!$A:$AV,MATCH(TEXT($C193,"000"),'By serial number'!$A:$A,0),MATCH(_7043_DJones_1_export_excel_2_9_[[#Headers],[Column1]],'By serial number'!$A$1:$AV$1,0)))</f>
        <v>#N/A</v>
      </c>
      <c r="AJ193" s="4" t="str">
        <f>IF(LEN(INDEX('By serial number'!$A:$AV,MATCH(TEXT($C193,"000"),'By serial number'!$A:$A,0),MATCH(_7043_DJones_1_export_excel_2_9_[[#Headers],[OTHER NAMES(1)]],'By serial number'!$A$1:$AV$1,0)))=0,"",INDEX('By serial number'!$A:$AV,MATCH(TEXT($C193,"000"),'By serial number'!$A:$A,0),MATCH(_7043_DJones_1_export_excel_2_9_[[#Headers],[OTHER NAMES(1)]],'By serial number'!$A$1:$AV$1,0)))</f>
        <v/>
      </c>
      <c r="AK193" s="4" t="str">
        <f>IF(LEN(INDEX('By serial number'!$A:$AV,MATCH(TEXT($C193,"000"),'By serial number'!$A:$A,0),MATCH(_7043_DJones_1_export_excel_2_9_[[#Headers],[OTHER NAMES(2)]],'By serial number'!$A$1:$AV$1,0)))=0,"",INDEX('By serial number'!$A:$AV,MATCH(TEXT($C193,"000"),'By serial number'!$A:$A,0),MATCH(_7043_DJones_1_export_excel_2_9_[[#Headers],[OTHER NAMES(2)]],'By serial number'!$A$1:$AV$1,0)))</f>
        <v/>
      </c>
      <c r="AL193" s="4" t="str">
        <f>IF(LEN(INDEX('By serial number'!$A:$AV,MATCH(TEXT($C193,"000"),'By serial number'!$A:$A,0),MATCH(_7043_DJones_1_export_excel_2_9_[[#Headers],[Part 135 Certificate Holder Name]],'By serial number'!$A$1:$AV$1,0)))=0,"",INDEX('By serial number'!$A:$AV,MATCH(TEXT($C193,"000"),'By serial number'!$A:$A,0),MATCH(_7043_DJones_1_export_excel_2_9_[[#Headers],[Part 135 Certificate Holder Name]],'By serial number'!$A$1:$AV$1,0)))</f>
        <v>Executive Jet Management, Inc.</v>
      </c>
      <c r="AM193" s="4" t="str">
        <f>IF(LEN(INDEX('By serial number'!$A:$AV,MATCH(TEXT($C193,"000"),'By serial number'!$A:$A,0),MATCH(_7043_DJones_1_export_excel_2_9_[[#Headers],[Part 135 Dsgn]],'By serial number'!$A$1:$AV$1,0)))=0,"",INDEX('By serial number'!$A:$AV,MATCH(TEXT($C193,"000"),'By serial number'!$A:$A,0),MATCH(_7043_DJones_1_export_excel_2_9_[[#Headers],[Part 135 Dsgn]],'By serial number'!$A$1:$AV$1,0)))</f>
        <v>CWQA</v>
      </c>
      <c r="AN193" s="4" t="e">
        <f>IF(LEN(INDEX('By serial number'!$A:$AV,MATCH(TEXT($C193,"000"),'By serial number'!$A:$A,0),MATCH(_7043_DJones_1_export_excel_2_9_[[#Headers],[Column2]],'By serial number'!$A$1:$AV$1,0)))=0,"",INDEX('By serial number'!$A:$AV,MATCH(TEXT($C193,"000"),'By serial number'!$A:$A,0),MATCH(_7043_DJones_1_export_excel_2_9_[[#Headers],[Column2]],'By serial number'!$A$1:$AV$1,0)))</f>
        <v>#N/A</v>
      </c>
      <c r="AO193" s="4" t="str">
        <f>IF(LEN(INDEX('By serial number'!$A:$AV,MATCH(TEXT($C193,"000"),'By serial number'!$A:$A,0),MATCH(_7043_DJones_1_export_excel_2_9_[[#Headers],[DNB Key People]],'By serial number'!$A$1:$AV$1,0)))=0,"",INDEX('By serial number'!$A:$AV,MATCH(TEXT($C193,"000"),'By serial number'!$A:$A,0),MATCH(_7043_DJones_1_export_excel_2_9_[[#Headers],[DNB Key People]],'By serial number'!$A$1:$AV$1,0)))</f>
        <v/>
      </c>
      <c r="AP193" s="4" t="str">
        <f>IF(LEN(INDEX('By serial number'!$A:$AV,MATCH(TEXT($C193,"000"),'By serial number'!$A:$A,0),MATCH(_7043_DJones_1_export_excel_2_9_[[#Headers],[POC]],'By serial number'!$A$1:$AV$1,0)))=0,"",INDEX('By serial number'!$A:$AV,MATCH(TEXT($C193,"000"),'By serial number'!$A:$A,0),MATCH(_7043_DJones_1_export_excel_2_9_[[#Headers],[POC]],'By serial number'!$A$1:$AV$1,0)))</f>
        <v/>
      </c>
      <c r="AQ193" s="4" t="str">
        <f>IF(LEN(INDEX('By serial number'!$A:$AV,MATCH(TEXT($C193,"000"),'By serial number'!$A:$A,0),MATCH(_7043_DJones_1_export_excel_2_9_[[#Headers],[Title]],'By serial number'!$A$1:$AV$1,0)))=0,"",INDEX('By serial number'!$A:$AV,MATCH(TEXT($C193,"000"),'By serial number'!$A:$A,0),MATCH(_7043_DJones_1_export_excel_2_9_[[#Headers],[Title]],'By serial number'!$A$1:$AV$1,0)))</f>
        <v/>
      </c>
      <c r="AR193" s="4" t="str">
        <f>IF(LEN(INDEX('By serial number'!$A:$AV,MATCH(TEXT($C193,"000"),'By serial number'!$A:$A,0),MATCH(_7043_DJones_1_export_excel_2_9_[[#Headers],[Address]],'By serial number'!$A$1:$AV$1,0)))=0,"",INDEX('By serial number'!$A:$AV,MATCH(TEXT($C193,"000"),'By serial number'!$A:$A,0),MATCH(_7043_DJones_1_export_excel_2_9_[[#Headers],[Address]],'By serial number'!$A$1:$AV$1,0)))</f>
        <v/>
      </c>
      <c r="AS193" s="4" t="e">
        <f>IF(LEN(INDEX('By serial number'!$A:$AV,MATCH(TEXT($C193,"000"),'By serial number'!$A:$A,0),MATCH(_7043_DJones_1_export_excel_2_9_[[#Headers],[Column3]],'By serial number'!$A$1:$AV$1,0)))=0,"",INDEX('By serial number'!$A:$AV,MATCH(TEXT($C193,"000"),'By serial number'!$A:$A,0),MATCH(_7043_DJones_1_export_excel_2_9_[[#Headers],[Column3]],'By serial number'!$A$1:$AV$1,0)))</f>
        <v>#N/A</v>
      </c>
      <c r="AT193" s="4" t="str">
        <f>IF(LEN(INDEX('By serial number'!$A:$AV,MATCH(TEXT($C193,"000"),'By serial number'!$A:$A,0),MATCH(_7043_DJones_1_export_excel_2_9_[[#Headers],[Phone]],'By serial number'!$A$1:$AV$1,0)))=0,"",INDEX('By serial number'!$A:$AV,MATCH(TEXT($C193,"000"),'By serial number'!$A:$A,0),MATCH(_7043_DJones_1_export_excel_2_9_[[#Headers],[Phone]],'By serial number'!$A$1:$AV$1,0)))</f>
        <v/>
      </c>
      <c r="AU193" s="4" t="str">
        <f>IF(LEN(INDEX('By serial number'!$A:$AV,MATCH(TEXT($C193,"000"),'By serial number'!$A:$A,0),MATCH(_7043_DJones_1_export_excel_2_9_[[#Headers],[Email]],'By serial number'!$A$1:$AV$1,0)))=0,"",INDEX('By serial number'!$A:$AV,MATCH(TEXT($C193,"000"),'By serial number'!$A:$A,0),MATCH(_7043_DJones_1_export_excel_2_9_[[#Headers],[Email]],'By serial number'!$A$1:$AV$1,0)))</f>
        <v/>
      </c>
      <c r="AV193" s="4" t="e">
        <f>IF(LEN(INDEX('By serial number'!$A:$AV,MATCH(TEXT($C193,"000"),'By serial number'!$A:$A,0),MATCH(_7043_DJones_1_export_excel_2_9_[[#Headers],[Column4]],'By serial number'!$A$1:$AV$1,0)))=0,"",INDEX('By serial number'!$A:$AV,MATCH(TEXT($C193,"000"),'By serial number'!$A:$A,0),MATCH(_7043_DJones_1_export_excel_2_9_[[#Headers],[Column4]],'By serial number'!$A$1:$AV$1,0)))</f>
        <v>#N/A</v>
      </c>
      <c r="AW193" s="4" t="str">
        <f>IF(LEN(INDEX('By serial number'!$A:$AV,MATCH(TEXT($C193,"000"),'By serial number'!$A:$A,0),MATCH(_7043_DJones_1_export_excel_2_9_[[#Headers],[NBAA Name]],'By serial number'!$A$1:$AV$1,0)))=0,"",INDEX('By serial number'!$A:$AV,MATCH(TEXT($C193,"000"),'By serial number'!$A:$A,0),MATCH(_7043_DJones_1_export_excel_2_9_[[#Headers],[NBAA Name]],'By serial number'!$A$1:$AV$1,0)))</f>
        <v/>
      </c>
      <c r="AX193" s="4" t="str">
        <f>IF(LEN(INDEX('By serial number'!$A:$AV,MATCH(TEXT($C193,"000"),'By serial number'!$A:$A,0),MATCH(_7043_DJones_1_export_excel_2_9_[[#Headers],[NBAA Addr1]],'By serial number'!$A$1:$AV$1,0)))=0,"",INDEX('By serial number'!$A:$AV,MATCH(TEXT($C193,"000"),'By serial number'!$A:$A,0),MATCH(_7043_DJones_1_export_excel_2_9_[[#Headers],[NBAA Addr1]],'By serial number'!$A$1:$AV$1,0)))</f>
        <v/>
      </c>
      <c r="AY193" s="4" t="str">
        <f>IF(LEN(INDEX('By serial number'!$A:$AV,MATCH(TEXT($C193,"000"),'By serial number'!$A:$A,0),MATCH(_7043_DJones_1_export_excel_2_9_[[#Headers],[NBAA Addr2]],'By serial number'!$A$1:$AV$1,0)))=0,"",INDEX('By serial number'!$A:$AV,MATCH(TEXT($C193,"000"),'By serial number'!$A:$A,0),MATCH(_7043_DJones_1_export_excel_2_9_[[#Headers],[NBAA Addr2]],'By serial number'!$A$1:$AV$1,0)))</f>
        <v/>
      </c>
      <c r="AZ193" s="4" t="str">
        <f>IF(LEN(INDEX('By serial number'!$A:$AV,MATCH(TEXT($C193,"000"),'By serial number'!$A:$A,0),MATCH(_7043_DJones_1_export_excel_2_9_[[#Headers],[NBAA City]],'By serial number'!$A$1:$AV$1,0)))=0,"",INDEX('By serial number'!$A:$AV,MATCH(TEXT($C193,"000"),'By serial number'!$A:$A,0),MATCH(_7043_DJones_1_export_excel_2_9_[[#Headers],[NBAA City]],'By serial number'!$A$1:$AV$1,0)))</f>
        <v/>
      </c>
      <c r="BA193" s="4" t="str">
        <f>IF(LEN(INDEX('By serial number'!$A:$AV,MATCH(TEXT($C193,"000"),'By serial number'!$A:$A,0),MATCH(_7043_DJones_1_export_excel_2_9_[[#Headers],[NBAA State]],'By serial number'!$A$1:$AV$1,0)))=0,"",INDEX('By serial number'!$A:$AV,MATCH(TEXT($C193,"000"),'By serial number'!$A:$A,0),MATCH(_7043_DJones_1_export_excel_2_9_[[#Headers],[NBAA State]],'By serial number'!$A$1:$AV$1,0)))</f>
        <v/>
      </c>
      <c r="BB193" s="4" t="str">
        <f>IF(LEN(INDEX('By serial number'!$A:$AV,MATCH(TEXT($C193,"000"),'By serial number'!$A:$A,0),MATCH(_7043_DJones_1_export_excel_2_9_[[#Headers],[NBAA Zip]],'By serial number'!$A$1:$AV$1,0)))=0,"",INDEX('By serial number'!$A:$AV,MATCH(TEXT($C193,"000"),'By serial number'!$A:$A,0),MATCH(_7043_DJones_1_export_excel_2_9_[[#Headers],[NBAA Zip]],'By serial number'!$A$1:$AV$1,0)))</f>
        <v/>
      </c>
      <c r="BC193" s="4" t="str">
        <f>IF(LEN(INDEX('By serial number'!$A:$AV,MATCH(TEXT($C193,"000"),'By serial number'!$A:$A,0),MATCH(_7043_DJones_1_export_excel_2_9_[[#Headers],[NBAA Phone]],'By serial number'!$A$1:$AV$1,0)))=0,"",INDEX('By serial number'!$A:$AV,MATCH(TEXT($C193,"000"),'By serial number'!$A:$A,0),MATCH(_7043_DJones_1_export_excel_2_9_[[#Headers],[NBAA Phone]],'By serial number'!$A$1:$AV$1,0)))</f>
        <v/>
      </c>
      <c r="BD193" s="4" t="str">
        <f>IF(LEN(INDEX('By serial number'!$A:$AV,MATCH(TEXT($C193,"000"),'By serial number'!$A:$A,0),MATCH(_7043_DJones_1_export_excel_2_9_[[#Headers],[NBAA Web]],'By serial number'!$A$1:$AV$1,0)))=0,"",INDEX('By serial number'!$A:$AV,MATCH(TEXT($C193,"000"),'By serial number'!$A:$A,0),MATCH(_7043_DJones_1_export_excel_2_9_[[#Headers],[NBAA Web]],'By serial number'!$A$1:$AV$1,0)))</f>
        <v/>
      </c>
      <c r="BE193" s="4" t="str">
        <f>IF(LEN(INDEX('By serial number'!$A:$AV,MATCH(TEXT($C193,"000"),'By serial number'!$A:$A,0),MATCH(_7043_DJones_1_export_excel_2_9_[[#Headers],[NBAA email]],'By serial number'!$A$1:$AV$1,0)))=0,"",INDEX('By serial number'!$A:$AV,MATCH(TEXT($C193,"000"),'By serial number'!$A:$A,0),MATCH(_7043_DJones_1_export_excel_2_9_[[#Headers],[NBAA email]],'By serial number'!$A$1:$AV$1,0)))</f>
        <v/>
      </c>
      <c r="BF193" s="4" t="str">
        <f>IF(LEN(INDEX('By serial number'!$A:$AV,MATCH(TEXT($C193,"000"),'By serial number'!$A:$A,0),MATCH(_7043_DJones_1_export_excel_2_9_[[#Headers],[NBAA NBAA Link]],'By serial number'!$A$1:$AV$1,0)))=0,"",INDEX('By serial number'!$A:$AV,MATCH(TEXT($C193,"000"),'By serial number'!$A:$A,0),MATCH(_7043_DJones_1_export_excel_2_9_[[#Headers],[NBAA NBAA Link]],'By serial number'!$A$1:$AV$1,0)))</f>
        <v/>
      </c>
      <c r="BG193" s="4" t="str">
        <f>IF(LEN(INDEX('By serial number'!$A:$AV,MATCH(TEXT($C193,"000"),'By serial number'!$A:$A,0),MATCH(_7043_DJones_1_export_excel_2_9_[[#Headers],[Certificate Designator]],'By serial number'!$A$1:$AV$1,0)))=0,"",INDEX('By serial number'!$A:$AV,MATCH(TEXT($C193,"000"),'By serial number'!$A:$A,0),MATCH(_7043_DJones_1_export_excel_2_9_[[#Headers],[Certificate Designator]],'By serial number'!$A$1:$AV$1,0)))</f>
        <v>CWQA</v>
      </c>
      <c r="BH193" s="4" t="str">
        <f>IF(LEN(INDEX('By serial number'!$A:$AV,MATCH(TEXT($C193,"000"),'By serial number'!$A:$A,0),MATCH(_7043_DJones_1_export_excel_2_9_[[#Headers],[Company Name]],'By serial number'!$A$1:$AV$1,0)))=0,"",INDEX('By serial number'!$A:$AV,MATCH(TEXT($C193,"000"),'By serial number'!$A:$A,0),MATCH(_7043_DJones_1_export_excel_2_9_[[#Headers],[Company Name]],'By serial number'!$A$1:$AV$1,0)))</f>
        <v>EXECUTIVE JET MANAGEMENT INC</v>
      </c>
      <c r="BI193" s="4" t="str">
        <f>IF(LEN(INDEX('By serial number'!$A:$AV,MATCH(TEXT($C193,"000"),'By serial number'!$A:$A,0),MATCH(_7043_DJones_1_export_excel_2_9_[[#Headers],[CEO_Name]],'By serial number'!$A$1:$AV$1,0)))=0,"",INDEX('By serial number'!$A:$AV,MATCH(TEXT($C193,"000"),'By serial number'!$A:$A,0),MATCH(_7043_DJones_1_export_excel_2_9_[[#Headers],[CEO_Name]],'By serial number'!$A$1:$AV$1,0)))</f>
        <v>HIRSH, BRIAN</v>
      </c>
      <c r="BJ193" s="4" t="str">
        <f>IF(LEN(INDEX('By serial number'!$A:$AV,MATCH(TEXT($C193,"000"),'By serial number'!$A:$A,0),MATCH(_7043_DJones_1_export_excel_2_9_[[#Headers],[CEO_Title]],'By serial number'!$A$1:$AV$1,0)))=0,"",INDEX('By serial number'!$A:$AV,MATCH(TEXT($C193,"000"),'By serial number'!$A:$A,0),MATCH(_7043_DJones_1_export_excel_2_9_[[#Headers],[CEO_Title]],'By serial number'!$A$1:$AV$1,0)))</f>
        <v>PRESIDENT</v>
      </c>
      <c r="BK193" s="4" t="str">
        <f>IF(LEN(INDEX('By serial number'!$A:$AV,MATCH(TEXT($C193,"000"),'By serial number'!$A:$A,0),MATCH(_7043_DJones_1_export_excel_2_9_[[#Headers],[CEO_Address1]],'By serial number'!$A$1:$AV$1,0)))=0,"",INDEX('By serial number'!$A:$AV,MATCH(TEXT($C193,"000"),'By serial number'!$A:$A,0),MATCH(_7043_DJones_1_export_excel_2_9_[[#Headers],[CEO_Address1]],'By serial number'!$A$1:$AV$1,0)))</f>
        <v>4556 AIRPORT ROAD</v>
      </c>
      <c r="BL193" s="4" t="str">
        <f>IF(LEN(INDEX('By serial number'!$A:$AV,MATCH(TEXT($C193,"000"),'By serial number'!$A:$A,0),MATCH(_7043_DJones_1_export_excel_2_9_[[#Headers],[CEO_Address2]],'By serial number'!$A$1:$AV$1,0)))=0,"",INDEX('By serial number'!$A:$AV,MATCH(TEXT($C193,"000"),'By serial number'!$A:$A,0),MATCH(_7043_DJones_1_export_excel_2_9_[[#Headers],[CEO_Address2]],'By serial number'!$A$1:$AV$1,0)))</f>
        <v/>
      </c>
      <c r="BM193" s="4" t="str">
        <f>IF(LEN(INDEX('By serial number'!$A:$AV,MATCH(TEXT($C193,"000"),'By serial number'!$A:$A,0),MATCH(_7043_DJones_1_export_excel_2_9_[[#Headers],[CEO_Address3]],'By serial number'!$A$1:$AV$1,0)))=0,"",INDEX('By serial number'!$A:$AV,MATCH(TEXT($C193,"000"),'By serial number'!$A:$A,0),MATCH(_7043_DJones_1_export_excel_2_9_[[#Headers],[CEO_Address3]],'By serial number'!$A$1:$AV$1,0)))</f>
        <v/>
      </c>
      <c r="BN193" s="4" t="str">
        <f>IF(LEN(INDEX('By serial number'!$A:$AV,MATCH(TEXT($C193,"000"),'By serial number'!$A:$A,0),MATCH(_7043_DJones_1_export_excel_2_9_[[#Headers],[CEO_City]],'By serial number'!$A$1:$AV$1,0)))=0,"",INDEX('By serial number'!$A:$AV,MATCH(TEXT($C193,"000"),'By serial number'!$A:$A,0),MATCH(_7043_DJones_1_export_excel_2_9_[[#Headers],[CEO_City]],'By serial number'!$A$1:$AV$1,0)))</f>
        <v>CINCINNATI</v>
      </c>
      <c r="BO193" s="4" t="str">
        <f>IF(LEN(INDEX('By serial number'!$A:$AV,MATCH(TEXT($C193,"000"),'By serial number'!$A:$A,0),MATCH(_7043_DJones_1_export_excel_2_9_[[#Headers],[CEO_State]],'By serial number'!$A$1:$AV$1,0)))=0,"",INDEX('By serial number'!$A:$AV,MATCH(TEXT($C193,"000"),'By serial number'!$A:$A,0),MATCH(_7043_DJones_1_export_excel_2_9_[[#Headers],[CEO_State]],'By serial number'!$A$1:$AV$1,0)))</f>
        <v>OH</v>
      </c>
      <c r="BP193" s="4" t="str">
        <f>IF(LEN(INDEX('By serial number'!$A:$AV,MATCH(TEXT($C193,"000"),'By serial number'!$A:$A,0),MATCH(_7043_DJones_1_export_excel_2_9_[[#Headers],[CEO_Postal_Code]],'By serial number'!$A$1:$AV$1,0)))=0,"",INDEX('By serial number'!$A:$AV,MATCH(TEXT($C193,"000"),'By serial number'!$A:$A,0),MATCH(_7043_DJones_1_export_excel_2_9_[[#Headers],[CEO_Postal_Code]],'By serial number'!$A$1:$AV$1,0)))</f>
        <v>45226</v>
      </c>
      <c r="BQ193" s="4" t="str">
        <f>IF(LEN(INDEX('By serial number'!$A:$AV,MATCH(TEXT($C193,"000"),'By serial number'!$A:$A,0),MATCH(_7043_DJones_1_export_excel_2_9_[[#Headers],[CEO_Country]],'By serial number'!$A$1:$AV$1,0)))=0,"",INDEX('By serial number'!$A:$AV,MATCH(TEXT($C193,"000"),'By serial number'!$A:$A,0),MATCH(_7043_DJones_1_export_excel_2_9_[[#Headers],[CEO_Country]],'By serial number'!$A$1:$AV$1,0)))</f>
        <v>US</v>
      </c>
      <c r="BR193" s="4" t="str">
        <f>IF(LEN(INDEX('By serial number'!$A:$AV,MATCH(TEXT($C193,"000"),'By serial number'!$A:$A,0),MATCH(_7043_DJones_1_export_excel_2_9_[[#Headers],[CEO_Phone]],'By serial number'!$A$1:$AV$1,0)))=0,"",INDEX('By serial number'!$A:$AV,MATCH(TEXT($C193,"000"),'By serial number'!$A:$A,0),MATCH(_7043_DJones_1_export_excel_2_9_[[#Headers],[CEO_Phone]],'By serial number'!$A$1:$AV$1,0)))</f>
        <v>5139796601</v>
      </c>
      <c r="BS193" s="4" t="str">
        <f>IF(LEN(INDEX('By serial number'!$A:$AV,MATCH(TEXT($C193,"000"),'By serial number'!$A:$A,0),MATCH(_7043_DJones_1_export_excel_2_9_[[#Headers],[CEO_Phone_Extension]],'By serial number'!$A$1:$AV$1,0)))=0,"",INDEX('By serial number'!$A:$AV,MATCH(TEXT($C193,"000"),'By serial number'!$A:$A,0),MATCH(_7043_DJones_1_export_excel_2_9_[[#Headers],[CEO_Phone_Extension]],'By serial number'!$A$1:$AV$1,0)))</f>
        <v/>
      </c>
      <c r="BT193" s="4" t="str">
        <f>IF(LEN(INDEX('By serial number'!$A:$AV,MATCH(TEXT($C193,"000"),'By serial number'!$A:$A,0),MATCH(_7043_DJones_1_export_excel_2_9_[[#Headers],[CEO_Foreign_Phone]],'By serial number'!$A$1:$AV$1,0)))=0,"",INDEX('By serial number'!$A:$AV,MATCH(TEXT($C193,"000"),'By serial number'!$A:$A,0),MATCH(_7043_DJones_1_export_excel_2_9_[[#Headers],[CEO_Foreign_Phone]],'By serial number'!$A$1:$AV$1,0)))</f>
        <v/>
      </c>
      <c r="BU193" s="4" t="str">
        <f>IFERROR(INDEX(Zerobounce!$A:$B,MATCH(_7043_DJones_1_export_excel_2_9_[[#This Row],[COMPEMAILADDRESS]],Zerobounce!$A:$A,0),2),"")</f>
        <v>do_not_mail</v>
      </c>
      <c r="BV193" s="4" t="str">
        <f>IFERROR(INDEX(Zerobounce!$A:$B,MATCH(_7043_DJones_1_export_excel_2_9_[[#This Row],[CONTACTEMAIL]],Zerobounce!$A:$A,0),2),"")</f>
        <v>valid</v>
      </c>
      <c r="BW193" s="11"/>
    </row>
    <row r="194" spans="1:75" x14ac:dyDescent="0.25">
      <c r="A194" s="4" t="s">
        <v>999</v>
      </c>
      <c r="B194" s="4" t="s">
        <v>1000</v>
      </c>
      <c r="C194">
        <v>306</v>
      </c>
      <c r="D194" s="4" t="s">
        <v>880</v>
      </c>
      <c r="E194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N508RP</v>
      </c>
      <c r="F194" s="4"/>
      <c r="G194" s="4" t="s">
        <v>1826</v>
      </c>
      <c r="H194" s="4" t="s">
        <v>1002</v>
      </c>
      <c r="I194" s="4" t="s">
        <v>515</v>
      </c>
      <c r="J194" s="4" t="s">
        <v>2249</v>
      </c>
      <c r="K194" s="4" t="s">
        <v>2250</v>
      </c>
      <c r="L194" s="4"/>
      <c r="M194" s="4" t="s">
        <v>2251</v>
      </c>
      <c r="N194" s="4" t="s">
        <v>1826</v>
      </c>
      <c r="O194">
        <v>6830</v>
      </c>
      <c r="P194" s="4" t="s">
        <v>1002</v>
      </c>
      <c r="Q194" s="4" t="s">
        <v>1016</v>
      </c>
      <c r="R194" s="4" t="s">
        <v>2252</v>
      </c>
      <c r="S194" s="4" t="s">
        <v>2253</v>
      </c>
      <c r="T194" s="4" t="s">
        <v>2254</v>
      </c>
      <c r="U194" s="4"/>
      <c r="V194" s="4" t="s">
        <v>2255</v>
      </c>
      <c r="W194" s="4" t="s">
        <v>2256</v>
      </c>
      <c r="X194" s="4" t="s">
        <v>1951</v>
      </c>
      <c r="Y194" s="4" t="s">
        <v>2257</v>
      </c>
      <c r="Z194" s="4" t="s">
        <v>2258</v>
      </c>
      <c r="AA194" s="4"/>
      <c r="AB194" s="4" t="s">
        <v>2258</v>
      </c>
      <c r="AC194" s="4" t="str">
        <f>IF(LEN(INDEX('By serial number'!$A:$AV,MATCH(TEXT($C194,"000"),'By serial number'!$A:$A,0),MATCH(_7043_DJones_1_export_excel_2_9_[[#Headers],["Operator"]],'By serial number'!$A$1:$AV$1,0)))=0,"",INDEX('By serial number'!$A:$AV,MATCH(TEXT($C194,"000"),'By serial number'!$A:$A,0),MATCH(_7043_DJones_1_export_excel_2_9_[[#Headers],["Operator"]],'By serial number'!$A$1:$AV$1,0)))</f>
        <v xml:space="preserve">Executive Jet Management </v>
      </c>
      <c r="AD194" s="4" t="str">
        <f>IF(LEN(INDEX('By serial number'!$A:$AV,MATCH(TEXT($C194,"000"),'By serial number'!$A:$A,0),MATCH(_7043_DJones_1_export_excel_2_9_[[#Headers],[Data]],'By serial number'!$A$1:$AV$1,0)))=0,"",INDEX('By serial number'!$A:$AV,MATCH(TEXT($C194,"000"),'By serial number'!$A:$A,0),MATCH(_7043_DJones_1_export_excel_2_9_[[#Headers],[Data]],'By serial number'!$A$1:$AV$1,0)))</f>
        <v>(Unknown Trust) bought 5/4/21</v>
      </c>
      <c r="AE194" s="4" t="str">
        <f>IF(LEN(INDEX('By serial number'!$A:$AV,MATCH(TEXT($C194,"000"),'By serial number'!$A:$A,0),MATCH(_7043_DJones_1_export_excel_2_9_[[#Headers],[NAME]],'By serial number'!$A$1:$AV$1,0)))=0,"",INDEX('By serial number'!$A:$AV,MATCH(TEXT($C194,"000"),'By serial number'!$A:$A,0),MATCH(_7043_DJones_1_export_excel_2_9_[[#Headers],[NAME]],'By serial number'!$A$1:$AV$1,0)))</f>
        <v>TVPX AIRCRAFT SOLUTIONS INC TRUSTEE</v>
      </c>
      <c r="AF194" s="4" t="str">
        <f>IF(LEN(INDEX('By serial number'!$A:$AV,MATCH(TEXT($C194,"000"),'By serial number'!$A:$A,0),MATCH(_7043_DJones_1_export_excel_2_9_[[#Headers],[STREET]],'By serial number'!$A$1:$AV$1,0)))=0,"",INDEX('By serial number'!$A:$AV,MATCH(TEXT($C194,"000"),'By serial number'!$A:$A,0),MATCH(_7043_DJones_1_export_excel_2_9_[[#Headers],[STREET]],'By serial number'!$A$1:$AV$1,0)))</f>
        <v>39 E EAGLE RIDGE DR STE 201</v>
      </c>
      <c r="AG194" s="4" t="str">
        <f>IF(LEN(INDEX('By serial number'!$A:$AV,MATCH(TEXT($C194,"000"),'By serial number'!$A:$A,0),MATCH(_7043_DJones_1_export_excel_2_9_[[#Headers],[CITY]],'By serial number'!$A$1:$AV$1,0)))=0,"",INDEX('By serial number'!$A:$AV,MATCH(TEXT($C194,"000"),'By serial number'!$A:$A,0),MATCH(_7043_DJones_1_export_excel_2_9_[[#Headers],[CITY]],'By serial number'!$A$1:$AV$1,0)))</f>
        <v>NORTH SALT LAKE</v>
      </c>
      <c r="AH194" s="4" t="str">
        <f>IF(LEN(INDEX('By serial number'!$A:$AV,MATCH(TEXT($C194,"000"),'By serial number'!$A:$A,0),MATCH(_7043_DJones_1_export_excel_2_9_[[#Headers],[STATE]],'By serial number'!$A$1:$AV$1,0)))=0,"",INDEX('By serial number'!$A:$AV,MATCH(TEXT($C194,"000"),'By serial number'!$A:$A,0),MATCH(_7043_DJones_1_export_excel_2_9_[[#Headers],[STATE]],'By serial number'!$A$1:$AV$1,0)))</f>
        <v>UT</v>
      </c>
      <c r="AI194" s="4" t="e">
        <f>IF(LEN(INDEX('By serial number'!$A:$AV,MATCH(TEXT($C194,"000"),'By serial number'!$A:$A,0),MATCH(_7043_DJones_1_export_excel_2_9_[[#Headers],[Column1]],'By serial number'!$A$1:$AV$1,0)))=0,"",INDEX('By serial number'!$A:$AV,MATCH(TEXT($C194,"000"),'By serial number'!$A:$A,0),MATCH(_7043_DJones_1_export_excel_2_9_[[#Headers],[Column1]],'By serial number'!$A$1:$AV$1,0)))</f>
        <v>#N/A</v>
      </c>
      <c r="AJ194" s="4" t="str">
        <f>IF(LEN(INDEX('By serial number'!$A:$AV,MATCH(TEXT($C194,"000"),'By serial number'!$A:$A,0),MATCH(_7043_DJones_1_export_excel_2_9_[[#Headers],[OTHER NAMES(1)]],'By serial number'!$A$1:$AV$1,0)))=0,"",INDEX('By serial number'!$A:$AV,MATCH(TEXT($C194,"000"),'By serial number'!$A:$A,0),MATCH(_7043_DJones_1_export_excel_2_9_[[#Headers],[OTHER NAMES(1)]],'By serial number'!$A$1:$AV$1,0)))</f>
        <v/>
      </c>
      <c r="AK194" s="4" t="str">
        <f>IF(LEN(INDEX('By serial number'!$A:$AV,MATCH(TEXT($C194,"000"),'By serial number'!$A:$A,0),MATCH(_7043_DJones_1_export_excel_2_9_[[#Headers],[OTHER NAMES(2)]],'By serial number'!$A$1:$AV$1,0)))=0,"",INDEX('By serial number'!$A:$AV,MATCH(TEXT($C194,"000"),'By serial number'!$A:$A,0),MATCH(_7043_DJones_1_export_excel_2_9_[[#Headers],[OTHER NAMES(2)]],'By serial number'!$A$1:$AV$1,0)))</f>
        <v/>
      </c>
      <c r="AL194" s="4" t="str">
        <f>IF(LEN(INDEX('By serial number'!$A:$AV,MATCH(TEXT($C194,"000"),'By serial number'!$A:$A,0),MATCH(_7043_DJones_1_export_excel_2_9_[[#Headers],[Part 135 Certificate Holder Name]],'By serial number'!$A$1:$AV$1,0)))=0,"",INDEX('By serial number'!$A:$AV,MATCH(TEXT($C194,"000"),'By serial number'!$A:$A,0),MATCH(_7043_DJones_1_export_excel_2_9_[[#Headers],[Part 135 Certificate Holder Name]],'By serial number'!$A$1:$AV$1,0)))</f>
        <v>Executive Jet Management, Inc.</v>
      </c>
      <c r="AM194" s="4" t="str">
        <f>IF(LEN(INDEX('By serial number'!$A:$AV,MATCH(TEXT($C194,"000"),'By serial number'!$A:$A,0),MATCH(_7043_DJones_1_export_excel_2_9_[[#Headers],[Part 135 Dsgn]],'By serial number'!$A$1:$AV$1,0)))=0,"",INDEX('By serial number'!$A:$AV,MATCH(TEXT($C194,"000"),'By serial number'!$A:$A,0),MATCH(_7043_DJones_1_export_excel_2_9_[[#Headers],[Part 135 Dsgn]],'By serial number'!$A$1:$AV$1,0)))</f>
        <v>CWQA</v>
      </c>
      <c r="AN194" s="4" t="e">
        <f>IF(LEN(INDEX('By serial number'!$A:$AV,MATCH(TEXT($C194,"000"),'By serial number'!$A:$A,0),MATCH(_7043_DJones_1_export_excel_2_9_[[#Headers],[Column2]],'By serial number'!$A$1:$AV$1,0)))=0,"",INDEX('By serial number'!$A:$AV,MATCH(TEXT($C194,"000"),'By serial number'!$A:$A,0),MATCH(_7043_DJones_1_export_excel_2_9_[[#Headers],[Column2]],'By serial number'!$A$1:$AV$1,0)))</f>
        <v>#N/A</v>
      </c>
      <c r="AO194" s="4" t="str">
        <f>IF(LEN(INDEX('By serial number'!$A:$AV,MATCH(TEXT($C194,"000"),'By serial number'!$A:$A,0),MATCH(_7043_DJones_1_export_excel_2_9_[[#Headers],[DNB Key People]],'By serial number'!$A$1:$AV$1,0)))=0,"",INDEX('By serial number'!$A:$AV,MATCH(TEXT($C194,"000"),'By serial number'!$A:$A,0),MATCH(_7043_DJones_1_export_excel_2_9_[[#Headers],[DNB Key People]],'By serial number'!$A$1:$AV$1,0)))</f>
        <v/>
      </c>
      <c r="AP194" s="4" t="str">
        <f>IF(LEN(INDEX('By serial number'!$A:$AV,MATCH(TEXT($C194,"000"),'By serial number'!$A:$A,0),MATCH(_7043_DJones_1_export_excel_2_9_[[#Headers],[POC]],'By serial number'!$A$1:$AV$1,0)))=0,"",INDEX('By serial number'!$A:$AV,MATCH(TEXT($C194,"000"),'By serial number'!$A:$A,0),MATCH(_7043_DJones_1_export_excel_2_9_[[#Headers],[POC]],'By serial number'!$A$1:$AV$1,0)))</f>
        <v/>
      </c>
      <c r="AQ194" s="4" t="str">
        <f>IF(LEN(INDEX('By serial number'!$A:$AV,MATCH(TEXT($C194,"000"),'By serial number'!$A:$A,0),MATCH(_7043_DJones_1_export_excel_2_9_[[#Headers],[Title]],'By serial number'!$A$1:$AV$1,0)))=0,"",INDEX('By serial number'!$A:$AV,MATCH(TEXT($C194,"000"),'By serial number'!$A:$A,0),MATCH(_7043_DJones_1_export_excel_2_9_[[#Headers],[Title]],'By serial number'!$A$1:$AV$1,0)))</f>
        <v/>
      </c>
      <c r="AR194" s="4" t="str">
        <f>IF(LEN(INDEX('By serial number'!$A:$AV,MATCH(TEXT($C194,"000"),'By serial number'!$A:$A,0),MATCH(_7043_DJones_1_export_excel_2_9_[[#Headers],[Address]],'By serial number'!$A$1:$AV$1,0)))=0,"",INDEX('By serial number'!$A:$AV,MATCH(TEXT($C194,"000"),'By serial number'!$A:$A,0),MATCH(_7043_DJones_1_export_excel_2_9_[[#Headers],[Address]],'By serial number'!$A$1:$AV$1,0)))</f>
        <v/>
      </c>
      <c r="AS194" s="4" t="e">
        <f>IF(LEN(INDEX('By serial number'!$A:$AV,MATCH(TEXT($C194,"000"),'By serial number'!$A:$A,0),MATCH(_7043_DJones_1_export_excel_2_9_[[#Headers],[Column3]],'By serial number'!$A$1:$AV$1,0)))=0,"",INDEX('By serial number'!$A:$AV,MATCH(TEXT($C194,"000"),'By serial number'!$A:$A,0),MATCH(_7043_DJones_1_export_excel_2_9_[[#Headers],[Column3]],'By serial number'!$A$1:$AV$1,0)))</f>
        <v>#N/A</v>
      </c>
      <c r="AT194" s="4" t="str">
        <f>IF(LEN(INDEX('By serial number'!$A:$AV,MATCH(TEXT($C194,"000"),'By serial number'!$A:$A,0),MATCH(_7043_DJones_1_export_excel_2_9_[[#Headers],[Phone]],'By serial number'!$A$1:$AV$1,0)))=0,"",INDEX('By serial number'!$A:$AV,MATCH(TEXT($C194,"000"),'By serial number'!$A:$A,0),MATCH(_7043_DJones_1_export_excel_2_9_[[#Headers],[Phone]],'By serial number'!$A$1:$AV$1,0)))</f>
        <v/>
      </c>
      <c r="AU194" s="4" t="str">
        <f>IF(LEN(INDEX('By serial number'!$A:$AV,MATCH(TEXT($C194,"000"),'By serial number'!$A:$A,0),MATCH(_7043_DJones_1_export_excel_2_9_[[#Headers],[Email]],'By serial number'!$A$1:$AV$1,0)))=0,"",INDEX('By serial number'!$A:$AV,MATCH(TEXT($C194,"000"),'By serial number'!$A:$A,0),MATCH(_7043_DJones_1_export_excel_2_9_[[#Headers],[Email]],'By serial number'!$A$1:$AV$1,0)))</f>
        <v/>
      </c>
      <c r="AV194" s="4" t="e">
        <f>IF(LEN(INDEX('By serial number'!$A:$AV,MATCH(TEXT($C194,"000"),'By serial number'!$A:$A,0),MATCH(_7043_DJones_1_export_excel_2_9_[[#Headers],[Column4]],'By serial number'!$A$1:$AV$1,0)))=0,"",INDEX('By serial number'!$A:$AV,MATCH(TEXT($C194,"000"),'By serial number'!$A:$A,0),MATCH(_7043_DJones_1_export_excel_2_9_[[#Headers],[Column4]],'By serial number'!$A$1:$AV$1,0)))</f>
        <v>#N/A</v>
      </c>
      <c r="AW194" s="4" t="str">
        <f>IF(LEN(INDEX('By serial number'!$A:$AV,MATCH(TEXT($C194,"000"),'By serial number'!$A:$A,0),MATCH(_7043_DJones_1_export_excel_2_9_[[#Headers],[NBAA Name]],'By serial number'!$A$1:$AV$1,0)))=0,"",INDEX('By serial number'!$A:$AV,MATCH(TEXT($C194,"000"),'By serial number'!$A:$A,0),MATCH(_7043_DJones_1_export_excel_2_9_[[#Headers],[NBAA Name]],'By serial number'!$A$1:$AV$1,0)))</f>
        <v/>
      </c>
      <c r="AX194" s="4" t="str">
        <f>IF(LEN(INDEX('By serial number'!$A:$AV,MATCH(TEXT($C194,"000"),'By serial number'!$A:$A,0),MATCH(_7043_DJones_1_export_excel_2_9_[[#Headers],[NBAA Addr1]],'By serial number'!$A$1:$AV$1,0)))=0,"",INDEX('By serial number'!$A:$AV,MATCH(TEXT($C194,"000"),'By serial number'!$A:$A,0),MATCH(_7043_DJones_1_export_excel_2_9_[[#Headers],[NBAA Addr1]],'By serial number'!$A$1:$AV$1,0)))</f>
        <v/>
      </c>
      <c r="AY194" s="4" t="str">
        <f>IF(LEN(INDEX('By serial number'!$A:$AV,MATCH(TEXT($C194,"000"),'By serial number'!$A:$A,0),MATCH(_7043_DJones_1_export_excel_2_9_[[#Headers],[NBAA Addr2]],'By serial number'!$A$1:$AV$1,0)))=0,"",INDEX('By serial number'!$A:$AV,MATCH(TEXT($C194,"000"),'By serial number'!$A:$A,0),MATCH(_7043_DJones_1_export_excel_2_9_[[#Headers],[NBAA Addr2]],'By serial number'!$A$1:$AV$1,0)))</f>
        <v/>
      </c>
      <c r="AZ194" s="4" t="str">
        <f>IF(LEN(INDEX('By serial number'!$A:$AV,MATCH(TEXT($C194,"000"),'By serial number'!$A:$A,0),MATCH(_7043_DJones_1_export_excel_2_9_[[#Headers],[NBAA City]],'By serial number'!$A$1:$AV$1,0)))=0,"",INDEX('By serial number'!$A:$AV,MATCH(TEXT($C194,"000"),'By serial number'!$A:$A,0),MATCH(_7043_DJones_1_export_excel_2_9_[[#Headers],[NBAA City]],'By serial number'!$A$1:$AV$1,0)))</f>
        <v/>
      </c>
      <c r="BA194" s="4" t="str">
        <f>IF(LEN(INDEX('By serial number'!$A:$AV,MATCH(TEXT($C194,"000"),'By serial number'!$A:$A,0),MATCH(_7043_DJones_1_export_excel_2_9_[[#Headers],[NBAA State]],'By serial number'!$A$1:$AV$1,0)))=0,"",INDEX('By serial number'!$A:$AV,MATCH(TEXT($C194,"000"),'By serial number'!$A:$A,0),MATCH(_7043_DJones_1_export_excel_2_9_[[#Headers],[NBAA State]],'By serial number'!$A$1:$AV$1,0)))</f>
        <v/>
      </c>
      <c r="BB194" s="4" t="str">
        <f>IF(LEN(INDEX('By serial number'!$A:$AV,MATCH(TEXT($C194,"000"),'By serial number'!$A:$A,0),MATCH(_7043_DJones_1_export_excel_2_9_[[#Headers],[NBAA Zip]],'By serial number'!$A$1:$AV$1,0)))=0,"",INDEX('By serial number'!$A:$AV,MATCH(TEXT($C194,"000"),'By serial number'!$A:$A,0),MATCH(_7043_DJones_1_export_excel_2_9_[[#Headers],[NBAA Zip]],'By serial number'!$A$1:$AV$1,0)))</f>
        <v/>
      </c>
      <c r="BC194" s="4" t="str">
        <f>IF(LEN(INDEX('By serial number'!$A:$AV,MATCH(TEXT($C194,"000"),'By serial number'!$A:$A,0),MATCH(_7043_DJones_1_export_excel_2_9_[[#Headers],[NBAA Phone]],'By serial number'!$A$1:$AV$1,0)))=0,"",INDEX('By serial number'!$A:$AV,MATCH(TEXT($C194,"000"),'By serial number'!$A:$A,0),MATCH(_7043_DJones_1_export_excel_2_9_[[#Headers],[NBAA Phone]],'By serial number'!$A$1:$AV$1,0)))</f>
        <v/>
      </c>
      <c r="BD194" s="4" t="str">
        <f>IF(LEN(INDEX('By serial number'!$A:$AV,MATCH(TEXT($C194,"000"),'By serial number'!$A:$A,0),MATCH(_7043_DJones_1_export_excel_2_9_[[#Headers],[NBAA Web]],'By serial number'!$A$1:$AV$1,0)))=0,"",INDEX('By serial number'!$A:$AV,MATCH(TEXT($C194,"000"),'By serial number'!$A:$A,0),MATCH(_7043_DJones_1_export_excel_2_9_[[#Headers],[NBAA Web]],'By serial number'!$A$1:$AV$1,0)))</f>
        <v/>
      </c>
      <c r="BE194" s="4" t="str">
        <f>IF(LEN(INDEX('By serial number'!$A:$AV,MATCH(TEXT($C194,"000"),'By serial number'!$A:$A,0),MATCH(_7043_DJones_1_export_excel_2_9_[[#Headers],[NBAA email]],'By serial number'!$A$1:$AV$1,0)))=0,"",INDEX('By serial number'!$A:$AV,MATCH(TEXT($C194,"000"),'By serial number'!$A:$A,0),MATCH(_7043_DJones_1_export_excel_2_9_[[#Headers],[NBAA email]],'By serial number'!$A$1:$AV$1,0)))</f>
        <v/>
      </c>
      <c r="BF194" s="4" t="str">
        <f>IF(LEN(INDEX('By serial number'!$A:$AV,MATCH(TEXT($C194,"000"),'By serial number'!$A:$A,0),MATCH(_7043_DJones_1_export_excel_2_9_[[#Headers],[NBAA NBAA Link]],'By serial number'!$A$1:$AV$1,0)))=0,"",INDEX('By serial number'!$A:$AV,MATCH(TEXT($C194,"000"),'By serial number'!$A:$A,0),MATCH(_7043_DJones_1_export_excel_2_9_[[#Headers],[NBAA NBAA Link]],'By serial number'!$A$1:$AV$1,0)))</f>
        <v/>
      </c>
      <c r="BG194" s="4" t="str">
        <f>IF(LEN(INDEX('By serial number'!$A:$AV,MATCH(TEXT($C194,"000"),'By serial number'!$A:$A,0),MATCH(_7043_DJones_1_export_excel_2_9_[[#Headers],[Certificate Designator]],'By serial number'!$A$1:$AV$1,0)))=0,"",INDEX('By serial number'!$A:$AV,MATCH(TEXT($C194,"000"),'By serial number'!$A:$A,0),MATCH(_7043_DJones_1_export_excel_2_9_[[#Headers],[Certificate Designator]],'By serial number'!$A$1:$AV$1,0)))</f>
        <v>CWQA</v>
      </c>
      <c r="BH194" s="4" t="str">
        <f>IF(LEN(INDEX('By serial number'!$A:$AV,MATCH(TEXT($C194,"000"),'By serial number'!$A:$A,0),MATCH(_7043_DJones_1_export_excel_2_9_[[#Headers],[Company Name]],'By serial number'!$A$1:$AV$1,0)))=0,"",INDEX('By serial number'!$A:$AV,MATCH(TEXT($C194,"000"),'By serial number'!$A:$A,0),MATCH(_7043_DJones_1_export_excel_2_9_[[#Headers],[Company Name]],'By serial number'!$A$1:$AV$1,0)))</f>
        <v>EXECUTIVE JET MANAGEMENT INC</v>
      </c>
      <c r="BI194" s="4" t="str">
        <f>IF(LEN(INDEX('By serial number'!$A:$AV,MATCH(TEXT($C194,"000"),'By serial number'!$A:$A,0),MATCH(_7043_DJones_1_export_excel_2_9_[[#Headers],[CEO_Name]],'By serial number'!$A$1:$AV$1,0)))=0,"",INDEX('By serial number'!$A:$AV,MATCH(TEXT($C194,"000"),'By serial number'!$A:$A,0),MATCH(_7043_DJones_1_export_excel_2_9_[[#Headers],[CEO_Name]],'By serial number'!$A$1:$AV$1,0)))</f>
        <v>HIRSH, BRIAN</v>
      </c>
      <c r="BJ194" s="4" t="str">
        <f>IF(LEN(INDEX('By serial number'!$A:$AV,MATCH(TEXT($C194,"000"),'By serial number'!$A:$A,0),MATCH(_7043_DJones_1_export_excel_2_9_[[#Headers],[CEO_Title]],'By serial number'!$A$1:$AV$1,0)))=0,"",INDEX('By serial number'!$A:$AV,MATCH(TEXT($C194,"000"),'By serial number'!$A:$A,0),MATCH(_7043_DJones_1_export_excel_2_9_[[#Headers],[CEO_Title]],'By serial number'!$A$1:$AV$1,0)))</f>
        <v>PRESIDENT</v>
      </c>
      <c r="BK194" s="4" t="str">
        <f>IF(LEN(INDEX('By serial number'!$A:$AV,MATCH(TEXT($C194,"000"),'By serial number'!$A:$A,0),MATCH(_7043_DJones_1_export_excel_2_9_[[#Headers],[CEO_Address1]],'By serial number'!$A$1:$AV$1,0)))=0,"",INDEX('By serial number'!$A:$AV,MATCH(TEXT($C194,"000"),'By serial number'!$A:$A,0),MATCH(_7043_DJones_1_export_excel_2_9_[[#Headers],[CEO_Address1]],'By serial number'!$A$1:$AV$1,0)))</f>
        <v>4556 AIRPORT ROAD</v>
      </c>
      <c r="BL194" s="4" t="str">
        <f>IF(LEN(INDEX('By serial number'!$A:$AV,MATCH(TEXT($C194,"000"),'By serial number'!$A:$A,0),MATCH(_7043_DJones_1_export_excel_2_9_[[#Headers],[CEO_Address2]],'By serial number'!$A$1:$AV$1,0)))=0,"",INDEX('By serial number'!$A:$AV,MATCH(TEXT($C194,"000"),'By serial number'!$A:$A,0),MATCH(_7043_DJones_1_export_excel_2_9_[[#Headers],[CEO_Address2]],'By serial number'!$A$1:$AV$1,0)))</f>
        <v/>
      </c>
      <c r="BM194" s="4" t="str">
        <f>IF(LEN(INDEX('By serial number'!$A:$AV,MATCH(TEXT($C194,"000"),'By serial number'!$A:$A,0),MATCH(_7043_DJones_1_export_excel_2_9_[[#Headers],[CEO_Address3]],'By serial number'!$A$1:$AV$1,0)))=0,"",INDEX('By serial number'!$A:$AV,MATCH(TEXT($C194,"000"),'By serial number'!$A:$A,0),MATCH(_7043_DJones_1_export_excel_2_9_[[#Headers],[CEO_Address3]],'By serial number'!$A$1:$AV$1,0)))</f>
        <v/>
      </c>
      <c r="BN194" s="4" t="str">
        <f>IF(LEN(INDEX('By serial number'!$A:$AV,MATCH(TEXT($C194,"000"),'By serial number'!$A:$A,0),MATCH(_7043_DJones_1_export_excel_2_9_[[#Headers],[CEO_City]],'By serial number'!$A$1:$AV$1,0)))=0,"",INDEX('By serial number'!$A:$AV,MATCH(TEXT($C194,"000"),'By serial number'!$A:$A,0),MATCH(_7043_DJones_1_export_excel_2_9_[[#Headers],[CEO_City]],'By serial number'!$A$1:$AV$1,0)))</f>
        <v>CINCINNATI</v>
      </c>
      <c r="BO194" s="4" t="str">
        <f>IF(LEN(INDEX('By serial number'!$A:$AV,MATCH(TEXT($C194,"000"),'By serial number'!$A:$A,0),MATCH(_7043_DJones_1_export_excel_2_9_[[#Headers],[CEO_State]],'By serial number'!$A$1:$AV$1,0)))=0,"",INDEX('By serial number'!$A:$AV,MATCH(TEXT($C194,"000"),'By serial number'!$A:$A,0),MATCH(_7043_DJones_1_export_excel_2_9_[[#Headers],[CEO_State]],'By serial number'!$A$1:$AV$1,0)))</f>
        <v>OH</v>
      </c>
      <c r="BP194" s="4" t="str">
        <f>IF(LEN(INDEX('By serial number'!$A:$AV,MATCH(TEXT($C194,"000"),'By serial number'!$A:$A,0),MATCH(_7043_DJones_1_export_excel_2_9_[[#Headers],[CEO_Postal_Code]],'By serial number'!$A$1:$AV$1,0)))=0,"",INDEX('By serial number'!$A:$AV,MATCH(TEXT($C194,"000"),'By serial number'!$A:$A,0),MATCH(_7043_DJones_1_export_excel_2_9_[[#Headers],[CEO_Postal_Code]],'By serial number'!$A$1:$AV$1,0)))</f>
        <v>45226</v>
      </c>
      <c r="BQ194" s="4" t="str">
        <f>IF(LEN(INDEX('By serial number'!$A:$AV,MATCH(TEXT($C194,"000"),'By serial number'!$A:$A,0),MATCH(_7043_DJones_1_export_excel_2_9_[[#Headers],[CEO_Country]],'By serial number'!$A$1:$AV$1,0)))=0,"",INDEX('By serial number'!$A:$AV,MATCH(TEXT($C194,"000"),'By serial number'!$A:$A,0),MATCH(_7043_DJones_1_export_excel_2_9_[[#Headers],[CEO_Country]],'By serial number'!$A$1:$AV$1,0)))</f>
        <v>US</v>
      </c>
      <c r="BR194" s="4" t="str">
        <f>IF(LEN(INDEX('By serial number'!$A:$AV,MATCH(TEXT($C194,"000"),'By serial number'!$A:$A,0),MATCH(_7043_DJones_1_export_excel_2_9_[[#Headers],[CEO_Phone]],'By serial number'!$A$1:$AV$1,0)))=0,"",INDEX('By serial number'!$A:$AV,MATCH(TEXT($C194,"000"),'By serial number'!$A:$A,0),MATCH(_7043_DJones_1_export_excel_2_9_[[#Headers],[CEO_Phone]],'By serial number'!$A$1:$AV$1,0)))</f>
        <v>5139796601</v>
      </c>
      <c r="BS194" s="4" t="str">
        <f>IF(LEN(INDEX('By serial number'!$A:$AV,MATCH(TEXT($C194,"000"),'By serial number'!$A:$A,0),MATCH(_7043_DJones_1_export_excel_2_9_[[#Headers],[CEO_Phone_Extension]],'By serial number'!$A$1:$AV$1,0)))=0,"",INDEX('By serial number'!$A:$AV,MATCH(TEXT($C194,"000"),'By serial number'!$A:$A,0),MATCH(_7043_DJones_1_export_excel_2_9_[[#Headers],[CEO_Phone_Extension]],'By serial number'!$A$1:$AV$1,0)))</f>
        <v/>
      </c>
      <c r="BT194" s="4" t="str">
        <f>IF(LEN(INDEX('By serial number'!$A:$AV,MATCH(TEXT($C194,"000"),'By serial number'!$A:$A,0),MATCH(_7043_DJones_1_export_excel_2_9_[[#Headers],[CEO_Foreign_Phone]],'By serial number'!$A$1:$AV$1,0)))=0,"",INDEX('By serial number'!$A:$AV,MATCH(TEXT($C194,"000"),'By serial number'!$A:$A,0),MATCH(_7043_DJones_1_export_excel_2_9_[[#Headers],[CEO_Foreign_Phone]],'By serial number'!$A$1:$AV$1,0)))</f>
        <v/>
      </c>
      <c r="BU194" s="4" t="str">
        <f>IFERROR(INDEX(Zerobounce!$A:$B,MATCH(_7043_DJones_1_export_excel_2_9_[[#This Row],[COMPEMAILADDRESS]],Zerobounce!$A:$A,0),2),"")</f>
        <v>do_not_mail</v>
      </c>
      <c r="BV194" s="4" t="str">
        <f>IFERROR(INDEX(Zerobounce!$A:$B,MATCH(_7043_DJones_1_export_excel_2_9_[[#This Row],[CONTACTEMAIL]],Zerobounce!$A:$A,0),2),"")</f>
        <v>valid</v>
      </c>
      <c r="BW194" s="11"/>
    </row>
    <row r="195" spans="1:75" x14ac:dyDescent="0.25">
      <c r="A195" s="4" t="s">
        <v>999</v>
      </c>
      <c r="B195" s="4" t="s">
        <v>1000</v>
      </c>
      <c r="C195">
        <v>307</v>
      </c>
      <c r="D195" s="4" t="s">
        <v>890</v>
      </c>
      <c r="E195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N503RP</v>
      </c>
      <c r="F195" s="4" t="s">
        <v>2259</v>
      </c>
      <c r="G195" s="4" t="s">
        <v>285</v>
      </c>
      <c r="H195" s="4" t="s">
        <v>1002</v>
      </c>
      <c r="I195" s="4" t="s">
        <v>1302</v>
      </c>
      <c r="J195" s="4" t="s">
        <v>2260</v>
      </c>
      <c r="K195" s="4" t="s">
        <v>896</v>
      </c>
      <c r="L195" s="4"/>
      <c r="M195" s="4" t="s">
        <v>897</v>
      </c>
      <c r="N195" s="4" t="s">
        <v>285</v>
      </c>
      <c r="O195">
        <v>48327</v>
      </c>
      <c r="P195" s="4" t="s">
        <v>1002</v>
      </c>
      <c r="Q195" s="4" t="s">
        <v>1016</v>
      </c>
      <c r="R195" s="4"/>
      <c r="S195" s="4"/>
      <c r="T195" s="4" t="s">
        <v>2261</v>
      </c>
      <c r="U195" s="4"/>
      <c r="V195" s="4" t="s">
        <v>2262</v>
      </c>
      <c r="W195" s="4" t="s">
        <v>2263</v>
      </c>
      <c r="X195" s="4" t="s">
        <v>2221</v>
      </c>
      <c r="Y195" s="4"/>
      <c r="Z195" s="4" t="s">
        <v>2261</v>
      </c>
      <c r="AA195" s="4"/>
      <c r="AB195" s="4"/>
      <c r="AC195" s="4" t="str">
        <f>IF(LEN(INDEX('By serial number'!$A:$AV,MATCH(TEXT($C195,"000"),'By serial number'!$A:$A,0),MATCH(_7043_DJones_1_export_excel_2_9_[[#Headers],["Operator"]],'By serial number'!$A$1:$AV$1,0)))=0,"",INDEX('By serial number'!$A:$AV,MATCH(TEXT($C195,"000"),'By serial number'!$A:$A,0),MATCH(_7043_DJones_1_export_excel_2_9_[[#Headers],["Operator"]],'By serial number'!$A$1:$AV$1,0)))</f>
        <v/>
      </c>
      <c r="AD195" s="4" t="str">
        <f>IF(LEN(INDEX('By serial number'!$A:$AV,MATCH(TEXT($C195,"000"),'By serial number'!$A:$A,0),MATCH(_7043_DJones_1_export_excel_2_9_[[#Headers],[Data]],'By serial number'!$A$1:$AV$1,0)))=0,"",INDEX('By serial number'!$A:$AV,MATCH(TEXT($C195,"000"),'By serial number'!$A:$A,0),MATCH(_7043_DJones_1_export_excel_2_9_[[#Headers],[Data]],'By serial number'!$A$1:$AV$1,0)))</f>
        <v>Penske Corp. delivered 3/25/14, rrg 4/28/14. Became PTS AS LLC.</v>
      </c>
      <c r="AE195" s="4" t="str">
        <f>IF(LEN(INDEX('By serial number'!$A:$AV,MATCH(TEXT($C195,"000"),'By serial number'!$A:$A,0),MATCH(_7043_DJones_1_export_excel_2_9_[[#Headers],[NAME]],'By serial number'!$A$1:$AV$1,0)))=0,"",INDEX('By serial number'!$A:$AV,MATCH(TEXT($C195,"000"),'By serial number'!$A:$A,0),MATCH(_7043_DJones_1_export_excel_2_9_[[#Headers],[NAME]],'By serial number'!$A$1:$AV$1,0)))</f>
        <v>PTS AS LLC</v>
      </c>
      <c r="AF195" s="4" t="str">
        <f>IF(LEN(INDEX('By serial number'!$A:$AV,MATCH(TEXT($C195,"000"),'By serial number'!$A:$A,0),MATCH(_7043_DJones_1_export_excel_2_9_[[#Headers],[STREET]],'By serial number'!$A$1:$AV$1,0)))=0,"",INDEX('By serial number'!$A:$AV,MATCH(TEXT($C195,"000"),'By serial number'!$A:$A,0),MATCH(_7043_DJones_1_export_excel_2_9_[[#Headers],[STREET]],'By serial number'!$A$1:$AV$1,0)))</f>
        <v>2675 MORGANTOWN RD</v>
      </c>
      <c r="AG195" s="4" t="str">
        <f>IF(LEN(INDEX('By serial number'!$A:$AV,MATCH(TEXT($C195,"000"),'By serial number'!$A:$A,0),MATCH(_7043_DJones_1_export_excel_2_9_[[#Headers],[CITY]],'By serial number'!$A$1:$AV$1,0)))=0,"",INDEX('By serial number'!$A:$AV,MATCH(TEXT($C195,"000"),'By serial number'!$A:$A,0),MATCH(_7043_DJones_1_export_excel_2_9_[[#Headers],[CITY]],'By serial number'!$A$1:$AV$1,0)))</f>
        <v>READING</v>
      </c>
      <c r="AH195" s="4" t="str">
        <f>IF(LEN(INDEX('By serial number'!$A:$AV,MATCH(TEXT($C195,"000"),'By serial number'!$A:$A,0),MATCH(_7043_DJones_1_export_excel_2_9_[[#Headers],[STATE]],'By serial number'!$A$1:$AV$1,0)))=0,"",INDEX('By serial number'!$A:$AV,MATCH(TEXT($C195,"000"),'By serial number'!$A:$A,0),MATCH(_7043_DJones_1_export_excel_2_9_[[#Headers],[STATE]],'By serial number'!$A$1:$AV$1,0)))</f>
        <v>PA</v>
      </c>
      <c r="AI195" s="4" t="e">
        <f>IF(LEN(INDEX('By serial number'!$A:$AV,MATCH(TEXT($C195,"000"),'By serial number'!$A:$A,0),MATCH(_7043_DJones_1_export_excel_2_9_[[#Headers],[Column1]],'By serial number'!$A$1:$AV$1,0)))=0,"",INDEX('By serial number'!$A:$AV,MATCH(TEXT($C195,"000"),'By serial number'!$A:$A,0),MATCH(_7043_DJones_1_export_excel_2_9_[[#Headers],[Column1]],'By serial number'!$A$1:$AV$1,0)))</f>
        <v>#N/A</v>
      </c>
      <c r="AJ195" s="4" t="str">
        <f>IF(LEN(INDEX('By serial number'!$A:$AV,MATCH(TEXT($C195,"000"),'By serial number'!$A:$A,0),MATCH(_7043_DJones_1_export_excel_2_9_[[#Headers],[OTHER NAMES(1)]],'By serial number'!$A$1:$AV$1,0)))=0,"",INDEX('By serial number'!$A:$AV,MATCH(TEXT($C195,"000"),'By serial number'!$A:$A,0),MATCH(_7043_DJones_1_export_excel_2_9_[[#Headers],[OTHER NAMES(1)]],'By serial number'!$A$1:$AV$1,0)))</f>
        <v/>
      </c>
      <c r="AK195" s="4" t="str">
        <f>IF(LEN(INDEX('By serial number'!$A:$AV,MATCH(TEXT($C195,"000"),'By serial number'!$A:$A,0),MATCH(_7043_DJones_1_export_excel_2_9_[[#Headers],[OTHER NAMES(2)]],'By serial number'!$A$1:$AV$1,0)))=0,"",INDEX('By serial number'!$A:$AV,MATCH(TEXT($C195,"000"),'By serial number'!$A:$A,0),MATCH(_7043_DJones_1_export_excel_2_9_[[#Headers],[OTHER NAMES(2)]],'By serial number'!$A$1:$AV$1,0)))</f>
        <v/>
      </c>
      <c r="AL195" s="4" t="str">
        <f>IF(LEN(INDEX('By serial number'!$A:$AV,MATCH(TEXT($C195,"000"),'By serial number'!$A:$A,0),MATCH(_7043_DJones_1_export_excel_2_9_[[#Headers],[Part 135 Certificate Holder Name]],'By serial number'!$A$1:$AV$1,0)))=0,"",INDEX('By serial number'!$A:$AV,MATCH(TEXT($C195,"000"),'By serial number'!$A:$A,0),MATCH(_7043_DJones_1_export_excel_2_9_[[#Headers],[Part 135 Certificate Holder Name]],'By serial number'!$A$1:$AV$1,0)))</f>
        <v/>
      </c>
      <c r="AM195" s="4" t="str">
        <f>IF(LEN(INDEX('By serial number'!$A:$AV,MATCH(TEXT($C195,"000"),'By serial number'!$A:$A,0),MATCH(_7043_DJones_1_export_excel_2_9_[[#Headers],[Part 135 Dsgn]],'By serial number'!$A$1:$AV$1,0)))=0,"",INDEX('By serial number'!$A:$AV,MATCH(TEXT($C195,"000"),'By serial number'!$A:$A,0),MATCH(_7043_DJones_1_export_excel_2_9_[[#Headers],[Part 135 Dsgn]],'By serial number'!$A$1:$AV$1,0)))</f>
        <v/>
      </c>
      <c r="AN195" s="4" t="e">
        <f>IF(LEN(INDEX('By serial number'!$A:$AV,MATCH(TEXT($C195,"000"),'By serial number'!$A:$A,0),MATCH(_7043_DJones_1_export_excel_2_9_[[#Headers],[Column2]],'By serial number'!$A$1:$AV$1,0)))=0,"",INDEX('By serial number'!$A:$AV,MATCH(TEXT($C195,"000"),'By serial number'!$A:$A,0),MATCH(_7043_DJones_1_export_excel_2_9_[[#Headers],[Column2]],'By serial number'!$A$1:$AV$1,0)))</f>
        <v>#N/A</v>
      </c>
      <c r="AO195" s="4" t="str">
        <f>IF(LEN(INDEX('By serial number'!$A:$AV,MATCH(TEXT($C195,"000"),'By serial number'!$A:$A,0),MATCH(_7043_DJones_1_export_excel_2_9_[[#Headers],[DNB Key People]],'By serial number'!$A$1:$AV$1,0)))=0,"",INDEX('By serial number'!$A:$AV,MATCH(TEXT($C195,"000"),'By serial number'!$A:$A,0),MATCH(_7043_DJones_1_export_excel_2_9_[[#Headers],[DNB Key People]],'By serial number'!$A$1:$AV$1,0)))</f>
        <v/>
      </c>
      <c r="AP195" s="4" t="str">
        <f>IF(LEN(INDEX('By serial number'!$A:$AV,MATCH(TEXT($C195,"000"),'By serial number'!$A:$A,0),MATCH(_7043_DJones_1_export_excel_2_9_[[#Headers],[POC]],'By serial number'!$A$1:$AV$1,0)))=0,"",INDEX('By serial number'!$A:$AV,MATCH(TEXT($C195,"000"),'By serial number'!$A:$A,0),MATCH(_7043_DJones_1_export_excel_2_9_[[#Headers],[POC]],'By serial number'!$A$1:$AV$1,0)))</f>
        <v/>
      </c>
      <c r="AQ195" s="4" t="str">
        <f>IF(LEN(INDEX('By serial number'!$A:$AV,MATCH(TEXT($C195,"000"),'By serial number'!$A:$A,0),MATCH(_7043_DJones_1_export_excel_2_9_[[#Headers],[Title]],'By serial number'!$A$1:$AV$1,0)))=0,"",INDEX('By serial number'!$A:$AV,MATCH(TEXT($C195,"000"),'By serial number'!$A:$A,0),MATCH(_7043_DJones_1_export_excel_2_9_[[#Headers],[Title]],'By serial number'!$A$1:$AV$1,0)))</f>
        <v/>
      </c>
      <c r="AR195" s="4" t="str">
        <f>IF(LEN(INDEX('By serial number'!$A:$AV,MATCH(TEXT($C195,"000"),'By serial number'!$A:$A,0),MATCH(_7043_DJones_1_export_excel_2_9_[[#Headers],[Address]],'By serial number'!$A$1:$AV$1,0)))=0,"",INDEX('By serial number'!$A:$AV,MATCH(TEXT($C195,"000"),'By serial number'!$A:$A,0),MATCH(_7043_DJones_1_export_excel_2_9_[[#Headers],[Address]],'By serial number'!$A$1:$AV$1,0)))</f>
        <v/>
      </c>
      <c r="AS195" s="4" t="e">
        <f>IF(LEN(INDEX('By serial number'!$A:$AV,MATCH(TEXT($C195,"000"),'By serial number'!$A:$A,0),MATCH(_7043_DJones_1_export_excel_2_9_[[#Headers],[Column3]],'By serial number'!$A$1:$AV$1,0)))=0,"",INDEX('By serial number'!$A:$AV,MATCH(TEXT($C195,"000"),'By serial number'!$A:$A,0),MATCH(_7043_DJones_1_export_excel_2_9_[[#Headers],[Column3]],'By serial number'!$A$1:$AV$1,0)))</f>
        <v>#N/A</v>
      </c>
      <c r="AT195" s="4" t="str">
        <f>IF(LEN(INDEX('By serial number'!$A:$AV,MATCH(TEXT($C195,"000"),'By serial number'!$A:$A,0),MATCH(_7043_DJones_1_export_excel_2_9_[[#Headers],[Phone]],'By serial number'!$A$1:$AV$1,0)))=0,"",INDEX('By serial number'!$A:$AV,MATCH(TEXT($C195,"000"),'By serial number'!$A:$A,0),MATCH(_7043_DJones_1_export_excel_2_9_[[#Headers],[Phone]],'By serial number'!$A$1:$AV$1,0)))</f>
        <v/>
      </c>
      <c r="AU195" s="4" t="str">
        <f>IF(LEN(INDEX('By serial number'!$A:$AV,MATCH(TEXT($C195,"000"),'By serial number'!$A:$A,0),MATCH(_7043_DJones_1_export_excel_2_9_[[#Headers],[Email]],'By serial number'!$A$1:$AV$1,0)))=0,"",INDEX('By serial number'!$A:$AV,MATCH(TEXT($C195,"000"),'By serial number'!$A:$A,0),MATCH(_7043_DJones_1_export_excel_2_9_[[#Headers],[Email]],'By serial number'!$A$1:$AV$1,0)))</f>
        <v/>
      </c>
      <c r="AV195" s="4" t="e">
        <f>IF(LEN(INDEX('By serial number'!$A:$AV,MATCH(TEXT($C195,"000"),'By serial number'!$A:$A,0),MATCH(_7043_DJones_1_export_excel_2_9_[[#Headers],[Column4]],'By serial number'!$A$1:$AV$1,0)))=0,"",INDEX('By serial number'!$A:$AV,MATCH(TEXT($C195,"000"),'By serial number'!$A:$A,0),MATCH(_7043_DJones_1_export_excel_2_9_[[#Headers],[Column4]],'By serial number'!$A$1:$AV$1,0)))</f>
        <v>#N/A</v>
      </c>
      <c r="AW195" s="4" t="str">
        <f>IF(LEN(INDEX('By serial number'!$A:$AV,MATCH(TEXT($C195,"000"),'By serial number'!$A:$A,0),MATCH(_7043_DJones_1_export_excel_2_9_[[#Headers],[NBAA Name]],'By serial number'!$A$1:$AV$1,0)))=0,"",INDEX('By serial number'!$A:$AV,MATCH(TEXT($C195,"000"),'By serial number'!$A:$A,0),MATCH(_7043_DJones_1_export_excel_2_9_[[#Headers],[NBAA Name]],'By serial number'!$A$1:$AV$1,0)))</f>
        <v xml:space="preserve">Penske Jet, Inc. </v>
      </c>
      <c r="AX195" s="4" t="str">
        <f>IF(LEN(INDEX('By serial number'!$A:$AV,MATCH(TEXT($C195,"000"),'By serial number'!$A:$A,0),MATCH(_7043_DJones_1_export_excel_2_9_[[#Headers],[NBAA Addr1]],'By serial number'!$A$1:$AV$1,0)))=0,"",INDEX('By serial number'!$A:$AV,MATCH(TEXT($C195,"000"),'By serial number'!$A:$A,0),MATCH(_7043_DJones_1_export_excel_2_9_[[#Headers],[NBAA Addr1]],'By serial number'!$A$1:$AV$1,0)))</f>
        <v>6340 Highland Road</v>
      </c>
      <c r="AY195" s="4" t="str">
        <f>IF(LEN(INDEX('By serial number'!$A:$AV,MATCH(TEXT($C195,"000"),'By serial number'!$A:$A,0),MATCH(_7043_DJones_1_export_excel_2_9_[[#Headers],[NBAA Addr2]],'By serial number'!$A$1:$AV$1,0)))=0,"",INDEX('By serial number'!$A:$AV,MATCH(TEXT($C195,"000"),'By serial number'!$A:$A,0),MATCH(_7043_DJones_1_export_excel_2_9_[[#Headers],[NBAA Addr2]],'By serial number'!$A$1:$AV$1,0)))</f>
        <v/>
      </c>
      <c r="AZ195" s="4" t="str">
        <f>IF(LEN(INDEX('By serial number'!$A:$AV,MATCH(TEXT($C195,"000"),'By serial number'!$A:$A,0),MATCH(_7043_DJones_1_export_excel_2_9_[[#Headers],[NBAA City]],'By serial number'!$A$1:$AV$1,0)))=0,"",INDEX('By serial number'!$A:$AV,MATCH(TEXT($C195,"000"),'By serial number'!$A:$A,0),MATCH(_7043_DJones_1_export_excel_2_9_[[#Headers],[NBAA City]],'By serial number'!$A$1:$AV$1,0)))</f>
        <v>Baton Rouge</v>
      </c>
      <c r="BA195" s="4" t="str">
        <f>IF(LEN(INDEX('By serial number'!$A:$AV,MATCH(TEXT($C195,"000"),'By serial number'!$A:$A,0),MATCH(_7043_DJones_1_export_excel_2_9_[[#Headers],[NBAA State]],'By serial number'!$A$1:$AV$1,0)))=0,"",INDEX('By serial number'!$A:$AV,MATCH(TEXT($C195,"000"),'By serial number'!$A:$A,0),MATCH(_7043_DJones_1_export_excel_2_9_[[#Headers],[NBAA State]],'By serial number'!$A$1:$AV$1,0)))</f>
        <v>Waterford</v>
      </c>
      <c r="BB195" s="4" t="str">
        <f>IF(LEN(INDEX('By serial number'!$A:$AV,MATCH(TEXT($C195,"000"),'By serial number'!$A:$A,0),MATCH(_7043_DJones_1_export_excel_2_9_[[#Headers],[NBAA Zip]],'By serial number'!$A$1:$AV$1,0)))=0,"",INDEX('By serial number'!$A:$AV,MATCH(TEXT($C195,"000"),'By serial number'!$A:$A,0),MATCH(_7043_DJones_1_export_excel_2_9_[[#Headers],[NBAA Zip]],'By serial number'!$A$1:$AV$1,0)))</f>
        <v>Waterford Michigan 48327-1835</v>
      </c>
      <c r="BC195" s="4" t="str">
        <f>IF(LEN(INDEX('By serial number'!$A:$AV,MATCH(TEXT($C195,"000"),'By serial number'!$A:$A,0),MATCH(_7043_DJones_1_export_excel_2_9_[[#Headers],[NBAA Phone]],'By serial number'!$A$1:$AV$1,0)))=0,"",INDEX('By serial number'!$A:$AV,MATCH(TEXT($C195,"000"),'By serial number'!$A:$A,0),MATCH(_7043_DJones_1_export_excel_2_9_[[#Headers],[NBAA Phone]],'By serial number'!$A$1:$AV$1,0)))</f>
        <v>+1 248.666.3910</v>
      </c>
      <c r="BD195" s="4" t="str">
        <f>IF(LEN(INDEX('By serial number'!$A:$AV,MATCH(TEXT($C195,"000"),'By serial number'!$A:$A,0),MATCH(_7043_DJones_1_export_excel_2_9_[[#Headers],[NBAA Web]],'By serial number'!$A$1:$AV$1,0)))=0,"",INDEX('By serial number'!$A:$AV,MATCH(TEXT($C195,"000"),'By serial number'!$A:$A,0),MATCH(_7043_DJones_1_export_excel_2_9_[[#Headers],[NBAA Web]],'By serial number'!$A$1:$AV$1,0)))</f>
        <v/>
      </c>
      <c r="BE195" s="4" t="str">
        <f>IF(LEN(INDEX('By serial number'!$A:$AV,MATCH(TEXT($C195,"000"),'By serial number'!$A:$A,0),MATCH(_7043_DJones_1_export_excel_2_9_[[#Headers],[NBAA email]],'By serial number'!$A$1:$AV$1,0)))=0,"",INDEX('By serial number'!$A:$AV,MATCH(TEXT($C195,"000"),'By serial number'!$A:$A,0),MATCH(_7043_DJones_1_export_excel_2_9_[[#Headers],[NBAA email]],'By serial number'!$A$1:$AV$1,0)))</f>
        <v/>
      </c>
      <c r="BF195" s="4" t="str">
        <f>IF(LEN(INDEX('By serial number'!$A:$AV,MATCH(TEXT($C195,"000"),'By serial number'!$A:$A,0),MATCH(_7043_DJones_1_export_excel_2_9_[[#Headers],[NBAA NBAA Link]],'By serial number'!$A$1:$AV$1,0)))=0,"",INDEX('By serial number'!$A:$AV,MATCH(TEXT($C195,"000"),'By serial number'!$A:$A,0),MATCH(_7043_DJones_1_export_excel_2_9_[[#Headers],[NBAA NBAA Link]],'By serial number'!$A$1:$AV$1,0)))</f>
        <v/>
      </c>
      <c r="BG195" s="4" t="str">
        <f>IF(LEN(INDEX('By serial number'!$A:$AV,MATCH(TEXT($C195,"000"),'By serial number'!$A:$A,0),MATCH(_7043_DJones_1_export_excel_2_9_[[#Headers],[Certificate Designator]],'By serial number'!$A$1:$AV$1,0)))=0,"",INDEX('By serial number'!$A:$AV,MATCH(TEXT($C195,"000"),'By serial number'!$A:$A,0),MATCH(_7043_DJones_1_export_excel_2_9_[[#Headers],[Certificate Designator]],'By serial number'!$A$1:$AV$1,0)))</f>
        <v/>
      </c>
      <c r="BH195" s="4" t="str">
        <f>IF(LEN(INDEX('By serial number'!$A:$AV,MATCH(TEXT($C195,"000"),'By serial number'!$A:$A,0),MATCH(_7043_DJones_1_export_excel_2_9_[[#Headers],[Company Name]],'By serial number'!$A$1:$AV$1,0)))=0,"",INDEX('By serial number'!$A:$AV,MATCH(TEXT($C195,"000"),'By serial number'!$A:$A,0),MATCH(_7043_DJones_1_export_excel_2_9_[[#Headers],[Company Name]],'By serial number'!$A$1:$AV$1,0)))</f>
        <v/>
      </c>
      <c r="BI195" s="4" t="str">
        <f>IF(LEN(INDEX('By serial number'!$A:$AV,MATCH(TEXT($C195,"000"),'By serial number'!$A:$A,0),MATCH(_7043_DJones_1_export_excel_2_9_[[#Headers],[CEO_Name]],'By serial number'!$A$1:$AV$1,0)))=0,"",INDEX('By serial number'!$A:$AV,MATCH(TEXT($C195,"000"),'By serial number'!$A:$A,0),MATCH(_7043_DJones_1_export_excel_2_9_[[#Headers],[CEO_Name]],'By serial number'!$A$1:$AV$1,0)))</f>
        <v/>
      </c>
      <c r="BJ195" s="4" t="str">
        <f>IF(LEN(INDEX('By serial number'!$A:$AV,MATCH(TEXT($C195,"000"),'By serial number'!$A:$A,0),MATCH(_7043_DJones_1_export_excel_2_9_[[#Headers],[CEO_Title]],'By serial number'!$A$1:$AV$1,0)))=0,"",INDEX('By serial number'!$A:$AV,MATCH(TEXT($C195,"000"),'By serial number'!$A:$A,0),MATCH(_7043_DJones_1_export_excel_2_9_[[#Headers],[CEO_Title]],'By serial number'!$A$1:$AV$1,0)))</f>
        <v/>
      </c>
      <c r="BK195" s="4" t="str">
        <f>IF(LEN(INDEX('By serial number'!$A:$AV,MATCH(TEXT($C195,"000"),'By serial number'!$A:$A,0),MATCH(_7043_DJones_1_export_excel_2_9_[[#Headers],[CEO_Address1]],'By serial number'!$A$1:$AV$1,0)))=0,"",INDEX('By serial number'!$A:$AV,MATCH(TEXT($C195,"000"),'By serial number'!$A:$A,0),MATCH(_7043_DJones_1_export_excel_2_9_[[#Headers],[CEO_Address1]],'By serial number'!$A$1:$AV$1,0)))</f>
        <v/>
      </c>
      <c r="BL195" s="4" t="str">
        <f>IF(LEN(INDEX('By serial number'!$A:$AV,MATCH(TEXT($C195,"000"),'By serial number'!$A:$A,0),MATCH(_7043_DJones_1_export_excel_2_9_[[#Headers],[CEO_Address2]],'By serial number'!$A$1:$AV$1,0)))=0,"",INDEX('By serial number'!$A:$AV,MATCH(TEXT($C195,"000"),'By serial number'!$A:$A,0),MATCH(_7043_DJones_1_export_excel_2_9_[[#Headers],[CEO_Address2]],'By serial number'!$A$1:$AV$1,0)))</f>
        <v/>
      </c>
      <c r="BM195" s="4" t="str">
        <f>IF(LEN(INDEX('By serial number'!$A:$AV,MATCH(TEXT($C195,"000"),'By serial number'!$A:$A,0),MATCH(_7043_DJones_1_export_excel_2_9_[[#Headers],[CEO_Address3]],'By serial number'!$A$1:$AV$1,0)))=0,"",INDEX('By serial number'!$A:$AV,MATCH(TEXT($C195,"000"),'By serial number'!$A:$A,0),MATCH(_7043_DJones_1_export_excel_2_9_[[#Headers],[CEO_Address3]],'By serial number'!$A$1:$AV$1,0)))</f>
        <v/>
      </c>
      <c r="BN195" s="4" t="str">
        <f>IF(LEN(INDEX('By serial number'!$A:$AV,MATCH(TEXT($C195,"000"),'By serial number'!$A:$A,0),MATCH(_7043_DJones_1_export_excel_2_9_[[#Headers],[CEO_City]],'By serial number'!$A$1:$AV$1,0)))=0,"",INDEX('By serial number'!$A:$AV,MATCH(TEXT($C195,"000"),'By serial number'!$A:$A,0),MATCH(_7043_DJones_1_export_excel_2_9_[[#Headers],[CEO_City]],'By serial number'!$A$1:$AV$1,0)))</f>
        <v/>
      </c>
      <c r="BO195" s="4" t="str">
        <f>IF(LEN(INDEX('By serial number'!$A:$AV,MATCH(TEXT($C195,"000"),'By serial number'!$A:$A,0),MATCH(_7043_DJones_1_export_excel_2_9_[[#Headers],[CEO_State]],'By serial number'!$A$1:$AV$1,0)))=0,"",INDEX('By serial number'!$A:$AV,MATCH(TEXT($C195,"000"),'By serial number'!$A:$A,0),MATCH(_7043_DJones_1_export_excel_2_9_[[#Headers],[CEO_State]],'By serial number'!$A$1:$AV$1,0)))</f>
        <v/>
      </c>
      <c r="BP195" s="4" t="str">
        <f>IF(LEN(INDEX('By serial number'!$A:$AV,MATCH(TEXT($C195,"000"),'By serial number'!$A:$A,0),MATCH(_7043_DJones_1_export_excel_2_9_[[#Headers],[CEO_Postal_Code]],'By serial number'!$A$1:$AV$1,0)))=0,"",INDEX('By serial number'!$A:$AV,MATCH(TEXT($C195,"000"),'By serial number'!$A:$A,0),MATCH(_7043_DJones_1_export_excel_2_9_[[#Headers],[CEO_Postal_Code]],'By serial number'!$A$1:$AV$1,0)))</f>
        <v/>
      </c>
      <c r="BQ195" s="4" t="str">
        <f>IF(LEN(INDEX('By serial number'!$A:$AV,MATCH(TEXT($C195,"000"),'By serial number'!$A:$A,0),MATCH(_7043_DJones_1_export_excel_2_9_[[#Headers],[CEO_Country]],'By serial number'!$A$1:$AV$1,0)))=0,"",INDEX('By serial number'!$A:$AV,MATCH(TEXT($C195,"000"),'By serial number'!$A:$A,0),MATCH(_7043_DJones_1_export_excel_2_9_[[#Headers],[CEO_Country]],'By serial number'!$A$1:$AV$1,0)))</f>
        <v/>
      </c>
      <c r="BR195" s="4" t="str">
        <f>IF(LEN(INDEX('By serial number'!$A:$AV,MATCH(TEXT($C195,"000"),'By serial number'!$A:$A,0),MATCH(_7043_DJones_1_export_excel_2_9_[[#Headers],[CEO_Phone]],'By serial number'!$A$1:$AV$1,0)))=0,"",INDEX('By serial number'!$A:$AV,MATCH(TEXT($C195,"000"),'By serial number'!$A:$A,0),MATCH(_7043_DJones_1_export_excel_2_9_[[#Headers],[CEO_Phone]],'By serial number'!$A$1:$AV$1,0)))</f>
        <v/>
      </c>
      <c r="BS195" s="4" t="str">
        <f>IF(LEN(INDEX('By serial number'!$A:$AV,MATCH(TEXT($C195,"000"),'By serial number'!$A:$A,0),MATCH(_7043_DJones_1_export_excel_2_9_[[#Headers],[CEO_Phone_Extension]],'By serial number'!$A$1:$AV$1,0)))=0,"",INDEX('By serial number'!$A:$AV,MATCH(TEXT($C195,"000"),'By serial number'!$A:$A,0),MATCH(_7043_DJones_1_export_excel_2_9_[[#Headers],[CEO_Phone_Extension]],'By serial number'!$A$1:$AV$1,0)))</f>
        <v/>
      </c>
      <c r="BT195" s="4" t="str">
        <f>IF(LEN(INDEX('By serial number'!$A:$AV,MATCH(TEXT($C195,"000"),'By serial number'!$A:$A,0),MATCH(_7043_DJones_1_export_excel_2_9_[[#Headers],[CEO_Foreign_Phone]],'By serial number'!$A$1:$AV$1,0)))=0,"",INDEX('By serial number'!$A:$AV,MATCH(TEXT($C195,"000"),'By serial number'!$A:$A,0),MATCH(_7043_DJones_1_export_excel_2_9_[[#Headers],[CEO_Foreign_Phone]],'By serial number'!$A$1:$AV$1,0)))</f>
        <v/>
      </c>
      <c r="BU195" s="4" t="str">
        <f>IFERROR(INDEX(Zerobounce!$A:$B,MATCH(_7043_DJones_1_export_excel_2_9_[[#This Row],[COMPEMAILADDRESS]],Zerobounce!$A:$A,0),2),"")</f>
        <v/>
      </c>
      <c r="BV195" s="4" t="str">
        <f>IFERROR(INDEX(Zerobounce!$A:$B,MATCH(_7043_DJones_1_export_excel_2_9_[[#This Row],[CONTACTEMAIL]],Zerobounce!$A:$A,0),2),"")</f>
        <v/>
      </c>
      <c r="BW195" s="11"/>
    </row>
    <row r="196" spans="1:75" x14ac:dyDescent="0.25">
      <c r="A196" s="4" t="s">
        <v>999</v>
      </c>
      <c r="B196" s="4" t="s">
        <v>1000</v>
      </c>
      <c r="C196">
        <v>307</v>
      </c>
      <c r="D196" s="4" t="s">
        <v>890</v>
      </c>
      <c r="E196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N503RP</v>
      </c>
      <c r="F196" s="4" t="s">
        <v>2259</v>
      </c>
      <c r="G196" s="4" t="s">
        <v>285</v>
      </c>
      <c r="H196" s="4" t="s">
        <v>1002</v>
      </c>
      <c r="I196" s="4" t="s">
        <v>515</v>
      </c>
      <c r="J196" s="4" t="s">
        <v>2264</v>
      </c>
      <c r="K196" s="4" t="s">
        <v>2265</v>
      </c>
      <c r="L196" s="4" t="s">
        <v>2266</v>
      </c>
      <c r="M196" s="4" t="s">
        <v>2267</v>
      </c>
      <c r="N196" s="4" t="s">
        <v>212</v>
      </c>
      <c r="O196" t="s">
        <v>2268</v>
      </c>
      <c r="P196" s="4" t="s">
        <v>1002</v>
      </c>
      <c r="Q196" s="4" t="s">
        <v>1016</v>
      </c>
      <c r="R196" s="4"/>
      <c r="S196" s="4"/>
      <c r="T196" s="4" t="s">
        <v>2269</v>
      </c>
      <c r="U196" s="4"/>
      <c r="V196" s="4" t="s">
        <v>2270</v>
      </c>
      <c r="W196" s="4" t="s">
        <v>2271</v>
      </c>
      <c r="X196" s="4"/>
      <c r="Y196" s="4"/>
      <c r="Z196" s="4" t="s">
        <v>2269</v>
      </c>
      <c r="AA196" s="4"/>
      <c r="AB196" s="4"/>
      <c r="AC196" s="4" t="str">
        <f>IF(LEN(INDEX('By serial number'!$A:$AV,MATCH(TEXT($C196,"000"),'By serial number'!$A:$A,0),MATCH(_7043_DJones_1_export_excel_2_9_[[#Headers],["Operator"]],'By serial number'!$A$1:$AV$1,0)))=0,"",INDEX('By serial number'!$A:$AV,MATCH(TEXT($C196,"000"),'By serial number'!$A:$A,0),MATCH(_7043_DJones_1_export_excel_2_9_[[#Headers],["Operator"]],'By serial number'!$A$1:$AV$1,0)))</f>
        <v/>
      </c>
      <c r="AD196" s="4" t="str">
        <f>IF(LEN(INDEX('By serial number'!$A:$AV,MATCH(TEXT($C196,"000"),'By serial number'!$A:$A,0),MATCH(_7043_DJones_1_export_excel_2_9_[[#Headers],[Data]],'By serial number'!$A$1:$AV$1,0)))=0,"",INDEX('By serial number'!$A:$AV,MATCH(TEXT($C196,"000"),'By serial number'!$A:$A,0),MATCH(_7043_DJones_1_export_excel_2_9_[[#Headers],[Data]],'By serial number'!$A$1:$AV$1,0)))</f>
        <v>Penske Corp. delivered 3/25/14, rrg 4/28/14. Became PTS AS LLC.</v>
      </c>
      <c r="AE196" s="4" t="str">
        <f>IF(LEN(INDEX('By serial number'!$A:$AV,MATCH(TEXT($C196,"000"),'By serial number'!$A:$A,0),MATCH(_7043_DJones_1_export_excel_2_9_[[#Headers],[NAME]],'By serial number'!$A$1:$AV$1,0)))=0,"",INDEX('By serial number'!$A:$AV,MATCH(TEXT($C196,"000"),'By serial number'!$A:$A,0),MATCH(_7043_DJones_1_export_excel_2_9_[[#Headers],[NAME]],'By serial number'!$A$1:$AV$1,0)))</f>
        <v>PTS AS LLC</v>
      </c>
      <c r="AF196" s="4" t="str">
        <f>IF(LEN(INDEX('By serial number'!$A:$AV,MATCH(TEXT($C196,"000"),'By serial number'!$A:$A,0),MATCH(_7043_DJones_1_export_excel_2_9_[[#Headers],[STREET]],'By serial number'!$A$1:$AV$1,0)))=0,"",INDEX('By serial number'!$A:$AV,MATCH(TEXT($C196,"000"),'By serial number'!$A:$A,0),MATCH(_7043_DJones_1_export_excel_2_9_[[#Headers],[STREET]],'By serial number'!$A$1:$AV$1,0)))</f>
        <v>2675 MORGANTOWN RD</v>
      </c>
      <c r="AG196" s="4" t="str">
        <f>IF(LEN(INDEX('By serial number'!$A:$AV,MATCH(TEXT($C196,"000"),'By serial number'!$A:$A,0),MATCH(_7043_DJones_1_export_excel_2_9_[[#Headers],[CITY]],'By serial number'!$A$1:$AV$1,0)))=0,"",INDEX('By serial number'!$A:$AV,MATCH(TEXT($C196,"000"),'By serial number'!$A:$A,0),MATCH(_7043_DJones_1_export_excel_2_9_[[#Headers],[CITY]],'By serial number'!$A$1:$AV$1,0)))</f>
        <v>READING</v>
      </c>
      <c r="AH196" s="4" t="str">
        <f>IF(LEN(INDEX('By serial number'!$A:$AV,MATCH(TEXT($C196,"000"),'By serial number'!$A:$A,0),MATCH(_7043_DJones_1_export_excel_2_9_[[#Headers],[STATE]],'By serial number'!$A$1:$AV$1,0)))=0,"",INDEX('By serial number'!$A:$AV,MATCH(TEXT($C196,"000"),'By serial number'!$A:$A,0),MATCH(_7043_DJones_1_export_excel_2_9_[[#Headers],[STATE]],'By serial number'!$A$1:$AV$1,0)))</f>
        <v>PA</v>
      </c>
      <c r="AI196" s="4" t="e">
        <f>IF(LEN(INDEX('By serial number'!$A:$AV,MATCH(TEXT($C196,"000"),'By serial number'!$A:$A,0),MATCH(_7043_DJones_1_export_excel_2_9_[[#Headers],[Column1]],'By serial number'!$A$1:$AV$1,0)))=0,"",INDEX('By serial number'!$A:$AV,MATCH(TEXT($C196,"000"),'By serial number'!$A:$A,0),MATCH(_7043_DJones_1_export_excel_2_9_[[#Headers],[Column1]],'By serial number'!$A$1:$AV$1,0)))</f>
        <v>#N/A</v>
      </c>
      <c r="AJ196" s="4" t="str">
        <f>IF(LEN(INDEX('By serial number'!$A:$AV,MATCH(TEXT($C196,"000"),'By serial number'!$A:$A,0),MATCH(_7043_DJones_1_export_excel_2_9_[[#Headers],[OTHER NAMES(1)]],'By serial number'!$A$1:$AV$1,0)))=0,"",INDEX('By serial number'!$A:$AV,MATCH(TEXT($C196,"000"),'By serial number'!$A:$A,0),MATCH(_7043_DJones_1_export_excel_2_9_[[#Headers],[OTHER NAMES(1)]],'By serial number'!$A$1:$AV$1,0)))</f>
        <v/>
      </c>
      <c r="AK196" s="4" t="str">
        <f>IF(LEN(INDEX('By serial number'!$A:$AV,MATCH(TEXT($C196,"000"),'By serial number'!$A:$A,0),MATCH(_7043_DJones_1_export_excel_2_9_[[#Headers],[OTHER NAMES(2)]],'By serial number'!$A$1:$AV$1,0)))=0,"",INDEX('By serial number'!$A:$AV,MATCH(TEXT($C196,"000"),'By serial number'!$A:$A,0),MATCH(_7043_DJones_1_export_excel_2_9_[[#Headers],[OTHER NAMES(2)]],'By serial number'!$A$1:$AV$1,0)))</f>
        <v/>
      </c>
      <c r="AL196" s="4" t="str">
        <f>IF(LEN(INDEX('By serial number'!$A:$AV,MATCH(TEXT($C196,"000"),'By serial number'!$A:$A,0),MATCH(_7043_DJones_1_export_excel_2_9_[[#Headers],[Part 135 Certificate Holder Name]],'By serial number'!$A$1:$AV$1,0)))=0,"",INDEX('By serial number'!$A:$AV,MATCH(TEXT($C196,"000"),'By serial number'!$A:$A,0),MATCH(_7043_DJones_1_export_excel_2_9_[[#Headers],[Part 135 Certificate Holder Name]],'By serial number'!$A$1:$AV$1,0)))</f>
        <v/>
      </c>
      <c r="AM196" s="4" t="str">
        <f>IF(LEN(INDEX('By serial number'!$A:$AV,MATCH(TEXT($C196,"000"),'By serial number'!$A:$A,0),MATCH(_7043_DJones_1_export_excel_2_9_[[#Headers],[Part 135 Dsgn]],'By serial number'!$A$1:$AV$1,0)))=0,"",INDEX('By serial number'!$A:$AV,MATCH(TEXT($C196,"000"),'By serial number'!$A:$A,0),MATCH(_7043_DJones_1_export_excel_2_9_[[#Headers],[Part 135 Dsgn]],'By serial number'!$A$1:$AV$1,0)))</f>
        <v/>
      </c>
      <c r="AN196" s="4" t="e">
        <f>IF(LEN(INDEX('By serial number'!$A:$AV,MATCH(TEXT($C196,"000"),'By serial number'!$A:$A,0),MATCH(_7043_DJones_1_export_excel_2_9_[[#Headers],[Column2]],'By serial number'!$A$1:$AV$1,0)))=0,"",INDEX('By serial number'!$A:$AV,MATCH(TEXT($C196,"000"),'By serial number'!$A:$A,0),MATCH(_7043_DJones_1_export_excel_2_9_[[#Headers],[Column2]],'By serial number'!$A$1:$AV$1,0)))</f>
        <v>#N/A</v>
      </c>
      <c r="AO196" s="4" t="str">
        <f>IF(LEN(INDEX('By serial number'!$A:$AV,MATCH(TEXT($C196,"000"),'By serial number'!$A:$A,0),MATCH(_7043_DJones_1_export_excel_2_9_[[#Headers],[DNB Key People]],'By serial number'!$A$1:$AV$1,0)))=0,"",INDEX('By serial number'!$A:$AV,MATCH(TEXT($C196,"000"),'By serial number'!$A:$A,0),MATCH(_7043_DJones_1_export_excel_2_9_[[#Headers],[DNB Key People]],'By serial number'!$A$1:$AV$1,0)))</f>
        <v/>
      </c>
      <c r="AP196" s="4" t="str">
        <f>IF(LEN(INDEX('By serial number'!$A:$AV,MATCH(TEXT($C196,"000"),'By serial number'!$A:$A,0),MATCH(_7043_DJones_1_export_excel_2_9_[[#Headers],[POC]],'By serial number'!$A$1:$AV$1,0)))=0,"",INDEX('By serial number'!$A:$AV,MATCH(TEXT($C196,"000"),'By serial number'!$A:$A,0),MATCH(_7043_DJones_1_export_excel_2_9_[[#Headers],[POC]],'By serial number'!$A$1:$AV$1,0)))</f>
        <v/>
      </c>
      <c r="AQ196" s="4" t="str">
        <f>IF(LEN(INDEX('By serial number'!$A:$AV,MATCH(TEXT($C196,"000"),'By serial number'!$A:$A,0),MATCH(_7043_DJones_1_export_excel_2_9_[[#Headers],[Title]],'By serial number'!$A$1:$AV$1,0)))=0,"",INDEX('By serial number'!$A:$AV,MATCH(TEXT($C196,"000"),'By serial number'!$A:$A,0),MATCH(_7043_DJones_1_export_excel_2_9_[[#Headers],[Title]],'By serial number'!$A$1:$AV$1,0)))</f>
        <v/>
      </c>
      <c r="AR196" s="4" t="str">
        <f>IF(LEN(INDEX('By serial number'!$A:$AV,MATCH(TEXT($C196,"000"),'By serial number'!$A:$A,0),MATCH(_7043_DJones_1_export_excel_2_9_[[#Headers],[Address]],'By serial number'!$A$1:$AV$1,0)))=0,"",INDEX('By serial number'!$A:$AV,MATCH(TEXT($C196,"000"),'By serial number'!$A:$A,0),MATCH(_7043_DJones_1_export_excel_2_9_[[#Headers],[Address]],'By serial number'!$A$1:$AV$1,0)))</f>
        <v/>
      </c>
      <c r="AS196" s="4" t="e">
        <f>IF(LEN(INDEX('By serial number'!$A:$AV,MATCH(TEXT($C196,"000"),'By serial number'!$A:$A,0),MATCH(_7043_DJones_1_export_excel_2_9_[[#Headers],[Column3]],'By serial number'!$A$1:$AV$1,0)))=0,"",INDEX('By serial number'!$A:$AV,MATCH(TEXT($C196,"000"),'By serial number'!$A:$A,0),MATCH(_7043_DJones_1_export_excel_2_9_[[#Headers],[Column3]],'By serial number'!$A$1:$AV$1,0)))</f>
        <v>#N/A</v>
      </c>
      <c r="AT196" s="4" t="str">
        <f>IF(LEN(INDEX('By serial number'!$A:$AV,MATCH(TEXT($C196,"000"),'By serial number'!$A:$A,0),MATCH(_7043_DJones_1_export_excel_2_9_[[#Headers],[Phone]],'By serial number'!$A$1:$AV$1,0)))=0,"",INDEX('By serial number'!$A:$AV,MATCH(TEXT($C196,"000"),'By serial number'!$A:$A,0),MATCH(_7043_DJones_1_export_excel_2_9_[[#Headers],[Phone]],'By serial number'!$A$1:$AV$1,0)))</f>
        <v/>
      </c>
      <c r="AU196" s="4" t="str">
        <f>IF(LEN(INDEX('By serial number'!$A:$AV,MATCH(TEXT($C196,"000"),'By serial number'!$A:$A,0),MATCH(_7043_DJones_1_export_excel_2_9_[[#Headers],[Email]],'By serial number'!$A$1:$AV$1,0)))=0,"",INDEX('By serial number'!$A:$AV,MATCH(TEXT($C196,"000"),'By serial number'!$A:$A,0),MATCH(_7043_DJones_1_export_excel_2_9_[[#Headers],[Email]],'By serial number'!$A$1:$AV$1,0)))</f>
        <v/>
      </c>
      <c r="AV196" s="4" t="e">
        <f>IF(LEN(INDEX('By serial number'!$A:$AV,MATCH(TEXT($C196,"000"),'By serial number'!$A:$A,0),MATCH(_7043_DJones_1_export_excel_2_9_[[#Headers],[Column4]],'By serial number'!$A$1:$AV$1,0)))=0,"",INDEX('By serial number'!$A:$AV,MATCH(TEXT($C196,"000"),'By serial number'!$A:$A,0),MATCH(_7043_DJones_1_export_excel_2_9_[[#Headers],[Column4]],'By serial number'!$A$1:$AV$1,0)))</f>
        <v>#N/A</v>
      </c>
      <c r="AW196" s="4" t="str">
        <f>IF(LEN(INDEX('By serial number'!$A:$AV,MATCH(TEXT($C196,"000"),'By serial number'!$A:$A,0),MATCH(_7043_DJones_1_export_excel_2_9_[[#Headers],[NBAA Name]],'By serial number'!$A$1:$AV$1,0)))=0,"",INDEX('By serial number'!$A:$AV,MATCH(TEXT($C196,"000"),'By serial number'!$A:$A,0),MATCH(_7043_DJones_1_export_excel_2_9_[[#Headers],[NBAA Name]],'By serial number'!$A$1:$AV$1,0)))</f>
        <v xml:space="preserve">Penske Jet, Inc. </v>
      </c>
      <c r="AX196" s="4" t="str">
        <f>IF(LEN(INDEX('By serial number'!$A:$AV,MATCH(TEXT($C196,"000"),'By serial number'!$A:$A,0),MATCH(_7043_DJones_1_export_excel_2_9_[[#Headers],[NBAA Addr1]],'By serial number'!$A$1:$AV$1,0)))=0,"",INDEX('By serial number'!$A:$AV,MATCH(TEXT($C196,"000"),'By serial number'!$A:$A,0),MATCH(_7043_DJones_1_export_excel_2_9_[[#Headers],[NBAA Addr1]],'By serial number'!$A$1:$AV$1,0)))</f>
        <v>6340 Highland Road</v>
      </c>
      <c r="AY196" s="4" t="str">
        <f>IF(LEN(INDEX('By serial number'!$A:$AV,MATCH(TEXT($C196,"000"),'By serial number'!$A:$A,0),MATCH(_7043_DJones_1_export_excel_2_9_[[#Headers],[NBAA Addr2]],'By serial number'!$A$1:$AV$1,0)))=0,"",INDEX('By serial number'!$A:$AV,MATCH(TEXT($C196,"000"),'By serial number'!$A:$A,0),MATCH(_7043_DJones_1_export_excel_2_9_[[#Headers],[NBAA Addr2]],'By serial number'!$A$1:$AV$1,0)))</f>
        <v/>
      </c>
      <c r="AZ196" s="4" t="str">
        <f>IF(LEN(INDEX('By serial number'!$A:$AV,MATCH(TEXT($C196,"000"),'By serial number'!$A:$A,0),MATCH(_7043_DJones_1_export_excel_2_9_[[#Headers],[NBAA City]],'By serial number'!$A$1:$AV$1,0)))=0,"",INDEX('By serial number'!$A:$AV,MATCH(TEXT($C196,"000"),'By serial number'!$A:$A,0),MATCH(_7043_DJones_1_export_excel_2_9_[[#Headers],[NBAA City]],'By serial number'!$A$1:$AV$1,0)))</f>
        <v>Baton Rouge</v>
      </c>
      <c r="BA196" s="4" t="str">
        <f>IF(LEN(INDEX('By serial number'!$A:$AV,MATCH(TEXT($C196,"000"),'By serial number'!$A:$A,0),MATCH(_7043_DJones_1_export_excel_2_9_[[#Headers],[NBAA State]],'By serial number'!$A$1:$AV$1,0)))=0,"",INDEX('By serial number'!$A:$AV,MATCH(TEXT($C196,"000"),'By serial number'!$A:$A,0),MATCH(_7043_DJones_1_export_excel_2_9_[[#Headers],[NBAA State]],'By serial number'!$A$1:$AV$1,0)))</f>
        <v>Waterford</v>
      </c>
      <c r="BB196" s="4" t="str">
        <f>IF(LEN(INDEX('By serial number'!$A:$AV,MATCH(TEXT($C196,"000"),'By serial number'!$A:$A,0),MATCH(_7043_DJones_1_export_excel_2_9_[[#Headers],[NBAA Zip]],'By serial number'!$A$1:$AV$1,0)))=0,"",INDEX('By serial number'!$A:$AV,MATCH(TEXT($C196,"000"),'By serial number'!$A:$A,0),MATCH(_7043_DJones_1_export_excel_2_9_[[#Headers],[NBAA Zip]],'By serial number'!$A$1:$AV$1,0)))</f>
        <v>Waterford Michigan 48327-1835</v>
      </c>
      <c r="BC196" s="4" t="str">
        <f>IF(LEN(INDEX('By serial number'!$A:$AV,MATCH(TEXT($C196,"000"),'By serial number'!$A:$A,0),MATCH(_7043_DJones_1_export_excel_2_9_[[#Headers],[NBAA Phone]],'By serial number'!$A$1:$AV$1,0)))=0,"",INDEX('By serial number'!$A:$AV,MATCH(TEXT($C196,"000"),'By serial number'!$A:$A,0),MATCH(_7043_DJones_1_export_excel_2_9_[[#Headers],[NBAA Phone]],'By serial number'!$A$1:$AV$1,0)))</f>
        <v>+1 248.666.3910</v>
      </c>
      <c r="BD196" s="4" t="str">
        <f>IF(LEN(INDEX('By serial number'!$A:$AV,MATCH(TEXT($C196,"000"),'By serial number'!$A:$A,0),MATCH(_7043_DJones_1_export_excel_2_9_[[#Headers],[NBAA Web]],'By serial number'!$A$1:$AV$1,0)))=0,"",INDEX('By serial number'!$A:$AV,MATCH(TEXT($C196,"000"),'By serial number'!$A:$A,0),MATCH(_7043_DJones_1_export_excel_2_9_[[#Headers],[NBAA Web]],'By serial number'!$A$1:$AV$1,0)))</f>
        <v/>
      </c>
      <c r="BE196" s="4" t="str">
        <f>IF(LEN(INDEX('By serial number'!$A:$AV,MATCH(TEXT($C196,"000"),'By serial number'!$A:$A,0),MATCH(_7043_DJones_1_export_excel_2_9_[[#Headers],[NBAA email]],'By serial number'!$A$1:$AV$1,0)))=0,"",INDEX('By serial number'!$A:$AV,MATCH(TEXT($C196,"000"),'By serial number'!$A:$A,0),MATCH(_7043_DJones_1_export_excel_2_9_[[#Headers],[NBAA email]],'By serial number'!$A$1:$AV$1,0)))</f>
        <v/>
      </c>
      <c r="BF196" s="4" t="str">
        <f>IF(LEN(INDEX('By serial number'!$A:$AV,MATCH(TEXT($C196,"000"),'By serial number'!$A:$A,0),MATCH(_7043_DJones_1_export_excel_2_9_[[#Headers],[NBAA NBAA Link]],'By serial number'!$A$1:$AV$1,0)))=0,"",INDEX('By serial number'!$A:$AV,MATCH(TEXT($C196,"000"),'By serial number'!$A:$A,0),MATCH(_7043_DJones_1_export_excel_2_9_[[#Headers],[NBAA NBAA Link]],'By serial number'!$A$1:$AV$1,0)))</f>
        <v/>
      </c>
      <c r="BG196" s="4" t="str">
        <f>IF(LEN(INDEX('By serial number'!$A:$AV,MATCH(TEXT($C196,"000"),'By serial number'!$A:$A,0),MATCH(_7043_DJones_1_export_excel_2_9_[[#Headers],[Certificate Designator]],'By serial number'!$A$1:$AV$1,0)))=0,"",INDEX('By serial number'!$A:$AV,MATCH(TEXT($C196,"000"),'By serial number'!$A:$A,0),MATCH(_7043_DJones_1_export_excel_2_9_[[#Headers],[Certificate Designator]],'By serial number'!$A$1:$AV$1,0)))</f>
        <v/>
      </c>
      <c r="BH196" s="4" t="str">
        <f>IF(LEN(INDEX('By serial number'!$A:$AV,MATCH(TEXT($C196,"000"),'By serial number'!$A:$A,0),MATCH(_7043_DJones_1_export_excel_2_9_[[#Headers],[Company Name]],'By serial number'!$A$1:$AV$1,0)))=0,"",INDEX('By serial number'!$A:$AV,MATCH(TEXT($C196,"000"),'By serial number'!$A:$A,0),MATCH(_7043_DJones_1_export_excel_2_9_[[#Headers],[Company Name]],'By serial number'!$A$1:$AV$1,0)))</f>
        <v/>
      </c>
      <c r="BI196" s="4" t="str">
        <f>IF(LEN(INDEX('By serial number'!$A:$AV,MATCH(TEXT($C196,"000"),'By serial number'!$A:$A,0),MATCH(_7043_DJones_1_export_excel_2_9_[[#Headers],[CEO_Name]],'By serial number'!$A$1:$AV$1,0)))=0,"",INDEX('By serial number'!$A:$AV,MATCH(TEXT($C196,"000"),'By serial number'!$A:$A,0),MATCH(_7043_DJones_1_export_excel_2_9_[[#Headers],[CEO_Name]],'By serial number'!$A$1:$AV$1,0)))</f>
        <v/>
      </c>
      <c r="BJ196" s="4" t="str">
        <f>IF(LEN(INDEX('By serial number'!$A:$AV,MATCH(TEXT($C196,"000"),'By serial number'!$A:$A,0),MATCH(_7043_DJones_1_export_excel_2_9_[[#Headers],[CEO_Title]],'By serial number'!$A$1:$AV$1,0)))=0,"",INDEX('By serial number'!$A:$AV,MATCH(TEXT($C196,"000"),'By serial number'!$A:$A,0),MATCH(_7043_DJones_1_export_excel_2_9_[[#Headers],[CEO_Title]],'By serial number'!$A$1:$AV$1,0)))</f>
        <v/>
      </c>
      <c r="BK196" s="4" t="str">
        <f>IF(LEN(INDEX('By serial number'!$A:$AV,MATCH(TEXT($C196,"000"),'By serial number'!$A:$A,0),MATCH(_7043_DJones_1_export_excel_2_9_[[#Headers],[CEO_Address1]],'By serial number'!$A$1:$AV$1,0)))=0,"",INDEX('By serial number'!$A:$AV,MATCH(TEXT($C196,"000"),'By serial number'!$A:$A,0),MATCH(_7043_DJones_1_export_excel_2_9_[[#Headers],[CEO_Address1]],'By serial number'!$A$1:$AV$1,0)))</f>
        <v/>
      </c>
      <c r="BL196" s="4" t="str">
        <f>IF(LEN(INDEX('By serial number'!$A:$AV,MATCH(TEXT($C196,"000"),'By serial number'!$A:$A,0),MATCH(_7043_DJones_1_export_excel_2_9_[[#Headers],[CEO_Address2]],'By serial number'!$A$1:$AV$1,0)))=0,"",INDEX('By serial number'!$A:$AV,MATCH(TEXT($C196,"000"),'By serial number'!$A:$A,0),MATCH(_7043_DJones_1_export_excel_2_9_[[#Headers],[CEO_Address2]],'By serial number'!$A$1:$AV$1,0)))</f>
        <v/>
      </c>
      <c r="BM196" s="4" t="str">
        <f>IF(LEN(INDEX('By serial number'!$A:$AV,MATCH(TEXT($C196,"000"),'By serial number'!$A:$A,0),MATCH(_7043_DJones_1_export_excel_2_9_[[#Headers],[CEO_Address3]],'By serial number'!$A$1:$AV$1,0)))=0,"",INDEX('By serial number'!$A:$AV,MATCH(TEXT($C196,"000"),'By serial number'!$A:$A,0),MATCH(_7043_DJones_1_export_excel_2_9_[[#Headers],[CEO_Address3]],'By serial number'!$A$1:$AV$1,0)))</f>
        <v/>
      </c>
      <c r="BN196" s="4" t="str">
        <f>IF(LEN(INDEX('By serial number'!$A:$AV,MATCH(TEXT($C196,"000"),'By serial number'!$A:$A,0),MATCH(_7043_DJones_1_export_excel_2_9_[[#Headers],[CEO_City]],'By serial number'!$A$1:$AV$1,0)))=0,"",INDEX('By serial number'!$A:$AV,MATCH(TEXT($C196,"000"),'By serial number'!$A:$A,0),MATCH(_7043_DJones_1_export_excel_2_9_[[#Headers],[CEO_City]],'By serial number'!$A$1:$AV$1,0)))</f>
        <v/>
      </c>
      <c r="BO196" s="4" t="str">
        <f>IF(LEN(INDEX('By serial number'!$A:$AV,MATCH(TEXT($C196,"000"),'By serial number'!$A:$A,0),MATCH(_7043_DJones_1_export_excel_2_9_[[#Headers],[CEO_State]],'By serial number'!$A$1:$AV$1,0)))=0,"",INDEX('By serial number'!$A:$AV,MATCH(TEXT($C196,"000"),'By serial number'!$A:$A,0),MATCH(_7043_DJones_1_export_excel_2_9_[[#Headers],[CEO_State]],'By serial number'!$A$1:$AV$1,0)))</f>
        <v/>
      </c>
      <c r="BP196" s="4" t="str">
        <f>IF(LEN(INDEX('By serial number'!$A:$AV,MATCH(TEXT($C196,"000"),'By serial number'!$A:$A,0),MATCH(_7043_DJones_1_export_excel_2_9_[[#Headers],[CEO_Postal_Code]],'By serial number'!$A$1:$AV$1,0)))=0,"",INDEX('By serial number'!$A:$AV,MATCH(TEXT($C196,"000"),'By serial number'!$A:$A,0),MATCH(_7043_DJones_1_export_excel_2_9_[[#Headers],[CEO_Postal_Code]],'By serial number'!$A$1:$AV$1,0)))</f>
        <v/>
      </c>
      <c r="BQ196" s="4" t="str">
        <f>IF(LEN(INDEX('By serial number'!$A:$AV,MATCH(TEXT($C196,"000"),'By serial number'!$A:$A,0),MATCH(_7043_DJones_1_export_excel_2_9_[[#Headers],[CEO_Country]],'By serial number'!$A$1:$AV$1,0)))=0,"",INDEX('By serial number'!$A:$AV,MATCH(TEXT($C196,"000"),'By serial number'!$A:$A,0),MATCH(_7043_DJones_1_export_excel_2_9_[[#Headers],[CEO_Country]],'By serial number'!$A$1:$AV$1,0)))</f>
        <v/>
      </c>
      <c r="BR196" s="4" t="str">
        <f>IF(LEN(INDEX('By serial number'!$A:$AV,MATCH(TEXT($C196,"000"),'By serial number'!$A:$A,0),MATCH(_7043_DJones_1_export_excel_2_9_[[#Headers],[CEO_Phone]],'By serial number'!$A$1:$AV$1,0)))=0,"",INDEX('By serial number'!$A:$AV,MATCH(TEXT($C196,"000"),'By serial number'!$A:$A,0),MATCH(_7043_DJones_1_export_excel_2_9_[[#Headers],[CEO_Phone]],'By serial number'!$A$1:$AV$1,0)))</f>
        <v/>
      </c>
      <c r="BS196" s="4" t="str">
        <f>IF(LEN(INDEX('By serial number'!$A:$AV,MATCH(TEXT($C196,"000"),'By serial number'!$A:$A,0),MATCH(_7043_DJones_1_export_excel_2_9_[[#Headers],[CEO_Phone_Extension]],'By serial number'!$A$1:$AV$1,0)))=0,"",INDEX('By serial number'!$A:$AV,MATCH(TEXT($C196,"000"),'By serial number'!$A:$A,0),MATCH(_7043_DJones_1_export_excel_2_9_[[#Headers],[CEO_Phone_Extension]],'By serial number'!$A$1:$AV$1,0)))</f>
        <v/>
      </c>
      <c r="BT196" s="4" t="str">
        <f>IF(LEN(INDEX('By serial number'!$A:$AV,MATCH(TEXT($C196,"000"),'By serial number'!$A:$A,0),MATCH(_7043_DJones_1_export_excel_2_9_[[#Headers],[CEO_Foreign_Phone]],'By serial number'!$A$1:$AV$1,0)))=0,"",INDEX('By serial number'!$A:$AV,MATCH(TEXT($C196,"000"),'By serial number'!$A:$A,0),MATCH(_7043_DJones_1_export_excel_2_9_[[#Headers],[CEO_Foreign_Phone]],'By serial number'!$A$1:$AV$1,0)))</f>
        <v/>
      </c>
      <c r="BU196" s="4" t="str">
        <f>IFERROR(INDEX(Zerobounce!$A:$B,MATCH(_7043_DJones_1_export_excel_2_9_[[#This Row],[COMPEMAILADDRESS]],Zerobounce!$A:$A,0),2),"")</f>
        <v/>
      </c>
      <c r="BV196" s="4" t="str">
        <f>IFERROR(INDEX(Zerobounce!$A:$B,MATCH(_7043_DJones_1_export_excel_2_9_[[#This Row],[CONTACTEMAIL]],Zerobounce!$A:$A,0),2),"")</f>
        <v/>
      </c>
      <c r="BW196" s="11"/>
    </row>
    <row r="197" spans="1:75" x14ac:dyDescent="0.25">
      <c r="A197" s="4" t="s">
        <v>999</v>
      </c>
      <c r="B197" s="4" t="s">
        <v>1000</v>
      </c>
      <c r="C197">
        <v>308</v>
      </c>
      <c r="D197" s="4" t="s">
        <v>900</v>
      </c>
      <c r="E197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N501RP</v>
      </c>
      <c r="F197" s="4" t="s">
        <v>2259</v>
      </c>
      <c r="G197" s="4" t="s">
        <v>285</v>
      </c>
      <c r="H197" s="4" t="s">
        <v>1002</v>
      </c>
      <c r="I197" s="4" t="s">
        <v>515</v>
      </c>
      <c r="J197" s="4" t="s">
        <v>2272</v>
      </c>
      <c r="K197" s="4" t="s">
        <v>2273</v>
      </c>
      <c r="L197" s="4"/>
      <c r="M197" s="4" t="s">
        <v>1934</v>
      </c>
      <c r="N197" s="4" t="s">
        <v>254</v>
      </c>
      <c r="O197">
        <v>44308</v>
      </c>
      <c r="P197" s="4" t="s">
        <v>1002</v>
      </c>
      <c r="Q197" s="4" t="s">
        <v>2224</v>
      </c>
      <c r="R197" s="4"/>
      <c r="S197" s="4" t="s">
        <v>2274</v>
      </c>
      <c r="T197" s="4" t="s">
        <v>2275</v>
      </c>
      <c r="U197" s="4"/>
      <c r="V197" s="4"/>
      <c r="W197" s="4"/>
      <c r="X197" s="4"/>
      <c r="Y197" s="4"/>
      <c r="Z197" s="4" t="s">
        <v>2275</v>
      </c>
      <c r="AA197" s="4"/>
      <c r="AB197" s="4"/>
      <c r="AC197" s="4" t="str">
        <f>IF(LEN(INDEX('By serial number'!$A:$AV,MATCH(TEXT($C197,"000"),'By serial number'!$A:$A,0),MATCH(_7043_DJones_1_export_excel_2_9_[[#Headers],["Operator"]],'By serial number'!$A$1:$AV$1,0)))=0,"",INDEX('By serial number'!$A:$AV,MATCH(TEXT($C197,"000"),'By serial number'!$A:$A,0),MATCH(_7043_DJones_1_export_excel_2_9_[[#Headers],["Operator"]],'By serial number'!$A$1:$AV$1,0)))</f>
        <v/>
      </c>
      <c r="AD197" s="4" t="str">
        <f>IF(LEN(INDEX('By serial number'!$A:$AV,MATCH(TEXT($C197,"000"),'By serial number'!$A:$A,0),MATCH(_7043_DJones_1_export_excel_2_9_[[#Headers],[Data]],'By serial number'!$A$1:$AV$1,0)))=0,"",INDEX('By serial number'!$A:$AV,MATCH(TEXT($C197,"000"),'By serial number'!$A:$A,0),MATCH(_7043_DJones_1_export_excel_2_9_[[#Headers],[Data]],'By serial number'!$A$1:$AV$1,0)))</f>
        <v>Penske Corp. delivered 4/11/14 rrg 5/17/14</v>
      </c>
      <c r="AE197" s="4" t="str">
        <f>IF(LEN(INDEX('By serial number'!$A:$AV,MATCH(TEXT($C197,"000"),'By serial number'!$A:$A,0),MATCH(_7043_DJones_1_export_excel_2_9_[[#Headers],[NAME]],'By serial number'!$A$1:$AV$1,0)))=0,"",INDEX('By serial number'!$A:$AV,MATCH(TEXT($C197,"000"),'By serial number'!$A:$A,0),MATCH(_7043_DJones_1_export_excel_2_9_[[#Headers],[NAME]],'By serial number'!$A$1:$AV$1,0)))</f>
        <v>HUNTINGTON NATIONAL BANK</v>
      </c>
      <c r="AF197" s="4" t="str">
        <f>IF(LEN(INDEX('By serial number'!$A:$AV,MATCH(TEXT($C197,"000"),'By serial number'!$A:$A,0),MATCH(_7043_DJones_1_export_excel_2_9_[[#Headers],[STREET]],'By serial number'!$A$1:$AV$1,0)))=0,"",INDEX('By serial number'!$A:$AV,MATCH(TEXT($C197,"000"),'By serial number'!$A:$A,0),MATCH(_7043_DJones_1_export_excel_2_9_[[#Headers],[STREET]],'By serial number'!$A$1:$AV$1,0)))</f>
        <v>525 VINE ST FL 14</v>
      </c>
      <c r="AG197" s="4" t="str">
        <f>IF(LEN(INDEX('By serial number'!$A:$AV,MATCH(TEXT($C197,"000"),'By serial number'!$A:$A,0),MATCH(_7043_DJones_1_export_excel_2_9_[[#Headers],[CITY]],'By serial number'!$A$1:$AV$1,0)))=0,"",INDEX('By serial number'!$A:$AV,MATCH(TEXT($C197,"000"),'By serial number'!$A:$A,0),MATCH(_7043_DJones_1_export_excel_2_9_[[#Headers],[CITY]],'By serial number'!$A$1:$AV$1,0)))</f>
        <v>CINCINNATI</v>
      </c>
      <c r="AH197" s="4" t="str">
        <f>IF(LEN(INDEX('By serial number'!$A:$AV,MATCH(TEXT($C197,"000"),'By serial number'!$A:$A,0),MATCH(_7043_DJones_1_export_excel_2_9_[[#Headers],[STATE]],'By serial number'!$A$1:$AV$1,0)))=0,"",INDEX('By serial number'!$A:$AV,MATCH(TEXT($C197,"000"),'By serial number'!$A:$A,0),MATCH(_7043_DJones_1_export_excel_2_9_[[#Headers],[STATE]],'By serial number'!$A$1:$AV$1,0)))</f>
        <v>OH</v>
      </c>
      <c r="AI197" s="4" t="e">
        <f>IF(LEN(INDEX('By serial number'!$A:$AV,MATCH(TEXT($C197,"000"),'By serial number'!$A:$A,0),MATCH(_7043_DJones_1_export_excel_2_9_[[#Headers],[Column1]],'By serial number'!$A$1:$AV$1,0)))=0,"",INDEX('By serial number'!$A:$AV,MATCH(TEXT($C197,"000"),'By serial number'!$A:$A,0),MATCH(_7043_DJones_1_export_excel_2_9_[[#Headers],[Column1]],'By serial number'!$A$1:$AV$1,0)))</f>
        <v>#N/A</v>
      </c>
      <c r="AJ197" s="4" t="str">
        <f>IF(LEN(INDEX('By serial number'!$A:$AV,MATCH(TEXT($C197,"000"),'By serial number'!$A:$A,0),MATCH(_7043_DJones_1_export_excel_2_9_[[#Headers],[OTHER NAMES(1)]],'By serial number'!$A$1:$AV$1,0)))=0,"",INDEX('By serial number'!$A:$AV,MATCH(TEXT($C197,"000"),'By serial number'!$A:$A,0),MATCH(_7043_DJones_1_export_excel_2_9_[[#Headers],[OTHER NAMES(1)]],'By serial number'!$A$1:$AV$1,0)))</f>
        <v/>
      </c>
      <c r="AK197" s="4" t="str">
        <f>IF(LEN(INDEX('By serial number'!$A:$AV,MATCH(TEXT($C197,"000"),'By serial number'!$A:$A,0),MATCH(_7043_DJones_1_export_excel_2_9_[[#Headers],[OTHER NAMES(2)]],'By serial number'!$A$1:$AV$1,0)))=0,"",INDEX('By serial number'!$A:$AV,MATCH(TEXT($C197,"000"),'By serial number'!$A:$A,0),MATCH(_7043_DJones_1_export_excel_2_9_[[#Headers],[OTHER NAMES(2)]],'By serial number'!$A$1:$AV$1,0)))</f>
        <v/>
      </c>
      <c r="AL197" s="4" t="str">
        <f>IF(LEN(INDEX('By serial number'!$A:$AV,MATCH(TEXT($C197,"000"),'By serial number'!$A:$A,0),MATCH(_7043_DJones_1_export_excel_2_9_[[#Headers],[Part 135 Certificate Holder Name]],'By serial number'!$A$1:$AV$1,0)))=0,"",INDEX('By serial number'!$A:$AV,MATCH(TEXT($C197,"000"),'By serial number'!$A:$A,0),MATCH(_7043_DJones_1_export_excel_2_9_[[#Headers],[Part 135 Certificate Holder Name]],'By serial number'!$A$1:$AV$1,0)))</f>
        <v/>
      </c>
      <c r="AM197" s="4" t="str">
        <f>IF(LEN(INDEX('By serial number'!$A:$AV,MATCH(TEXT($C197,"000"),'By serial number'!$A:$A,0),MATCH(_7043_DJones_1_export_excel_2_9_[[#Headers],[Part 135 Dsgn]],'By serial number'!$A$1:$AV$1,0)))=0,"",INDEX('By serial number'!$A:$AV,MATCH(TEXT($C197,"000"),'By serial number'!$A:$A,0),MATCH(_7043_DJones_1_export_excel_2_9_[[#Headers],[Part 135 Dsgn]],'By serial number'!$A$1:$AV$1,0)))</f>
        <v/>
      </c>
      <c r="AN197" s="4" t="e">
        <f>IF(LEN(INDEX('By serial number'!$A:$AV,MATCH(TEXT($C197,"000"),'By serial number'!$A:$A,0),MATCH(_7043_DJones_1_export_excel_2_9_[[#Headers],[Column2]],'By serial number'!$A$1:$AV$1,0)))=0,"",INDEX('By serial number'!$A:$AV,MATCH(TEXT($C197,"000"),'By serial number'!$A:$A,0),MATCH(_7043_DJones_1_export_excel_2_9_[[#Headers],[Column2]],'By serial number'!$A$1:$AV$1,0)))</f>
        <v>#N/A</v>
      </c>
      <c r="AO197" s="4" t="str">
        <f>IF(LEN(INDEX('By serial number'!$A:$AV,MATCH(TEXT($C197,"000"),'By serial number'!$A:$A,0),MATCH(_7043_DJones_1_export_excel_2_9_[[#Headers],[DNB Key People]],'By serial number'!$A$1:$AV$1,0)))=0,"",INDEX('By serial number'!$A:$AV,MATCH(TEXT($C197,"000"),'By serial number'!$A:$A,0),MATCH(_7043_DJones_1_export_excel_2_9_[[#Headers],[DNB Key People]],'By serial number'!$A$1:$AV$1,0)))</f>
        <v/>
      </c>
      <c r="AP197" s="4" t="str">
        <f>IF(LEN(INDEX('By serial number'!$A:$AV,MATCH(TEXT($C197,"000"),'By serial number'!$A:$A,0),MATCH(_7043_DJones_1_export_excel_2_9_[[#Headers],[POC]],'By serial number'!$A$1:$AV$1,0)))=0,"",INDEX('By serial number'!$A:$AV,MATCH(TEXT($C197,"000"),'By serial number'!$A:$A,0),MATCH(_7043_DJones_1_export_excel_2_9_[[#Headers],[POC]],'By serial number'!$A$1:$AV$1,0)))</f>
        <v/>
      </c>
      <c r="AQ197" s="4" t="str">
        <f>IF(LEN(INDEX('By serial number'!$A:$AV,MATCH(TEXT($C197,"000"),'By serial number'!$A:$A,0),MATCH(_7043_DJones_1_export_excel_2_9_[[#Headers],[Title]],'By serial number'!$A$1:$AV$1,0)))=0,"",INDEX('By serial number'!$A:$AV,MATCH(TEXT($C197,"000"),'By serial number'!$A:$A,0),MATCH(_7043_DJones_1_export_excel_2_9_[[#Headers],[Title]],'By serial number'!$A$1:$AV$1,0)))</f>
        <v/>
      </c>
      <c r="AR197" s="4" t="str">
        <f>IF(LEN(INDEX('By serial number'!$A:$AV,MATCH(TEXT($C197,"000"),'By serial number'!$A:$A,0),MATCH(_7043_DJones_1_export_excel_2_9_[[#Headers],[Address]],'By serial number'!$A$1:$AV$1,0)))=0,"",INDEX('By serial number'!$A:$AV,MATCH(TEXT($C197,"000"),'By serial number'!$A:$A,0),MATCH(_7043_DJones_1_export_excel_2_9_[[#Headers],[Address]],'By serial number'!$A$1:$AV$1,0)))</f>
        <v/>
      </c>
      <c r="AS197" s="4" t="e">
        <f>IF(LEN(INDEX('By serial number'!$A:$AV,MATCH(TEXT($C197,"000"),'By serial number'!$A:$A,0),MATCH(_7043_DJones_1_export_excel_2_9_[[#Headers],[Column3]],'By serial number'!$A$1:$AV$1,0)))=0,"",INDEX('By serial number'!$A:$AV,MATCH(TEXT($C197,"000"),'By serial number'!$A:$A,0),MATCH(_7043_DJones_1_export_excel_2_9_[[#Headers],[Column3]],'By serial number'!$A$1:$AV$1,0)))</f>
        <v>#N/A</v>
      </c>
      <c r="AT197" s="4" t="str">
        <f>IF(LEN(INDEX('By serial number'!$A:$AV,MATCH(TEXT($C197,"000"),'By serial number'!$A:$A,0),MATCH(_7043_DJones_1_export_excel_2_9_[[#Headers],[Phone]],'By serial number'!$A$1:$AV$1,0)))=0,"",INDEX('By serial number'!$A:$AV,MATCH(TEXT($C197,"000"),'By serial number'!$A:$A,0),MATCH(_7043_DJones_1_export_excel_2_9_[[#Headers],[Phone]],'By serial number'!$A$1:$AV$1,0)))</f>
        <v/>
      </c>
      <c r="AU197" s="4" t="str">
        <f>IF(LEN(INDEX('By serial number'!$A:$AV,MATCH(TEXT($C197,"000"),'By serial number'!$A:$A,0),MATCH(_7043_DJones_1_export_excel_2_9_[[#Headers],[Email]],'By serial number'!$A$1:$AV$1,0)))=0,"",INDEX('By serial number'!$A:$AV,MATCH(TEXT($C197,"000"),'By serial number'!$A:$A,0),MATCH(_7043_DJones_1_export_excel_2_9_[[#Headers],[Email]],'By serial number'!$A$1:$AV$1,0)))</f>
        <v/>
      </c>
      <c r="AV197" s="4" t="e">
        <f>IF(LEN(INDEX('By serial number'!$A:$AV,MATCH(TEXT($C197,"000"),'By serial number'!$A:$A,0),MATCH(_7043_DJones_1_export_excel_2_9_[[#Headers],[Column4]],'By serial number'!$A$1:$AV$1,0)))=0,"",INDEX('By serial number'!$A:$AV,MATCH(TEXT($C197,"000"),'By serial number'!$A:$A,0),MATCH(_7043_DJones_1_export_excel_2_9_[[#Headers],[Column4]],'By serial number'!$A$1:$AV$1,0)))</f>
        <v>#N/A</v>
      </c>
      <c r="AW197" s="4" t="str">
        <f>IF(LEN(INDEX('By serial number'!$A:$AV,MATCH(TEXT($C197,"000"),'By serial number'!$A:$A,0),MATCH(_7043_DJones_1_export_excel_2_9_[[#Headers],[NBAA Name]],'By serial number'!$A$1:$AV$1,0)))=0,"",INDEX('By serial number'!$A:$AV,MATCH(TEXT($C197,"000"),'By serial number'!$A:$A,0),MATCH(_7043_DJones_1_export_excel_2_9_[[#Headers],[NBAA Name]],'By serial number'!$A$1:$AV$1,0)))</f>
        <v xml:space="preserve">Penske Jet, Inc. </v>
      </c>
      <c r="AX197" s="4" t="str">
        <f>IF(LEN(INDEX('By serial number'!$A:$AV,MATCH(TEXT($C197,"000"),'By serial number'!$A:$A,0),MATCH(_7043_DJones_1_export_excel_2_9_[[#Headers],[NBAA Addr1]],'By serial number'!$A$1:$AV$1,0)))=0,"",INDEX('By serial number'!$A:$AV,MATCH(TEXT($C197,"000"),'By serial number'!$A:$A,0),MATCH(_7043_DJones_1_export_excel_2_9_[[#Headers],[NBAA Addr1]],'By serial number'!$A$1:$AV$1,0)))</f>
        <v>6340 Highland Road</v>
      </c>
      <c r="AY197" s="4" t="str">
        <f>IF(LEN(INDEX('By serial number'!$A:$AV,MATCH(TEXT($C197,"000"),'By serial number'!$A:$A,0),MATCH(_7043_DJones_1_export_excel_2_9_[[#Headers],[NBAA Addr2]],'By serial number'!$A$1:$AV$1,0)))=0,"",INDEX('By serial number'!$A:$AV,MATCH(TEXT($C197,"000"),'By serial number'!$A:$A,0),MATCH(_7043_DJones_1_export_excel_2_9_[[#Headers],[NBAA Addr2]],'By serial number'!$A$1:$AV$1,0)))</f>
        <v/>
      </c>
      <c r="AZ197" s="4" t="str">
        <f>IF(LEN(INDEX('By serial number'!$A:$AV,MATCH(TEXT($C197,"000"),'By serial number'!$A:$A,0),MATCH(_7043_DJones_1_export_excel_2_9_[[#Headers],[NBAA City]],'By serial number'!$A$1:$AV$1,0)))=0,"",INDEX('By serial number'!$A:$AV,MATCH(TEXT($C197,"000"),'By serial number'!$A:$A,0),MATCH(_7043_DJones_1_export_excel_2_9_[[#Headers],[NBAA City]],'By serial number'!$A$1:$AV$1,0)))</f>
        <v>Baton Rouge</v>
      </c>
      <c r="BA197" s="4" t="str">
        <f>IF(LEN(INDEX('By serial number'!$A:$AV,MATCH(TEXT($C197,"000"),'By serial number'!$A:$A,0),MATCH(_7043_DJones_1_export_excel_2_9_[[#Headers],[NBAA State]],'By serial number'!$A$1:$AV$1,0)))=0,"",INDEX('By serial number'!$A:$AV,MATCH(TEXT($C197,"000"),'By serial number'!$A:$A,0),MATCH(_7043_DJones_1_export_excel_2_9_[[#Headers],[NBAA State]],'By serial number'!$A$1:$AV$1,0)))</f>
        <v>Waterford</v>
      </c>
      <c r="BB197" s="4" t="str">
        <f>IF(LEN(INDEX('By serial number'!$A:$AV,MATCH(TEXT($C197,"000"),'By serial number'!$A:$A,0),MATCH(_7043_DJones_1_export_excel_2_9_[[#Headers],[NBAA Zip]],'By serial number'!$A$1:$AV$1,0)))=0,"",INDEX('By serial number'!$A:$AV,MATCH(TEXT($C197,"000"),'By serial number'!$A:$A,0),MATCH(_7043_DJones_1_export_excel_2_9_[[#Headers],[NBAA Zip]],'By serial number'!$A$1:$AV$1,0)))</f>
        <v>Waterford Michigan 48327-1835</v>
      </c>
      <c r="BC197" s="4" t="str">
        <f>IF(LEN(INDEX('By serial number'!$A:$AV,MATCH(TEXT($C197,"000"),'By serial number'!$A:$A,0),MATCH(_7043_DJones_1_export_excel_2_9_[[#Headers],[NBAA Phone]],'By serial number'!$A$1:$AV$1,0)))=0,"",INDEX('By serial number'!$A:$AV,MATCH(TEXT($C197,"000"),'By serial number'!$A:$A,0),MATCH(_7043_DJones_1_export_excel_2_9_[[#Headers],[NBAA Phone]],'By serial number'!$A$1:$AV$1,0)))</f>
        <v>+1 248.666.3910</v>
      </c>
      <c r="BD197" s="4" t="str">
        <f>IF(LEN(INDEX('By serial number'!$A:$AV,MATCH(TEXT($C197,"000"),'By serial number'!$A:$A,0),MATCH(_7043_DJones_1_export_excel_2_9_[[#Headers],[NBAA Web]],'By serial number'!$A$1:$AV$1,0)))=0,"",INDEX('By serial number'!$A:$AV,MATCH(TEXT($C197,"000"),'By serial number'!$A:$A,0),MATCH(_7043_DJones_1_export_excel_2_9_[[#Headers],[NBAA Web]],'By serial number'!$A$1:$AV$1,0)))</f>
        <v/>
      </c>
      <c r="BE197" s="4" t="str">
        <f>IF(LEN(INDEX('By serial number'!$A:$AV,MATCH(TEXT($C197,"000"),'By serial number'!$A:$A,0),MATCH(_7043_DJones_1_export_excel_2_9_[[#Headers],[NBAA email]],'By serial number'!$A$1:$AV$1,0)))=0,"",INDEX('By serial number'!$A:$AV,MATCH(TEXT($C197,"000"),'By serial number'!$A:$A,0),MATCH(_7043_DJones_1_export_excel_2_9_[[#Headers],[NBAA email]],'By serial number'!$A$1:$AV$1,0)))</f>
        <v/>
      </c>
      <c r="BF197" s="4" t="str">
        <f>IF(LEN(INDEX('By serial number'!$A:$AV,MATCH(TEXT($C197,"000"),'By serial number'!$A:$A,0),MATCH(_7043_DJones_1_export_excel_2_9_[[#Headers],[NBAA NBAA Link]],'By serial number'!$A$1:$AV$1,0)))=0,"",INDEX('By serial number'!$A:$AV,MATCH(TEXT($C197,"000"),'By serial number'!$A:$A,0),MATCH(_7043_DJones_1_export_excel_2_9_[[#Headers],[NBAA NBAA Link]],'By serial number'!$A$1:$AV$1,0)))</f>
        <v/>
      </c>
      <c r="BG197" s="4" t="str">
        <f>IF(LEN(INDEX('By serial number'!$A:$AV,MATCH(TEXT($C197,"000"),'By serial number'!$A:$A,0),MATCH(_7043_DJones_1_export_excel_2_9_[[#Headers],[Certificate Designator]],'By serial number'!$A$1:$AV$1,0)))=0,"",INDEX('By serial number'!$A:$AV,MATCH(TEXT($C197,"000"),'By serial number'!$A:$A,0),MATCH(_7043_DJones_1_export_excel_2_9_[[#Headers],[Certificate Designator]],'By serial number'!$A$1:$AV$1,0)))</f>
        <v/>
      </c>
      <c r="BH197" s="4" t="str">
        <f>IF(LEN(INDEX('By serial number'!$A:$AV,MATCH(TEXT($C197,"000"),'By serial number'!$A:$A,0),MATCH(_7043_DJones_1_export_excel_2_9_[[#Headers],[Company Name]],'By serial number'!$A$1:$AV$1,0)))=0,"",INDEX('By serial number'!$A:$AV,MATCH(TEXT($C197,"000"),'By serial number'!$A:$A,0),MATCH(_7043_DJones_1_export_excel_2_9_[[#Headers],[Company Name]],'By serial number'!$A$1:$AV$1,0)))</f>
        <v/>
      </c>
      <c r="BI197" s="4" t="str">
        <f>IF(LEN(INDEX('By serial number'!$A:$AV,MATCH(TEXT($C197,"000"),'By serial number'!$A:$A,0),MATCH(_7043_DJones_1_export_excel_2_9_[[#Headers],[CEO_Name]],'By serial number'!$A$1:$AV$1,0)))=0,"",INDEX('By serial number'!$A:$AV,MATCH(TEXT($C197,"000"),'By serial number'!$A:$A,0),MATCH(_7043_DJones_1_export_excel_2_9_[[#Headers],[CEO_Name]],'By serial number'!$A$1:$AV$1,0)))</f>
        <v/>
      </c>
      <c r="BJ197" s="4" t="str">
        <f>IF(LEN(INDEX('By serial number'!$A:$AV,MATCH(TEXT($C197,"000"),'By serial number'!$A:$A,0),MATCH(_7043_DJones_1_export_excel_2_9_[[#Headers],[CEO_Title]],'By serial number'!$A$1:$AV$1,0)))=0,"",INDEX('By serial number'!$A:$AV,MATCH(TEXT($C197,"000"),'By serial number'!$A:$A,0),MATCH(_7043_DJones_1_export_excel_2_9_[[#Headers],[CEO_Title]],'By serial number'!$A$1:$AV$1,0)))</f>
        <v/>
      </c>
      <c r="BK197" s="4" t="str">
        <f>IF(LEN(INDEX('By serial number'!$A:$AV,MATCH(TEXT($C197,"000"),'By serial number'!$A:$A,0),MATCH(_7043_DJones_1_export_excel_2_9_[[#Headers],[CEO_Address1]],'By serial number'!$A$1:$AV$1,0)))=0,"",INDEX('By serial number'!$A:$AV,MATCH(TEXT($C197,"000"),'By serial number'!$A:$A,0),MATCH(_7043_DJones_1_export_excel_2_9_[[#Headers],[CEO_Address1]],'By serial number'!$A$1:$AV$1,0)))</f>
        <v/>
      </c>
      <c r="BL197" s="4" t="str">
        <f>IF(LEN(INDEX('By serial number'!$A:$AV,MATCH(TEXT($C197,"000"),'By serial number'!$A:$A,0),MATCH(_7043_DJones_1_export_excel_2_9_[[#Headers],[CEO_Address2]],'By serial number'!$A$1:$AV$1,0)))=0,"",INDEX('By serial number'!$A:$AV,MATCH(TEXT($C197,"000"),'By serial number'!$A:$A,0),MATCH(_7043_DJones_1_export_excel_2_9_[[#Headers],[CEO_Address2]],'By serial number'!$A$1:$AV$1,0)))</f>
        <v/>
      </c>
      <c r="BM197" s="4" t="str">
        <f>IF(LEN(INDEX('By serial number'!$A:$AV,MATCH(TEXT($C197,"000"),'By serial number'!$A:$A,0),MATCH(_7043_DJones_1_export_excel_2_9_[[#Headers],[CEO_Address3]],'By serial number'!$A$1:$AV$1,0)))=0,"",INDEX('By serial number'!$A:$AV,MATCH(TEXT($C197,"000"),'By serial number'!$A:$A,0),MATCH(_7043_DJones_1_export_excel_2_9_[[#Headers],[CEO_Address3]],'By serial number'!$A$1:$AV$1,0)))</f>
        <v/>
      </c>
      <c r="BN197" s="4" t="str">
        <f>IF(LEN(INDEX('By serial number'!$A:$AV,MATCH(TEXT($C197,"000"),'By serial number'!$A:$A,0),MATCH(_7043_DJones_1_export_excel_2_9_[[#Headers],[CEO_City]],'By serial number'!$A$1:$AV$1,0)))=0,"",INDEX('By serial number'!$A:$AV,MATCH(TEXT($C197,"000"),'By serial number'!$A:$A,0),MATCH(_7043_DJones_1_export_excel_2_9_[[#Headers],[CEO_City]],'By serial number'!$A$1:$AV$1,0)))</f>
        <v/>
      </c>
      <c r="BO197" s="4" t="str">
        <f>IF(LEN(INDEX('By serial number'!$A:$AV,MATCH(TEXT($C197,"000"),'By serial number'!$A:$A,0),MATCH(_7043_DJones_1_export_excel_2_9_[[#Headers],[CEO_State]],'By serial number'!$A$1:$AV$1,0)))=0,"",INDEX('By serial number'!$A:$AV,MATCH(TEXT($C197,"000"),'By serial number'!$A:$A,0),MATCH(_7043_DJones_1_export_excel_2_9_[[#Headers],[CEO_State]],'By serial number'!$A$1:$AV$1,0)))</f>
        <v/>
      </c>
      <c r="BP197" s="4" t="str">
        <f>IF(LEN(INDEX('By serial number'!$A:$AV,MATCH(TEXT($C197,"000"),'By serial number'!$A:$A,0),MATCH(_7043_DJones_1_export_excel_2_9_[[#Headers],[CEO_Postal_Code]],'By serial number'!$A$1:$AV$1,0)))=0,"",INDEX('By serial number'!$A:$AV,MATCH(TEXT($C197,"000"),'By serial number'!$A:$A,0),MATCH(_7043_DJones_1_export_excel_2_9_[[#Headers],[CEO_Postal_Code]],'By serial number'!$A$1:$AV$1,0)))</f>
        <v/>
      </c>
      <c r="BQ197" s="4" t="str">
        <f>IF(LEN(INDEX('By serial number'!$A:$AV,MATCH(TEXT($C197,"000"),'By serial number'!$A:$A,0),MATCH(_7043_DJones_1_export_excel_2_9_[[#Headers],[CEO_Country]],'By serial number'!$A$1:$AV$1,0)))=0,"",INDEX('By serial number'!$A:$AV,MATCH(TEXT($C197,"000"),'By serial number'!$A:$A,0),MATCH(_7043_DJones_1_export_excel_2_9_[[#Headers],[CEO_Country]],'By serial number'!$A$1:$AV$1,0)))</f>
        <v/>
      </c>
      <c r="BR197" s="4" t="str">
        <f>IF(LEN(INDEX('By serial number'!$A:$AV,MATCH(TEXT($C197,"000"),'By serial number'!$A:$A,0),MATCH(_7043_DJones_1_export_excel_2_9_[[#Headers],[CEO_Phone]],'By serial number'!$A$1:$AV$1,0)))=0,"",INDEX('By serial number'!$A:$AV,MATCH(TEXT($C197,"000"),'By serial number'!$A:$A,0),MATCH(_7043_DJones_1_export_excel_2_9_[[#Headers],[CEO_Phone]],'By serial number'!$A$1:$AV$1,0)))</f>
        <v/>
      </c>
      <c r="BS197" s="4" t="str">
        <f>IF(LEN(INDEX('By serial number'!$A:$AV,MATCH(TEXT($C197,"000"),'By serial number'!$A:$A,0),MATCH(_7043_DJones_1_export_excel_2_9_[[#Headers],[CEO_Phone_Extension]],'By serial number'!$A$1:$AV$1,0)))=0,"",INDEX('By serial number'!$A:$AV,MATCH(TEXT($C197,"000"),'By serial number'!$A:$A,0),MATCH(_7043_DJones_1_export_excel_2_9_[[#Headers],[CEO_Phone_Extension]],'By serial number'!$A$1:$AV$1,0)))</f>
        <v/>
      </c>
      <c r="BT197" s="4" t="str">
        <f>IF(LEN(INDEX('By serial number'!$A:$AV,MATCH(TEXT($C197,"000"),'By serial number'!$A:$A,0),MATCH(_7043_DJones_1_export_excel_2_9_[[#Headers],[CEO_Foreign_Phone]],'By serial number'!$A$1:$AV$1,0)))=0,"",INDEX('By serial number'!$A:$AV,MATCH(TEXT($C197,"000"),'By serial number'!$A:$A,0),MATCH(_7043_DJones_1_export_excel_2_9_[[#Headers],[CEO_Foreign_Phone]],'By serial number'!$A$1:$AV$1,0)))</f>
        <v/>
      </c>
      <c r="BU197" s="4" t="str">
        <f>IFERROR(INDEX(Zerobounce!$A:$B,MATCH(_7043_DJones_1_export_excel_2_9_[[#This Row],[COMPEMAILADDRESS]],Zerobounce!$A:$A,0),2),"")</f>
        <v/>
      </c>
      <c r="BV197" s="4" t="str">
        <f>IFERROR(INDEX(Zerobounce!$A:$B,MATCH(_7043_DJones_1_export_excel_2_9_[[#This Row],[CONTACTEMAIL]],Zerobounce!$A:$A,0),2),"")</f>
        <v/>
      </c>
      <c r="BW197" s="11"/>
    </row>
    <row r="198" spans="1:75" x14ac:dyDescent="0.25">
      <c r="A198" s="4" t="s">
        <v>999</v>
      </c>
      <c r="B198" s="4" t="s">
        <v>1000</v>
      </c>
      <c r="C198">
        <v>309</v>
      </c>
      <c r="D198" s="4" t="s">
        <v>904</v>
      </c>
      <c r="E198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N116NC</v>
      </c>
      <c r="F198" s="4"/>
      <c r="G198" s="4" t="s">
        <v>909</v>
      </c>
      <c r="H198" s="4" t="s">
        <v>1002</v>
      </c>
      <c r="I198" s="4" t="s">
        <v>515</v>
      </c>
      <c r="J198" s="4" t="s">
        <v>2276</v>
      </c>
      <c r="K198" s="4" t="s">
        <v>2277</v>
      </c>
      <c r="L198" s="4"/>
      <c r="M198" s="4" t="s">
        <v>2278</v>
      </c>
      <c r="N198" s="4" t="s">
        <v>909</v>
      </c>
      <c r="O198">
        <v>46804</v>
      </c>
      <c r="P198" s="4" t="s">
        <v>1002</v>
      </c>
      <c r="Q198" s="4" t="s">
        <v>1016</v>
      </c>
      <c r="R198" s="4"/>
      <c r="S198" s="4"/>
      <c r="T198" s="4" t="s">
        <v>2279</v>
      </c>
      <c r="U198" s="4"/>
      <c r="V198" s="4" t="s">
        <v>1606</v>
      </c>
      <c r="W198" s="4" t="s">
        <v>2280</v>
      </c>
      <c r="X198" s="4" t="s">
        <v>2281</v>
      </c>
      <c r="Y198" s="4" t="s">
        <v>2282</v>
      </c>
      <c r="Z198" s="4" t="s">
        <v>2279</v>
      </c>
      <c r="AA198" s="4"/>
      <c r="AB198" s="4"/>
      <c r="AC198" s="4" t="str">
        <f>IF(LEN(INDEX('By serial number'!$A:$AV,MATCH(TEXT($C198,"000"),'By serial number'!$A:$A,0),MATCH(_7043_DJones_1_export_excel_2_9_[[#Headers],["Operator"]],'By serial number'!$A$1:$AV$1,0)))=0,"",INDEX('By serial number'!$A:$AV,MATCH(TEXT($C198,"000"),'By serial number'!$A:$A,0),MATCH(_7043_DJones_1_export_excel_2_9_[[#Headers],["Operator"]],'By serial number'!$A$1:$AV$1,0)))</f>
        <v/>
      </c>
      <c r="AD198" s="4" t="str">
        <f>IF(LEN(INDEX('By serial number'!$A:$AV,MATCH(TEXT($C198,"000"),'By serial number'!$A:$A,0),MATCH(_7043_DJones_1_export_excel_2_9_[[#Headers],[Data]],'By serial number'!$A$1:$AV$1,0)))=0,"",INDEX('By serial number'!$A:$AV,MATCH(TEXT($C198,"000"),'By serial number'!$A:$A,0),MATCH(_7043_DJones_1_export_excel_2_9_[[#Headers],[Data]],'By serial number'!$A$1:$AV$1,0)))</f>
        <v>Benson Legacy LLC, Ft Wayne IN bought 10/13/21</v>
      </c>
      <c r="AE198" s="4" t="str">
        <f>IF(LEN(INDEX('By serial number'!$A:$AV,MATCH(TEXT($C198,"000"),'By serial number'!$A:$A,0),MATCH(_7043_DJones_1_export_excel_2_9_[[#Headers],[NAME]],'By serial number'!$A$1:$AV$1,0)))=0,"",INDEX('By serial number'!$A:$AV,MATCH(TEXT($C198,"000"),'By serial number'!$A:$A,0),MATCH(_7043_DJones_1_export_excel_2_9_[[#Headers],[NAME]],'By serial number'!$A$1:$AV$1,0)))</f>
        <v>BENSON LEGACY LLC</v>
      </c>
      <c r="AF198" s="4" t="str">
        <f>IF(LEN(INDEX('By serial number'!$A:$AV,MATCH(TEXT($C198,"000"),'By serial number'!$A:$A,0),MATCH(_7043_DJones_1_export_excel_2_9_[[#Headers],[STREET]],'By serial number'!$A$1:$AV$1,0)))=0,"",INDEX('By serial number'!$A:$AV,MATCH(TEXT($C198,"000"),'By serial number'!$A:$A,0),MATCH(_7043_DJones_1_export_excel_2_9_[[#Headers],[STREET]],'By serial number'!$A$1:$AV$1,0)))</f>
        <v>7120 POINTE INVERNESS WAY</v>
      </c>
      <c r="AG198" s="4" t="str">
        <f>IF(LEN(INDEX('By serial number'!$A:$AV,MATCH(TEXT($C198,"000"),'By serial number'!$A:$A,0),MATCH(_7043_DJones_1_export_excel_2_9_[[#Headers],[CITY]],'By serial number'!$A$1:$AV$1,0)))=0,"",INDEX('By serial number'!$A:$AV,MATCH(TEXT($C198,"000"),'By serial number'!$A:$A,0),MATCH(_7043_DJones_1_export_excel_2_9_[[#Headers],[CITY]],'By serial number'!$A$1:$AV$1,0)))</f>
        <v>FORT WAYNE</v>
      </c>
      <c r="AH198" s="4" t="str">
        <f>IF(LEN(INDEX('By serial number'!$A:$AV,MATCH(TEXT($C198,"000"),'By serial number'!$A:$A,0),MATCH(_7043_DJones_1_export_excel_2_9_[[#Headers],[STATE]],'By serial number'!$A$1:$AV$1,0)))=0,"",INDEX('By serial number'!$A:$AV,MATCH(TEXT($C198,"000"),'By serial number'!$A:$A,0),MATCH(_7043_DJones_1_export_excel_2_9_[[#Headers],[STATE]],'By serial number'!$A$1:$AV$1,0)))</f>
        <v>IN</v>
      </c>
      <c r="AI198" s="4" t="e">
        <f>IF(LEN(INDEX('By serial number'!$A:$AV,MATCH(TEXT($C198,"000"),'By serial number'!$A:$A,0),MATCH(_7043_DJones_1_export_excel_2_9_[[#Headers],[Column1]],'By serial number'!$A$1:$AV$1,0)))=0,"",INDEX('By serial number'!$A:$AV,MATCH(TEXT($C198,"000"),'By serial number'!$A:$A,0),MATCH(_7043_DJones_1_export_excel_2_9_[[#Headers],[Column1]],'By serial number'!$A$1:$AV$1,0)))</f>
        <v>#N/A</v>
      </c>
      <c r="AJ198" s="4" t="str">
        <f>IF(LEN(INDEX('By serial number'!$A:$AV,MATCH(TEXT($C198,"000"),'By serial number'!$A:$A,0),MATCH(_7043_DJones_1_export_excel_2_9_[[#Headers],[OTHER NAMES(1)]],'By serial number'!$A$1:$AV$1,0)))=0,"",INDEX('By serial number'!$A:$AV,MATCH(TEXT($C198,"000"),'By serial number'!$A:$A,0),MATCH(_7043_DJones_1_export_excel_2_9_[[#Headers],[OTHER NAMES(1)]],'By serial number'!$A$1:$AV$1,0)))</f>
        <v/>
      </c>
      <c r="AK198" s="4" t="str">
        <f>IF(LEN(INDEX('By serial number'!$A:$AV,MATCH(TEXT($C198,"000"),'By serial number'!$A:$A,0),MATCH(_7043_DJones_1_export_excel_2_9_[[#Headers],[OTHER NAMES(2)]],'By serial number'!$A$1:$AV$1,0)))=0,"",INDEX('By serial number'!$A:$AV,MATCH(TEXT($C198,"000"),'By serial number'!$A:$A,0),MATCH(_7043_DJones_1_export_excel_2_9_[[#Headers],[OTHER NAMES(2)]],'By serial number'!$A$1:$AV$1,0)))</f>
        <v/>
      </c>
      <c r="AL198" s="4" t="str">
        <f>IF(LEN(INDEX('By serial number'!$A:$AV,MATCH(TEXT($C198,"000"),'By serial number'!$A:$A,0),MATCH(_7043_DJones_1_export_excel_2_9_[[#Headers],[Part 135 Certificate Holder Name]],'By serial number'!$A$1:$AV$1,0)))=0,"",INDEX('By serial number'!$A:$AV,MATCH(TEXT($C198,"000"),'By serial number'!$A:$A,0),MATCH(_7043_DJones_1_export_excel_2_9_[[#Headers],[Part 135 Certificate Holder Name]],'By serial number'!$A$1:$AV$1,0)))</f>
        <v/>
      </c>
      <c r="AM198" s="4" t="str">
        <f>IF(LEN(INDEX('By serial number'!$A:$AV,MATCH(TEXT($C198,"000"),'By serial number'!$A:$A,0),MATCH(_7043_DJones_1_export_excel_2_9_[[#Headers],[Part 135 Dsgn]],'By serial number'!$A$1:$AV$1,0)))=0,"",INDEX('By serial number'!$A:$AV,MATCH(TEXT($C198,"000"),'By serial number'!$A:$A,0),MATCH(_7043_DJones_1_export_excel_2_9_[[#Headers],[Part 135 Dsgn]],'By serial number'!$A$1:$AV$1,0)))</f>
        <v/>
      </c>
      <c r="AN198" s="4" t="e">
        <f>IF(LEN(INDEX('By serial number'!$A:$AV,MATCH(TEXT($C198,"000"),'By serial number'!$A:$A,0),MATCH(_7043_DJones_1_export_excel_2_9_[[#Headers],[Column2]],'By serial number'!$A$1:$AV$1,0)))=0,"",INDEX('By serial number'!$A:$AV,MATCH(TEXT($C198,"000"),'By serial number'!$A:$A,0),MATCH(_7043_DJones_1_export_excel_2_9_[[#Headers],[Column2]],'By serial number'!$A$1:$AV$1,0)))</f>
        <v>#N/A</v>
      </c>
      <c r="AO198" s="4" t="str">
        <f>IF(LEN(INDEX('By serial number'!$A:$AV,MATCH(TEXT($C198,"000"),'By serial number'!$A:$A,0),MATCH(_7043_DJones_1_export_excel_2_9_[[#Headers],[DNB Key People]],'By serial number'!$A$1:$AV$1,0)))=0,"",INDEX('By serial number'!$A:$AV,MATCH(TEXT($C198,"000"),'By serial number'!$A:$A,0),MATCH(_7043_DJones_1_export_excel_2_9_[[#Headers],[DNB Key People]],'By serial number'!$A$1:$AV$1,0)))</f>
        <v/>
      </c>
      <c r="AP198" s="4" t="str">
        <f>IF(LEN(INDEX('By serial number'!$A:$AV,MATCH(TEXT($C198,"000"),'By serial number'!$A:$A,0),MATCH(_7043_DJones_1_export_excel_2_9_[[#Headers],[POC]],'By serial number'!$A$1:$AV$1,0)))=0,"",INDEX('By serial number'!$A:$AV,MATCH(TEXT($C198,"000"),'By serial number'!$A:$A,0),MATCH(_7043_DJones_1_export_excel_2_9_[[#Headers],[POC]],'By serial number'!$A$1:$AV$1,0)))</f>
        <v/>
      </c>
      <c r="AQ198" s="4" t="str">
        <f>IF(LEN(INDEX('By serial number'!$A:$AV,MATCH(TEXT($C198,"000"),'By serial number'!$A:$A,0),MATCH(_7043_DJones_1_export_excel_2_9_[[#Headers],[Title]],'By serial number'!$A$1:$AV$1,0)))=0,"",INDEX('By serial number'!$A:$AV,MATCH(TEXT($C198,"000"),'By serial number'!$A:$A,0),MATCH(_7043_DJones_1_export_excel_2_9_[[#Headers],[Title]],'By serial number'!$A$1:$AV$1,0)))</f>
        <v/>
      </c>
      <c r="AR198" s="4" t="str">
        <f>IF(LEN(INDEX('By serial number'!$A:$AV,MATCH(TEXT($C198,"000"),'By serial number'!$A:$A,0),MATCH(_7043_DJones_1_export_excel_2_9_[[#Headers],[Address]],'By serial number'!$A$1:$AV$1,0)))=0,"",INDEX('By serial number'!$A:$AV,MATCH(TEXT($C198,"000"),'By serial number'!$A:$A,0),MATCH(_7043_DJones_1_export_excel_2_9_[[#Headers],[Address]],'By serial number'!$A$1:$AV$1,0)))</f>
        <v/>
      </c>
      <c r="AS198" s="4" t="e">
        <f>IF(LEN(INDEX('By serial number'!$A:$AV,MATCH(TEXT($C198,"000"),'By serial number'!$A:$A,0),MATCH(_7043_DJones_1_export_excel_2_9_[[#Headers],[Column3]],'By serial number'!$A$1:$AV$1,0)))=0,"",INDEX('By serial number'!$A:$AV,MATCH(TEXT($C198,"000"),'By serial number'!$A:$A,0),MATCH(_7043_DJones_1_export_excel_2_9_[[#Headers],[Column3]],'By serial number'!$A$1:$AV$1,0)))</f>
        <v>#N/A</v>
      </c>
      <c r="AT198" s="4" t="str">
        <f>IF(LEN(INDEX('By serial number'!$A:$AV,MATCH(TEXT($C198,"000"),'By serial number'!$A:$A,0),MATCH(_7043_DJones_1_export_excel_2_9_[[#Headers],[Phone]],'By serial number'!$A$1:$AV$1,0)))=0,"",INDEX('By serial number'!$A:$AV,MATCH(TEXT($C198,"000"),'By serial number'!$A:$A,0),MATCH(_7043_DJones_1_export_excel_2_9_[[#Headers],[Phone]],'By serial number'!$A$1:$AV$1,0)))</f>
        <v/>
      </c>
      <c r="AU198" s="4" t="str">
        <f>IF(LEN(INDEX('By serial number'!$A:$AV,MATCH(TEXT($C198,"000"),'By serial number'!$A:$A,0),MATCH(_7043_DJones_1_export_excel_2_9_[[#Headers],[Email]],'By serial number'!$A$1:$AV$1,0)))=0,"",INDEX('By serial number'!$A:$AV,MATCH(TEXT($C198,"000"),'By serial number'!$A:$A,0),MATCH(_7043_DJones_1_export_excel_2_9_[[#Headers],[Email]],'By serial number'!$A$1:$AV$1,0)))</f>
        <v/>
      </c>
      <c r="AV198" s="4" t="e">
        <f>IF(LEN(INDEX('By serial number'!$A:$AV,MATCH(TEXT($C198,"000"),'By serial number'!$A:$A,0),MATCH(_7043_DJones_1_export_excel_2_9_[[#Headers],[Column4]],'By serial number'!$A$1:$AV$1,0)))=0,"",INDEX('By serial number'!$A:$AV,MATCH(TEXT($C198,"000"),'By serial number'!$A:$A,0),MATCH(_7043_DJones_1_export_excel_2_9_[[#Headers],[Column4]],'By serial number'!$A$1:$AV$1,0)))</f>
        <v>#N/A</v>
      </c>
      <c r="AW198" s="4" t="str">
        <f>IF(LEN(INDEX('By serial number'!$A:$AV,MATCH(TEXT($C198,"000"),'By serial number'!$A:$A,0),MATCH(_7043_DJones_1_export_excel_2_9_[[#Headers],[NBAA Name]],'By serial number'!$A$1:$AV$1,0)))=0,"",INDEX('By serial number'!$A:$AV,MATCH(TEXT($C198,"000"),'By serial number'!$A:$A,0),MATCH(_7043_DJones_1_export_excel_2_9_[[#Headers],[NBAA Name]],'By serial number'!$A$1:$AV$1,0)))</f>
        <v/>
      </c>
      <c r="AX198" s="4" t="str">
        <f>IF(LEN(INDEX('By serial number'!$A:$AV,MATCH(TEXT($C198,"000"),'By serial number'!$A:$A,0),MATCH(_7043_DJones_1_export_excel_2_9_[[#Headers],[NBAA Addr1]],'By serial number'!$A$1:$AV$1,0)))=0,"",INDEX('By serial number'!$A:$AV,MATCH(TEXT($C198,"000"),'By serial number'!$A:$A,0),MATCH(_7043_DJones_1_export_excel_2_9_[[#Headers],[NBAA Addr1]],'By serial number'!$A$1:$AV$1,0)))</f>
        <v/>
      </c>
      <c r="AY198" s="4" t="str">
        <f>IF(LEN(INDEX('By serial number'!$A:$AV,MATCH(TEXT($C198,"000"),'By serial number'!$A:$A,0),MATCH(_7043_DJones_1_export_excel_2_9_[[#Headers],[NBAA Addr2]],'By serial number'!$A$1:$AV$1,0)))=0,"",INDEX('By serial number'!$A:$AV,MATCH(TEXT($C198,"000"),'By serial number'!$A:$A,0),MATCH(_7043_DJones_1_export_excel_2_9_[[#Headers],[NBAA Addr2]],'By serial number'!$A$1:$AV$1,0)))</f>
        <v/>
      </c>
      <c r="AZ198" s="4" t="str">
        <f>IF(LEN(INDEX('By serial number'!$A:$AV,MATCH(TEXT($C198,"000"),'By serial number'!$A:$A,0),MATCH(_7043_DJones_1_export_excel_2_9_[[#Headers],[NBAA City]],'By serial number'!$A$1:$AV$1,0)))=0,"",INDEX('By serial number'!$A:$AV,MATCH(TEXT($C198,"000"),'By serial number'!$A:$A,0),MATCH(_7043_DJones_1_export_excel_2_9_[[#Headers],[NBAA City]],'By serial number'!$A$1:$AV$1,0)))</f>
        <v/>
      </c>
      <c r="BA198" s="4" t="str">
        <f>IF(LEN(INDEX('By serial number'!$A:$AV,MATCH(TEXT($C198,"000"),'By serial number'!$A:$A,0),MATCH(_7043_DJones_1_export_excel_2_9_[[#Headers],[NBAA State]],'By serial number'!$A$1:$AV$1,0)))=0,"",INDEX('By serial number'!$A:$AV,MATCH(TEXT($C198,"000"),'By serial number'!$A:$A,0),MATCH(_7043_DJones_1_export_excel_2_9_[[#Headers],[NBAA State]],'By serial number'!$A$1:$AV$1,0)))</f>
        <v/>
      </c>
      <c r="BB198" s="4" t="str">
        <f>IF(LEN(INDEX('By serial number'!$A:$AV,MATCH(TEXT($C198,"000"),'By serial number'!$A:$A,0),MATCH(_7043_DJones_1_export_excel_2_9_[[#Headers],[NBAA Zip]],'By serial number'!$A$1:$AV$1,0)))=0,"",INDEX('By serial number'!$A:$AV,MATCH(TEXT($C198,"000"),'By serial number'!$A:$A,0),MATCH(_7043_DJones_1_export_excel_2_9_[[#Headers],[NBAA Zip]],'By serial number'!$A$1:$AV$1,0)))</f>
        <v/>
      </c>
      <c r="BC198" s="4" t="str">
        <f>IF(LEN(INDEX('By serial number'!$A:$AV,MATCH(TEXT($C198,"000"),'By serial number'!$A:$A,0),MATCH(_7043_DJones_1_export_excel_2_9_[[#Headers],[NBAA Phone]],'By serial number'!$A$1:$AV$1,0)))=0,"",INDEX('By serial number'!$A:$AV,MATCH(TEXT($C198,"000"),'By serial number'!$A:$A,0),MATCH(_7043_DJones_1_export_excel_2_9_[[#Headers],[NBAA Phone]],'By serial number'!$A$1:$AV$1,0)))</f>
        <v/>
      </c>
      <c r="BD198" s="4" t="str">
        <f>IF(LEN(INDEX('By serial number'!$A:$AV,MATCH(TEXT($C198,"000"),'By serial number'!$A:$A,0),MATCH(_7043_DJones_1_export_excel_2_9_[[#Headers],[NBAA Web]],'By serial number'!$A$1:$AV$1,0)))=0,"",INDEX('By serial number'!$A:$AV,MATCH(TEXT($C198,"000"),'By serial number'!$A:$A,0),MATCH(_7043_DJones_1_export_excel_2_9_[[#Headers],[NBAA Web]],'By serial number'!$A$1:$AV$1,0)))</f>
        <v/>
      </c>
      <c r="BE198" s="4" t="str">
        <f>IF(LEN(INDEX('By serial number'!$A:$AV,MATCH(TEXT($C198,"000"),'By serial number'!$A:$A,0),MATCH(_7043_DJones_1_export_excel_2_9_[[#Headers],[NBAA email]],'By serial number'!$A$1:$AV$1,0)))=0,"",INDEX('By serial number'!$A:$AV,MATCH(TEXT($C198,"000"),'By serial number'!$A:$A,0),MATCH(_7043_DJones_1_export_excel_2_9_[[#Headers],[NBAA email]],'By serial number'!$A$1:$AV$1,0)))</f>
        <v/>
      </c>
      <c r="BF198" s="4" t="str">
        <f>IF(LEN(INDEX('By serial number'!$A:$AV,MATCH(TEXT($C198,"000"),'By serial number'!$A:$A,0),MATCH(_7043_DJones_1_export_excel_2_9_[[#Headers],[NBAA NBAA Link]],'By serial number'!$A$1:$AV$1,0)))=0,"",INDEX('By serial number'!$A:$AV,MATCH(TEXT($C198,"000"),'By serial number'!$A:$A,0),MATCH(_7043_DJones_1_export_excel_2_9_[[#Headers],[NBAA NBAA Link]],'By serial number'!$A$1:$AV$1,0)))</f>
        <v/>
      </c>
      <c r="BG198" s="4" t="str">
        <f>IF(LEN(INDEX('By serial number'!$A:$AV,MATCH(TEXT($C198,"000"),'By serial number'!$A:$A,0),MATCH(_7043_DJones_1_export_excel_2_9_[[#Headers],[Certificate Designator]],'By serial number'!$A$1:$AV$1,0)))=0,"",INDEX('By serial number'!$A:$AV,MATCH(TEXT($C198,"000"),'By serial number'!$A:$A,0),MATCH(_7043_DJones_1_export_excel_2_9_[[#Headers],[Certificate Designator]],'By serial number'!$A$1:$AV$1,0)))</f>
        <v/>
      </c>
      <c r="BH198" s="4" t="str">
        <f>IF(LEN(INDEX('By serial number'!$A:$AV,MATCH(TEXT($C198,"000"),'By serial number'!$A:$A,0),MATCH(_7043_DJones_1_export_excel_2_9_[[#Headers],[Company Name]],'By serial number'!$A$1:$AV$1,0)))=0,"",INDEX('By serial number'!$A:$AV,MATCH(TEXT($C198,"000"),'By serial number'!$A:$A,0),MATCH(_7043_DJones_1_export_excel_2_9_[[#Headers],[Company Name]],'By serial number'!$A$1:$AV$1,0)))</f>
        <v/>
      </c>
      <c r="BI198" s="4" t="str">
        <f>IF(LEN(INDEX('By serial number'!$A:$AV,MATCH(TEXT($C198,"000"),'By serial number'!$A:$A,0),MATCH(_7043_DJones_1_export_excel_2_9_[[#Headers],[CEO_Name]],'By serial number'!$A$1:$AV$1,0)))=0,"",INDEX('By serial number'!$A:$AV,MATCH(TEXT($C198,"000"),'By serial number'!$A:$A,0),MATCH(_7043_DJones_1_export_excel_2_9_[[#Headers],[CEO_Name]],'By serial number'!$A$1:$AV$1,0)))</f>
        <v/>
      </c>
      <c r="BJ198" s="4" t="str">
        <f>IF(LEN(INDEX('By serial number'!$A:$AV,MATCH(TEXT($C198,"000"),'By serial number'!$A:$A,0),MATCH(_7043_DJones_1_export_excel_2_9_[[#Headers],[CEO_Title]],'By serial number'!$A$1:$AV$1,0)))=0,"",INDEX('By serial number'!$A:$AV,MATCH(TEXT($C198,"000"),'By serial number'!$A:$A,0),MATCH(_7043_DJones_1_export_excel_2_9_[[#Headers],[CEO_Title]],'By serial number'!$A$1:$AV$1,0)))</f>
        <v/>
      </c>
      <c r="BK198" s="4" t="str">
        <f>IF(LEN(INDEX('By serial number'!$A:$AV,MATCH(TEXT($C198,"000"),'By serial number'!$A:$A,0),MATCH(_7043_DJones_1_export_excel_2_9_[[#Headers],[CEO_Address1]],'By serial number'!$A$1:$AV$1,0)))=0,"",INDEX('By serial number'!$A:$AV,MATCH(TEXT($C198,"000"),'By serial number'!$A:$A,0),MATCH(_7043_DJones_1_export_excel_2_9_[[#Headers],[CEO_Address1]],'By serial number'!$A$1:$AV$1,0)))</f>
        <v/>
      </c>
      <c r="BL198" s="4" t="str">
        <f>IF(LEN(INDEX('By serial number'!$A:$AV,MATCH(TEXT($C198,"000"),'By serial number'!$A:$A,0),MATCH(_7043_DJones_1_export_excel_2_9_[[#Headers],[CEO_Address2]],'By serial number'!$A$1:$AV$1,0)))=0,"",INDEX('By serial number'!$A:$AV,MATCH(TEXT($C198,"000"),'By serial number'!$A:$A,0),MATCH(_7043_DJones_1_export_excel_2_9_[[#Headers],[CEO_Address2]],'By serial number'!$A$1:$AV$1,0)))</f>
        <v/>
      </c>
      <c r="BM198" s="4" t="str">
        <f>IF(LEN(INDEX('By serial number'!$A:$AV,MATCH(TEXT($C198,"000"),'By serial number'!$A:$A,0),MATCH(_7043_DJones_1_export_excel_2_9_[[#Headers],[CEO_Address3]],'By serial number'!$A$1:$AV$1,0)))=0,"",INDEX('By serial number'!$A:$AV,MATCH(TEXT($C198,"000"),'By serial number'!$A:$A,0),MATCH(_7043_DJones_1_export_excel_2_9_[[#Headers],[CEO_Address3]],'By serial number'!$A$1:$AV$1,0)))</f>
        <v/>
      </c>
      <c r="BN198" s="4" t="str">
        <f>IF(LEN(INDEX('By serial number'!$A:$AV,MATCH(TEXT($C198,"000"),'By serial number'!$A:$A,0),MATCH(_7043_DJones_1_export_excel_2_9_[[#Headers],[CEO_City]],'By serial number'!$A$1:$AV$1,0)))=0,"",INDEX('By serial number'!$A:$AV,MATCH(TEXT($C198,"000"),'By serial number'!$A:$A,0),MATCH(_7043_DJones_1_export_excel_2_9_[[#Headers],[CEO_City]],'By serial number'!$A$1:$AV$1,0)))</f>
        <v/>
      </c>
      <c r="BO198" s="4" t="str">
        <f>IF(LEN(INDEX('By serial number'!$A:$AV,MATCH(TEXT($C198,"000"),'By serial number'!$A:$A,0),MATCH(_7043_DJones_1_export_excel_2_9_[[#Headers],[CEO_State]],'By serial number'!$A$1:$AV$1,0)))=0,"",INDEX('By serial number'!$A:$AV,MATCH(TEXT($C198,"000"),'By serial number'!$A:$A,0),MATCH(_7043_DJones_1_export_excel_2_9_[[#Headers],[CEO_State]],'By serial number'!$A$1:$AV$1,0)))</f>
        <v/>
      </c>
      <c r="BP198" s="4" t="str">
        <f>IF(LEN(INDEX('By serial number'!$A:$AV,MATCH(TEXT($C198,"000"),'By serial number'!$A:$A,0),MATCH(_7043_DJones_1_export_excel_2_9_[[#Headers],[CEO_Postal_Code]],'By serial number'!$A$1:$AV$1,0)))=0,"",INDEX('By serial number'!$A:$AV,MATCH(TEXT($C198,"000"),'By serial number'!$A:$A,0),MATCH(_7043_DJones_1_export_excel_2_9_[[#Headers],[CEO_Postal_Code]],'By serial number'!$A$1:$AV$1,0)))</f>
        <v/>
      </c>
      <c r="BQ198" s="4" t="str">
        <f>IF(LEN(INDEX('By serial number'!$A:$AV,MATCH(TEXT($C198,"000"),'By serial number'!$A:$A,0),MATCH(_7043_DJones_1_export_excel_2_9_[[#Headers],[CEO_Country]],'By serial number'!$A$1:$AV$1,0)))=0,"",INDEX('By serial number'!$A:$AV,MATCH(TEXT($C198,"000"),'By serial number'!$A:$A,0),MATCH(_7043_DJones_1_export_excel_2_9_[[#Headers],[CEO_Country]],'By serial number'!$A$1:$AV$1,0)))</f>
        <v/>
      </c>
      <c r="BR198" s="4" t="str">
        <f>IF(LEN(INDEX('By serial number'!$A:$AV,MATCH(TEXT($C198,"000"),'By serial number'!$A:$A,0),MATCH(_7043_DJones_1_export_excel_2_9_[[#Headers],[CEO_Phone]],'By serial number'!$A$1:$AV$1,0)))=0,"",INDEX('By serial number'!$A:$AV,MATCH(TEXT($C198,"000"),'By serial number'!$A:$A,0),MATCH(_7043_DJones_1_export_excel_2_9_[[#Headers],[CEO_Phone]],'By serial number'!$A$1:$AV$1,0)))</f>
        <v/>
      </c>
      <c r="BS198" s="4" t="str">
        <f>IF(LEN(INDEX('By serial number'!$A:$AV,MATCH(TEXT($C198,"000"),'By serial number'!$A:$A,0),MATCH(_7043_DJones_1_export_excel_2_9_[[#Headers],[CEO_Phone_Extension]],'By serial number'!$A$1:$AV$1,0)))=0,"",INDEX('By serial number'!$A:$AV,MATCH(TEXT($C198,"000"),'By serial number'!$A:$A,0),MATCH(_7043_DJones_1_export_excel_2_9_[[#Headers],[CEO_Phone_Extension]],'By serial number'!$A$1:$AV$1,0)))</f>
        <v/>
      </c>
      <c r="BT198" s="4" t="str">
        <f>IF(LEN(INDEX('By serial number'!$A:$AV,MATCH(TEXT($C198,"000"),'By serial number'!$A:$A,0),MATCH(_7043_DJones_1_export_excel_2_9_[[#Headers],[CEO_Foreign_Phone]],'By serial number'!$A$1:$AV$1,0)))=0,"",INDEX('By serial number'!$A:$AV,MATCH(TEXT($C198,"000"),'By serial number'!$A:$A,0),MATCH(_7043_DJones_1_export_excel_2_9_[[#Headers],[CEO_Foreign_Phone]],'By serial number'!$A$1:$AV$1,0)))</f>
        <v/>
      </c>
      <c r="BU198" s="4" t="str">
        <f>IFERROR(INDEX(Zerobounce!$A:$B,MATCH(_7043_DJones_1_export_excel_2_9_[[#This Row],[COMPEMAILADDRESS]],Zerobounce!$A:$A,0),2),"")</f>
        <v/>
      </c>
      <c r="BV198" s="4" t="str">
        <f>IFERROR(INDEX(Zerobounce!$A:$B,MATCH(_7043_DJones_1_export_excel_2_9_[[#This Row],[CONTACTEMAIL]],Zerobounce!$A:$A,0),2),"")</f>
        <v>valid</v>
      </c>
      <c r="BW198" s="11"/>
    </row>
    <row r="199" spans="1:75" x14ac:dyDescent="0.25">
      <c r="A199" s="4" t="s">
        <v>999</v>
      </c>
      <c r="B199" s="4" t="s">
        <v>1000</v>
      </c>
      <c r="C199">
        <v>310</v>
      </c>
      <c r="D199" s="4" t="s">
        <v>910</v>
      </c>
      <c r="E199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N151PW</v>
      </c>
      <c r="F199" s="4" t="s">
        <v>1085</v>
      </c>
      <c r="G199" s="4" t="s">
        <v>335</v>
      </c>
      <c r="H199" s="4" t="s">
        <v>1002</v>
      </c>
      <c r="I199" s="4" t="s">
        <v>515</v>
      </c>
      <c r="J199" s="4" t="s">
        <v>2283</v>
      </c>
      <c r="K199" s="4" t="s">
        <v>2284</v>
      </c>
      <c r="L199" s="4"/>
      <c r="M199" s="4" t="s">
        <v>339</v>
      </c>
      <c r="N199" s="4" t="s">
        <v>335</v>
      </c>
      <c r="O199">
        <v>85250</v>
      </c>
      <c r="P199" s="4" t="s">
        <v>1002</v>
      </c>
      <c r="Q199" s="4" t="s">
        <v>1016</v>
      </c>
      <c r="R199" s="4"/>
      <c r="S199" s="4"/>
      <c r="T199" s="4" t="s">
        <v>2285</v>
      </c>
      <c r="U199" s="4"/>
      <c r="V199" s="4" t="s">
        <v>1059</v>
      </c>
      <c r="W199" s="4" t="s">
        <v>2286</v>
      </c>
      <c r="X199" s="4" t="s">
        <v>1020</v>
      </c>
      <c r="Y199" s="4"/>
      <c r="Z199" s="4" t="s">
        <v>2285</v>
      </c>
      <c r="AA199" s="4"/>
      <c r="AB199" s="4"/>
      <c r="AC199" s="4" t="str">
        <f>IF(LEN(INDEX('By serial number'!$A:$AV,MATCH(TEXT($C199,"000"),'By serial number'!$A:$A,0),MATCH(_7043_DJones_1_export_excel_2_9_[[#Headers],["Operator"]],'By serial number'!$A$1:$AV$1,0)))=0,"",INDEX('By serial number'!$A:$AV,MATCH(TEXT($C199,"000"),'By serial number'!$A:$A,0),MATCH(_7043_DJones_1_export_excel_2_9_[[#Headers],["Operator"]],'By serial number'!$A$1:$AV$1,0)))</f>
        <v/>
      </c>
      <c r="AD199" s="4" t="str">
        <f>IF(LEN(INDEX('By serial number'!$A:$AV,MATCH(TEXT($C199,"000"),'By serial number'!$A:$A,0),MATCH(_7043_DJones_1_export_excel_2_9_[[#Headers],[Data]],'By serial number'!$A$1:$AV$1,0)))=0,"",INDEX('By serial number'!$A:$AV,MATCH(TEXT($C199,"000"),'By serial number'!$A:$A,0),MATCH(_7043_DJones_1_export_excel_2_9_[[#Headers],[Data]],'By serial number'!$A$1:$AV$1,0)))</f>
        <v>Talon Tactical Managements LLC bought 5/25/21</v>
      </c>
      <c r="AE199" s="4" t="str">
        <f>IF(LEN(INDEX('By serial number'!$A:$AV,MATCH(TEXT($C199,"000"),'By serial number'!$A:$A,0),MATCH(_7043_DJones_1_export_excel_2_9_[[#Headers],[NAME]],'By serial number'!$A$1:$AV$1,0)))=0,"",INDEX('By serial number'!$A:$AV,MATCH(TEXT($C199,"000"),'By serial number'!$A:$A,0),MATCH(_7043_DJones_1_export_excel_2_9_[[#Headers],[NAME]],'By serial number'!$A$1:$AV$1,0)))</f>
        <v>TALON TACTICAL MANAGEMENT LLC</v>
      </c>
      <c r="AF199" s="4" t="str">
        <f>IF(LEN(INDEX('By serial number'!$A:$AV,MATCH(TEXT($C199,"000"),'By serial number'!$A:$A,0),MATCH(_7043_DJones_1_export_excel_2_9_[[#Headers],[STREET]],'By serial number'!$A$1:$AV$1,0)))=0,"",INDEX('By serial number'!$A:$AV,MATCH(TEXT($C199,"000"),'By serial number'!$A:$A,0),MATCH(_7043_DJones_1_export_excel_2_9_[[#Headers],[STREET]],'By serial number'!$A$1:$AV$1,0)))</f>
        <v>9 E LOOCKERMAN ST STE 311</v>
      </c>
      <c r="AG199" s="4" t="str">
        <f>IF(LEN(INDEX('By serial number'!$A:$AV,MATCH(TEXT($C199,"000"),'By serial number'!$A:$A,0),MATCH(_7043_DJones_1_export_excel_2_9_[[#Headers],[CITY]],'By serial number'!$A$1:$AV$1,0)))=0,"",INDEX('By serial number'!$A:$AV,MATCH(TEXT($C199,"000"),'By serial number'!$A:$A,0),MATCH(_7043_DJones_1_export_excel_2_9_[[#Headers],[CITY]],'By serial number'!$A$1:$AV$1,0)))</f>
        <v>DOVER</v>
      </c>
      <c r="AH199" s="4" t="str">
        <f>IF(LEN(INDEX('By serial number'!$A:$AV,MATCH(TEXT($C199,"000"),'By serial number'!$A:$A,0),MATCH(_7043_DJones_1_export_excel_2_9_[[#Headers],[STATE]],'By serial number'!$A$1:$AV$1,0)))=0,"",INDEX('By serial number'!$A:$AV,MATCH(TEXT($C199,"000"),'By serial number'!$A:$A,0),MATCH(_7043_DJones_1_export_excel_2_9_[[#Headers],[STATE]],'By serial number'!$A$1:$AV$1,0)))</f>
        <v>DE</v>
      </c>
      <c r="AI199" s="4" t="e">
        <f>IF(LEN(INDEX('By serial number'!$A:$AV,MATCH(TEXT($C199,"000"),'By serial number'!$A:$A,0),MATCH(_7043_DJones_1_export_excel_2_9_[[#Headers],[Column1]],'By serial number'!$A$1:$AV$1,0)))=0,"",INDEX('By serial number'!$A:$AV,MATCH(TEXT($C199,"000"),'By serial number'!$A:$A,0),MATCH(_7043_DJones_1_export_excel_2_9_[[#Headers],[Column1]],'By serial number'!$A$1:$AV$1,0)))</f>
        <v>#N/A</v>
      </c>
      <c r="AJ199" s="4" t="str">
        <f>IF(LEN(INDEX('By serial number'!$A:$AV,MATCH(TEXT($C199,"000"),'By serial number'!$A:$A,0),MATCH(_7043_DJones_1_export_excel_2_9_[[#Headers],[OTHER NAMES(1)]],'By serial number'!$A$1:$AV$1,0)))=0,"",INDEX('By serial number'!$A:$AV,MATCH(TEXT($C199,"000"),'By serial number'!$A:$A,0),MATCH(_7043_DJones_1_export_excel_2_9_[[#Headers],[OTHER NAMES(1)]],'By serial number'!$A$1:$AV$1,0)))</f>
        <v/>
      </c>
      <c r="AK199" s="4" t="str">
        <f>IF(LEN(INDEX('By serial number'!$A:$AV,MATCH(TEXT($C199,"000"),'By serial number'!$A:$A,0),MATCH(_7043_DJones_1_export_excel_2_9_[[#Headers],[OTHER NAMES(2)]],'By serial number'!$A$1:$AV$1,0)))=0,"",INDEX('By serial number'!$A:$AV,MATCH(TEXT($C199,"000"),'By serial number'!$A:$A,0),MATCH(_7043_DJones_1_export_excel_2_9_[[#Headers],[OTHER NAMES(2)]],'By serial number'!$A$1:$AV$1,0)))</f>
        <v/>
      </c>
      <c r="AL199" s="4" t="str">
        <f>IF(LEN(INDEX('By serial number'!$A:$AV,MATCH(TEXT($C199,"000"),'By serial number'!$A:$A,0),MATCH(_7043_DJones_1_export_excel_2_9_[[#Headers],[Part 135 Certificate Holder Name]],'By serial number'!$A$1:$AV$1,0)))=0,"",INDEX('By serial number'!$A:$AV,MATCH(TEXT($C199,"000"),'By serial number'!$A:$A,0),MATCH(_7043_DJones_1_export_excel_2_9_[[#Headers],[Part 135 Certificate Holder Name]],'By serial number'!$A$1:$AV$1,0)))</f>
        <v>MAYO AVIATION INC</v>
      </c>
      <c r="AM199" s="4" t="str">
        <f>IF(LEN(INDEX('By serial number'!$A:$AV,MATCH(TEXT($C199,"000"),'By serial number'!$A:$A,0),MATCH(_7043_DJones_1_export_excel_2_9_[[#Headers],[Part 135 Dsgn]],'By serial number'!$A$1:$AV$1,0)))=0,"",INDEX('By serial number'!$A:$AV,MATCH(TEXT($C199,"000"),'By serial number'!$A:$A,0),MATCH(_7043_DJones_1_export_excel_2_9_[[#Headers],[Part 135 Dsgn]],'By serial number'!$A$1:$AV$1,0)))</f>
        <v>CIEA</v>
      </c>
      <c r="AN199" s="4" t="e">
        <f>IF(LEN(INDEX('By serial number'!$A:$AV,MATCH(TEXT($C199,"000"),'By serial number'!$A:$A,0),MATCH(_7043_DJones_1_export_excel_2_9_[[#Headers],[Column2]],'By serial number'!$A$1:$AV$1,0)))=0,"",INDEX('By serial number'!$A:$AV,MATCH(TEXT($C199,"000"),'By serial number'!$A:$A,0),MATCH(_7043_DJones_1_export_excel_2_9_[[#Headers],[Column2]],'By serial number'!$A$1:$AV$1,0)))</f>
        <v>#N/A</v>
      </c>
      <c r="AO199" s="4" t="str">
        <f>IF(LEN(INDEX('By serial number'!$A:$AV,MATCH(TEXT($C199,"000"),'By serial number'!$A:$A,0),MATCH(_7043_DJones_1_export_excel_2_9_[[#Headers],[DNB Key People]],'By serial number'!$A$1:$AV$1,0)))=0,"",INDEX('By serial number'!$A:$AV,MATCH(TEXT($C199,"000"),'By serial number'!$A:$A,0),MATCH(_7043_DJones_1_export_excel_2_9_[[#Headers],[DNB Key People]],'By serial number'!$A$1:$AV$1,0)))</f>
        <v/>
      </c>
      <c r="AP199" s="4" t="str">
        <f>IF(LEN(INDEX('By serial number'!$A:$AV,MATCH(TEXT($C199,"000"),'By serial number'!$A:$A,0),MATCH(_7043_DJones_1_export_excel_2_9_[[#Headers],[POC]],'By serial number'!$A$1:$AV$1,0)))=0,"",INDEX('By serial number'!$A:$AV,MATCH(TEXT($C199,"000"),'By serial number'!$A:$A,0),MATCH(_7043_DJones_1_export_excel_2_9_[[#Headers],[POC]],'By serial number'!$A$1:$AV$1,0)))</f>
        <v/>
      </c>
      <c r="AQ199" s="4" t="str">
        <f>IF(LEN(INDEX('By serial number'!$A:$AV,MATCH(TEXT($C199,"000"),'By serial number'!$A:$A,0),MATCH(_7043_DJones_1_export_excel_2_9_[[#Headers],[Title]],'By serial number'!$A$1:$AV$1,0)))=0,"",INDEX('By serial number'!$A:$AV,MATCH(TEXT($C199,"000"),'By serial number'!$A:$A,0),MATCH(_7043_DJones_1_export_excel_2_9_[[#Headers],[Title]],'By serial number'!$A$1:$AV$1,0)))</f>
        <v/>
      </c>
      <c r="AR199" s="4" t="str">
        <f>IF(LEN(INDEX('By serial number'!$A:$AV,MATCH(TEXT($C199,"000"),'By serial number'!$A:$A,0),MATCH(_7043_DJones_1_export_excel_2_9_[[#Headers],[Address]],'By serial number'!$A$1:$AV$1,0)))=0,"",INDEX('By serial number'!$A:$AV,MATCH(TEXT($C199,"000"),'By serial number'!$A:$A,0),MATCH(_7043_DJones_1_export_excel_2_9_[[#Headers],[Address]],'By serial number'!$A$1:$AV$1,0)))</f>
        <v/>
      </c>
      <c r="AS199" s="4" t="e">
        <f>IF(LEN(INDEX('By serial number'!$A:$AV,MATCH(TEXT($C199,"000"),'By serial number'!$A:$A,0),MATCH(_7043_DJones_1_export_excel_2_9_[[#Headers],[Column3]],'By serial number'!$A$1:$AV$1,0)))=0,"",INDEX('By serial number'!$A:$AV,MATCH(TEXT($C199,"000"),'By serial number'!$A:$A,0),MATCH(_7043_DJones_1_export_excel_2_9_[[#Headers],[Column3]],'By serial number'!$A$1:$AV$1,0)))</f>
        <v>#N/A</v>
      </c>
      <c r="AT199" s="4" t="str">
        <f>IF(LEN(INDEX('By serial number'!$A:$AV,MATCH(TEXT($C199,"000"),'By serial number'!$A:$A,0),MATCH(_7043_DJones_1_export_excel_2_9_[[#Headers],[Phone]],'By serial number'!$A$1:$AV$1,0)))=0,"",INDEX('By serial number'!$A:$AV,MATCH(TEXT($C199,"000"),'By serial number'!$A:$A,0),MATCH(_7043_DJones_1_export_excel_2_9_[[#Headers],[Phone]],'By serial number'!$A$1:$AV$1,0)))</f>
        <v/>
      </c>
      <c r="AU199" s="4" t="str">
        <f>IF(LEN(INDEX('By serial number'!$A:$AV,MATCH(TEXT($C199,"000"),'By serial number'!$A:$A,0),MATCH(_7043_DJones_1_export_excel_2_9_[[#Headers],[Email]],'By serial number'!$A$1:$AV$1,0)))=0,"",INDEX('By serial number'!$A:$AV,MATCH(TEXT($C199,"000"),'By serial number'!$A:$A,0),MATCH(_7043_DJones_1_export_excel_2_9_[[#Headers],[Email]],'By serial number'!$A$1:$AV$1,0)))</f>
        <v/>
      </c>
      <c r="AV199" s="4" t="e">
        <f>IF(LEN(INDEX('By serial number'!$A:$AV,MATCH(TEXT($C199,"000"),'By serial number'!$A:$A,0),MATCH(_7043_DJones_1_export_excel_2_9_[[#Headers],[Column4]],'By serial number'!$A$1:$AV$1,0)))=0,"",INDEX('By serial number'!$A:$AV,MATCH(TEXT($C199,"000"),'By serial number'!$A:$A,0),MATCH(_7043_DJones_1_export_excel_2_9_[[#Headers],[Column4]],'By serial number'!$A$1:$AV$1,0)))</f>
        <v>#N/A</v>
      </c>
      <c r="AW199" s="4" t="str">
        <f>IF(LEN(INDEX('By serial number'!$A:$AV,MATCH(TEXT($C199,"000"),'By serial number'!$A:$A,0),MATCH(_7043_DJones_1_export_excel_2_9_[[#Headers],[NBAA Name]],'By serial number'!$A$1:$AV$1,0)))=0,"",INDEX('By serial number'!$A:$AV,MATCH(TEXT($C199,"000"),'By serial number'!$A:$A,0),MATCH(_7043_DJones_1_export_excel_2_9_[[#Headers],[NBAA Name]],'By serial number'!$A$1:$AV$1,0)))</f>
        <v xml:space="preserve">Mayo Aviation, Inc. </v>
      </c>
      <c r="AX199" s="4" t="str">
        <f>IF(LEN(INDEX('By serial number'!$A:$AV,MATCH(TEXT($C199,"000"),'By serial number'!$A:$A,0),MATCH(_7043_DJones_1_export_excel_2_9_[[#Headers],[NBAA Addr1]],'By serial number'!$A$1:$AV$1,0)))=0,"",INDEX('By serial number'!$A:$AV,MATCH(TEXT($C199,"000"),'By serial number'!$A:$A,0),MATCH(_7043_DJones_1_export_excel_2_9_[[#Headers],[NBAA Addr1]],'By serial number'!$A$1:$AV$1,0)))</f>
        <v>7735 S. Peoria Street</v>
      </c>
      <c r="AY199" s="4" t="str">
        <f>IF(LEN(INDEX('By serial number'!$A:$AV,MATCH(TEXT($C199,"000"),'By serial number'!$A:$A,0),MATCH(_7043_DJones_1_export_excel_2_9_[[#Headers],[NBAA Addr2]],'By serial number'!$A$1:$AV$1,0)))=0,"",INDEX('By serial number'!$A:$AV,MATCH(TEXT($C199,"000"),'By serial number'!$A:$A,0),MATCH(_7043_DJones_1_export_excel_2_9_[[#Headers],[NBAA Addr2]],'By serial number'!$A$1:$AV$1,0)))</f>
        <v/>
      </c>
      <c r="AZ199" s="4" t="str">
        <f>IF(LEN(INDEX('By serial number'!$A:$AV,MATCH(TEXT($C199,"000"),'By serial number'!$A:$A,0),MATCH(_7043_DJones_1_export_excel_2_9_[[#Headers],[NBAA City]],'By serial number'!$A$1:$AV$1,0)))=0,"",INDEX('By serial number'!$A:$AV,MATCH(TEXT($C199,"000"),'By serial number'!$A:$A,0),MATCH(_7043_DJones_1_export_excel_2_9_[[#Headers],[NBAA City]],'By serial number'!$A$1:$AV$1,0)))</f>
        <v>Englewood</v>
      </c>
      <c r="BA199" s="4" t="str">
        <f>IF(LEN(INDEX('By serial number'!$A:$AV,MATCH(TEXT($C199,"000"),'By serial number'!$A:$A,0),MATCH(_7043_DJones_1_export_excel_2_9_[[#Headers],[NBAA State]],'By serial number'!$A$1:$AV$1,0)))=0,"",INDEX('By serial number'!$A:$AV,MATCH(TEXT($C199,"000"),'By serial number'!$A:$A,0),MATCH(_7043_DJones_1_export_excel_2_9_[[#Headers],[NBAA State]],'By serial number'!$A$1:$AV$1,0)))</f>
        <v>Colorado</v>
      </c>
      <c r="BB199" s="4" t="str">
        <f>IF(LEN(INDEX('By serial number'!$A:$AV,MATCH(TEXT($C199,"000"),'By serial number'!$A:$A,0),MATCH(_7043_DJones_1_export_excel_2_9_[[#Headers],[NBAA Zip]],'By serial number'!$A$1:$AV$1,0)))=0,"",INDEX('By serial number'!$A:$AV,MATCH(TEXT($C199,"000"),'By serial number'!$A:$A,0),MATCH(_7043_DJones_1_export_excel_2_9_[[#Headers],[NBAA Zip]],'By serial number'!$A$1:$AV$1,0)))</f>
        <v>80112-4102</v>
      </c>
      <c r="BC199" s="4" t="str">
        <f>IF(LEN(INDEX('By serial number'!$A:$AV,MATCH(TEXT($C199,"000"),'By serial number'!$A:$A,0),MATCH(_7043_DJones_1_export_excel_2_9_[[#Headers],[NBAA Phone]],'By serial number'!$A$1:$AV$1,0)))=0,"",INDEX('By serial number'!$A:$AV,MATCH(TEXT($C199,"000"),'By serial number'!$A:$A,0),MATCH(_7043_DJones_1_export_excel_2_9_[[#Headers],[NBAA Phone]],'By serial number'!$A$1:$AV$1,0)))</f>
        <v>+1 303.810.7844</v>
      </c>
      <c r="BD199" s="4" t="str">
        <f>IF(LEN(INDEX('By serial number'!$A:$AV,MATCH(TEXT($C199,"000"),'By serial number'!$A:$A,0),MATCH(_7043_DJones_1_export_excel_2_9_[[#Headers],[NBAA Web]],'By serial number'!$A$1:$AV$1,0)))=0,"",INDEX('By serial number'!$A:$AV,MATCH(TEXT($C199,"000"),'By serial number'!$A:$A,0),MATCH(_7043_DJones_1_export_excel_2_9_[[#Headers],[NBAA Web]],'By serial number'!$A$1:$AV$1,0)))</f>
        <v>www.mayoaviation.com</v>
      </c>
      <c r="BE199" s="4" t="str">
        <f>IF(LEN(INDEX('By serial number'!$A:$AV,MATCH(TEXT($C199,"000"),'By serial number'!$A:$A,0),MATCH(_7043_DJones_1_export_excel_2_9_[[#Headers],[NBAA email]],'By serial number'!$A$1:$AV$1,0)))=0,"",INDEX('By serial number'!$A:$AV,MATCH(TEXT($C199,"000"),'By serial number'!$A:$A,0),MATCH(_7043_DJones_1_export_excel_2_9_[[#Headers],[NBAA email]],'By serial number'!$A$1:$AV$1,0)))</f>
        <v/>
      </c>
      <c r="BF199" s="4" t="str">
        <f>IF(LEN(INDEX('By serial number'!$A:$AV,MATCH(TEXT($C199,"000"),'By serial number'!$A:$A,0),MATCH(_7043_DJones_1_export_excel_2_9_[[#Headers],[NBAA NBAA Link]],'By serial number'!$A$1:$AV$1,0)))=0,"",INDEX('By serial number'!$A:$AV,MATCH(TEXT($C199,"000"),'By serial number'!$A:$A,0),MATCH(_7043_DJones_1_export_excel_2_9_[[#Headers],[NBAA NBAA Link]],'By serial number'!$A$1:$AV$1,0)))</f>
        <v/>
      </c>
      <c r="BG199" s="4" t="str">
        <f>IF(LEN(INDEX('By serial number'!$A:$AV,MATCH(TEXT($C199,"000"),'By serial number'!$A:$A,0),MATCH(_7043_DJones_1_export_excel_2_9_[[#Headers],[Certificate Designator]],'By serial number'!$A$1:$AV$1,0)))=0,"",INDEX('By serial number'!$A:$AV,MATCH(TEXT($C199,"000"),'By serial number'!$A:$A,0),MATCH(_7043_DJones_1_export_excel_2_9_[[#Headers],[Certificate Designator]],'By serial number'!$A$1:$AV$1,0)))</f>
        <v>CIEA</v>
      </c>
      <c r="BH199" s="4" t="str">
        <f>IF(LEN(INDEX('By serial number'!$A:$AV,MATCH(TEXT($C199,"000"),'By serial number'!$A:$A,0),MATCH(_7043_DJones_1_export_excel_2_9_[[#Headers],[Company Name]],'By serial number'!$A$1:$AV$1,0)))=0,"",INDEX('By serial number'!$A:$AV,MATCH(TEXT($C199,"000"),'By serial number'!$A:$A,0),MATCH(_7043_DJones_1_export_excel_2_9_[[#Headers],[Company Name]],'By serial number'!$A$1:$AV$1,0)))</f>
        <v>MAYO AVIATION INC</v>
      </c>
      <c r="BI199" s="4" t="str">
        <f>IF(LEN(INDEX('By serial number'!$A:$AV,MATCH(TEXT($C199,"000"),'By serial number'!$A:$A,0),MATCH(_7043_DJones_1_export_excel_2_9_[[#Headers],[CEO_Name]],'By serial number'!$A$1:$AV$1,0)))=0,"",INDEX('By serial number'!$A:$AV,MATCH(TEXT($C199,"000"),'By serial number'!$A:$A,0),MATCH(_7043_DJones_1_export_excel_2_9_[[#Headers],[CEO_Name]],'By serial number'!$A$1:$AV$1,0)))</f>
        <v>MAYO, WILLIAM J. III</v>
      </c>
      <c r="BJ199" s="4" t="str">
        <f>IF(LEN(INDEX('By serial number'!$A:$AV,MATCH(TEXT($C199,"000"),'By serial number'!$A:$A,0),MATCH(_7043_DJones_1_export_excel_2_9_[[#Headers],[CEO_Title]],'By serial number'!$A$1:$AV$1,0)))=0,"",INDEX('By serial number'!$A:$AV,MATCH(TEXT($C199,"000"),'By serial number'!$A:$A,0),MATCH(_7043_DJones_1_export_excel_2_9_[[#Headers],[CEO_Title]],'By serial number'!$A$1:$AV$1,0)))</f>
        <v>CEO</v>
      </c>
      <c r="BK199" s="4" t="str">
        <f>IF(LEN(INDEX('By serial number'!$A:$AV,MATCH(TEXT($C199,"000"),'By serial number'!$A:$A,0),MATCH(_7043_DJones_1_export_excel_2_9_[[#Headers],[CEO_Address1]],'By serial number'!$A$1:$AV$1,0)))=0,"",INDEX('By serial number'!$A:$AV,MATCH(TEXT($C199,"000"),'By serial number'!$A:$A,0),MATCH(_7043_DJones_1_export_excel_2_9_[[#Headers],[CEO_Address1]],'By serial number'!$A$1:$AV$1,0)))</f>
        <v>7735 SOUTH PEORIA STREET</v>
      </c>
      <c r="BL199" s="4" t="str">
        <f>IF(LEN(INDEX('By serial number'!$A:$AV,MATCH(TEXT($C199,"000"),'By serial number'!$A:$A,0),MATCH(_7043_DJones_1_export_excel_2_9_[[#Headers],[CEO_Address2]],'By serial number'!$A$1:$AV$1,0)))=0,"",INDEX('By serial number'!$A:$AV,MATCH(TEXT($C199,"000"),'By serial number'!$A:$A,0),MATCH(_7043_DJones_1_export_excel_2_9_[[#Headers],[CEO_Address2]],'By serial number'!$A$1:$AV$1,0)))</f>
        <v/>
      </c>
      <c r="BM199" s="4" t="str">
        <f>IF(LEN(INDEX('By serial number'!$A:$AV,MATCH(TEXT($C199,"000"),'By serial number'!$A:$A,0),MATCH(_7043_DJones_1_export_excel_2_9_[[#Headers],[CEO_Address3]],'By serial number'!$A$1:$AV$1,0)))=0,"",INDEX('By serial number'!$A:$AV,MATCH(TEXT($C199,"000"),'By serial number'!$A:$A,0),MATCH(_7043_DJones_1_export_excel_2_9_[[#Headers],[CEO_Address3]],'By serial number'!$A$1:$AV$1,0)))</f>
        <v/>
      </c>
      <c r="BN199" s="4" t="str">
        <f>IF(LEN(INDEX('By serial number'!$A:$AV,MATCH(TEXT($C199,"000"),'By serial number'!$A:$A,0),MATCH(_7043_DJones_1_export_excel_2_9_[[#Headers],[CEO_City]],'By serial number'!$A$1:$AV$1,0)))=0,"",INDEX('By serial number'!$A:$AV,MATCH(TEXT($C199,"000"),'By serial number'!$A:$A,0),MATCH(_7043_DJones_1_export_excel_2_9_[[#Headers],[CEO_City]],'By serial number'!$A$1:$AV$1,0)))</f>
        <v>ENGLEWOOD</v>
      </c>
      <c r="BO199" s="4" t="str">
        <f>IF(LEN(INDEX('By serial number'!$A:$AV,MATCH(TEXT($C199,"000"),'By serial number'!$A:$A,0),MATCH(_7043_DJones_1_export_excel_2_9_[[#Headers],[CEO_State]],'By serial number'!$A$1:$AV$1,0)))=0,"",INDEX('By serial number'!$A:$AV,MATCH(TEXT($C199,"000"),'By serial number'!$A:$A,0),MATCH(_7043_DJones_1_export_excel_2_9_[[#Headers],[CEO_State]],'By serial number'!$A$1:$AV$1,0)))</f>
        <v>CO</v>
      </c>
      <c r="BP199" s="4" t="str">
        <f>IF(LEN(INDEX('By serial number'!$A:$AV,MATCH(TEXT($C199,"000"),'By serial number'!$A:$A,0),MATCH(_7043_DJones_1_export_excel_2_9_[[#Headers],[CEO_Postal_Code]],'By serial number'!$A$1:$AV$1,0)))=0,"",INDEX('By serial number'!$A:$AV,MATCH(TEXT($C199,"000"),'By serial number'!$A:$A,0),MATCH(_7043_DJones_1_export_excel_2_9_[[#Headers],[CEO_Postal_Code]],'By serial number'!$A$1:$AV$1,0)))</f>
        <v>80112</v>
      </c>
      <c r="BQ199" s="4" t="str">
        <f>IF(LEN(INDEX('By serial number'!$A:$AV,MATCH(TEXT($C199,"000"),'By serial number'!$A:$A,0),MATCH(_7043_DJones_1_export_excel_2_9_[[#Headers],[CEO_Country]],'By serial number'!$A$1:$AV$1,0)))=0,"",INDEX('By serial number'!$A:$AV,MATCH(TEXT($C199,"000"),'By serial number'!$A:$A,0),MATCH(_7043_DJones_1_export_excel_2_9_[[#Headers],[CEO_Country]],'By serial number'!$A$1:$AV$1,0)))</f>
        <v>US</v>
      </c>
      <c r="BR199" s="4" t="str">
        <f>IF(LEN(INDEX('By serial number'!$A:$AV,MATCH(TEXT($C199,"000"),'By serial number'!$A:$A,0),MATCH(_7043_DJones_1_export_excel_2_9_[[#Headers],[CEO_Phone]],'By serial number'!$A$1:$AV$1,0)))=0,"",INDEX('By serial number'!$A:$AV,MATCH(TEXT($C199,"000"),'By serial number'!$A:$A,0),MATCH(_7043_DJones_1_export_excel_2_9_[[#Headers],[CEO_Phone]],'By serial number'!$A$1:$AV$1,0)))</f>
        <v>3037924050</v>
      </c>
      <c r="BS199" s="4" t="str">
        <f>IF(LEN(INDEX('By serial number'!$A:$AV,MATCH(TEXT($C199,"000"),'By serial number'!$A:$A,0),MATCH(_7043_DJones_1_export_excel_2_9_[[#Headers],[CEO_Phone_Extension]],'By serial number'!$A$1:$AV$1,0)))=0,"",INDEX('By serial number'!$A:$AV,MATCH(TEXT($C199,"000"),'By serial number'!$A:$A,0),MATCH(_7043_DJones_1_export_excel_2_9_[[#Headers],[CEO_Phone_Extension]],'By serial number'!$A$1:$AV$1,0)))</f>
        <v/>
      </c>
      <c r="BT199" s="4" t="str">
        <f>IF(LEN(INDEX('By serial number'!$A:$AV,MATCH(TEXT($C199,"000"),'By serial number'!$A:$A,0),MATCH(_7043_DJones_1_export_excel_2_9_[[#Headers],[CEO_Foreign_Phone]],'By serial number'!$A$1:$AV$1,0)))=0,"",INDEX('By serial number'!$A:$AV,MATCH(TEXT($C199,"000"),'By serial number'!$A:$A,0),MATCH(_7043_DJones_1_export_excel_2_9_[[#Headers],[CEO_Foreign_Phone]],'By serial number'!$A$1:$AV$1,0)))</f>
        <v/>
      </c>
      <c r="BU199" s="4" t="str">
        <f>IFERROR(INDEX(Zerobounce!$A:$B,MATCH(_7043_DJones_1_export_excel_2_9_[[#This Row],[COMPEMAILADDRESS]],Zerobounce!$A:$A,0),2),"")</f>
        <v/>
      </c>
      <c r="BV199" s="4" t="str">
        <f>IFERROR(INDEX(Zerobounce!$A:$B,MATCH(_7043_DJones_1_export_excel_2_9_[[#This Row],[CONTACTEMAIL]],Zerobounce!$A:$A,0),2),"")</f>
        <v/>
      </c>
      <c r="BW199" s="11"/>
    </row>
    <row r="200" spans="1:75" x14ac:dyDescent="0.25">
      <c r="A200" s="4" t="s">
        <v>999</v>
      </c>
      <c r="B200" s="4" t="s">
        <v>1000</v>
      </c>
      <c r="C200">
        <v>311</v>
      </c>
      <c r="D200" s="4" t="s">
        <v>2287</v>
      </c>
      <c r="E200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C-FBBV / C-GGGT </v>
      </c>
      <c r="F200" s="4"/>
      <c r="G200" s="4"/>
      <c r="H200" s="4" t="s">
        <v>358</v>
      </c>
      <c r="I200" s="4" t="s">
        <v>1086</v>
      </c>
      <c r="J200" s="4" t="s">
        <v>2288</v>
      </c>
      <c r="K200" s="4" t="s">
        <v>2289</v>
      </c>
      <c r="L200" s="4"/>
      <c r="M200" s="4" t="s">
        <v>2290</v>
      </c>
      <c r="N200" s="4" t="s">
        <v>1620</v>
      </c>
      <c r="O200" t="s">
        <v>2291</v>
      </c>
      <c r="P200" s="4" t="s">
        <v>358</v>
      </c>
      <c r="Q200" s="4" t="s">
        <v>1193</v>
      </c>
      <c r="R200" s="4" t="s">
        <v>2292</v>
      </c>
      <c r="S200" s="4" t="s">
        <v>2293</v>
      </c>
      <c r="T200" s="4" t="s">
        <v>2294</v>
      </c>
      <c r="U200" s="4"/>
      <c r="V200" s="4" t="s">
        <v>2295</v>
      </c>
      <c r="W200" s="4" t="s">
        <v>2296</v>
      </c>
      <c r="X200" s="4" t="s">
        <v>1395</v>
      </c>
      <c r="Y200" s="4" t="s">
        <v>2297</v>
      </c>
      <c r="Z200" s="4" t="s">
        <v>2294</v>
      </c>
      <c r="AA200" s="4"/>
      <c r="AB200" s="4"/>
      <c r="AC200" s="4" t="str">
        <f>IF(LEN(INDEX('By serial number'!$A:$AV,MATCH(TEXT($C200,"000"),'By serial number'!$A:$A,0),MATCH(_7043_DJones_1_export_excel_2_9_[[#Headers],["Operator"]],'By serial number'!$A$1:$AV$1,0)))=0,"",INDEX('By serial number'!$A:$AV,MATCH(TEXT($C200,"000"),'By serial number'!$A:$A,0),MATCH(_7043_DJones_1_export_excel_2_9_[[#Headers],["Operator"]],'By serial number'!$A$1:$AV$1,0)))</f>
        <v xml:space="preserve">Flightexec Ltd </v>
      </c>
      <c r="AD200" s="4" t="str">
        <f>IF(LEN(INDEX('By serial number'!$A:$AV,MATCH(TEXT($C200,"000"),'By serial number'!$A:$A,0),MATCH(_7043_DJones_1_export_excel_2_9_[[#Headers],[Data]],'By serial number'!$A$1:$AV$1,0)))=0,"",INDEX('By serial number'!$A:$AV,MATCH(TEXT($C200,"000"),'By serial number'!$A:$A,0),MATCH(_7043_DJones_1_export_excel_2_9_[[#Headers],[Data]],'By serial number'!$A$1:$AV$1,0)))</f>
        <v>bought 11/22/21</v>
      </c>
      <c r="AE200" s="4" t="str">
        <f>IF(LEN(INDEX('By serial number'!$A:$AV,MATCH(TEXT($C200,"000"),'By serial number'!$A:$A,0),MATCH(_7043_DJones_1_export_excel_2_9_[[#Headers],[NAME]],'By serial number'!$A$1:$AV$1,0)))=0,"",INDEX('By serial number'!$A:$AV,MATCH(TEXT($C200,"000"),'By serial number'!$A:$A,0),MATCH(_7043_DJones_1_export_excel_2_9_[[#Headers],[NAME]],'By serial number'!$A$1:$AV$1,0)))</f>
        <v>Kenn Borek Air Ltd</v>
      </c>
      <c r="AF200" s="4" t="str">
        <f>IF(LEN(INDEX('By serial number'!$A:$AV,MATCH(TEXT($C200,"000"),'By serial number'!$A:$A,0),MATCH(_7043_DJones_1_export_excel_2_9_[[#Headers],[STREET]],'By serial number'!$A$1:$AV$1,0)))=0,"",INDEX('By serial number'!$A:$AV,MATCH(TEXT($C200,"000"),'By serial number'!$A:$A,0),MATCH(_7043_DJones_1_export_excel_2_9_[[#Headers],[STREET]],'By serial number'!$A$1:$AV$1,0)))</f>
        <v/>
      </c>
      <c r="AG200" s="4" t="str">
        <f>IF(LEN(INDEX('By serial number'!$A:$AV,MATCH(TEXT($C200,"000"),'By serial number'!$A:$A,0),MATCH(_7043_DJones_1_export_excel_2_9_[[#Headers],[CITY]],'By serial number'!$A$1:$AV$1,0)))=0,"",INDEX('By serial number'!$A:$AV,MATCH(TEXT($C200,"000"),'By serial number'!$A:$A,0),MATCH(_7043_DJones_1_export_excel_2_9_[[#Headers],[CITY]],'By serial number'!$A$1:$AV$1,0)))</f>
        <v>Calgary</v>
      </c>
      <c r="AH200" s="4" t="str">
        <f>IF(LEN(INDEX('By serial number'!$A:$AV,MATCH(TEXT($C200,"000"),'By serial number'!$A:$A,0),MATCH(_7043_DJones_1_export_excel_2_9_[[#Headers],[STATE]],'By serial number'!$A$1:$AV$1,0)))=0,"",INDEX('By serial number'!$A:$AV,MATCH(TEXT($C200,"000"),'By serial number'!$A:$A,0),MATCH(_7043_DJones_1_export_excel_2_9_[[#Headers],[STATE]],'By serial number'!$A$1:$AV$1,0)))</f>
        <v>Alberta</v>
      </c>
      <c r="AI200" s="4" t="e">
        <f>IF(LEN(INDEX('By serial number'!$A:$AV,MATCH(TEXT($C200,"000"),'By serial number'!$A:$A,0),MATCH(_7043_DJones_1_export_excel_2_9_[[#Headers],[Column1]],'By serial number'!$A$1:$AV$1,0)))=0,"",INDEX('By serial number'!$A:$AV,MATCH(TEXT($C200,"000"),'By serial number'!$A:$A,0),MATCH(_7043_DJones_1_export_excel_2_9_[[#Headers],[Column1]],'By serial number'!$A$1:$AV$1,0)))</f>
        <v>#N/A</v>
      </c>
      <c r="AJ200" s="4" t="str">
        <f>IF(LEN(INDEX('By serial number'!$A:$AV,MATCH(TEXT($C200,"000"),'By serial number'!$A:$A,0),MATCH(_7043_DJones_1_export_excel_2_9_[[#Headers],[OTHER NAMES(1)]],'By serial number'!$A$1:$AV$1,0)))=0,"",INDEX('By serial number'!$A:$AV,MATCH(TEXT($C200,"000"),'By serial number'!$A:$A,0),MATCH(_7043_DJones_1_export_excel_2_9_[[#Headers],[OTHER NAMES(1)]],'By serial number'!$A$1:$AV$1,0)))</f>
        <v/>
      </c>
      <c r="AK200" s="4" t="str">
        <f>IF(LEN(INDEX('By serial number'!$A:$AV,MATCH(TEXT($C200,"000"),'By serial number'!$A:$A,0),MATCH(_7043_DJones_1_export_excel_2_9_[[#Headers],[OTHER NAMES(2)]],'By serial number'!$A$1:$AV$1,0)))=0,"",INDEX('By serial number'!$A:$AV,MATCH(TEXT($C200,"000"),'By serial number'!$A:$A,0),MATCH(_7043_DJones_1_export_excel_2_9_[[#Headers],[OTHER NAMES(2)]],'By serial number'!$A$1:$AV$1,0)))</f>
        <v/>
      </c>
      <c r="AL200" s="4" t="str">
        <f>IF(LEN(INDEX('By serial number'!$A:$AV,MATCH(TEXT($C200,"000"),'By serial number'!$A:$A,0),MATCH(_7043_DJones_1_export_excel_2_9_[[#Headers],[Part 135 Certificate Holder Name]],'By serial number'!$A$1:$AV$1,0)))=0,"",INDEX('By serial number'!$A:$AV,MATCH(TEXT($C200,"000"),'By serial number'!$A:$A,0),MATCH(_7043_DJones_1_export_excel_2_9_[[#Headers],[Part 135 Certificate Holder Name]],'By serial number'!$A$1:$AV$1,0)))</f>
        <v/>
      </c>
      <c r="AM200" s="4" t="str">
        <f>IF(LEN(INDEX('By serial number'!$A:$AV,MATCH(TEXT($C200,"000"),'By serial number'!$A:$A,0),MATCH(_7043_DJones_1_export_excel_2_9_[[#Headers],[Part 135 Dsgn]],'By serial number'!$A$1:$AV$1,0)))=0,"",INDEX('By serial number'!$A:$AV,MATCH(TEXT($C200,"000"),'By serial number'!$A:$A,0),MATCH(_7043_DJones_1_export_excel_2_9_[[#Headers],[Part 135 Dsgn]],'By serial number'!$A$1:$AV$1,0)))</f>
        <v/>
      </c>
      <c r="AN200" s="4" t="e">
        <f>IF(LEN(INDEX('By serial number'!$A:$AV,MATCH(TEXT($C200,"000"),'By serial number'!$A:$A,0),MATCH(_7043_DJones_1_export_excel_2_9_[[#Headers],[Column2]],'By serial number'!$A$1:$AV$1,0)))=0,"",INDEX('By serial number'!$A:$AV,MATCH(TEXT($C200,"000"),'By serial number'!$A:$A,0),MATCH(_7043_DJones_1_export_excel_2_9_[[#Headers],[Column2]],'By serial number'!$A$1:$AV$1,0)))</f>
        <v>#N/A</v>
      </c>
      <c r="AO200" s="4" t="str">
        <f>IF(LEN(INDEX('By serial number'!$A:$AV,MATCH(TEXT($C200,"000"),'By serial number'!$A:$A,0),MATCH(_7043_DJones_1_export_excel_2_9_[[#Headers],[DNB Key People]],'By serial number'!$A$1:$AV$1,0)))=0,"",INDEX('By serial number'!$A:$AV,MATCH(TEXT($C200,"000"),'By serial number'!$A:$A,0),MATCH(_7043_DJones_1_export_excel_2_9_[[#Headers],[DNB Key People]],'By serial number'!$A$1:$AV$1,0)))</f>
        <v/>
      </c>
      <c r="AP200" s="4" t="str">
        <f>IF(LEN(INDEX('By serial number'!$A:$AV,MATCH(TEXT($C200,"000"),'By serial number'!$A:$A,0),MATCH(_7043_DJones_1_export_excel_2_9_[[#Headers],[POC]],'By serial number'!$A$1:$AV$1,0)))=0,"",INDEX('By serial number'!$A:$AV,MATCH(TEXT($C200,"000"),'By serial number'!$A:$A,0),MATCH(_7043_DJones_1_export_excel_2_9_[[#Headers],[POC]],'By serial number'!$A$1:$AV$1,0)))</f>
        <v/>
      </c>
      <c r="AQ200" s="4" t="str">
        <f>IF(LEN(INDEX('By serial number'!$A:$AV,MATCH(TEXT($C200,"000"),'By serial number'!$A:$A,0),MATCH(_7043_DJones_1_export_excel_2_9_[[#Headers],[Title]],'By serial number'!$A$1:$AV$1,0)))=0,"",INDEX('By serial number'!$A:$AV,MATCH(TEXT($C200,"000"),'By serial number'!$A:$A,0),MATCH(_7043_DJones_1_export_excel_2_9_[[#Headers],[Title]],'By serial number'!$A$1:$AV$1,0)))</f>
        <v/>
      </c>
      <c r="AR200" s="4" t="str">
        <f>IF(LEN(INDEX('By serial number'!$A:$AV,MATCH(TEXT($C200,"000"),'By serial number'!$A:$A,0),MATCH(_7043_DJones_1_export_excel_2_9_[[#Headers],[Address]],'By serial number'!$A$1:$AV$1,0)))=0,"",INDEX('By serial number'!$A:$AV,MATCH(TEXT($C200,"000"),'By serial number'!$A:$A,0),MATCH(_7043_DJones_1_export_excel_2_9_[[#Headers],[Address]],'By serial number'!$A$1:$AV$1,0)))</f>
        <v/>
      </c>
      <c r="AS200" s="4" t="e">
        <f>IF(LEN(INDEX('By serial number'!$A:$AV,MATCH(TEXT($C200,"000"),'By serial number'!$A:$A,0),MATCH(_7043_DJones_1_export_excel_2_9_[[#Headers],[Column3]],'By serial number'!$A$1:$AV$1,0)))=0,"",INDEX('By serial number'!$A:$AV,MATCH(TEXT($C200,"000"),'By serial number'!$A:$A,0),MATCH(_7043_DJones_1_export_excel_2_9_[[#Headers],[Column3]],'By serial number'!$A$1:$AV$1,0)))</f>
        <v>#N/A</v>
      </c>
      <c r="AT200" s="4" t="str">
        <f>IF(LEN(INDEX('By serial number'!$A:$AV,MATCH(TEXT($C200,"000"),'By serial number'!$A:$A,0),MATCH(_7043_DJones_1_export_excel_2_9_[[#Headers],[Phone]],'By serial number'!$A$1:$AV$1,0)))=0,"",INDEX('By serial number'!$A:$AV,MATCH(TEXT($C200,"000"),'By serial number'!$A:$A,0),MATCH(_7043_DJones_1_export_excel_2_9_[[#Headers],[Phone]],'By serial number'!$A$1:$AV$1,0)))</f>
        <v/>
      </c>
      <c r="AU200" s="4" t="str">
        <f>IF(LEN(INDEX('By serial number'!$A:$AV,MATCH(TEXT($C200,"000"),'By serial number'!$A:$A,0),MATCH(_7043_DJones_1_export_excel_2_9_[[#Headers],[Email]],'By serial number'!$A$1:$AV$1,0)))=0,"",INDEX('By serial number'!$A:$AV,MATCH(TEXT($C200,"000"),'By serial number'!$A:$A,0),MATCH(_7043_DJones_1_export_excel_2_9_[[#Headers],[Email]],'By serial number'!$A$1:$AV$1,0)))</f>
        <v/>
      </c>
      <c r="AV200" s="4" t="e">
        <f>IF(LEN(INDEX('By serial number'!$A:$AV,MATCH(TEXT($C200,"000"),'By serial number'!$A:$A,0),MATCH(_7043_DJones_1_export_excel_2_9_[[#Headers],[Column4]],'By serial number'!$A$1:$AV$1,0)))=0,"",INDEX('By serial number'!$A:$AV,MATCH(TEXT($C200,"000"),'By serial number'!$A:$A,0),MATCH(_7043_DJones_1_export_excel_2_9_[[#Headers],[Column4]],'By serial number'!$A$1:$AV$1,0)))</f>
        <v>#N/A</v>
      </c>
      <c r="AW200" s="4" t="str">
        <f>IF(LEN(INDEX('By serial number'!$A:$AV,MATCH(TEXT($C200,"000"),'By serial number'!$A:$A,0),MATCH(_7043_DJones_1_export_excel_2_9_[[#Headers],[NBAA Name]],'By serial number'!$A$1:$AV$1,0)))=0,"",INDEX('By serial number'!$A:$AV,MATCH(TEXT($C200,"000"),'By serial number'!$A:$A,0),MATCH(_7043_DJones_1_export_excel_2_9_[[#Headers],[NBAA Name]],'By serial number'!$A$1:$AV$1,0)))</f>
        <v/>
      </c>
      <c r="AX200" s="4" t="str">
        <f>IF(LEN(INDEX('By serial number'!$A:$AV,MATCH(TEXT($C200,"000"),'By serial number'!$A:$A,0),MATCH(_7043_DJones_1_export_excel_2_9_[[#Headers],[NBAA Addr1]],'By serial number'!$A$1:$AV$1,0)))=0,"",INDEX('By serial number'!$A:$AV,MATCH(TEXT($C200,"000"),'By serial number'!$A:$A,0),MATCH(_7043_DJones_1_export_excel_2_9_[[#Headers],[NBAA Addr1]],'By serial number'!$A$1:$AV$1,0)))</f>
        <v/>
      </c>
      <c r="AY200" s="4" t="str">
        <f>IF(LEN(INDEX('By serial number'!$A:$AV,MATCH(TEXT($C200,"000"),'By serial number'!$A:$A,0),MATCH(_7043_DJones_1_export_excel_2_9_[[#Headers],[NBAA Addr2]],'By serial number'!$A$1:$AV$1,0)))=0,"",INDEX('By serial number'!$A:$AV,MATCH(TEXT($C200,"000"),'By serial number'!$A:$A,0),MATCH(_7043_DJones_1_export_excel_2_9_[[#Headers],[NBAA Addr2]],'By serial number'!$A$1:$AV$1,0)))</f>
        <v/>
      </c>
      <c r="AZ200" s="4" t="str">
        <f>IF(LEN(INDEX('By serial number'!$A:$AV,MATCH(TEXT($C200,"000"),'By serial number'!$A:$A,0),MATCH(_7043_DJones_1_export_excel_2_9_[[#Headers],[NBAA City]],'By serial number'!$A$1:$AV$1,0)))=0,"",INDEX('By serial number'!$A:$AV,MATCH(TEXT($C200,"000"),'By serial number'!$A:$A,0),MATCH(_7043_DJones_1_export_excel_2_9_[[#Headers],[NBAA City]],'By serial number'!$A$1:$AV$1,0)))</f>
        <v/>
      </c>
      <c r="BA200" s="4" t="str">
        <f>IF(LEN(INDEX('By serial number'!$A:$AV,MATCH(TEXT($C200,"000"),'By serial number'!$A:$A,0),MATCH(_7043_DJones_1_export_excel_2_9_[[#Headers],[NBAA State]],'By serial number'!$A$1:$AV$1,0)))=0,"",INDEX('By serial number'!$A:$AV,MATCH(TEXT($C200,"000"),'By serial number'!$A:$A,0),MATCH(_7043_DJones_1_export_excel_2_9_[[#Headers],[NBAA State]],'By serial number'!$A$1:$AV$1,0)))</f>
        <v/>
      </c>
      <c r="BB200" s="4" t="str">
        <f>IF(LEN(INDEX('By serial number'!$A:$AV,MATCH(TEXT($C200,"000"),'By serial number'!$A:$A,0),MATCH(_7043_DJones_1_export_excel_2_9_[[#Headers],[NBAA Zip]],'By serial number'!$A$1:$AV$1,0)))=0,"",INDEX('By serial number'!$A:$AV,MATCH(TEXT($C200,"000"),'By serial number'!$A:$A,0),MATCH(_7043_DJones_1_export_excel_2_9_[[#Headers],[NBAA Zip]],'By serial number'!$A$1:$AV$1,0)))</f>
        <v/>
      </c>
      <c r="BC200" s="4" t="str">
        <f>IF(LEN(INDEX('By serial number'!$A:$AV,MATCH(TEXT($C200,"000"),'By serial number'!$A:$A,0),MATCH(_7043_DJones_1_export_excel_2_9_[[#Headers],[NBAA Phone]],'By serial number'!$A$1:$AV$1,0)))=0,"",INDEX('By serial number'!$A:$AV,MATCH(TEXT($C200,"000"),'By serial number'!$A:$A,0),MATCH(_7043_DJones_1_export_excel_2_9_[[#Headers],[NBAA Phone]],'By serial number'!$A$1:$AV$1,0)))</f>
        <v/>
      </c>
      <c r="BD200" s="4" t="str">
        <f>IF(LEN(INDEX('By serial number'!$A:$AV,MATCH(TEXT($C200,"000"),'By serial number'!$A:$A,0),MATCH(_7043_DJones_1_export_excel_2_9_[[#Headers],[NBAA Web]],'By serial number'!$A$1:$AV$1,0)))=0,"",INDEX('By serial number'!$A:$AV,MATCH(TEXT($C200,"000"),'By serial number'!$A:$A,0),MATCH(_7043_DJones_1_export_excel_2_9_[[#Headers],[NBAA Web]],'By serial number'!$A$1:$AV$1,0)))</f>
        <v/>
      </c>
      <c r="BE200" s="4" t="str">
        <f>IF(LEN(INDEX('By serial number'!$A:$AV,MATCH(TEXT($C200,"000"),'By serial number'!$A:$A,0),MATCH(_7043_DJones_1_export_excel_2_9_[[#Headers],[NBAA email]],'By serial number'!$A$1:$AV$1,0)))=0,"",INDEX('By serial number'!$A:$AV,MATCH(TEXT($C200,"000"),'By serial number'!$A:$A,0),MATCH(_7043_DJones_1_export_excel_2_9_[[#Headers],[NBAA email]],'By serial number'!$A$1:$AV$1,0)))</f>
        <v/>
      </c>
      <c r="BF200" s="4" t="str">
        <f>IF(LEN(INDEX('By serial number'!$A:$AV,MATCH(TEXT($C200,"000"),'By serial number'!$A:$A,0),MATCH(_7043_DJones_1_export_excel_2_9_[[#Headers],[NBAA NBAA Link]],'By serial number'!$A$1:$AV$1,0)))=0,"",INDEX('By serial number'!$A:$AV,MATCH(TEXT($C200,"000"),'By serial number'!$A:$A,0),MATCH(_7043_DJones_1_export_excel_2_9_[[#Headers],[NBAA NBAA Link]],'By serial number'!$A$1:$AV$1,0)))</f>
        <v/>
      </c>
      <c r="BG200" s="4" t="str">
        <f>IF(LEN(INDEX('By serial number'!$A:$AV,MATCH(TEXT($C200,"000"),'By serial number'!$A:$A,0),MATCH(_7043_DJones_1_export_excel_2_9_[[#Headers],[Certificate Designator]],'By serial number'!$A$1:$AV$1,0)))=0,"",INDEX('By serial number'!$A:$AV,MATCH(TEXT($C200,"000"),'By serial number'!$A:$A,0),MATCH(_7043_DJones_1_export_excel_2_9_[[#Headers],[Certificate Designator]],'By serial number'!$A$1:$AV$1,0)))</f>
        <v/>
      </c>
      <c r="BH200" s="4" t="str">
        <f>IF(LEN(INDEX('By serial number'!$A:$AV,MATCH(TEXT($C200,"000"),'By serial number'!$A:$A,0),MATCH(_7043_DJones_1_export_excel_2_9_[[#Headers],[Company Name]],'By serial number'!$A$1:$AV$1,0)))=0,"",INDEX('By serial number'!$A:$AV,MATCH(TEXT($C200,"000"),'By serial number'!$A:$A,0),MATCH(_7043_DJones_1_export_excel_2_9_[[#Headers],[Company Name]],'By serial number'!$A$1:$AV$1,0)))</f>
        <v/>
      </c>
      <c r="BI200" s="4" t="str">
        <f>IF(LEN(INDEX('By serial number'!$A:$AV,MATCH(TEXT($C200,"000"),'By serial number'!$A:$A,0),MATCH(_7043_DJones_1_export_excel_2_9_[[#Headers],[CEO_Name]],'By serial number'!$A$1:$AV$1,0)))=0,"",INDEX('By serial number'!$A:$AV,MATCH(TEXT($C200,"000"),'By serial number'!$A:$A,0),MATCH(_7043_DJones_1_export_excel_2_9_[[#Headers],[CEO_Name]],'By serial number'!$A$1:$AV$1,0)))</f>
        <v/>
      </c>
      <c r="BJ200" s="4" t="str">
        <f>IF(LEN(INDEX('By serial number'!$A:$AV,MATCH(TEXT($C200,"000"),'By serial number'!$A:$A,0),MATCH(_7043_DJones_1_export_excel_2_9_[[#Headers],[CEO_Title]],'By serial number'!$A$1:$AV$1,0)))=0,"",INDEX('By serial number'!$A:$AV,MATCH(TEXT($C200,"000"),'By serial number'!$A:$A,0),MATCH(_7043_DJones_1_export_excel_2_9_[[#Headers],[CEO_Title]],'By serial number'!$A$1:$AV$1,0)))</f>
        <v/>
      </c>
      <c r="BK200" s="4" t="str">
        <f>IF(LEN(INDEX('By serial number'!$A:$AV,MATCH(TEXT($C200,"000"),'By serial number'!$A:$A,0),MATCH(_7043_DJones_1_export_excel_2_9_[[#Headers],[CEO_Address1]],'By serial number'!$A$1:$AV$1,0)))=0,"",INDEX('By serial number'!$A:$AV,MATCH(TEXT($C200,"000"),'By serial number'!$A:$A,0),MATCH(_7043_DJones_1_export_excel_2_9_[[#Headers],[CEO_Address1]],'By serial number'!$A$1:$AV$1,0)))</f>
        <v/>
      </c>
      <c r="BL200" s="4" t="str">
        <f>IF(LEN(INDEX('By serial number'!$A:$AV,MATCH(TEXT($C200,"000"),'By serial number'!$A:$A,0),MATCH(_7043_DJones_1_export_excel_2_9_[[#Headers],[CEO_Address2]],'By serial number'!$A$1:$AV$1,0)))=0,"",INDEX('By serial number'!$A:$AV,MATCH(TEXT($C200,"000"),'By serial number'!$A:$A,0),MATCH(_7043_DJones_1_export_excel_2_9_[[#Headers],[CEO_Address2]],'By serial number'!$A$1:$AV$1,0)))</f>
        <v/>
      </c>
      <c r="BM200" s="4" t="str">
        <f>IF(LEN(INDEX('By serial number'!$A:$AV,MATCH(TEXT($C200,"000"),'By serial number'!$A:$A,0),MATCH(_7043_DJones_1_export_excel_2_9_[[#Headers],[CEO_Address3]],'By serial number'!$A$1:$AV$1,0)))=0,"",INDEX('By serial number'!$A:$AV,MATCH(TEXT($C200,"000"),'By serial number'!$A:$A,0),MATCH(_7043_DJones_1_export_excel_2_9_[[#Headers],[CEO_Address3]],'By serial number'!$A$1:$AV$1,0)))</f>
        <v/>
      </c>
      <c r="BN200" s="4" t="str">
        <f>IF(LEN(INDEX('By serial number'!$A:$AV,MATCH(TEXT($C200,"000"),'By serial number'!$A:$A,0),MATCH(_7043_DJones_1_export_excel_2_9_[[#Headers],[CEO_City]],'By serial number'!$A$1:$AV$1,0)))=0,"",INDEX('By serial number'!$A:$AV,MATCH(TEXT($C200,"000"),'By serial number'!$A:$A,0),MATCH(_7043_DJones_1_export_excel_2_9_[[#Headers],[CEO_City]],'By serial number'!$A$1:$AV$1,0)))</f>
        <v/>
      </c>
      <c r="BO200" s="4" t="str">
        <f>IF(LEN(INDEX('By serial number'!$A:$AV,MATCH(TEXT($C200,"000"),'By serial number'!$A:$A,0),MATCH(_7043_DJones_1_export_excel_2_9_[[#Headers],[CEO_State]],'By serial number'!$A$1:$AV$1,0)))=0,"",INDEX('By serial number'!$A:$AV,MATCH(TEXT($C200,"000"),'By serial number'!$A:$A,0),MATCH(_7043_DJones_1_export_excel_2_9_[[#Headers],[CEO_State]],'By serial number'!$A$1:$AV$1,0)))</f>
        <v/>
      </c>
      <c r="BP200" s="4" t="str">
        <f>IF(LEN(INDEX('By serial number'!$A:$AV,MATCH(TEXT($C200,"000"),'By serial number'!$A:$A,0),MATCH(_7043_DJones_1_export_excel_2_9_[[#Headers],[CEO_Postal_Code]],'By serial number'!$A$1:$AV$1,0)))=0,"",INDEX('By serial number'!$A:$AV,MATCH(TEXT($C200,"000"),'By serial number'!$A:$A,0),MATCH(_7043_DJones_1_export_excel_2_9_[[#Headers],[CEO_Postal_Code]],'By serial number'!$A$1:$AV$1,0)))</f>
        <v/>
      </c>
      <c r="BQ200" s="4" t="str">
        <f>IF(LEN(INDEX('By serial number'!$A:$AV,MATCH(TEXT($C200,"000"),'By serial number'!$A:$A,0),MATCH(_7043_DJones_1_export_excel_2_9_[[#Headers],[CEO_Country]],'By serial number'!$A$1:$AV$1,0)))=0,"",INDEX('By serial number'!$A:$AV,MATCH(TEXT($C200,"000"),'By serial number'!$A:$A,0),MATCH(_7043_DJones_1_export_excel_2_9_[[#Headers],[CEO_Country]],'By serial number'!$A$1:$AV$1,0)))</f>
        <v/>
      </c>
      <c r="BR200" s="4" t="str">
        <f>IF(LEN(INDEX('By serial number'!$A:$AV,MATCH(TEXT($C200,"000"),'By serial number'!$A:$A,0),MATCH(_7043_DJones_1_export_excel_2_9_[[#Headers],[CEO_Phone]],'By serial number'!$A$1:$AV$1,0)))=0,"",INDEX('By serial number'!$A:$AV,MATCH(TEXT($C200,"000"),'By serial number'!$A:$A,0),MATCH(_7043_DJones_1_export_excel_2_9_[[#Headers],[CEO_Phone]],'By serial number'!$A$1:$AV$1,0)))</f>
        <v/>
      </c>
      <c r="BS200" s="4" t="str">
        <f>IF(LEN(INDEX('By serial number'!$A:$AV,MATCH(TEXT($C200,"000"),'By serial number'!$A:$A,0),MATCH(_7043_DJones_1_export_excel_2_9_[[#Headers],[CEO_Phone_Extension]],'By serial number'!$A$1:$AV$1,0)))=0,"",INDEX('By serial number'!$A:$AV,MATCH(TEXT($C200,"000"),'By serial number'!$A:$A,0),MATCH(_7043_DJones_1_export_excel_2_9_[[#Headers],[CEO_Phone_Extension]],'By serial number'!$A$1:$AV$1,0)))</f>
        <v/>
      </c>
      <c r="BT200" s="4" t="str">
        <f>IF(LEN(INDEX('By serial number'!$A:$AV,MATCH(TEXT($C200,"000"),'By serial number'!$A:$A,0),MATCH(_7043_DJones_1_export_excel_2_9_[[#Headers],[CEO_Foreign_Phone]],'By serial number'!$A$1:$AV$1,0)))=0,"",INDEX('By serial number'!$A:$AV,MATCH(TEXT($C200,"000"),'By serial number'!$A:$A,0),MATCH(_7043_DJones_1_export_excel_2_9_[[#Headers],[CEO_Foreign_Phone]],'By serial number'!$A$1:$AV$1,0)))</f>
        <v/>
      </c>
      <c r="BU200" s="4" t="str">
        <f>IFERROR(INDEX(Zerobounce!$A:$B,MATCH(_7043_DJones_1_export_excel_2_9_[[#This Row],[COMPEMAILADDRESS]],Zerobounce!$A:$A,0),2),"")</f>
        <v>do_not_mail</v>
      </c>
      <c r="BV200" s="4" t="str">
        <f>IFERROR(INDEX(Zerobounce!$A:$B,MATCH(_7043_DJones_1_export_excel_2_9_[[#This Row],[CONTACTEMAIL]],Zerobounce!$A:$A,0),2),"")</f>
        <v>catch-all</v>
      </c>
      <c r="BW200" s="11" t="s">
        <v>2477</v>
      </c>
    </row>
    <row r="201" spans="1:75" x14ac:dyDescent="0.25">
      <c r="A201" s="4" t="s">
        <v>999</v>
      </c>
      <c r="B201" s="4" t="s">
        <v>1000</v>
      </c>
      <c r="C201">
        <v>311</v>
      </c>
      <c r="D201" s="4" t="s">
        <v>2287</v>
      </c>
      <c r="E201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C-FBBV / C-GGGT </v>
      </c>
      <c r="F201" s="4"/>
      <c r="G201" s="4"/>
      <c r="H201" s="4" t="s">
        <v>358</v>
      </c>
      <c r="I201" s="4" t="s">
        <v>515</v>
      </c>
      <c r="J201" s="4" t="s">
        <v>1704</v>
      </c>
      <c r="K201" s="4"/>
      <c r="L201" s="4"/>
      <c r="M201" s="4"/>
      <c r="N201" s="4"/>
      <c r="P201" s="4" t="s">
        <v>358</v>
      </c>
      <c r="Q201" s="4" t="s">
        <v>1705</v>
      </c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 t="str">
        <f>IF(LEN(INDEX('By serial number'!$A:$AV,MATCH(TEXT($C201,"000"),'By serial number'!$A:$A,0),MATCH(_7043_DJones_1_export_excel_2_9_[[#Headers],["Operator"]],'By serial number'!$A$1:$AV$1,0)))=0,"",INDEX('By serial number'!$A:$AV,MATCH(TEXT($C201,"000"),'By serial number'!$A:$A,0),MATCH(_7043_DJones_1_export_excel_2_9_[[#Headers],["Operator"]],'By serial number'!$A$1:$AV$1,0)))</f>
        <v xml:space="preserve">Flightexec Ltd </v>
      </c>
      <c r="AD201" s="4" t="str">
        <f>IF(LEN(INDEX('By serial number'!$A:$AV,MATCH(TEXT($C201,"000"),'By serial number'!$A:$A,0),MATCH(_7043_DJones_1_export_excel_2_9_[[#Headers],[Data]],'By serial number'!$A$1:$AV$1,0)))=0,"",INDEX('By serial number'!$A:$AV,MATCH(TEXT($C201,"000"),'By serial number'!$A:$A,0),MATCH(_7043_DJones_1_export_excel_2_9_[[#Headers],[Data]],'By serial number'!$A$1:$AV$1,0)))</f>
        <v>bought 11/22/21</v>
      </c>
      <c r="AE201" s="4" t="str">
        <f>IF(LEN(INDEX('By serial number'!$A:$AV,MATCH(TEXT($C201,"000"),'By serial number'!$A:$A,0),MATCH(_7043_DJones_1_export_excel_2_9_[[#Headers],[NAME]],'By serial number'!$A$1:$AV$1,0)))=0,"",INDEX('By serial number'!$A:$AV,MATCH(TEXT($C201,"000"),'By serial number'!$A:$A,0),MATCH(_7043_DJones_1_export_excel_2_9_[[#Headers],[NAME]],'By serial number'!$A$1:$AV$1,0)))</f>
        <v>Kenn Borek Air Ltd</v>
      </c>
      <c r="AF201" s="4" t="str">
        <f>IF(LEN(INDEX('By serial number'!$A:$AV,MATCH(TEXT($C201,"000"),'By serial number'!$A:$A,0),MATCH(_7043_DJones_1_export_excel_2_9_[[#Headers],[STREET]],'By serial number'!$A$1:$AV$1,0)))=0,"",INDEX('By serial number'!$A:$AV,MATCH(TEXT($C201,"000"),'By serial number'!$A:$A,0),MATCH(_7043_DJones_1_export_excel_2_9_[[#Headers],[STREET]],'By serial number'!$A$1:$AV$1,0)))</f>
        <v/>
      </c>
      <c r="AG201" s="4" t="str">
        <f>IF(LEN(INDEX('By serial number'!$A:$AV,MATCH(TEXT($C201,"000"),'By serial number'!$A:$A,0),MATCH(_7043_DJones_1_export_excel_2_9_[[#Headers],[CITY]],'By serial number'!$A$1:$AV$1,0)))=0,"",INDEX('By serial number'!$A:$AV,MATCH(TEXT($C201,"000"),'By serial number'!$A:$A,0),MATCH(_7043_DJones_1_export_excel_2_9_[[#Headers],[CITY]],'By serial number'!$A$1:$AV$1,0)))</f>
        <v>Calgary</v>
      </c>
      <c r="AH201" s="4" t="str">
        <f>IF(LEN(INDEX('By serial number'!$A:$AV,MATCH(TEXT($C201,"000"),'By serial number'!$A:$A,0),MATCH(_7043_DJones_1_export_excel_2_9_[[#Headers],[STATE]],'By serial number'!$A$1:$AV$1,0)))=0,"",INDEX('By serial number'!$A:$AV,MATCH(TEXT($C201,"000"),'By serial number'!$A:$A,0),MATCH(_7043_DJones_1_export_excel_2_9_[[#Headers],[STATE]],'By serial number'!$A$1:$AV$1,0)))</f>
        <v>Alberta</v>
      </c>
      <c r="AI201" s="4" t="e">
        <f>IF(LEN(INDEX('By serial number'!$A:$AV,MATCH(TEXT($C201,"000"),'By serial number'!$A:$A,0),MATCH(_7043_DJones_1_export_excel_2_9_[[#Headers],[Column1]],'By serial number'!$A$1:$AV$1,0)))=0,"",INDEX('By serial number'!$A:$AV,MATCH(TEXT($C201,"000"),'By serial number'!$A:$A,0),MATCH(_7043_DJones_1_export_excel_2_9_[[#Headers],[Column1]],'By serial number'!$A$1:$AV$1,0)))</f>
        <v>#N/A</v>
      </c>
      <c r="AJ201" s="4" t="str">
        <f>IF(LEN(INDEX('By serial number'!$A:$AV,MATCH(TEXT($C201,"000"),'By serial number'!$A:$A,0),MATCH(_7043_DJones_1_export_excel_2_9_[[#Headers],[OTHER NAMES(1)]],'By serial number'!$A$1:$AV$1,0)))=0,"",INDEX('By serial number'!$A:$AV,MATCH(TEXT($C201,"000"),'By serial number'!$A:$A,0),MATCH(_7043_DJones_1_export_excel_2_9_[[#Headers],[OTHER NAMES(1)]],'By serial number'!$A$1:$AV$1,0)))</f>
        <v/>
      </c>
      <c r="AK201" s="4" t="str">
        <f>IF(LEN(INDEX('By serial number'!$A:$AV,MATCH(TEXT($C201,"000"),'By serial number'!$A:$A,0),MATCH(_7043_DJones_1_export_excel_2_9_[[#Headers],[OTHER NAMES(2)]],'By serial number'!$A$1:$AV$1,0)))=0,"",INDEX('By serial number'!$A:$AV,MATCH(TEXT($C201,"000"),'By serial number'!$A:$A,0),MATCH(_7043_DJones_1_export_excel_2_9_[[#Headers],[OTHER NAMES(2)]],'By serial number'!$A$1:$AV$1,0)))</f>
        <v/>
      </c>
      <c r="AL201" s="4" t="str">
        <f>IF(LEN(INDEX('By serial number'!$A:$AV,MATCH(TEXT($C201,"000"),'By serial number'!$A:$A,0),MATCH(_7043_DJones_1_export_excel_2_9_[[#Headers],[Part 135 Certificate Holder Name]],'By serial number'!$A$1:$AV$1,0)))=0,"",INDEX('By serial number'!$A:$AV,MATCH(TEXT($C201,"000"),'By serial number'!$A:$A,0),MATCH(_7043_DJones_1_export_excel_2_9_[[#Headers],[Part 135 Certificate Holder Name]],'By serial number'!$A$1:$AV$1,0)))</f>
        <v/>
      </c>
      <c r="AM201" s="4" t="str">
        <f>IF(LEN(INDEX('By serial number'!$A:$AV,MATCH(TEXT($C201,"000"),'By serial number'!$A:$A,0),MATCH(_7043_DJones_1_export_excel_2_9_[[#Headers],[Part 135 Dsgn]],'By serial number'!$A$1:$AV$1,0)))=0,"",INDEX('By serial number'!$A:$AV,MATCH(TEXT($C201,"000"),'By serial number'!$A:$A,0),MATCH(_7043_DJones_1_export_excel_2_9_[[#Headers],[Part 135 Dsgn]],'By serial number'!$A$1:$AV$1,0)))</f>
        <v/>
      </c>
      <c r="AN201" s="4" t="e">
        <f>IF(LEN(INDEX('By serial number'!$A:$AV,MATCH(TEXT($C201,"000"),'By serial number'!$A:$A,0),MATCH(_7043_DJones_1_export_excel_2_9_[[#Headers],[Column2]],'By serial number'!$A$1:$AV$1,0)))=0,"",INDEX('By serial number'!$A:$AV,MATCH(TEXT($C201,"000"),'By serial number'!$A:$A,0),MATCH(_7043_DJones_1_export_excel_2_9_[[#Headers],[Column2]],'By serial number'!$A$1:$AV$1,0)))</f>
        <v>#N/A</v>
      </c>
      <c r="AO201" s="4" t="str">
        <f>IF(LEN(INDEX('By serial number'!$A:$AV,MATCH(TEXT($C201,"000"),'By serial number'!$A:$A,0),MATCH(_7043_DJones_1_export_excel_2_9_[[#Headers],[DNB Key People]],'By serial number'!$A$1:$AV$1,0)))=0,"",INDEX('By serial number'!$A:$AV,MATCH(TEXT($C201,"000"),'By serial number'!$A:$A,0),MATCH(_7043_DJones_1_export_excel_2_9_[[#Headers],[DNB Key People]],'By serial number'!$A$1:$AV$1,0)))</f>
        <v/>
      </c>
      <c r="AP201" s="4" t="str">
        <f>IF(LEN(INDEX('By serial number'!$A:$AV,MATCH(TEXT($C201,"000"),'By serial number'!$A:$A,0),MATCH(_7043_DJones_1_export_excel_2_9_[[#Headers],[POC]],'By serial number'!$A$1:$AV$1,0)))=0,"",INDEX('By serial number'!$A:$AV,MATCH(TEXT($C201,"000"),'By serial number'!$A:$A,0),MATCH(_7043_DJones_1_export_excel_2_9_[[#Headers],[POC]],'By serial number'!$A$1:$AV$1,0)))</f>
        <v/>
      </c>
      <c r="AQ201" s="4" t="str">
        <f>IF(LEN(INDEX('By serial number'!$A:$AV,MATCH(TEXT($C201,"000"),'By serial number'!$A:$A,0),MATCH(_7043_DJones_1_export_excel_2_9_[[#Headers],[Title]],'By serial number'!$A$1:$AV$1,0)))=0,"",INDEX('By serial number'!$A:$AV,MATCH(TEXT($C201,"000"),'By serial number'!$A:$A,0),MATCH(_7043_DJones_1_export_excel_2_9_[[#Headers],[Title]],'By serial number'!$A$1:$AV$1,0)))</f>
        <v/>
      </c>
      <c r="AR201" s="4" t="str">
        <f>IF(LEN(INDEX('By serial number'!$A:$AV,MATCH(TEXT($C201,"000"),'By serial number'!$A:$A,0),MATCH(_7043_DJones_1_export_excel_2_9_[[#Headers],[Address]],'By serial number'!$A$1:$AV$1,0)))=0,"",INDEX('By serial number'!$A:$AV,MATCH(TEXT($C201,"000"),'By serial number'!$A:$A,0),MATCH(_7043_DJones_1_export_excel_2_9_[[#Headers],[Address]],'By serial number'!$A$1:$AV$1,0)))</f>
        <v/>
      </c>
      <c r="AS201" s="4" t="e">
        <f>IF(LEN(INDEX('By serial number'!$A:$AV,MATCH(TEXT($C201,"000"),'By serial number'!$A:$A,0),MATCH(_7043_DJones_1_export_excel_2_9_[[#Headers],[Column3]],'By serial number'!$A$1:$AV$1,0)))=0,"",INDEX('By serial number'!$A:$AV,MATCH(TEXT($C201,"000"),'By serial number'!$A:$A,0),MATCH(_7043_DJones_1_export_excel_2_9_[[#Headers],[Column3]],'By serial number'!$A$1:$AV$1,0)))</f>
        <v>#N/A</v>
      </c>
      <c r="AT201" s="4" t="str">
        <f>IF(LEN(INDEX('By serial number'!$A:$AV,MATCH(TEXT($C201,"000"),'By serial number'!$A:$A,0),MATCH(_7043_DJones_1_export_excel_2_9_[[#Headers],[Phone]],'By serial number'!$A$1:$AV$1,0)))=0,"",INDEX('By serial number'!$A:$AV,MATCH(TEXT($C201,"000"),'By serial number'!$A:$A,0),MATCH(_7043_DJones_1_export_excel_2_9_[[#Headers],[Phone]],'By serial number'!$A$1:$AV$1,0)))</f>
        <v/>
      </c>
      <c r="AU201" s="4" t="str">
        <f>IF(LEN(INDEX('By serial number'!$A:$AV,MATCH(TEXT($C201,"000"),'By serial number'!$A:$A,0),MATCH(_7043_DJones_1_export_excel_2_9_[[#Headers],[Email]],'By serial number'!$A$1:$AV$1,0)))=0,"",INDEX('By serial number'!$A:$AV,MATCH(TEXT($C201,"000"),'By serial number'!$A:$A,0),MATCH(_7043_DJones_1_export_excel_2_9_[[#Headers],[Email]],'By serial number'!$A$1:$AV$1,0)))</f>
        <v/>
      </c>
      <c r="AV201" s="4" t="e">
        <f>IF(LEN(INDEX('By serial number'!$A:$AV,MATCH(TEXT($C201,"000"),'By serial number'!$A:$A,0),MATCH(_7043_DJones_1_export_excel_2_9_[[#Headers],[Column4]],'By serial number'!$A$1:$AV$1,0)))=0,"",INDEX('By serial number'!$A:$AV,MATCH(TEXT($C201,"000"),'By serial number'!$A:$A,0),MATCH(_7043_DJones_1_export_excel_2_9_[[#Headers],[Column4]],'By serial number'!$A$1:$AV$1,0)))</f>
        <v>#N/A</v>
      </c>
      <c r="AW201" s="4" t="str">
        <f>IF(LEN(INDEX('By serial number'!$A:$AV,MATCH(TEXT($C201,"000"),'By serial number'!$A:$A,0),MATCH(_7043_DJones_1_export_excel_2_9_[[#Headers],[NBAA Name]],'By serial number'!$A$1:$AV$1,0)))=0,"",INDEX('By serial number'!$A:$AV,MATCH(TEXT($C201,"000"),'By serial number'!$A:$A,0),MATCH(_7043_DJones_1_export_excel_2_9_[[#Headers],[NBAA Name]],'By serial number'!$A$1:$AV$1,0)))</f>
        <v/>
      </c>
      <c r="AX201" s="4" t="str">
        <f>IF(LEN(INDEX('By serial number'!$A:$AV,MATCH(TEXT($C201,"000"),'By serial number'!$A:$A,0),MATCH(_7043_DJones_1_export_excel_2_9_[[#Headers],[NBAA Addr1]],'By serial number'!$A$1:$AV$1,0)))=0,"",INDEX('By serial number'!$A:$AV,MATCH(TEXT($C201,"000"),'By serial number'!$A:$A,0),MATCH(_7043_DJones_1_export_excel_2_9_[[#Headers],[NBAA Addr1]],'By serial number'!$A$1:$AV$1,0)))</f>
        <v/>
      </c>
      <c r="AY201" s="4" t="str">
        <f>IF(LEN(INDEX('By serial number'!$A:$AV,MATCH(TEXT($C201,"000"),'By serial number'!$A:$A,0),MATCH(_7043_DJones_1_export_excel_2_9_[[#Headers],[NBAA Addr2]],'By serial number'!$A$1:$AV$1,0)))=0,"",INDEX('By serial number'!$A:$AV,MATCH(TEXT($C201,"000"),'By serial number'!$A:$A,0),MATCH(_7043_DJones_1_export_excel_2_9_[[#Headers],[NBAA Addr2]],'By serial number'!$A$1:$AV$1,0)))</f>
        <v/>
      </c>
      <c r="AZ201" s="4" t="str">
        <f>IF(LEN(INDEX('By serial number'!$A:$AV,MATCH(TEXT($C201,"000"),'By serial number'!$A:$A,0),MATCH(_7043_DJones_1_export_excel_2_9_[[#Headers],[NBAA City]],'By serial number'!$A$1:$AV$1,0)))=0,"",INDEX('By serial number'!$A:$AV,MATCH(TEXT($C201,"000"),'By serial number'!$A:$A,0),MATCH(_7043_DJones_1_export_excel_2_9_[[#Headers],[NBAA City]],'By serial number'!$A$1:$AV$1,0)))</f>
        <v/>
      </c>
      <c r="BA201" s="4" t="str">
        <f>IF(LEN(INDEX('By serial number'!$A:$AV,MATCH(TEXT($C201,"000"),'By serial number'!$A:$A,0),MATCH(_7043_DJones_1_export_excel_2_9_[[#Headers],[NBAA State]],'By serial number'!$A$1:$AV$1,0)))=0,"",INDEX('By serial number'!$A:$AV,MATCH(TEXT($C201,"000"),'By serial number'!$A:$A,0),MATCH(_7043_DJones_1_export_excel_2_9_[[#Headers],[NBAA State]],'By serial number'!$A$1:$AV$1,0)))</f>
        <v/>
      </c>
      <c r="BB201" s="4" t="str">
        <f>IF(LEN(INDEX('By serial number'!$A:$AV,MATCH(TEXT($C201,"000"),'By serial number'!$A:$A,0),MATCH(_7043_DJones_1_export_excel_2_9_[[#Headers],[NBAA Zip]],'By serial number'!$A$1:$AV$1,0)))=0,"",INDEX('By serial number'!$A:$AV,MATCH(TEXT($C201,"000"),'By serial number'!$A:$A,0),MATCH(_7043_DJones_1_export_excel_2_9_[[#Headers],[NBAA Zip]],'By serial number'!$A$1:$AV$1,0)))</f>
        <v/>
      </c>
      <c r="BC201" s="4" t="str">
        <f>IF(LEN(INDEX('By serial number'!$A:$AV,MATCH(TEXT($C201,"000"),'By serial number'!$A:$A,0),MATCH(_7043_DJones_1_export_excel_2_9_[[#Headers],[NBAA Phone]],'By serial number'!$A$1:$AV$1,0)))=0,"",INDEX('By serial number'!$A:$AV,MATCH(TEXT($C201,"000"),'By serial number'!$A:$A,0),MATCH(_7043_DJones_1_export_excel_2_9_[[#Headers],[NBAA Phone]],'By serial number'!$A$1:$AV$1,0)))</f>
        <v/>
      </c>
      <c r="BD201" s="4" t="str">
        <f>IF(LEN(INDEX('By serial number'!$A:$AV,MATCH(TEXT($C201,"000"),'By serial number'!$A:$A,0),MATCH(_7043_DJones_1_export_excel_2_9_[[#Headers],[NBAA Web]],'By serial number'!$A$1:$AV$1,0)))=0,"",INDEX('By serial number'!$A:$AV,MATCH(TEXT($C201,"000"),'By serial number'!$A:$A,0),MATCH(_7043_DJones_1_export_excel_2_9_[[#Headers],[NBAA Web]],'By serial number'!$A$1:$AV$1,0)))</f>
        <v/>
      </c>
      <c r="BE201" s="4" t="str">
        <f>IF(LEN(INDEX('By serial number'!$A:$AV,MATCH(TEXT($C201,"000"),'By serial number'!$A:$A,0),MATCH(_7043_DJones_1_export_excel_2_9_[[#Headers],[NBAA email]],'By serial number'!$A$1:$AV$1,0)))=0,"",INDEX('By serial number'!$A:$AV,MATCH(TEXT($C201,"000"),'By serial number'!$A:$A,0),MATCH(_7043_DJones_1_export_excel_2_9_[[#Headers],[NBAA email]],'By serial number'!$A$1:$AV$1,0)))</f>
        <v/>
      </c>
      <c r="BF201" s="4" t="str">
        <f>IF(LEN(INDEX('By serial number'!$A:$AV,MATCH(TEXT($C201,"000"),'By serial number'!$A:$A,0),MATCH(_7043_DJones_1_export_excel_2_9_[[#Headers],[NBAA NBAA Link]],'By serial number'!$A$1:$AV$1,0)))=0,"",INDEX('By serial number'!$A:$AV,MATCH(TEXT($C201,"000"),'By serial number'!$A:$A,0),MATCH(_7043_DJones_1_export_excel_2_9_[[#Headers],[NBAA NBAA Link]],'By serial number'!$A$1:$AV$1,0)))</f>
        <v/>
      </c>
      <c r="BG201" s="4" t="str">
        <f>IF(LEN(INDEX('By serial number'!$A:$AV,MATCH(TEXT($C201,"000"),'By serial number'!$A:$A,0),MATCH(_7043_DJones_1_export_excel_2_9_[[#Headers],[Certificate Designator]],'By serial number'!$A$1:$AV$1,0)))=0,"",INDEX('By serial number'!$A:$AV,MATCH(TEXT($C201,"000"),'By serial number'!$A:$A,0),MATCH(_7043_DJones_1_export_excel_2_9_[[#Headers],[Certificate Designator]],'By serial number'!$A$1:$AV$1,0)))</f>
        <v/>
      </c>
      <c r="BH201" s="4" t="str">
        <f>IF(LEN(INDEX('By serial number'!$A:$AV,MATCH(TEXT($C201,"000"),'By serial number'!$A:$A,0),MATCH(_7043_DJones_1_export_excel_2_9_[[#Headers],[Company Name]],'By serial number'!$A$1:$AV$1,0)))=0,"",INDEX('By serial number'!$A:$AV,MATCH(TEXT($C201,"000"),'By serial number'!$A:$A,0),MATCH(_7043_DJones_1_export_excel_2_9_[[#Headers],[Company Name]],'By serial number'!$A$1:$AV$1,0)))</f>
        <v/>
      </c>
      <c r="BI201" s="4" t="str">
        <f>IF(LEN(INDEX('By serial number'!$A:$AV,MATCH(TEXT($C201,"000"),'By serial number'!$A:$A,0),MATCH(_7043_DJones_1_export_excel_2_9_[[#Headers],[CEO_Name]],'By serial number'!$A$1:$AV$1,0)))=0,"",INDEX('By serial number'!$A:$AV,MATCH(TEXT($C201,"000"),'By serial number'!$A:$A,0),MATCH(_7043_DJones_1_export_excel_2_9_[[#Headers],[CEO_Name]],'By serial number'!$A$1:$AV$1,0)))</f>
        <v/>
      </c>
      <c r="BJ201" s="4" t="str">
        <f>IF(LEN(INDEX('By serial number'!$A:$AV,MATCH(TEXT($C201,"000"),'By serial number'!$A:$A,0),MATCH(_7043_DJones_1_export_excel_2_9_[[#Headers],[CEO_Title]],'By serial number'!$A$1:$AV$1,0)))=0,"",INDEX('By serial number'!$A:$AV,MATCH(TEXT($C201,"000"),'By serial number'!$A:$A,0),MATCH(_7043_DJones_1_export_excel_2_9_[[#Headers],[CEO_Title]],'By serial number'!$A$1:$AV$1,0)))</f>
        <v/>
      </c>
      <c r="BK201" s="4" t="str">
        <f>IF(LEN(INDEX('By serial number'!$A:$AV,MATCH(TEXT($C201,"000"),'By serial number'!$A:$A,0),MATCH(_7043_DJones_1_export_excel_2_9_[[#Headers],[CEO_Address1]],'By serial number'!$A$1:$AV$1,0)))=0,"",INDEX('By serial number'!$A:$AV,MATCH(TEXT($C201,"000"),'By serial number'!$A:$A,0),MATCH(_7043_DJones_1_export_excel_2_9_[[#Headers],[CEO_Address1]],'By serial number'!$A$1:$AV$1,0)))</f>
        <v/>
      </c>
      <c r="BL201" s="4" t="str">
        <f>IF(LEN(INDEX('By serial number'!$A:$AV,MATCH(TEXT($C201,"000"),'By serial number'!$A:$A,0),MATCH(_7043_DJones_1_export_excel_2_9_[[#Headers],[CEO_Address2]],'By serial number'!$A$1:$AV$1,0)))=0,"",INDEX('By serial number'!$A:$AV,MATCH(TEXT($C201,"000"),'By serial number'!$A:$A,0),MATCH(_7043_DJones_1_export_excel_2_9_[[#Headers],[CEO_Address2]],'By serial number'!$A$1:$AV$1,0)))</f>
        <v/>
      </c>
      <c r="BM201" s="4" t="str">
        <f>IF(LEN(INDEX('By serial number'!$A:$AV,MATCH(TEXT($C201,"000"),'By serial number'!$A:$A,0),MATCH(_7043_DJones_1_export_excel_2_9_[[#Headers],[CEO_Address3]],'By serial number'!$A$1:$AV$1,0)))=0,"",INDEX('By serial number'!$A:$AV,MATCH(TEXT($C201,"000"),'By serial number'!$A:$A,0),MATCH(_7043_DJones_1_export_excel_2_9_[[#Headers],[CEO_Address3]],'By serial number'!$A$1:$AV$1,0)))</f>
        <v/>
      </c>
      <c r="BN201" s="4" t="str">
        <f>IF(LEN(INDEX('By serial number'!$A:$AV,MATCH(TEXT($C201,"000"),'By serial number'!$A:$A,0),MATCH(_7043_DJones_1_export_excel_2_9_[[#Headers],[CEO_City]],'By serial number'!$A$1:$AV$1,0)))=0,"",INDEX('By serial number'!$A:$AV,MATCH(TEXT($C201,"000"),'By serial number'!$A:$A,0),MATCH(_7043_DJones_1_export_excel_2_9_[[#Headers],[CEO_City]],'By serial number'!$A$1:$AV$1,0)))</f>
        <v/>
      </c>
      <c r="BO201" s="4" t="str">
        <f>IF(LEN(INDEX('By serial number'!$A:$AV,MATCH(TEXT($C201,"000"),'By serial number'!$A:$A,0),MATCH(_7043_DJones_1_export_excel_2_9_[[#Headers],[CEO_State]],'By serial number'!$A$1:$AV$1,0)))=0,"",INDEX('By serial number'!$A:$AV,MATCH(TEXT($C201,"000"),'By serial number'!$A:$A,0),MATCH(_7043_DJones_1_export_excel_2_9_[[#Headers],[CEO_State]],'By serial number'!$A$1:$AV$1,0)))</f>
        <v/>
      </c>
      <c r="BP201" s="4" t="str">
        <f>IF(LEN(INDEX('By serial number'!$A:$AV,MATCH(TEXT($C201,"000"),'By serial number'!$A:$A,0),MATCH(_7043_DJones_1_export_excel_2_9_[[#Headers],[CEO_Postal_Code]],'By serial number'!$A$1:$AV$1,0)))=0,"",INDEX('By serial number'!$A:$AV,MATCH(TEXT($C201,"000"),'By serial number'!$A:$A,0),MATCH(_7043_DJones_1_export_excel_2_9_[[#Headers],[CEO_Postal_Code]],'By serial number'!$A$1:$AV$1,0)))</f>
        <v/>
      </c>
      <c r="BQ201" s="4" t="str">
        <f>IF(LEN(INDEX('By serial number'!$A:$AV,MATCH(TEXT($C201,"000"),'By serial number'!$A:$A,0),MATCH(_7043_DJones_1_export_excel_2_9_[[#Headers],[CEO_Country]],'By serial number'!$A$1:$AV$1,0)))=0,"",INDEX('By serial number'!$A:$AV,MATCH(TEXT($C201,"000"),'By serial number'!$A:$A,0),MATCH(_7043_DJones_1_export_excel_2_9_[[#Headers],[CEO_Country]],'By serial number'!$A$1:$AV$1,0)))</f>
        <v/>
      </c>
      <c r="BR201" s="4" t="str">
        <f>IF(LEN(INDEX('By serial number'!$A:$AV,MATCH(TEXT($C201,"000"),'By serial number'!$A:$A,0),MATCH(_7043_DJones_1_export_excel_2_9_[[#Headers],[CEO_Phone]],'By serial number'!$A$1:$AV$1,0)))=0,"",INDEX('By serial number'!$A:$AV,MATCH(TEXT($C201,"000"),'By serial number'!$A:$A,0),MATCH(_7043_DJones_1_export_excel_2_9_[[#Headers],[CEO_Phone]],'By serial number'!$A$1:$AV$1,0)))</f>
        <v/>
      </c>
      <c r="BS201" s="4" t="str">
        <f>IF(LEN(INDEX('By serial number'!$A:$AV,MATCH(TEXT($C201,"000"),'By serial number'!$A:$A,0),MATCH(_7043_DJones_1_export_excel_2_9_[[#Headers],[CEO_Phone_Extension]],'By serial number'!$A$1:$AV$1,0)))=0,"",INDEX('By serial number'!$A:$AV,MATCH(TEXT($C201,"000"),'By serial number'!$A:$A,0),MATCH(_7043_DJones_1_export_excel_2_9_[[#Headers],[CEO_Phone_Extension]],'By serial number'!$A$1:$AV$1,0)))</f>
        <v/>
      </c>
      <c r="BT201" s="4" t="str">
        <f>IF(LEN(INDEX('By serial number'!$A:$AV,MATCH(TEXT($C201,"000"),'By serial number'!$A:$A,0),MATCH(_7043_DJones_1_export_excel_2_9_[[#Headers],[CEO_Foreign_Phone]],'By serial number'!$A$1:$AV$1,0)))=0,"",INDEX('By serial number'!$A:$AV,MATCH(TEXT($C201,"000"),'By serial number'!$A:$A,0),MATCH(_7043_DJones_1_export_excel_2_9_[[#Headers],[CEO_Foreign_Phone]],'By serial number'!$A$1:$AV$1,0)))</f>
        <v/>
      </c>
      <c r="BU201" s="4" t="str">
        <f>IFERROR(INDEX(Zerobounce!$A:$B,MATCH(_7043_DJones_1_export_excel_2_9_[[#This Row],[COMPEMAILADDRESS]],Zerobounce!$A:$A,0),2),"")</f>
        <v/>
      </c>
      <c r="BV201" s="4" t="str">
        <f>IFERROR(INDEX(Zerobounce!$A:$B,MATCH(_7043_DJones_1_export_excel_2_9_[[#This Row],[CONTACTEMAIL]],Zerobounce!$A:$A,0),2),"")</f>
        <v/>
      </c>
      <c r="BW201" s="11"/>
    </row>
    <row r="202" spans="1:75" x14ac:dyDescent="0.25">
      <c r="A202" s="4" t="s">
        <v>999</v>
      </c>
      <c r="B202" s="4" t="s">
        <v>1000</v>
      </c>
      <c r="C202">
        <v>312</v>
      </c>
      <c r="D202" s="4" t="s">
        <v>2298</v>
      </c>
      <c r="E202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YV3119 </v>
      </c>
      <c r="F202" s="4"/>
      <c r="G202" s="4"/>
      <c r="H202" s="4" t="s">
        <v>929</v>
      </c>
      <c r="I202" s="4" t="s">
        <v>1086</v>
      </c>
      <c r="J202" s="4" t="s">
        <v>2299</v>
      </c>
      <c r="K202" s="4" t="s">
        <v>2300</v>
      </c>
      <c r="L202" s="4" t="s">
        <v>2301</v>
      </c>
      <c r="M202" s="4" t="s">
        <v>2302</v>
      </c>
      <c r="N202" s="4"/>
      <c r="O202">
        <v>1061</v>
      </c>
      <c r="P202" s="4" t="s">
        <v>929</v>
      </c>
      <c r="Q202" s="4" t="s">
        <v>1033</v>
      </c>
      <c r="R202" s="4" t="s">
        <v>2303</v>
      </c>
      <c r="S202" s="4" t="s">
        <v>2304</v>
      </c>
      <c r="T202" s="4" t="s">
        <v>2305</v>
      </c>
      <c r="U202" s="4"/>
      <c r="V202" s="4" t="s">
        <v>2072</v>
      </c>
      <c r="W202" s="4" t="s">
        <v>2306</v>
      </c>
      <c r="X202" s="4" t="s">
        <v>1039</v>
      </c>
      <c r="Y202" s="4" t="s">
        <v>2307</v>
      </c>
      <c r="Z202" s="4" t="s">
        <v>2308</v>
      </c>
      <c r="AA202" s="4" t="s">
        <v>2305</v>
      </c>
      <c r="AB202" s="4" t="s">
        <v>2308</v>
      </c>
      <c r="AC202" s="4" t="str">
        <f>IF(LEN(INDEX('By serial number'!$A:$AV,MATCH(TEXT($C202,"000"),'By serial number'!$A:$A,0),MATCH(_7043_DJones_1_export_excel_2_9_[[#Headers],["Operator"]],'By serial number'!$A$1:$AV$1,0)))=0,"",INDEX('By serial number'!$A:$AV,MATCH(TEXT($C202,"000"),'By serial number'!$A:$A,0),MATCH(_7043_DJones_1_export_excel_2_9_[[#Headers],["Operator"]],'By serial number'!$A$1:$AV$1,0)))</f>
        <v/>
      </c>
      <c r="AD202" s="4" t="str">
        <f>IF(LEN(INDEX('By serial number'!$A:$AV,MATCH(TEXT($C202,"000"),'By serial number'!$A:$A,0),MATCH(_7043_DJones_1_export_excel_2_9_[[#Headers],[Data]],'By serial number'!$A$1:$AV$1,0)))=0,"",INDEX('By serial number'!$A:$AV,MATCH(TEXT($C202,"000"),'By serial number'!$A:$A,0),MATCH(_7043_DJones_1_export_excel_2_9_[[#Headers],[Data]],'By serial number'!$A$1:$AV$1,0)))</f>
        <v>Banco de Venwzuela rg 6/19/15</v>
      </c>
      <c r="AE202" s="4" t="str">
        <f>IF(LEN(INDEX('By serial number'!$A:$AV,MATCH(TEXT($C202,"000"),'By serial number'!$A:$A,0),MATCH(_7043_DJones_1_export_excel_2_9_[[#Headers],[NAME]],'By serial number'!$A$1:$AV$1,0)))=0,"",INDEX('By serial number'!$A:$AV,MATCH(TEXT($C202,"000"),'By serial number'!$A:$A,0),MATCH(_7043_DJones_1_export_excel_2_9_[[#Headers],[NAME]],'By serial number'!$A$1:$AV$1,0)))</f>
        <v/>
      </c>
      <c r="AF202" s="4" t="str">
        <f>IF(LEN(INDEX('By serial number'!$A:$AV,MATCH(TEXT($C202,"000"),'By serial number'!$A:$A,0),MATCH(_7043_DJones_1_export_excel_2_9_[[#Headers],[STREET]],'By serial number'!$A$1:$AV$1,0)))=0,"",INDEX('By serial number'!$A:$AV,MATCH(TEXT($C202,"000"),'By serial number'!$A:$A,0),MATCH(_7043_DJones_1_export_excel_2_9_[[#Headers],[STREET]],'By serial number'!$A$1:$AV$1,0)))</f>
        <v/>
      </c>
      <c r="AG202" s="4" t="str">
        <f>IF(LEN(INDEX('By serial number'!$A:$AV,MATCH(TEXT($C202,"000"),'By serial number'!$A:$A,0),MATCH(_7043_DJones_1_export_excel_2_9_[[#Headers],[CITY]],'By serial number'!$A$1:$AV$1,0)))=0,"",INDEX('By serial number'!$A:$AV,MATCH(TEXT($C202,"000"),'By serial number'!$A:$A,0),MATCH(_7043_DJones_1_export_excel_2_9_[[#Headers],[CITY]],'By serial number'!$A$1:$AV$1,0)))</f>
        <v/>
      </c>
      <c r="AH202" s="4" t="str">
        <f>IF(LEN(INDEX('By serial number'!$A:$AV,MATCH(TEXT($C202,"000"),'By serial number'!$A:$A,0),MATCH(_7043_DJones_1_export_excel_2_9_[[#Headers],[STATE]],'By serial number'!$A$1:$AV$1,0)))=0,"",INDEX('By serial number'!$A:$AV,MATCH(TEXT($C202,"000"),'By serial number'!$A:$A,0),MATCH(_7043_DJones_1_export_excel_2_9_[[#Headers],[STATE]],'By serial number'!$A$1:$AV$1,0)))</f>
        <v/>
      </c>
      <c r="AI202" s="4" t="e">
        <f>IF(LEN(INDEX('By serial number'!$A:$AV,MATCH(TEXT($C202,"000"),'By serial number'!$A:$A,0),MATCH(_7043_DJones_1_export_excel_2_9_[[#Headers],[Column1]],'By serial number'!$A$1:$AV$1,0)))=0,"",INDEX('By serial number'!$A:$AV,MATCH(TEXT($C202,"000"),'By serial number'!$A:$A,0),MATCH(_7043_DJones_1_export_excel_2_9_[[#Headers],[Column1]],'By serial number'!$A$1:$AV$1,0)))</f>
        <v>#N/A</v>
      </c>
      <c r="AJ202" s="4" t="str">
        <f>IF(LEN(INDEX('By serial number'!$A:$AV,MATCH(TEXT($C202,"000"),'By serial number'!$A:$A,0),MATCH(_7043_DJones_1_export_excel_2_9_[[#Headers],[OTHER NAMES(1)]],'By serial number'!$A$1:$AV$1,0)))=0,"",INDEX('By serial number'!$A:$AV,MATCH(TEXT($C202,"000"),'By serial number'!$A:$A,0),MATCH(_7043_DJones_1_export_excel_2_9_[[#Headers],[OTHER NAMES(1)]],'By serial number'!$A$1:$AV$1,0)))</f>
        <v/>
      </c>
      <c r="AK202" s="4" t="str">
        <f>IF(LEN(INDEX('By serial number'!$A:$AV,MATCH(TEXT($C202,"000"),'By serial number'!$A:$A,0),MATCH(_7043_DJones_1_export_excel_2_9_[[#Headers],[OTHER NAMES(2)]],'By serial number'!$A$1:$AV$1,0)))=0,"",INDEX('By serial number'!$A:$AV,MATCH(TEXT($C202,"000"),'By serial number'!$A:$A,0),MATCH(_7043_DJones_1_export_excel_2_9_[[#Headers],[OTHER NAMES(2)]],'By serial number'!$A$1:$AV$1,0)))</f>
        <v/>
      </c>
      <c r="AL202" s="4" t="str">
        <f>IF(LEN(INDEX('By serial number'!$A:$AV,MATCH(TEXT($C202,"000"),'By serial number'!$A:$A,0),MATCH(_7043_DJones_1_export_excel_2_9_[[#Headers],[Part 135 Certificate Holder Name]],'By serial number'!$A$1:$AV$1,0)))=0,"",INDEX('By serial number'!$A:$AV,MATCH(TEXT($C202,"000"),'By serial number'!$A:$A,0),MATCH(_7043_DJones_1_export_excel_2_9_[[#Headers],[Part 135 Certificate Holder Name]],'By serial number'!$A$1:$AV$1,0)))</f>
        <v/>
      </c>
      <c r="AM202" s="4" t="str">
        <f>IF(LEN(INDEX('By serial number'!$A:$AV,MATCH(TEXT($C202,"000"),'By serial number'!$A:$A,0),MATCH(_7043_DJones_1_export_excel_2_9_[[#Headers],[Part 135 Dsgn]],'By serial number'!$A$1:$AV$1,0)))=0,"",INDEX('By serial number'!$A:$AV,MATCH(TEXT($C202,"000"),'By serial number'!$A:$A,0),MATCH(_7043_DJones_1_export_excel_2_9_[[#Headers],[Part 135 Dsgn]],'By serial number'!$A$1:$AV$1,0)))</f>
        <v/>
      </c>
      <c r="AN202" s="4" t="e">
        <f>IF(LEN(INDEX('By serial number'!$A:$AV,MATCH(TEXT($C202,"000"),'By serial number'!$A:$A,0),MATCH(_7043_DJones_1_export_excel_2_9_[[#Headers],[Column2]],'By serial number'!$A$1:$AV$1,0)))=0,"",INDEX('By serial number'!$A:$AV,MATCH(TEXT($C202,"000"),'By serial number'!$A:$A,0),MATCH(_7043_DJones_1_export_excel_2_9_[[#Headers],[Column2]],'By serial number'!$A$1:$AV$1,0)))</f>
        <v>#N/A</v>
      </c>
      <c r="AO202" s="4" t="str">
        <f>IF(LEN(INDEX('By serial number'!$A:$AV,MATCH(TEXT($C202,"000"),'By serial number'!$A:$A,0),MATCH(_7043_DJones_1_export_excel_2_9_[[#Headers],[DNB Key People]],'By serial number'!$A$1:$AV$1,0)))=0,"",INDEX('By serial number'!$A:$AV,MATCH(TEXT($C202,"000"),'By serial number'!$A:$A,0),MATCH(_7043_DJones_1_export_excel_2_9_[[#Headers],[DNB Key People]],'By serial number'!$A$1:$AV$1,0)))</f>
        <v/>
      </c>
      <c r="AP202" s="4" t="str">
        <f>IF(LEN(INDEX('By serial number'!$A:$AV,MATCH(TEXT($C202,"000"),'By serial number'!$A:$A,0),MATCH(_7043_DJones_1_export_excel_2_9_[[#Headers],[POC]],'By serial number'!$A$1:$AV$1,0)))=0,"",INDEX('By serial number'!$A:$AV,MATCH(TEXT($C202,"000"),'By serial number'!$A:$A,0),MATCH(_7043_DJones_1_export_excel_2_9_[[#Headers],[POC]],'By serial number'!$A$1:$AV$1,0)))</f>
        <v/>
      </c>
      <c r="AQ202" s="4" t="str">
        <f>IF(LEN(INDEX('By serial number'!$A:$AV,MATCH(TEXT($C202,"000"),'By serial number'!$A:$A,0),MATCH(_7043_DJones_1_export_excel_2_9_[[#Headers],[Title]],'By serial number'!$A$1:$AV$1,0)))=0,"",INDEX('By serial number'!$A:$AV,MATCH(TEXT($C202,"000"),'By serial number'!$A:$A,0),MATCH(_7043_DJones_1_export_excel_2_9_[[#Headers],[Title]],'By serial number'!$A$1:$AV$1,0)))</f>
        <v/>
      </c>
      <c r="AR202" s="4" t="str">
        <f>IF(LEN(INDEX('By serial number'!$A:$AV,MATCH(TEXT($C202,"000"),'By serial number'!$A:$A,0),MATCH(_7043_DJones_1_export_excel_2_9_[[#Headers],[Address]],'By serial number'!$A$1:$AV$1,0)))=0,"",INDEX('By serial number'!$A:$AV,MATCH(TEXT($C202,"000"),'By serial number'!$A:$A,0),MATCH(_7043_DJones_1_export_excel_2_9_[[#Headers],[Address]],'By serial number'!$A$1:$AV$1,0)))</f>
        <v/>
      </c>
      <c r="AS202" s="4" t="e">
        <f>IF(LEN(INDEX('By serial number'!$A:$AV,MATCH(TEXT($C202,"000"),'By serial number'!$A:$A,0),MATCH(_7043_DJones_1_export_excel_2_9_[[#Headers],[Column3]],'By serial number'!$A$1:$AV$1,0)))=0,"",INDEX('By serial number'!$A:$AV,MATCH(TEXT($C202,"000"),'By serial number'!$A:$A,0),MATCH(_7043_DJones_1_export_excel_2_9_[[#Headers],[Column3]],'By serial number'!$A$1:$AV$1,0)))</f>
        <v>#N/A</v>
      </c>
      <c r="AT202" s="4" t="str">
        <f>IF(LEN(INDEX('By serial number'!$A:$AV,MATCH(TEXT($C202,"000"),'By serial number'!$A:$A,0),MATCH(_7043_DJones_1_export_excel_2_9_[[#Headers],[Phone]],'By serial number'!$A$1:$AV$1,0)))=0,"",INDEX('By serial number'!$A:$AV,MATCH(TEXT($C202,"000"),'By serial number'!$A:$A,0),MATCH(_7043_DJones_1_export_excel_2_9_[[#Headers],[Phone]],'By serial number'!$A$1:$AV$1,0)))</f>
        <v/>
      </c>
      <c r="AU202" s="4" t="str">
        <f>IF(LEN(INDEX('By serial number'!$A:$AV,MATCH(TEXT($C202,"000"),'By serial number'!$A:$A,0),MATCH(_7043_DJones_1_export_excel_2_9_[[#Headers],[Email]],'By serial number'!$A$1:$AV$1,0)))=0,"",INDEX('By serial number'!$A:$AV,MATCH(TEXT($C202,"000"),'By serial number'!$A:$A,0),MATCH(_7043_DJones_1_export_excel_2_9_[[#Headers],[Email]],'By serial number'!$A$1:$AV$1,0)))</f>
        <v/>
      </c>
      <c r="AV202" s="4" t="e">
        <f>IF(LEN(INDEX('By serial number'!$A:$AV,MATCH(TEXT($C202,"000"),'By serial number'!$A:$A,0),MATCH(_7043_DJones_1_export_excel_2_9_[[#Headers],[Column4]],'By serial number'!$A$1:$AV$1,0)))=0,"",INDEX('By serial number'!$A:$AV,MATCH(TEXT($C202,"000"),'By serial number'!$A:$A,0),MATCH(_7043_DJones_1_export_excel_2_9_[[#Headers],[Column4]],'By serial number'!$A$1:$AV$1,0)))</f>
        <v>#N/A</v>
      </c>
      <c r="AW202" s="4" t="str">
        <f>IF(LEN(INDEX('By serial number'!$A:$AV,MATCH(TEXT($C202,"000"),'By serial number'!$A:$A,0),MATCH(_7043_DJones_1_export_excel_2_9_[[#Headers],[NBAA Name]],'By serial number'!$A$1:$AV$1,0)))=0,"",INDEX('By serial number'!$A:$AV,MATCH(TEXT($C202,"000"),'By serial number'!$A:$A,0),MATCH(_7043_DJones_1_export_excel_2_9_[[#Headers],[NBAA Name]],'By serial number'!$A$1:$AV$1,0)))</f>
        <v/>
      </c>
      <c r="AX202" s="4" t="str">
        <f>IF(LEN(INDEX('By serial number'!$A:$AV,MATCH(TEXT($C202,"000"),'By serial number'!$A:$A,0),MATCH(_7043_DJones_1_export_excel_2_9_[[#Headers],[NBAA Addr1]],'By serial number'!$A$1:$AV$1,0)))=0,"",INDEX('By serial number'!$A:$AV,MATCH(TEXT($C202,"000"),'By serial number'!$A:$A,0),MATCH(_7043_DJones_1_export_excel_2_9_[[#Headers],[NBAA Addr1]],'By serial number'!$A$1:$AV$1,0)))</f>
        <v/>
      </c>
      <c r="AY202" s="4" t="str">
        <f>IF(LEN(INDEX('By serial number'!$A:$AV,MATCH(TEXT($C202,"000"),'By serial number'!$A:$A,0),MATCH(_7043_DJones_1_export_excel_2_9_[[#Headers],[NBAA Addr2]],'By serial number'!$A$1:$AV$1,0)))=0,"",INDEX('By serial number'!$A:$AV,MATCH(TEXT($C202,"000"),'By serial number'!$A:$A,0),MATCH(_7043_DJones_1_export_excel_2_9_[[#Headers],[NBAA Addr2]],'By serial number'!$A$1:$AV$1,0)))</f>
        <v/>
      </c>
      <c r="AZ202" s="4" t="str">
        <f>IF(LEN(INDEX('By serial number'!$A:$AV,MATCH(TEXT($C202,"000"),'By serial number'!$A:$A,0),MATCH(_7043_DJones_1_export_excel_2_9_[[#Headers],[NBAA City]],'By serial number'!$A$1:$AV$1,0)))=0,"",INDEX('By serial number'!$A:$AV,MATCH(TEXT($C202,"000"),'By serial number'!$A:$A,0),MATCH(_7043_DJones_1_export_excel_2_9_[[#Headers],[NBAA City]],'By serial number'!$A$1:$AV$1,0)))</f>
        <v/>
      </c>
      <c r="BA202" s="4" t="str">
        <f>IF(LEN(INDEX('By serial number'!$A:$AV,MATCH(TEXT($C202,"000"),'By serial number'!$A:$A,0),MATCH(_7043_DJones_1_export_excel_2_9_[[#Headers],[NBAA State]],'By serial number'!$A$1:$AV$1,0)))=0,"",INDEX('By serial number'!$A:$AV,MATCH(TEXT($C202,"000"),'By serial number'!$A:$A,0),MATCH(_7043_DJones_1_export_excel_2_9_[[#Headers],[NBAA State]],'By serial number'!$A$1:$AV$1,0)))</f>
        <v/>
      </c>
      <c r="BB202" s="4" t="str">
        <f>IF(LEN(INDEX('By serial number'!$A:$AV,MATCH(TEXT($C202,"000"),'By serial number'!$A:$A,0),MATCH(_7043_DJones_1_export_excel_2_9_[[#Headers],[NBAA Zip]],'By serial number'!$A$1:$AV$1,0)))=0,"",INDEX('By serial number'!$A:$AV,MATCH(TEXT($C202,"000"),'By serial number'!$A:$A,0),MATCH(_7043_DJones_1_export_excel_2_9_[[#Headers],[NBAA Zip]],'By serial number'!$A$1:$AV$1,0)))</f>
        <v/>
      </c>
      <c r="BC202" s="4" t="str">
        <f>IF(LEN(INDEX('By serial number'!$A:$AV,MATCH(TEXT($C202,"000"),'By serial number'!$A:$A,0),MATCH(_7043_DJones_1_export_excel_2_9_[[#Headers],[NBAA Phone]],'By serial number'!$A$1:$AV$1,0)))=0,"",INDEX('By serial number'!$A:$AV,MATCH(TEXT($C202,"000"),'By serial number'!$A:$A,0),MATCH(_7043_DJones_1_export_excel_2_9_[[#Headers],[NBAA Phone]],'By serial number'!$A$1:$AV$1,0)))</f>
        <v/>
      </c>
      <c r="BD202" s="4" t="str">
        <f>IF(LEN(INDEX('By serial number'!$A:$AV,MATCH(TEXT($C202,"000"),'By serial number'!$A:$A,0),MATCH(_7043_DJones_1_export_excel_2_9_[[#Headers],[NBAA Web]],'By serial number'!$A$1:$AV$1,0)))=0,"",INDEX('By serial number'!$A:$AV,MATCH(TEXT($C202,"000"),'By serial number'!$A:$A,0),MATCH(_7043_DJones_1_export_excel_2_9_[[#Headers],[NBAA Web]],'By serial number'!$A$1:$AV$1,0)))</f>
        <v/>
      </c>
      <c r="BE202" s="4" t="str">
        <f>IF(LEN(INDEX('By serial number'!$A:$AV,MATCH(TEXT($C202,"000"),'By serial number'!$A:$A,0),MATCH(_7043_DJones_1_export_excel_2_9_[[#Headers],[NBAA email]],'By serial number'!$A$1:$AV$1,0)))=0,"",INDEX('By serial number'!$A:$AV,MATCH(TEXT($C202,"000"),'By serial number'!$A:$A,0),MATCH(_7043_DJones_1_export_excel_2_9_[[#Headers],[NBAA email]],'By serial number'!$A$1:$AV$1,0)))</f>
        <v/>
      </c>
      <c r="BF202" s="4" t="str">
        <f>IF(LEN(INDEX('By serial number'!$A:$AV,MATCH(TEXT($C202,"000"),'By serial number'!$A:$A,0),MATCH(_7043_DJones_1_export_excel_2_9_[[#Headers],[NBAA NBAA Link]],'By serial number'!$A$1:$AV$1,0)))=0,"",INDEX('By serial number'!$A:$AV,MATCH(TEXT($C202,"000"),'By serial number'!$A:$A,0),MATCH(_7043_DJones_1_export_excel_2_9_[[#Headers],[NBAA NBAA Link]],'By serial number'!$A$1:$AV$1,0)))</f>
        <v/>
      </c>
      <c r="BG202" s="4" t="str">
        <f>IF(LEN(INDEX('By serial number'!$A:$AV,MATCH(TEXT($C202,"000"),'By serial number'!$A:$A,0),MATCH(_7043_DJones_1_export_excel_2_9_[[#Headers],[Certificate Designator]],'By serial number'!$A$1:$AV$1,0)))=0,"",INDEX('By serial number'!$A:$AV,MATCH(TEXT($C202,"000"),'By serial number'!$A:$A,0),MATCH(_7043_DJones_1_export_excel_2_9_[[#Headers],[Certificate Designator]],'By serial number'!$A$1:$AV$1,0)))</f>
        <v/>
      </c>
      <c r="BH202" s="4" t="str">
        <f>IF(LEN(INDEX('By serial number'!$A:$AV,MATCH(TEXT($C202,"000"),'By serial number'!$A:$A,0),MATCH(_7043_DJones_1_export_excel_2_9_[[#Headers],[Company Name]],'By serial number'!$A$1:$AV$1,0)))=0,"",INDEX('By serial number'!$A:$AV,MATCH(TEXT($C202,"000"),'By serial number'!$A:$A,0),MATCH(_7043_DJones_1_export_excel_2_9_[[#Headers],[Company Name]],'By serial number'!$A$1:$AV$1,0)))</f>
        <v/>
      </c>
      <c r="BI202" s="4" t="str">
        <f>IF(LEN(INDEX('By serial number'!$A:$AV,MATCH(TEXT($C202,"000"),'By serial number'!$A:$A,0),MATCH(_7043_DJones_1_export_excel_2_9_[[#Headers],[CEO_Name]],'By serial number'!$A$1:$AV$1,0)))=0,"",INDEX('By serial number'!$A:$AV,MATCH(TEXT($C202,"000"),'By serial number'!$A:$A,0),MATCH(_7043_DJones_1_export_excel_2_9_[[#Headers],[CEO_Name]],'By serial number'!$A$1:$AV$1,0)))</f>
        <v/>
      </c>
      <c r="BJ202" s="4" t="str">
        <f>IF(LEN(INDEX('By serial number'!$A:$AV,MATCH(TEXT($C202,"000"),'By serial number'!$A:$A,0),MATCH(_7043_DJones_1_export_excel_2_9_[[#Headers],[CEO_Title]],'By serial number'!$A$1:$AV$1,0)))=0,"",INDEX('By serial number'!$A:$AV,MATCH(TEXT($C202,"000"),'By serial number'!$A:$A,0),MATCH(_7043_DJones_1_export_excel_2_9_[[#Headers],[CEO_Title]],'By serial number'!$A$1:$AV$1,0)))</f>
        <v/>
      </c>
      <c r="BK202" s="4" t="str">
        <f>IF(LEN(INDEX('By serial number'!$A:$AV,MATCH(TEXT($C202,"000"),'By serial number'!$A:$A,0),MATCH(_7043_DJones_1_export_excel_2_9_[[#Headers],[CEO_Address1]],'By serial number'!$A$1:$AV$1,0)))=0,"",INDEX('By serial number'!$A:$AV,MATCH(TEXT($C202,"000"),'By serial number'!$A:$A,0),MATCH(_7043_DJones_1_export_excel_2_9_[[#Headers],[CEO_Address1]],'By serial number'!$A$1:$AV$1,0)))</f>
        <v/>
      </c>
      <c r="BL202" s="4" t="str">
        <f>IF(LEN(INDEX('By serial number'!$A:$AV,MATCH(TEXT($C202,"000"),'By serial number'!$A:$A,0),MATCH(_7043_DJones_1_export_excel_2_9_[[#Headers],[CEO_Address2]],'By serial number'!$A$1:$AV$1,0)))=0,"",INDEX('By serial number'!$A:$AV,MATCH(TEXT($C202,"000"),'By serial number'!$A:$A,0),MATCH(_7043_DJones_1_export_excel_2_9_[[#Headers],[CEO_Address2]],'By serial number'!$A$1:$AV$1,0)))</f>
        <v/>
      </c>
      <c r="BM202" s="4" t="str">
        <f>IF(LEN(INDEX('By serial number'!$A:$AV,MATCH(TEXT($C202,"000"),'By serial number'!$A:$A,0),MATCH(_7043_DJones_1_export_excel_2_9_[[#Headers],[CEO_Address3]],'By serial number'!$A$1:$AV$1,0)))=0,"",INDEX('By serial number'!$A:$AV,MATCH(TEXT($C202,"000"),'By serial number'!$A:$A,0),MATCH(_7043_DJones_1_export_excel_2_9_[[#Headers],[CEO_Address3]],'By serial number'!$A$1:$AV$1,0)))</f>
        <v/>
      </c>
      <c r="BN202" s="4" t="str">
        <f>IF(LEN(INDEX('By serial number'!$A:$AV,MATCH(TEXT($C202,"000"),'By serial number'!$A:$A,0),MATCH(_7043_DJones_1_export_excel_2_9_[[#Headers],[CEO_City]],'By serial number'!$A$1:$AV$1,0)))=0,"",INDEX('By serial number'!$A:$AV,MATCH(TEXT($C202,"000"),'By serial number'!$A:$A,0),MATCH(_7043_DJones_1_export_excel_2_9_[[#Headers],[CEO_City]],'By serial number'!$A$1:$AV$1,0)))</f>
        <v/>
      </c>
      <c r="BO202" s="4" t="str">
        <f>IF(LEN(INDEX('By serial number'!$A:$AV,MATCH(TEXT($C202,"000"),'By serial number'!$A:$A,0),MATCH(_7043_DJones_1_export_excel_2_9_[[#Headers],[CEO_State]],'By serial number'!$A$1:$AV$1,0)))=0,"",INDEX('By serial number'!$A:$AV,MATCH(TEXT($C202,"000"),'By serial number'!$A:$A,0),MATCH(_7043_DJones_1_export_excel_2_9_[[#Headers],[CEO_State]],'By serial number'!$A$1:$AV$1,0)))</f>
        <v/>
      </c>
      <c r="BP202" s="4" t="str">
        <f>IF(LEN(INDEX('By serial number'!$A:$AV,MATCH(TEXT($C202,"000"),'By serial number'!$A:$A,0),MATCH(_7043_DJones_1_export_excel_2_9_[[#Headers],[CEO_Postal_Code]],'By serial number'!$A$1:$AV$1,0)))=0,"",INDEX('By serial number'!$A:$AV,MATCH(TEXT($C202,"000"),'By serial number'!$A:$A,0),MATCH(_7043_DJones_1_export_excel_2_9_[[#Headers],[CEO_Postal_Code]],'By serial number'!$A$1:$AV$1,0)))</f>
        <v/>
      </c>
      <c r="BQ202" s="4" t="str">
        <f>IF(LEN(INDEX('By serial number'!$A:$AV,MATCH(TEXT($C202,"000"),'By serial number'!$A:$A,0),MATCH(_7043_DJones_1_export_excel_2_9_[[#Headers],[CEO_Country]],'By serial number'!$A$1:$AV$1,0)))=0,"",INDEX('By serial number'!$A:$AV,MATCH(TEXT($C202,"000"),'By serial number'!$A:$A,0),MATCH(_7043_DJones_1_export_excel_2_9_[[#Headers],[CEO_Country]],'By serial number'!$A$1:$AV$1,0)))</f>
        <v/>
      </c>
      <c r="BR202" s="4" t="str">
        <f>IF(LEN(INDEX('By serial number'!$A:$AV,MATCH(TEXT($C202,"000"),'By serial number'!$A:$A,0),MATCH(_7043_DJones_1_export_excel_2_9_[[#Headers],[CEO_Phone]],'By serial number'!$A$1:$AV$1,0)))=0,"",INDEX('By serial number'!$A:$AV,MATCH(TEXT($C202,"000"),'By serial number'!$A:$A,0),MATCH(_7043_DJones_1_export_excel_2_9_[[#Headers],[CEO_Phone]],'By serial number'!$A$1:$AV$1,0)))</f>
        <v/>
      </c>
      <c r="BS202" s="4" t="str">
        <f>IF(LEN(INDEX('By serial number'!$A:$AV,MATCH(TEXT($C202,"000"),'By serial number'!$A:$A,0),MATCH(_7043_DJones_1_export_excel_2_9_[[#Headers],[CEO_Phone_Extension]],'By serial number'!$A$1:$AV$1,0)))=0,"",INDEX('By serial number'!$A:$AV,MATCH(TEXT($C202,"000"),'By serial number'!$A:$A,0),MATCH(_7043_DJones_1_export_excel_2_9_[[#Headers],[CEO_Phone_Extension]],'By serial number'!$A$1:$AV$1,0)))</f>
        <v/>
      </c>
      <c r="BT202" s="4" t="str">
        <f>IF(LEN(INDEX('By serial number'!$A:$AV,MATCH(TEXT($C202,"000"),'By serial number'!$A:$A,0),MATCH(_7043_DJones_1_export_excel_2_9_[[#Headers],[CEO_Foreign_Phone]],'By serial number'!$A$1:$AV$1,0)))=0,"",INDEX('By serial number'!$A:$AV,MATCH(TEXT($C202,"000"),'By serial number'!$A:$A,0),MATCH(_7043_DJones_1_export_excel_2_9_[[#Headers],[CEO_Foreign_Phone]],'By serial number'!$A$1:$AV$1,0)))</f>
        <v/>
      </c>
      <c r="BU202" s="4" t="str">
        <f>IFERROR(INDEX(Zerobounce!$A:$B,MATCH(_7043_DJones_1_export_excel_2_9_[[#This Row],[COMPEMAILADDRESS]],Zerobounce!$A:$A,0),2),"")</f>
        <v>do_not_mail</v>
      </c>
      <c r="BV202" s="4" t="str">
        <f>IFERROR(INDEX(Zerobounce!$A:$B,MATCH(_7043_DJones_1_export_excel_2_9_[[#This Row],[CONTACTEMAIL]],Zerobounce!$A:$A,0),2),"")</f>
        <v>valid</v>
      </c>
      <c r="BW202" s="11"/>
    </row>
    <row r="203" spans="1:75" x14ac:dyDescent="0.25">
      <c r="A203" s="4" t="s">
        <v>999</v>
      </c>
      <c r="B203" s="4" t="s">
        <v>1000</v>
      </c>
      <c r="C203">
        <v>312</v>
      </c>
      <c r="D203" s="4" t="s">
        <v>2298</v>
      </c>
      <c r="E203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YV3119 </v>
      </c>
      <c r="F203" s="4"/>
      <c r="G203" s="4"/>
      <c r="H203" s="4" t="s">
        <v>929</v>
      </c>
      <c r="I203" s="4" t="s">
        <v>515</v>
      </c>
      <c r="J203" s="4" t="s">
        <v>1704</v>
      </c>
      <c r="K203" s="4"/>
      <c r="L203" s="4"/>
      <c r="M203" s="4"/>
      <c r="N203" s="4"/>
      <c r="P203" s="4" t="s">
        <v>929</v>
      </c>
      <c r="Q203" s="4" t="s">
        <v>1705</v>
      </c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 t="str">
        <f>IF(LEN(INDEX('By serial number'!$A:$AV,MATCH(TEXT($C203,"000"),'By serial number'!$A:$A,0),MATCH(_7043_DJones_1_export_excel_2_9_[[#Headers],["Operator"]],'By serial number'!$A$1:$AV$1,0)))=0,"",INDEX('By serial number'!$A:$AV,MATCH(TEXT($C203,"000"),'By serial number'!$A:$A,0),MATCH(_7043_DJones_1_export_excel_2_9_[[#Headers],["Operator"]],'By serial number'!$A$1:$AV$1,0)))</f>
        <v/>
      </c>
      <c r="AD203" s="4" t="str">
        <f>IF(LEN(INDEX('By serial number'!$A:$AV,MATCH(TEXT($C203,"000"),'By serial number'!$A:$A,0),MATCH(_7043_DJones_1_export_excel_2_9_[[#Headers],[Data]],'By serial number'!$A$1:$AV$1,0)))=0,"",INDEX('By serial number'!$A:$AV,MATCH(TEXT($C203,"000"),'By serial number'!$A:$A,0),MATCH(_7043_DJones_1_export_excel_2_9_[[#Headers],[Data]],'By serial number'!$A$1:$AV$1,0)))</f>
        <v>Banco de Venwzuela rg 6/19/15</v>
      </c>
      <c r="AE203" s="4" t="str">
        <f>IF(LEN(INDEX('By serial number'!$A:$AV,MATCH(TEXT($C203,"000"),'By serial number'!$A:$A,0),MATCH(_7043_DJones_1_export_excel_2_9_[[#Headers],[NAME]],'By serial number'!$A$1:$AV$1,0)))=0,"",INDEX('By serial number'!$A:$AV,MATCH(TEXT($C203,"000"),'By serial number'!$A:$A,0),MATCH(_7043_DJones_1_export_excel_2_9_[[#Headers],[NAME]],'By serial number'!$A$1:$AV$1,0)))</f>
        <v/>
      </c>
      <c r="AF203" s="4" t="str">
        <f>IF(LEN(INDEX('By serial number'!$A:$AV,MATCH(TEXT($C203,"000"),'By serial number'!$A:$A,0),MATCH(_7043_DJones_1_export_excel_2_9_[[#Headers],[STREET]],'By serial number'!$A$1:$AV$1,0)))=0,"",INDEX('By serial number'!$A:$AV,MATCH(TEXT($C203,"000"),'By serial number'!$A:$A,0),MATCH(_7043_DJones_1_export_excel_2_9_[[#Headers],[STREET]],'By serial number'!$A$1:$AV$1,0)))</f>
        <v/>
      </c>
      <c r="AG203" s="4" t="str">
        <f>IF(LEN(INDEX('By serial number'!$A:$AV,MATCH(TEXT($C203,"000"),'By serial number'!$A:$A,0),MATCH(_7043_DJones_1_export_excel_2_9_[[#Headers],[CITY]],'By serial number'!$A$1:$AV$1,0)))=0,"",INDEX('By serial number'!$A:$AV,MATCH(TEXT($C203,"000"),'By serial number'!$A:$A,0),MATCH(_7043_DJones_1_export_excel_2_9_[[#Headers],[CITY]],'By serial number'!$A$1:$AV$1,0)))</f>
        <v/>
      </c>
      <c r="AH203" s="4" t="str">
        <f>IF(LEN(INDEX('By serial number'!$A:$AV,MATCH(TEXT($C203,"000"),'By serial number'!$A:$A,0),MATCH(_7043_DJones_1_export_excel_2_9_[[#Headers],[STATE]],'By serial number'!$A$1:$AV$1,0)))=0,"",INDEX('By serial number'!$A:$AV,MATCH(TEXT($C203,"000"),'By serial number'!$A:$A,0),MATCH(_7043_DJones_1_export_excel_2_9_[[#Headers],[STATE]],'By serial number'!$A$1:$AV$1,0)))</f>
        <v/>
      </c>
      <c r="AI203" s="4" t="e">
        <f>IF(LEN(INDEX('By serial number'!$A:$AV,MATCH(TEXT($C203,"000"),'By serial number'!$A:$A,0),MATCH(_7043_DJones_1_export_excel_2_9_[[#Headers],[Column1]],'By serial number'!$A$1:$AV$1,0)))=0,"",INDEX('By serial number'!$A:$AV,MATCH(TEXT($C203,"000"),'By serial number'!$A:$A,0),MATCH(_7043_DJones_1_export_excel_2_9_[[#Headers],[Column1]],'By serial number'!$A$1:$AV$1,0)))</f>
        <v>#N/A</v>
      </c>
      <c r="AJ203" s="4" t="str">
        <f>IF(LEN(INDEX('By serial number'!$A:$AV,MATCH(TEXT($C203,"000"),'By serial number'!$A:$A,0),MATCH(_7043_DJones_1_export_excel_2_9_[[#Headers],[OTHER NAMES(1)]],'By serial number'!$A$1:$AV$1,0)))=0,"",INDEX('By serial number'!$A:$AV,MATCH(TEXT($C203,"000"),'By serial number'!$A:$A,0),MATCH(_7043_DJones_1_export_excel_2_9_[[#Headers],[OTHER NAMES(1)]],'By serial number'!$A$1:$AV$1,0)))</f>
        <v/>
      </c>
      <c r="AK203" s="4" t="str">
        <f>IF(LEN(INDEX('By serial number'!$A:$AV,MATCH(TEXT($C203,"000"),'By serial number'!$A:$A,0),MATCH(_7043_DJones_1_export_excel_2_9_[[#Headers],[OTHER NAMES(2)]],'By serial number'!$A$1:$AV$1,0)))=0,"",INDEX('By serial number'!$A:$AV,MATCH(TEXT($C203,"000"),'By serial number'!$A:$A,0),MATCH(_7043_DJones_1_export_excel_2_9_[[#Headers],[OTHER NAMES(2)]],'By serial number'!$A$1:$AV$1,0)))</f>
        <v/>
      </c>
      <c r="AL203" s="4" t="str">
        <f>IF(LEN(INDEX('By serial number'!$A:$AV,MATCH(TEXT($C203,"000"),'By serial number'!$A:$A,0),MATCH(_7043_DJones_1_export_excel_2_9_[[#Headers],[Part 135 Certificate Holder Name]],'By serial number'!$A$1:$AV$1,0)))=0,"",INDEX('By serial number'!$A:$AV,MATCH(TEXT($C203,"000"),'By serial number'!$A:$A,0),MATCH(_7043_DJones_1_export_excel_2_9_[[#Headers],[Part 135 Certificate Holder Name]],'By serial number'!$A$1:$AV$1,0)))</f>
        <v/>
      </c>
      <c r="AM203" s="4" t="str">
        <f>IF(LEN(INDEX('By serial number'!$A:$AV,MATCH(TEXT($C203,"000"),'By serial number'!$A:$A,0),MATCH(_7043_DJones_1_export_excel_2_9_[[#Headers],[Part 135 Dsgn]],'By serial number'!$A$1:$AV$1,0)))=0,"",INDEX('By serial number'!$A:$AV,MATCH(TEXT($C203,"000"),'By serial number'!$A:$A,0),MATCH(_7043_DJones_1_export_excel_2_9_[[#Headers],[Part 135 Dsgn]],'By serial number'!$A$1:$AV$1,0)))</f>
        <v/>
      </c>
      <c r="AN203" s="4" t="e">
        <f>IF(LEN(INDEX('By serial number'!$A:$AV,MATCH(TEXT($C203,"000"),'By serial number'!$A:$A,0),MATCH(_7043_DJones_1_export_excel_2_9_[[#Headers],[Column2]],'By serial number'!$A$1:$AV$1,0)))=0,"",INDEX('By serial number'!$A:$AV,MATCH(TEXT($C203,"000"),'By serial number'!$A:$A,0),MATCH(_7043_DJones_1_export_excel_2_9_[[#Headers],[Column2]],'By serial number'!$A$1:$AV$1,0)))</f>
        <v>#N/A</v>
      </c>
      <c r="AO203" s="4" t="str">
        <f>IF(LEN(INDEX('By serial number'!$A:$AV,MATCH(TEXT($C203,"000"),'By serial number'!$A:$A,0),MATCH(_7043_DJones_1_export_excel_2_9_[[#Headers],[DNB Key People]],'By serial number'!$A$1:$AV$1,0)))=0,"",INDEX('By serial number'!$A:$AV,MATCH(TEXT($C203,"000"),'By serial number'!$A:$A,0),MATCH(_7043_DJones_1_export_excel_2_9_[[#Headers],[DNB Key People]],'By serial number'!$A$1:$AV$1,0)))</f>
        <v/>
      </c>
      <c r="AP203" s="4" t="str">
        <f>IF(LEN(INDEX('By serial number'!$A:$AV,MATCH(TEXT($C203,"000"),'By serial number'!$A:$A,0),MATCH(_7043_DJones_1_export_excel_2_9_[[#Headers],[POC]],'By serial number'!$A$1:$AV$1,0)))=0,"",INDEX('By serial number'!$A:$AV,MATCH(TEXT($C203,"000"),'By serial number'!$A:$A,0),MATCH(_7043_DJones_1_export_excel_2_9_[[#Headers],[POC]],'By serial number'!$A$1:$AV$1,0)))</f>
        <v/>
      </c>
      <c r="AQ203" s="4" t="str">
        <f>IF(LEN(INDEX('By serial number'!$A:$AV,MATCH(TEXT($C203,"000"),'By serial number'!$A:$A,0),MATCH(_7043_DJones_1_export_excel_2_9_[[#Headers],[Title]],'By serial number'!$A$1:$AV$1,0)))=0,"",INDEX('By serial number'!$A:$AV,MATCH(TEXT($C203,"000"),'By serial number'!$A:$A,0),MATCH(_7043_DJones_1_export_excel_2_9_[[#Headers],[Title]],'By serial number'!$A$1:$AV$1,0)))</f>
        <v/>
      </c>
      <c r="AR203" s="4" t="str">
        <f>IF(LEN(INDEX('By serial number'!$A:$AV,MATCH(TEXT($C203,"000"),'By serial number'!$A:$A,0),MATCH(_7043_DJones_1_export_excel_2_9_[[#Headers],[Address]],'By serial number'!$A$1:$AV$1,0)))=0,"",INDEX('By serial number'!$A:$AV,MATCH(TEXT($C203,"000"),'By serial number'!$A:$A,0),MATCH(_7043_DJones_1_export_excel_2_9_[[#Headers],[Address]],'By serial number'!$A$1:$AV$1,0)))</f>
        <v/>
      </c>
      <c r="AS203" s="4" t="e">
        <f>IF(LEN(INDEX('By serial number'!$A:$AV,MATCH(TEXT($C203,"000"),'By serial number'!$A:$A,0),MATCH(_7043_DJones_1_export_excel_2_9_[[#Headers],[Column3]],'By serial number'!$A$1:$AV$1,0)))=0,"",INDEX('By serial number'!$A:$AV,MATCH(TEXT($C203,"000"),'By serial number'!$A:$A,0),MATCH(_7043_DJones_1_export_excel_2_9_[[#Headers],[Column3]],'By serial number'!$A$1:$AV$1,0)))</f>
        <v>#N/A</v>
      </c>
      <c r="AT203" s="4" t="str">
        <f>IF(LEN(INDEX('By serial number'!$A:$AV,MATCH(TEXT($C203,"000"),'By serial number'!$A:$A,0),MATCH(_7043_DJones_1_export_excel_2_9_[[#Headers],[Phone]],'By serial number'!$A$1:$AV$1,0)))=0,"",INDEX('By serial number'!$A:$AV,MATCH(TEXT($C203,"000"),'By serial number'!$A:$A,0),MATCH(_7043_DJones_1_export_excel_2_9_[[#Headers],[Phone]],'By serial number'!$A$1:$AV$1,0)))</f>
        <v/>
      </c>
      <c r="AU203" s="4" t="str">
        <f>IF(LEN(INDEX('By serial number'!$A:$AV,MATCH(TEXT($C203,"000"),'By serial number'!$A:$A,0),MATCH(_7043_DJones_1_export_excel_2_9_[[#Headers],[Email]],'By serial number'!$A$1:$AV$1,0)))=0,"",INDEX('By serial number'!$A:$AV,MATCH(TEXT($C203,"000"),'By serial number'!$A:$A,0),MATCH(_7043_DJones_1_export_excel_2_9_[[#Headers],[Email]],'By serial number'!$A$1:$AV$1,0)))</f>
        <v/>
      </c>
      <c r="AV203" s="4" t="e">
        <f>IF(LEN(INDEX('By serial number'!$A:$AV,MATCH(TEXT($C203,"000"),'By serial number'!$A:$A,0),MATCH(_7043_DJones_1_export_excel_2_9_[[#Headers],[Column4]],'By serial number'!$A$1:$AV$1,0)))=0,"",INDEX('By serial number'!$A:$AV,MATCH(TEXT($C203,"000"),'By serial number'!$A:$A,0),MATCH(_7043_DJones_1_export_excel_2_9_[[#Headers],[Column4]],'By serial number'!$A$1:$AV$1,0)))</f>
        <v>#N/A</v>
      </c>
      <c r="AW203" s="4" t="str">
        <f>IF(LEN(INDEX('By serial number'!$A:$AV,MATCH(TEXT($C203,"000"),'By serial number'!$A:$A,0),MATCH(_7043_DJones_1_export_excel_2_9_[[#Headers],[NBAA Name]],'By serial number'!$A$1:$AV$1,0)))=0,"",INDEX('By serial number'!$A:$AV,MATCH(TEXT($C203,"000"),'By serial number'!$A:$A,0),MATCH(_7043_DJones_1_export_excel_2_9_[[#Headers],[NBAA Name]],'By serial number'!$A$1:$AV$1,0)))</f>
        <v/>
      </c>
      <c r="AX203" s="4" t="str">
        <f>IF(LEN(INDEX('By serial number'!$A:$AV,MATCH(TEXT($C203,"000"),'By serial number'!$A:$A,0),MATCH(_7043_DJones_1_export_excel_2_9_[[#Headers],[NBAA Addr1]],'By serial number'!$A$1:$AV$1,0)))=0,"",INDEX('By serial number'!$A:$AV,MATCH(TEXT($C203,"000"),'By serial number'!$A:$A,0),MATCH(_7043_DJones_1_export_excel_2_9_[[#Headers],[NBAA Addr1]],'By serial number'!$A$1:$AV$1,0)))</f>
        <v/>
      </c>
      <c r="AY203" s="4" t="str">
        <f>IF(LEN(INDEX('By serial number'!$A:$AV,MATCH(TEXT($C203,"000"),'By serial number'!$A:$A,0),MATCH(_7043_DJones_1_export_excel_2_9_[[#Headers],[NBAA Addr2]],'By serial number'!$A$1:$AV$1,0)))=0,"",INDEX('By serial number'!$A:$AV,MATCH(TEXT($C203,"000"),'By serial number'!$A:$A,0),MATCH(_7043_DJones_1_export_excel_2_9_[[#Headers],[NBAA Addr2]],'By serial number'!$A$1:$AV$1,0)))</f>
        <v/>
      </c>
      <c r="AZ203" s="4" t="str">
        <f>IF(LEN(INDEX('By serial number'!$A:$AV,MATCH(TEXT($C203,"000"),'By serial number'!$A:$A,0),MATCH(_7043_DJones_1_export_excel_2_9_[[#Headers],[NBAA City]],'By serial number'!$A$1:$AV$1,0)))=0,"",INDEX('By serial number'!$A:$AV,MATCH(TEXT($C203,"000"),'By serial number'!$A:$A,0),MATCH(_7043_DJones_1_export_excel_2_9_[[#Headers],[NBAA City]],'By serial number'!$A$1:$AV$1,0)))</f>
        <v/>
      </c>
      <c r="BA203" s="4" t="str">
        <f>IF(LEN(INDEX('By serial number'!$A:$AV,MATCH(TEXT($C203,"000"),'By serial number'!$A:$A,0),MATCH(_7043_DJones_1_export_excel_2_9_[[#Headers],[NBAA State]],'By serial number'!$A$1:$AV$1,0)))=0,"",INDEX('By serial number'!$A:$AV,MATCH(TEXT($C203,"000"),'By serial number'!$A:$A,0),MATCH(_7043_DJones_1_export_excel_2_9_[[#Headers],[NBAA State]],'By serial number'!$A$1:$AV$1,0)))</f>
        <v/>
      </c>
      <c r="BB203" s="4" t="str">
        <f>IF(LEN(INDEX('By serial number'!$A:$AV,MATCH(TEXT($C203,"000"),'By serial number'!$A:$A,0),MATCH(_7043_DJones_1_export_excel_2_9_[[#Headers],[NBAA Zip]],'By serial number'!$A$1:$AV$1,0)))=0,"",INDEX('By serial number'!$A:$AV,MATCH(TEXT($C203,"000"),'By serial number'!$A:$A,0),MATCH(_7043_DJones_1_export_excel_2_9_[[#Headers],[NBAA Zip]],'By serial number'!$A$1:$AV$1,0)))</f>
        <v/>
      </c>
      <c r="BC203" s="4" t="str">
        <f>IF(LEN(INDEX('By serial number'!$A:$AV,MATCH(TEXT($C203,"000"),'By serial number'!$A:$A,0),MATCH(_7043_DJones_1_export_excel_2_9_[[#Headers],[NBAA Phone]],'By serial number'!$A$1:$AV$1,0)))=0,"",INDEX('By serial number'!$A:$AV,MATCH(TEXT($C203,"000"),'By serial number'!$A:$A,0),MATCH(_7043_DJones_1_export_excel_2_9_[[#Headers],[NBAA Phone]],'By serial number'!$A$1:$AV$1,0)))</f>
        <v/>
      </c>
      <c r="BD203" s="4" t="str">
        <f>IF(LEN(INDEX('By serial number'!$A:$AV,MATCH(TEXT($C203,"000"),'By serial number'!$A:$A,0),MATCH(_7043_DJones_1_export_excel_2_9_[[#Headers],[NBAA Web]],'By serial number'!$A$1:$AV$1,0)))=0,"",INDEX('By serial number'!$A:$AV,MATCH(TEXT($C203,"000"),'By serial number'!$A:$A,0),MATCH(_7043_DJones_1_export_excel_2_9_[[#Headers],[NBAA Web]],'By serial number'!$A$1:$AV$1,0)))</f>
        <v/>
      </c>
      <c r="BE203" s="4" t="str">
        <f>IF(LEN(INDEX('By serial number'!$A:$AV,MATCH(TEXT($C203,"000"),'By serial number'!$A:$A,0),MATCH(_7043_DJones_1_export_excel_2_9_[[#Headers],[NBAA email]],'By serial number'!$A$1:$AV$1,0)))=0,"",INDEX('By serial number'!$A:$AV,MATCH(TEXT($C203,"000"),'By serial number'!$A:$A,0),MATCH(_7043_DJones_1_export_excel_2_9_[[#Headers],[NBAA email]],'By serial number'!$A$1:$AV$1,0)))</f>
        <v/>
      </c>
      <c r="BF203" s="4" t="str">
        <f>IF(LEN(INDEX('By serial number'!$A:$AV,MATCH(TEXT($C203,"000"),'By serial number'!$A:$A,0),MATCH(_7043_DJones_1_export_excel_2_9_[[#Headers],[NBAA NBAA Link]],'By serial number'!$A$1:$AV$1,0)))=0,"",INDEX('By serial number'!$A:$AV,MATCH(TEXT($C203,"000"),'By serial number'!$A:$A,0),MATCH(_7043_DJones_1_export_excel_2_9_[[#Headers],[NBAA NBAA Link]],'By serial number'!$A$1:$AV$1,0)))</f>
        <v/>
      </c>
      <c r="BG203" s="4" t="str">
        <f>IF(LEN(INDEX('By serial number'!$A:$AV,MATCH(TEXT($C203,"000"),'By serial number'!$A:$A,0),MATCH(_7043_DJones_1_export_excel_2_9_[[#Headers],[Certificate Designator]],'By serial number'!$A$1:$AV$1,0)))=0,"",INDEX('By serial number'!$A:$AV,MATCH(TEXT($C203,"000"),'By serial number'!$A:$A,0),MATCH(_7043_DJones_1_export_excel_2_9_[[#Headers],[Certificate Designator]],'By serial number'!$A$1:$AV$1,0)))</f>
        <v/>
      </c>
      <c r="BH203" s="4" t="str">
        <f>IF(LEN(INDEX('By serial number'!$A:$AV,MATCH(TEXT($C203,"000"),'By serial number'!$A:$A,0),MATCH(_7043_DJones_1_export_excel_2_9_[[#Headers],[Company Name]],'By serial number'!$A$1:$AV$1,0)))=0,"",INDEX('By serial number'!$A:$AV,MATCH(TEXT($C203,"000"),'By serial number'!$A:$A,0),MATCH(_7043_DJones_1_export_excel_2_9_[[#Headers],[Company Name]],'By serial number'!$A$1:$AV$1,0)))</f>
        <v/>
      </c>
      <c r="BI203" s="4" t="str">
        <f>IF(LEN(INDEX('By serial number'!$A:$AV,MATCH(TEXT($C203,"000"),'By serial number'!$A:$A,0),MATCH(_7043_DJones_1_export_excel_2_9_[[#Headers],[CEO_Name]],'By serial number'!$A$1:$AV$1,0)))=0,"",INDEX('By serial number'!$A:$AV,MATCH(TEXT($C203,"000"),'By serial number'!$A:$A,0),MATCH(_7043_DJones_1_export_excel_2_9_[[#Headers],[CEO_Name]],'By serial number'!$A$1:$AV$1,0)))</f>
        <v/>
      </c>
      <c r="BJ203" s="4" t="str">
        <f>IF(LEN(INDEX('By serial number'!$A:$AV,MATCH(TEXT($C203,"000"),'By serial number'!$A:$A,0),MATCH(_7043_DJones_1_export_excel_2_9_[[#Headers],[CEO_Title]],'By serial number'!$A$1:$AV$1,0)))=0,"",INDEX('By serial number'!$A:$AV,MATCH(TEXT($C203,"000"),'By serial number'!$A:$A,0),MATCH(_7043_DJones_1_export_excel_2_9_[[#Headers],[CEO_Title]],'By serial number'!$A$1:$AV$1,0)))</f>
        <v/>
      </c>
      <c r="BK203" s="4" t="str">
        <f>IF(LEN(INDEX('By serial number'!$A:$AV,MATCH(TEXT($C203,"000"),'By serial number'!$A:$A,0),MATCH(_7043_DJones_1_export_excel_2_9_[[#Headers],[CEO_Address1]],'By serial number'!$A$1:$AV$1,0)))=0,"",INDEX('By serial number'!$A:$AV,MATCH(TEXT($C203,"000"),'By serial number'!$A:$A,0),MATCH(_7043_DJones_1_export_excel_2_9_[[#Headers],[CEO_Address1]],'By serial number'!$A$1:$AV$1,0)))</f>
        <v/>
      </c>
      <c r="BL203" s="4" t="str">
        <f>IF(LEN(INDEX('By serial number'!$A:$AV,MATCH(TEXT($C203,"000"),'By serial number'!$A:$A,0),MATCH(_7043_DJones_1_export_excel_2_9_[[#Headers],[CEO_Address2]],'By serial number'!$A$1:$AV$1,0)))=0,"",INDEX('By serial number'!$A:$AV,MATCH(TEXT($C203,"000"),'By serial number'!$A:$A,0),MATCH(_7043_DJones_1_export_excel_2_9_[[#Headers],[CEO_Address2]],'By serial number'!$A$1:$AV$1,0)))</f>
        <v/>
      </c>
      <c r="BM203" s="4" t="str">
        <f>IF(LEN(INDEX('By serial number'!$A:$AV,MATCH(TEXT($C203,"000"),'By serial number'!$A:$A,0),MATCH(_7043_DJones_1_export_excel_2_9_[[#Headers],[CEO_Address3]],'By serial number'!$A$1:$AV$1,0)))=0,"",INDEX('By serial number'!$A:$AV,MATCH(TEXT($C203,"000"),'By serial number'!$A:$A,0),MATCH(_7043_DJones_1_export_excel_2_9_[[#Headers],[CEO_Address3]],'By serial number'!$A$1:$AV$1,0)))</f>
        <v/>
      </c>
      <c r="BN203" s="4" t="str">
        <f>IF(LEN(INDEX('By serial number'!$A:$AV,MATCH(TEXT($C203,"000"),'By serial number'!$A:$A,0),MATCH(_7043_DJones_1_export_excel_2_9_[[#Headers],[CEO_City]],'By serial number'!$A$1:$AV$1,0)))=0,"",INDEX('By serial number'!$A:$AV,MATCH(TEXT($C203,"000"),'By serial number'!$A:$A,0),MATCH(_7043_DJones_1_export_excel_2_9_[[#Headers],[CEO_City]],'By serial number'!$A$1:$AV$1,0)))</f>
        <v/>
      </c>
      <c r="BO203" s="4" t="str">
        <f>IF(LEN(INDEX('By serial number'!$A:$AV,MATCH(TEXT($C203,"000"),'By serial number'!$A:$A,0),MATCH(_7043_DJones_1_export_excel_2_9_[[#Headers],[CEO_State]],'By serial number'!$A$1:$AV$1,0)))=0,"",INDEX('By serial number'!$A:$AV,MATCH(TEXT($C203,"000"),'By serial number'!$A:$A,0),MATCH(_7043_DJones_1_export_excel_2_9_[[#Headers],[CEO_State]],'By serial number'!$A$1:$AV$1,0)))</f>
        <v/>
      </c>
      <c r="BP203" s="4" t="str">
        <f>IF(LEN(INDEX('By serial number'!$A:$AV,MATCH(TEXT($C203,"000"),'By serial number'!$A:$A,0),MATCH(_7043_DJones_1_export_excel_2_9_[[#Headers],[CEO_Postal_Code]],'By serial number'!$A$1:$AV$1,0)))=0,"",INDEX('By serial number'!$A:$AV,MATCH(TEXT($C203,"000"),'By serial number'!$A:$A,0),MATCH(_7043_DJones_1_export_excel_2_9_[[#Headers],[CEO_Postal_Code]],'By serial number'!$A$1:$AV$1,0)))</f>
        <v/>
      </c>
      <c r="BQ203" s="4" t="str">
        <f>IF(LEN(INDEX('By serial number'!$A:$AV,MATCH(TEXT($C203,"000"),'By serial number'!$A:$A,0),MATCH(_7043_DJones_1_export_excel_2_9_[[#Headers],[CEO_Country]],'By serial number'!$A$1:$AV$1,0)))=0,"",INDEX('By serial number'!$A:$AV,MATCH(TEXT($C203,"000"),'By serial number'!$A:$A,0),MATCH(_7043_DJones_1_export_excel_2_9_[[#Headers],[CEO_Country]],'By serial number'!$A$1:$AV$1,0)))</f>
        <v/>
      </c>
      <c r="BR203" s="4" t="str">
        <f>IF(LEN(INDEX('By serial number'!$A:$AV,MATCH(TEXT($C203,"000"),'By serial number'!$A:$A,0),MATCH(_7043_DJones_1_export_excel_2_9_[[#Headers],[CEO_Phone]],'By serial number'!$A$1:$AV$1,0)))=0,"",INDEX('By serial number'!$A:$AV,MATCH(TEXT($C203,"000"),'By serial number'!$A:$A,0),MATCH(_7043_DJones_1_export_excel_2_9_[[#Headers],[CEO_Phone]],'By serial number'!$A$1:$AV$1,0)))</f>
        <v/>
      </c>
      <c r="BS203" s="4" t="str">
        <f>IF(LEN(INDEX('By serial number'!$A:$AV,MATCH(TEXT($C203,"000"),'By serial number'!$A:$A,0),MATCH(_7043_DJones_1_export_excel_2_9_[[#Headers],[CEO_Phone_Extension]],'By serial number'!$A$1:$AV$1,0)))=0,"",INDEX('By serial number'!$A:$AV,MATCH(TEXT($C203,"000"),'By serial number'!$A:$A,0),MATCH(_7043_DJones_1_export_excel_2_9_[[#Headers],[CEO_Phone_Extension]],'By serial number'!$A$1:$AV$1,0)))</f>
        <v/>
      </c>
      <c r="BT203" s="4" t="str">
        <f>IF(LEN(INDEX('By serial number'!$A:$AV,MATCH(TEXT($C203,"000"),'By serial number'!$A:$A,0),MATCH(_7043_DJones_1_export_excel_2_9_[[#Headers],[CEO_Foreign_Phone]],'By serial number'!$A$1:$AV$1,0)))=0,"",INDEX('By serial number'!$A:$AV,MATCH(TEXT($C203,"000"),'By serial number'!$A:$A,0),MATCH(_7043_DJones_1_export_excel_2_9_[[#Headers],[CEO_Foreign_Phone]],'By serial number'!$A$1:$AV$1,0)))</f>
        <v/>
      </c>
      <c r="BU203" s="4" t="str">
        <f>IFERROR(INDEX(Zerobounce!$A:$B,MATCH(_7043_DJones_1_export_excel_2_9_[[#This Row],[COMPEMAILADDRESS]],Zerobounce!$A:$A,0),2),"")</f>
        <v/>
      </c>
      <c r="BV203" s="4" t="str">
        <f>IFERROR(INDEX(Zerobounce!$A:$B,MATCH(_7043_DJones_1_export_excel_2_9_[[#This Row],[CONTACTEMAIL]],Zerobounce!$A:$A,0),2),"")</f>
        <v/>
      </c>
      <c r="BW203" s="11"/>
    </row>
    <row r="204" spans="1:75" x14ac:dyDescent="0.25">
      <c r="A204" s="4" t="s">
        <v>999</v>
      </c>
      <c r="B204" s="4" t="s">
        <v>1000</v>
      </c>
      <c r="C204">
        <v>313</v>
      </c>
      <c r="D204" s="4" t="s">
        <v>2309</v>
      </c>
      <c r="E204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XC-LOH </v>
      </c>
      <c r="F204" s="4"/>
      <c r="G204" s="4"/>
      <c r="H204" s="4" t="s">
        <v>651</v>
      </c>
      <c r="I204" s="4" t="s">
        <v>1043</v>
      </c>
      <c r="J204" s="4" t="s">
        <v>2310</v>
      </c>
      <c r="K204" s="4" t="s">
        <v>2311</v>
      </c>
      <c r="L204" s="4" t="s">
        <v>2312</v>
      </c>
      <c r="M204" s="4" t="s">
        <v>2313</v>
      </c>
      <c r="N204" s="4"/>
      <c r="O204">
        <v>11500</v>
      </c>
      <c r="P204" s="4" t="s">
        <v>651</v>
      </c>
      <c r="Q204" s="4" t="s">
        <v>1016</v>
      </c>
      <c r="R204" s="4" t="s">
        <v>2314</v>
      </c>
      <c r="S204" s="4" t="s">
        <v>2315</v>
      </c>
      <c r="T204" s="4" t="s">
        <v>2316</v>
      </c>
      <c r="U204" s="4"/>
      <c r="V204" s="4" t="s">
        <v>2317</v>
      </c>
      <c r="W204" s="4" t="s">
        <v>2318</v>
      </c>
      <c r="X204" s="4" t="s">
        <v>2319</v>
      </c>
      <c r="Y204" s="4"/>
      <c r="Z204" s="4" t="s">
        <v>2320</v>
      </c>
      <c r="AA204" s="4" t="s">
        <v>2320</v>
      </c>
      <c r="AB204" s="4"/>
      <c r="AC204" s="4" t="str">
        <f>IF(LEN(INDEX('By serial number'!$A:$AV,MATCH(TEXT($C204,"000"),'By serial number'!$A:$A,0),MATCH(_7043_DJones_1_export_excel_2_9_[[#Headers],["Operator"]],'By serial number'!$A$1:$AV$1,0)))=0,"",INDEX('By serial number'!$A:$AV,MATCH(TEXT($C204,"000"),'By serial number'!$A:$A,0),MATCH(_7043_DJones_1_export_excel_2_9_[[#Headers],["Operator"]],'By serial number'!$A$1:$AV$1,0)))</f>
        <v xml:space="preserve">Fuerza Aerea Mexicana </v>
      </c>
      <c r="AD204" s="4" t="str">
        <f>IF(LEN(INDEX('By serial number'!$A:$AV,MATCH(TEXT($C204,"000"),'By serial number'!$A:$A,0),MATCH(_7043_DJones_1_export_excel_2_9_[[#Headers],[Data]],'By serial number'!$A$1:$AV$1,0)))=0,"",INDEX('By serial number'!$A:$AV,MATCH(TEXT($C204,"000"),'By serial number'!$A:$A,0),MATCH(_7043_DJones_1_export_excel_2_9_[[#Headers],[Data]],'By serial number'!$A$1:$AV$1,0)))</f>
        <v>joint reg TP-08</v>
      </c>
      <c r="AE204" s="4" t="str">
        <f>IF(LEN(INDEX('By serial number'!$A:$AV,MATCH(TEXT($C204,"000"),'By serial number'!$A:$A,0),MATCH(_7043_DJones_1_export_excel_2_9_[[#Headers],[NAME]],'By serial number'!$A$1:$AV$1,0)))=0,"",INDEX('By serial number'!$A:$AV,MATCH(TEXT($C204,"000"),'By serial number'!$A:$A,0),MATCH(_7043_DJones_1_export_excel_2_9_[[#Headers],[NAME]],'By serial number'!$A$1:$AV$1,0)))</f>
        <v/>
      </c>
      <c r="AF204" s="4" t="str">
        <f>IF(LEN(INDEX('By serial number'!$A:$AV,MATCH(TEXT($C204,"000"),'By serial number'!$A:$A,0),MATCH(_7043_DJones_1_export_excel_2_9_[[#Headers],[STREET]],'By serial number'!$A$1:$AV$1,0)))=0,"",INDEX('By serial number'!$A:$AV,MATCH(TEXT($C204,"000"),'By serial number'!$A:$A,0),MATCH(_7043_DJones_1_export_excel_2_9_[[#Headers],[STREET]],'By serial number'!$A$1:$AV$1,0)))</f>
        <v/>
      </c>
      <c r="AG204" s="4" t="str">
        <f>IF(LEN(INDEX('By serial number'!$A:$AV,MATCH(TEXT($C204,"000"),'By serial number'!$A:$A,0),MATCH(_7043_DJones_1_export_excel_2_9_[[#Headers],[CITY]],'By serial number'!$A$1:$AV$1,0)))=0,"",INDEX('By serial number'!$A:$AV,MATCH(TEXT($C204,"000"),'By serial number'!$A:$A,0),MATCH(_7043_DJones_1_export_excel_2_9_[[#Headers],[CITY]],'By serial number'!$A$1:$AV$1,0)))</f>
        <v/>
      </c>
      <c r="AH204" s="4" t="str">
        <f>IF(LEN(INDEX('By serial number'!$A:$AV,MATCH(TEXT($C204,"000"),'By serial number'!$A:$A,0),MATCH(_7043_DJones_1_export_excel_2_9_[[#Headers],[STATE]],'By serial number'!$A$1:$AV$1,0)))=0,"",INDEX('By serial number'!$A:$AV,MATCH(TEXT($C204,"000"),'By serial number'!$A:$A,0),MATCH(_7043_DJones_1_export_excel_2_9_[[#Headers],[STATE]],'By serial number'!$A$1:$AV$1,0)))</f>
        <v/>
      </c>
      <c r="AI204" s="4" t="e">
        <f>IF(LEN(INDEX('By serial number'!$A:$AV,MATCH(TEXT($C204,"000"),'By serial number'!$A:$A,0),MATCH(_7043_DJones_1_export_excel_2_9_[[#Headers],[Column1]],'By serial number'!$A$1:$AV$1,0)))=0,"",INDEX('By serial number'!$A:$AV,MATCH(TEXT($C204,"000"),'By serial number'!$A:$A,0),MATCH(_7043_DJones_1_export_excel_2_9_[[#Headers],[Column1]],'By serial number'!$A$1:$AV$1,0)))</f>
        <v>#N/A</v>
      </c>
      <c r="AJ204" s="4" t="str">
        <f>IF(LEN(INDEX('By serial number'!$A:$AV,MATCH(TEXT($C204,"000"),'By serial number'!$A:$A,0),MATCH(_7043_DJones_1_export_excel_2_9_[[#Headers],[OTHER NAMES(1)]],'By serial number'!$A$1:$AV$1,0)))=0,"",INDEX('By serial number'!$A:$AV,MATCH(TEXT($C204,"000"),'By serial number'!$A:$A,0),MATCH(_7043_DJones_1_export_excel_2_9_[[#Headers],[OTHER NAMES(1)]],'By serial number'!$A$1:$AV$1,0)))</f>
        <v/>
      </c>
      <c r="AK204" s="4" t="str">
        <f>IF(LEN(INDEX('By serial number'!$A:$AV,MATCH(TEXT($C204,"000"),'By serial number'!$A:$A,0),MATCH(_7043_DJones_1_export_excel_2_9_[[#Headers],[OTHER NAMES(2)]],'By serial number'!$A$1:$AV$1,0)))=0,"",INDEX('By serial number'!$A:$AV,MATCH(TEXT($C204,"000"),'By serial number'!$A:$A,0),MATCH(_7043_DJones_1_export_excel_2_9_[[#Headers],[OTHER NAMES(2)]],'By serial number'!$A$1:$AV$1,0)))</f>
        <v/>
      </c>
      <c r="AL204" s="4" t="str">
        <f>IF(LEN(INDEX('By serial number'!$A:$AV,MATCH(TEXT($C204,"000"),'By serial number'!$A:$A,0),MATCH(_7043_DJones_1_export_excel_2_9_[[#Headers],[Part 135 Certificate Holder Name]],'By serial number'!$A$1:$AV$1,0)))=0,"",INDEX('By serial number'!$A:$AV,MATCH(TEXT($C204,"000"),'By serial number'!$A:$A,0),MATCH(_7043_DJones_1_export_excel_2_9_[[#Headers],[Part 135 Certificate Holder Name]],'By serial number'!$A$1:$AV$1,0)))</f>
        <v/>
      </c>
      <c r="AM204" s="4" t="str">
        <f>IF(LEN(INDEX('By serial number'!$A:$AV,MATCH(TEXT($C204,"000"),'By serial number'!$A:$A,0),MATCH(_7043_DJones_1_export_excel_2_9_[[#Headers],[Part 135 Dsgn]],'By serial number'!$A$1:$AV$1,0)))=0,"",INDEX('By serial number'!$A:$AV,MATCH(TEXT($C204,"000"),'By serial number'!$A:$A,0),MATCH(_7043_DJones_1_export_excel_2_9_[[#Headers],[Part 135 Dsgn]],'By serial number'!$A$1:$AV$1,0)))</f>
        <v/>
      </c>
      <c r="AN204" s="4" t="e">
        <f>IF(LEN(INDEX('By serial number'!$A:$AV,MATCH(TEXT($C204,"000"),'By serial number'!$A:$A,0),MATCH(_7043_DJones_1_export_excel_2_9_[[#Headers],[Column2]],'By serial number'!$A$1:$AV$1,0)))=0,"",INDEX('By serial number'!$A:$AV,MATCH(TEXT($C204,"000"),'By serial number'!$A:$A,0),MATCH(_7043_DJones_1_export_excel_2_9_[[#Headers],[Column2]],'By serial number'!$A$1:$AV$1,0)))</f>
        <v>#N/A</v>
      </c>
      <c r="AO204" s="4" t="str">
        <f>IF(LEN(INDEX('By serial number'!$A:$AV,MATCH(TEXT($C204,"000"),'By serial number'!$A:$A,0),MATCH(_7043_DJones_1_export_excel_2_9_[[#Headers],[DNB Key People]],'By serial number'!$A$1:$AV$1,0)))=0,"",INDEX('By serial number'!$A:$AV,MATCH(TEXT($C204,"000"),'By serial number'!$A:$A,0),MATCH(_7043_DJones_1_export_excel_2_9_[[#Headers],[DNB Key People]],'By serial number'!$A$1:$AV$1,0)))</f>
        <v/>
      </c>
      <c r="AP204" s="4" t="str">
        <f>IF(LEN(INDEX('By serial number'!$A:$AV,MATCH(TEXT($C204,"000"),'By serial number'!$A:$A,0),MATCH(_7043_DJones_1_export_excel_2_9_[[#Headers],[POC]],'By serial number'!$A$1:$AV$1,0)))=0,"",INDEX('By serial number'!$A:$AV,MATCH(TEXT($C204,"000"),'By serial number'!$A:$A,0),MATCH(_7043_DJones_1_export_excel_2_9_[[#Headers],[POC]],'By serial number'!$A$1:$AV$1,0)))</f>
        <v/>
      </c>
      <c r="AQ204" s="4" t="str">
        <f>IF(LEN(INDEX('By serial number'!$A:$AV,MATCH(TEXT($C204,"000"),'By serial number'!$A:$A,0),MATCH(_7043_DJones_1_export_excel_2_9_[[#Headers],[Title]],'By serial number'!$A$1:$AV$1,0)))=0,"",INDEX('By serial number'!$A:$AV,MATCH(TEXT($C204,"000"),'By serial number'!$A:$A,0),MATCH(_7043_DJones_1_export_excel_2_9_[[#Headers],[Title]],'By serial number'!$A$1:$AV$1,0)))</f>
        <v/>
      </c>
      <c r="AR204" s="4" t="str">
        <f>IF(LEN(INDEX('By serial number'!$A:$AV,MATCH(TEXT($C204,"000"),'By serial number'!$A:$A,0),MATCH(_7043_DJones_1_export_excel_2_9_[[#Headers],[Address]],'By serial number'!$A$1:$AV$1,0)))=0,"",INDEX('By serial number'!$A:$AV,MATCH(TEXT($C204,"000"),'By serial number'!$A:$A,0),MATCH(_7043_DJones_1_export_excel_2_9_[[#Headers],[Address]],'By serial number'!$A$1:$AV$1,0)))</f>
        <v/>
      </c>
      <c r="AS204" s="4" t="e">
        <f>IF(LEN(INDEX('By serial number'!$A:$AV,MATCH(TEXT($C204,"000"),'By serial number'!$A:$A,0),MATCH(_7043_DJones_1_export_excel_2_9_[[#Headers],[Column3]],'By serial number'!$A$1:$AV$1,0)))=0,"",INDEX('By serial number'!$A:$AV,MATCH(TEXT($C204,"000"),'By serial number'!$A:$A,0),MATCH(_7043_DJones_1_export_excel_2_9_[[#Headers],[Column3]],'By serial number'!$A$1:$AV$1,0)))</f>
        <v>#N/A</v>
      </c>
      <c r="AT204" s="4" t="str">
        <f>IF(LEN(INDEX('By serial number'!$A:$AV,MATCH(TEXT($C204,"000"),'By serial number'!$A:$A,0),MATCH(_7043_DJones_1_export_excel_2_9_[[#Headers],[Phone]],'By serial number'!$A$1:$AV$1,0)))=0,"",INDEX('By serial number'!$A:$AV,MATCH(TEXT($C204,"000"),'By serial number'!$A:$A,0),MATCH(_7043_DJones_1_export_excel_2_9_[[#Headers],[Phone]],'By serial number'!$A$1:$AV$1,0)))</f>
        <v/>
      </c>
      <c r="AU204" s="4" t="str">
        <f>IF(LEN(INDEX('By serial number'!$A:$AV,MATCH(TEXT($C204,"000"),'By serial number'!$A:$A,0),MATCH(_7043_DJones_1_export_excel_2_9_[[#Headers],[Email]],'By serial number'!$A$1:$AV$1,0)))=0,"",INDEX('By serial number'!$A:$AV,MATCH(TEXT($C204,"000"),'By serial number'!$A:$A,0),MATCH(_7043_DJones_1_export_excel_2_9_[[#Headers],[Email]],'By serial number'!$A$1:$AV$1,0)))</f>
        <v/>
      </c>
      <c r="AV204" s="4" t="e">
        <f>IF(LEN(INDEX('By serial number'!$A:$AV,MATCH(TEXT($C204,"000"),'By serial number'!$A:$A,0),MATCH(_7043_DJones_1_export_excel_2_9_[[#Headers],[Column4]],'By serial number'!$A$1:$AV$1,0)))=0,"",INDEX('By serial number'!$A:$AV,MATCH(TEXT($C204,"000"),'By serial number'!$A:$A,0),MATCH(_7043_DJones_1_export_excel_2_9_[[#Headers],[Column4]],'By serial number'!$A$1:$AV$1,0)))</f>
        <v>#N/A</v>
      </c>
      <c r="AW204" s="4" t="str">
        <f>IF(LEN(INDEX('By serial number'!$A:$AV,MATCH(TEXT($C204,"000"),'By serial number'!$A:$A,0),MATCH(_7043_DJones_1_export_excel_2_9_[[#Headers],[NBAA Name]],'By serial number'!$A$1:$AV$1,0)))=0,"",INDEX('By serial number'!$A:$AV,MATCH(TEXT($C204,"000"),'By serial number'!$A:$A,0),MATCH(_7043_DJones_1_export_excel_2_9_[[#Headers],[NBAA Name]],'By serial number'!$A$1:$AV$1,0)))</f>
        <v/>
      </c>
      <c r="AX204" s="4" t="str">
        <f>IF(LEN(INDEX('By serial number'!$A:$AV,MATCH(TEXT($C204,"000"),'By serial number'!$A:$A,0),MATCH(_7043_DJones_1_export_excel_2_9_[[#Headers],[NBAA Addr1]],'By serial number'!$A$1:$AV$1,0)))=0,"",INDEX('By serial number'!$A:$AV,MATCH(TEXT($C204,"000"),'By serial number'!$A:$A,0),MATCH(_7043_DJones_1_export_excel_2_9_[[#Headers],[NBAA Addr1]],'By serial number'!$A$1:$AV$1,0)))</f>
        <v/>
      </c>
      <c r="AY204" s="4" t="str">
        <f>IF(LEN(INDEX('By serial number'!$A:$AV,MATCH(TEXT($C204,"000"),'By serial number'!$A:$A,0),MATCH(_7043_DJones_1_export_excel_2_9_[[#Headers],[NBAA Addr2]],'By serial number'!$A$1:$AV$1,0)))=0,"",INDEX('By serial number'!$A:$AV,MATCH(TEXT($C204,"000"),'By serial number'!$A:$A,0),MATCH(_7043_DJones_1_export_excel_2_9_[[#Headers],[NBAA Addr2]],'By serial number'!$A$1:$AV$1,0)))</f>
        <v/>
      </c>
      <c r="AZ204" s="4" t="str">
        <f>IF(LEN(INDEX('By serial number'!$A:$AV,MATCH(TEXT($C204,"000"),'By serial number'!$A:$A,0),MATCH(_7043_DJones_1_export_excel_2_9_[[#Headers],[NBAA City]],'By serial number'!$A$1:$AV$1,0)))=0,"",INDEX('By serial number'!$A:$AV,MATCH(TEXT($C204,"000"),'By serial number'!$A:$A,0),MATCH(_7043_DJones_1_export_excel_2_9_[[#Headers],[NBAA City]],'By serial number'!$A$1:$AV$1,0)))</f>
        <v/>
      </c>
      <c r="BA204" s="4" t="str">
        <f>IF(LEN(INDEX('By serial number'!$A:$AV,MATCH(TEXT($C204,"000"),'By serial number'!$A:$A,0),MATCH(_7043_DJones_1_export_excel_2_9_[[#Headers],[NBAA State]],'By serial number'!$A$1:$AV$1,0)))=0,"",INDEX('By serial number'!$A:$AV,MATCH(TEXT($C204,"000"),'By serial number'!$A:$A,0),MATCH(_7043_DJones_1_export_excel_2_9_[[#Headers],[NBAA State]],'By serial number'!$A$1:$AV$1,0)))</f>
        <v/>
      </c>
      <c r="BB204" s="4" t="str">
        <f>IF(LEN(INDEX('By serial number'!$A:$AV,MATCH(TEXT($C204,"000"),'By serial number'!$A:$A,0),MATCH(_7043_DJones_1_export_excel_2_9_[[#Headers],[NBAA Zip]],'By serial number'!$A$1:$AV$1,0)))=0,"",INDEX('By serial number'!$A:$AV,MATCH(TEXT($C204,"000"),'By serial number'!$A:$A,0),MATCH(_7043_DJones_1_export_excel_2_9_[[#Headers],[NBAA Zip]],'By serial number'!$A$1:$AV$1,0)))</f>
        <v/>
      </c>
      <c r="BC204" s="4" t="str">
        <f>IF(LEN(INDEX('By serial number'!$A:$AV,MATCH(TEXT($C204,"000"),'By serial number'!$A:$A,0),MATCH(_7043_DJones_1_export_excel_2_9_[[#Headers],[NBAA Phone]],'By serial number'!$A$1:$AV$1,0)))=0,"",INDEX('By serial number'!$A:$AV,MATCH(TEXT($C204,"000"),'By serial number'!$A:$A,0),MATCH(_7043_DJones_1_export_excel_2_9_[[#Headers],[NBAA Phone]],'By serial number'!$A$1:$AV$1,0)))</f>
        <v/>
      </c>
      <c r="BD204" s="4" t="str">
        <f>IF(LEN(INDEX('By serial number'!$A:$AV,MATCH(TEXT($C204,"000"),'By serial number'!$A:$A,0),MATCH(_7043_DJones_1_export_excel_2_9_[[#Headers],[NBAA Web]],'By serial number'!$A$1:$AV$1,0)))=0,"",INDEX('By serial number'!$A:$AV,MATCH(TEXT($C204,"000"),'By serial number'!$A:$A,0),MATCH(_7043_DJones_1_export_excel_2_9_[[#Headers],[NBAA Web]],'By serial number'!$A$1:$AV$1,0)))</f>
        <v/>
      </c>
      <c r="BE204" s="4" t="str">
        <f>IF(LEN(INDEX('By serial number'!$A:$AV,MATCH(TEXT($C204,"000"),'By serial number'!$A:$A,0),MATCH(_7043_DJones_1_export_excel_2_9_[[#Headers],[NBAA email]],'By serial number'!$A$1:$AV$1,0)))=0,"",INDEX('By serial number'!$A:$AV,MATCH(TEXT($C204,"000"),'By serial number'!$A:$A,0),MATCH(_7043_DJones_1_export_excel_2_9_[[#Headers],[NBAA email]],'By serial number'!$A$1:$AV$1,0)))</f>
        <v/>
      </c>
      <c r="BF204" s="4" t="str">
        <f>IF(LEN(INDEX('By serial number'!$A:$AV,MATCH(TEXT($C204,"000"),'By serial number'!$A:$A,0),MATCH(_7043_DJones_1_export_excel_2_9_[[#Headers],[NBAA NBAA Link]],'By serial number'!$A$1:$AV$1,0)))=0,"",INDEX('By serial number'!$A:$AV,MATCH(TEXT($C204,"000"),'By serial number'!$A:$A,0),MATCH(_7043_DJones_1_export_excel_2_9_[[#Headers],[NBAA NBAA Link]],'By serial number'!$A$1:$AV$1,0)))</f>
        <v/>
      </c>
      <c r="BG204" s="4" t="str">
        <f>IF(LEN(INDEX('By serial number'!$A:$AV,MATCH(TEXT($C204,"000"),'By serial number'!$A:$A,0),MATCH(_7043_DJones_1_export_excel_2_9_[[#Headers],[Certificate Designator]],'By serial number'!$A$1:$AV$1,0)))=0,"",INDEX('By serial number'!$A:$AV,MATCH(TEXT($C204,"000"),'By serial number'!$A:$A,0),MATCH(_7043_DJones_1_export_excel_2_9_[[#Headers],[Certificate Designator]],'By serial number'!$A$1:$AV$1,0)))</f>
        <v/>
      </c>
      <c r="BH204" s="4" t="str">
        <f>IF(LEN(INDEX('By serial number'!$A:$AV,MATCH(TEXT($C204,"000"),'By serial number'!$A:$A,0),MATCH(_7043_DJones_1_export_excel_2_9_[[#Headers],[Company Name]],'By serial number'!$A$1:$AV$1,0)))=0,"",INDEX('By serial number'!$A:$AV,MATCH(TEXT($C204,"000"),'By serial number'!$A:$A,0),MATCH(_7043_DJones_1_export_excel_2_9_[[#Headers],[Company Name]],'By serial number'!$A$1:$AV$1,0)))</f>
        <v/>
      </c>
      <c r="BI204" s="4" t="str">
        <f>IF(LEN(INDEX('By serial number'!$A:$AV,MATCH(TEXT($C204,"000"),'By serial number'!$A:$A,0),MATCH(_7043_DJones_1_export_excel_2_9_[[#Headers],[CEO_Name]],'By serial number'!$A$1:$AV$1,0)))=0,"",INDEX('By serial number'!$A:$AV,MATCH(TEXT($C204,"000"),'By serial number'!$A:$A,0),MATCH(_7043_DJones_1_export_excel_2_9_[[#Headers],[CEO_Name]],'By serial number'!$A$1:$AV$1,0)))</f>
        <v/>
      </c>
      <c r="BJ204" s="4" t="str">
        <f>IF(LEN(INDEX('By serial number'!$A:$AV,MATCH(TEXT($C204,"000"),'By serial number'!$A:$A,0),MATCH(_7043_DJones_1_export_excel_2_9_[[#Headers],[CEO_Title]],'By serial number'!$A$1:$AV$1,0)))=0,"",INDEX('By serial number'!$A:$AV,MATCH(TEXT($C204,"000"),'By serial number'!$A:$A,0),MATCH(_7043_DJones_1_export_excel_2_9_[[#Headers],[CEO_Title]],'By serial number'!$A$1:$AV$1,0)))</f>
        <v/>
      </c>
      <c r="BK204" s="4" t="str">
        <f>IF(LEN(INDEX('By serial number'!$A:$AV,MATCH(TEXT($C204,"000"),'By serial number'!$A:$A,0),MATCH(_7043_DJones_1_export_excel_2_9_[[#Headers],[CEO_Address1]],'By serial number'!$A$1:$AV$1,0)))=0,"",INDEX('By serial number'!$A:$AV,MATCH(TEXT($C204,"000"),'By serial number'!$A:$A,0),MATCH(_7043_DJones_1_export_excel_2_9_[[#Headers],[CEO_Address1]],'By serial number'!$A$1:$AV$1,0)))</f>
        <v/>
      </c>
      <c r="BL204" s="4" t="str">
        <f>IF(LEN(INDEX('By serial number'!$A:$AV,MATCH(TEXT($C204,"000"),'By serial number'!$A:$A,0),MATCH(_7043_DJones_1_export_excel_2_9_[[#Headers],[CEO_Address2]],'By serial number'!$A$1:$AV$1,0)))=0,"",INDEX('By serial number'!$A:$AV,MATCH(TEXT($C204,"000"),'By serial number'!$A:$A,0),MATCH(_7043_DJones_1_export_excel_2_9_[[#Headers],[CEO_Address2]],'By serial number'!$A$1:$AV$1,0)))</f>
        <v/>
      </c>
      <c r="BM204" s="4" t="str">
        <f>IF(LEN(INDEX('By serial number'!$A:$AV,MATCH(TEXT($C204,"000"),'By serial number'!$A:$A,0),MATCH(_7043_DJones_1_export_excel_2_9_[[#Headers],[CEO_Address3]],'By serial number'!$A$1:$AV$1,0)))=0,"",INDEX('By serial number'!$A:$AV,MATCH(TEXT($C204,"000"),'By serial number'!$A:$A,0),MATCH(_7043_DJones_1_export_excel_2_9_[[#Headers],[CEO_Address3]],'By serial number'!$A$1:$AV$1,0)))</f>
        <v/>
      </c>
      <c r="BN204" s="4" t="str">
        <f>IF(LEN(INDEX('By serial number'!$A:$AV,MATCH(TEXT($C204,"000"),'By serial number'!$A:$A,0),MATCH(_7043_DJones_1_export_excel_2_9_[[#Headers],[CEO_City]],'By serial number'!$A$1:$AV$1,0)))=0,"",INDEX('By serial number'!$A:$AV,MATCH(TEXT($C204,"000"),'By serial number'!$A:$A,0),MATCH(_7043_DJones_1_export_excel_2_9_[[#Headers],[CEO_City]],'By serial number'!$A$1:$AV$1,0)))</f>
        <v/>
      </c>
      <c r="BO204" s="4" t="str">
        <f>IF(LEN(INDEX('By serial number'!$A:$AV,MATCH(TEXT($C204,"000"),'By serial number'!$A:$A,0),MATCH(_7043_DJones_1_export_excel_2_9_[[#Headers],[CEO_State]],'By serial number'!$A$1:$AV$1,0)))=0,"",INDEX('By serial number'!$A:$AV,MATCH(TEXT($C204,"000"),'By serial number'!$A:$A,0),MATCH(_7043_DJones_1_export_excel_2_9_[[#Headers],[CEO_State]],'By serial number'!$A$1:$AV$1,0)))</f>
        <v/>
      </c>
      <c r="BP204" s="4" t="str">
        <f>IF(LEN(INDEX('By serial number'!$A:$AV,MATCH(TEXT($C204,"000"),'By serial number'!$A:$A,0),MATCH(_7043_DJones_1_export_excel_2_9_[[#Headers],[CEO_Postal_Code]],'By serial number'!$A$1:$AV$1,0)))=0,"",INDEX('By serial number'!$A:$AV,MATCH(TEXT($C204,"000"),'By serial number'!$A:$A,0),MATCH(_7043_DJones_1_export_excel_2_9_[[#Headers],[CEO_Postal_Code]],'By serial number'!$A$1:$AV$1,0)))</f>
        <v/>
      </c>
      <c r="BQ204" s="4" t="str">
        <f>IF(LEN(INDEX('By serial number'!$A:$AV,MATCH(TEXT($C204,"000"),'By serial number'!$A:$A,0),MATCH(_7043_DJones_1_export_excel_2_9_[[#Headers],[CEO_Country]],'By serial number'!$A$1:$AV$1,0)))=0,"",INDEX('By serial number'!$A:$AV,MATCH(TEXT($C204,"000"),'By serial number'!$A:$A,0),MATCH(_7043_DJones_1_export_excel_2_9_[[#Headers],[CEO_Country]],'By serial number'!$A$1:$AV$1,0)))</f>
        <v/>
      </c>
      <c r="BR204" s="4" t="str">
        <f>IF(LEN(INDEX('By serial number'!$A:$AV,MATCH(TEXT($C204,"000"),'By serial number'!$A:$A,0),MATCH(_7043_DJones_1_export_excel_2_9_[[#Headers],[CEO_Phone]],'By serial number'!$A$1:$AV$1,0)))=0,"",INDEX('By serial number'!$A:$AV,MATCH(TEXT($C204,"000"),'By serial number'!$A:$A,0),MATCH(_7043_DJones_1_export_excel_2_9_[[#Headers],[CEO_Phone]],'By serial number'!$A$1:$AV$1,0)))</f>
        <v/>
      </c>
      <c r="BS204" s="4" t="str">
        <f>IF(LEN(INDEX('By serial number'!$A:$AV,MATCH(TEXT($C204,"000"),'By serial number'!$A:$A,0),MATCH(_7043_DJones_1_export_excel_2_9_[[#Headers],[CEO_Phone_Extension]],'By serial number'!$A$1:$AV$1,0)))=0,"",INDEX('By serial number'!$A:$AV,MATCH(TEXT($C204,"000"),'By serial number'!$A:$A,0),MATCH(_7043_DJones_1_export_excel_2_9_[[#Headers],[CEO_Phone_Extension]],'By serial number'!$A$1:$AV$1,0)))</f>
        <v/>
      </c>
      <c r="BT204" s="4" t="str">
        <f>IF(LEN(INDEX('By serial number'!$A:$AV,MATCH(TEXT($C204,"000"),'By serial number'!$A:$A,0),MATCH(_7043_DJones_1_export_excel_2_9_[[#Headers],[CEO_Foreign_Phone]],'By serial number'!$A$1:$AV$1,0)))=0,"",INDEX('By serial number'!$A:$AV,MATCH(TEXT($C204,"000"),'By serial number'!$A:$A,0),MATCH(_7043_DJones_1_export_excel_2_9_[[#Headers],[CEO_Foreign_Phone]],'By serial number'!$A$1:$AV$1,0)))</f>
        <v/>
      </c>
      <c r="BU204" s="4" t="str">
        <f>IFERROR(INDEX(Zerobounce!$A:$B,MATCH(_7043_DJones_1_export_excel_2_9_[[#This Row],[COMPEMAILADDRESS]],Zerobounce!$A:$A,0),2),"")</f>
        <v>catch-all</v>
      </c>
      <c r="BV204" s="4" t="str">
        <f>IFERROR(INDEX(Zerobounce!$A:$B,MATCH(_7043_DJones_1_export_excel_2_9_[[#This Row],[CONTACTEMAIL]],Zerobounce!$A:$A,0),2),"")</f>
        <v/>
      </c>
      <c r="BW204" s="11"/>
    </row>
    <row r="205" spans="1:75" x14ac:dyDescent="0.25">
      <c r="A205" s="4" t="s">
        <v>999</v>
      </c>
      <c r="B205" s="4" t="s">
        <v>1000</v>
      </c>
      <c r="C205">
        <v>313</v>
      </c>
      <c r="D205" s="4" t="s">
        <v>2309</v>
      </c>
      <c r="E205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XC-LOH </v>
      </c>
      <c r="F205" s="4"/>
      <c r="G205" s="4"/>
      <c r="H205" s="4" t="s">
        <v>651</v>
      </c>
      <c r="I205" s="4" t="s">
        <v>515</v>
      </c>
      <c r="J205" s="4" t="s">
        <v>2310</v>
      </c>
      <c r="K205" s="4" t="s">
        <v>2311</v>
      </c>
      <c r="L205" s="4" t="s">
        <v>2312</v>
      </c>
      <c r="M205" s="4" t="s">
        <v>2313</v>
      </c>
      <c r="N205" s="4"/>
      <c r="O205">
        <v>11500</v>
      </c>
      <c r="P205" s="4" t="s">
        <v>651</v>
      </c>
      <c r="Q205" s="4" t="s">
        <v>1016</v>
      </c>
      <c r="R205" s="4" t="s">
        <v>2314</v>
      </c>
      <c r="S205" s="4" t="s">
        <v>2315</v>
      </c>
      <c r="T205" s="4" t="s">
        <v>2316</v>
      </c>
      <c r="U205" s="4"/>
      <c r="V205" s="4" t="s">
        <v>2317</v>
      </c>
      <c r="W205" s="4" t="s">
        <v>2318</v>
      </c>
      <c r="X205" s="4" t="s">
        <v>2319</v>
      </c>
      <c r="Y205" s="4"/>
      <c r="Z205" s="4" t="s">
        <v>2320</v>
      </c>
      <c r="AA205" s="4" t="s">
        <v>2320</v>
      </c>
      <c r="AB205" s="4"/>
      <c r="AC205" s="4" t="str">
        <f>IF(LEN(INDEX('By serial number'!$A:$AV,MATCH(TEXT($C205,"000"),'By serial number'!$A:$A,0),MATCH(_7043_DJones_1_export_excel_2_9_[[#Headers],["Operator"]],'By serial number'!$A$1:$AV$1,0)))=0,"",INDEX('By serial number'!$A:$AV,MATCH(TEXT($C205,"000"),'By serial number'!$A:$A,0),MATCH(_7043_DJones_1_export_excel_2_9_[[#Headers],["Operator"]],'By serial number'!$A$1:$AV$1,0)))</f>
        <v xml:space="preserve">Fuerza Aerea Mexicana </v>
      </c>
      <c r="AD205" s="4" t="str">
        <f>IF(LEN(INDEX('By serial number'!$A:$AV,MATCH(TEXT($C205,"000"),'By serial number'!$A:$A,0),MATCH(_7043_DJones_1_export_excel_2_9_[[#Headers],[Data]],'By serial number'!$A$1:$AV$1,0)))=0,"",INDEX('By serial number'!$A:$AV,MATCH(TEXT($C205,"000"),'By serial number'!$A:$A,0),MATCH(_7043_DJones_1_export_excel_2_9_[[#Headers],[Data]],'By serial number'!$A$1:$AV$1,0)))</f>
        <v>joint reg TP-08</v>
      </c>
      <c r="AE205" s="4" t="str">
        <f>IF(LEN(INDEX('By serial number'!$A:$AV,MATCH(TEXT($C205,"000"),'By serial number'!$A:$A,0),MATCH(_7043_DJones_1_export_excel_2_9_[[#Headers],[NAME]],'By serial number'!$A$1:$AV$1,0)))=0,"",INDEX('By serial number'!$A:$AV,MATCH(TEXT($C205,"000"),'By serial number'!$A:$A,0),MATCH(_7043_DJones_1_export_excel_2_9_[[#Headers],[NAME]],'By serial number'!$A$1:$AV$1,0)))</f>
        <v/>
      </c>
      <c r="AF205" s="4" t="str">
        <f>IF(LEN(INDEX('By serial number'!$A:$AV,MATCH(TEXT($C205,"000"),'By serial number'!$A:$A,0),MATCH(_7043_DJones_1_export_excel_2_9_[[#Headers],[STREET]],'By serial number'!$A$1:$AV$1,0)))=0,"",INDEX('By serial number'!$A:$AV,MATCH(TEXT($C205,"000"),'By serial number'!$A:$A,0),MATCH(_7043_DJones_1_export_excel_2_9_[[#Headers],[STREET]],'By serial number'!$A$1:$AV$1,0)))</f>
        <v/>
      </c>
      <c r="AG205" s="4" t="str">
        <f>IF(LEN(INDEX('By serial number'!$A:$AV,MATCH(TEXT($C205,"000"),'By serial number'!$A:$A,0),MATCH(_7043_DJones_1_export_excel_2_9_[[#Headers],[CITY]],'By serial number'!$A$1:$AV$1,0)))=0,"",INDEX('By serial number'!$A:$AV,MATCH(TEXT($C205,"000"),'By serial number'!$A:$A,0),MATCH(_7043_DJones_1_export_excel_2_9_[[#Headers],[CITY]],'By serial number'!$A$1:$AV$1,0)))</f>
        <v/>
      </c>
      <c r="AH205" s="4" t="str">
        <f>IF(LEN(INDEX('By serial number'!$A:$AV,MATCH(TEXT($C205,"000"),'By serial number'!$A:$A,0),MATCH(_7043_DJones_1_export_excel_2_9_[[#Headers],[STATE]],'By serial number'!$A$1:$AV$1,0)))=0,"",INDEX('By serial number'!$A:$AV,MATCH(TEXT($C205,"000"),'By serial number'!$A:$A,0),MATCH(_7043_DJones_1_export_excel_2_9_[[#Headers],[STATE]],'By serial number'!$A$1:$AV$1,0)))</f>
        <v/>
      </c>
      <c r="AI205" s="4" t="e">
        <f>IF(LEN(INDEX('By serial number'!$A:$AV,MATCH(TEXT($C205,"000"),'By serial number'!$A:$A,0),MATCH(_7043_DJones_1_export_excel_2_9_[[#Headers],[Column1]],'By serial number'!$A$1:$AV$1,0)))=0,"",INDEX('By serial number'!$A:$AV,MATCH(TEXT($C205,"000"),'By serial number'!$A:$A,0),MATCH(_7043_DJones_1_export_excel_2_9_[[#Headers],[Column1]],'By serial number'!$A$1:$AV$1,0)))</f>
        <v>#N/A</v>
      </c>
      <c r="AJ205" s="4" t="str">
        <f>IF(LEN(INDEX('By serial number'!$A:$AV,MATCH(TEXT($C205,"000"),'By serial number'!$A:$A,0),MATCH(_7043_DJones_1_export_excel_2_9_[[#Headers],[OTHER NAMES(1)]],'By serial number'!$A$1:$AV$1,0)))=0,"",INDEX('By serial number'!$A:$AV,MATCH(TEXT($C205,"000"),'By serial number'!$A:$A,0),MATCH(_7043_DJones_1_export_excel_2_9_[[#Headers],[OTHER NAMES(1)]],'By serial number'!$A$1:$AV$1,0)))</f>
        <v/>
      </c>
      <c r="AK205" s="4" t="str">
        <f>IF(LEN(INDEX('By serial number'!$A:$AV,MATCH(TEXT($C205,"000"),'By serial number'!$A:$A,0),MATCH(_7043_DJones_1_export_excel_2_9_[[#Headers],[OTHER NAMES(2)]],'By serial number'!$A$1:$AV$1,0)))=0,"",INDEX('By serial number'!$A:$AV,MATCH(TEXT($C205,"000"),'By serial number'!$A:$A,0),MATCH(_7043_DJones_1_export_excel_2_9_[[#Headers],[OTHER NAMES(2)]],'By serial number'!$A$1:$AV$1,0)))</f>
        <v/>
      </c>
      <c r="AL205" s="4" t="str">
        <f>IF(LEN(INDEX('By serial number'!$A:$AV,MATCH(TEXT($C205,"000"),'By serial number'!$A:$A,0),MATCH(_7043_DJones_1_export_excel_2_9_[[#Headers],[Part 135 Certificate Holder Name]],'By serial number'!$A$1:$AV$1,0)))=0,"",INDEX('By serial number'!$A:$AV,MATCH(TEXT($C205,"000"),'By serial number'!$A:$A,0),MATCH(_7043_DJones_1_export_excel_2_9_[[#Headers],[Part 135 Certificate Holder Name]],'By serial number'!$A$1:$AV$1,0)))</f>
        <v/>
      </c>
      <c r="AM205" s="4" t="str">
        <f>IF(LEN(INDEX('By serial number'!$A:$AV,MATCH(TEXT($C205,"000"),'By serial number'!$A:$A,0),MATCH(_7043_DJones_1_export_excel_2_9_[[#Headers],[Part 135 Dsgn]],'By serial number'!$A$1:$AV$1,0)))=0,"",INDEX('By serial number'!$A:$AV,MATCH(TEXT($C205,"000"),'By serial number'!$A:$A,0),MATCH(_7043_DJones_1_export_excel_2_9_[[#Headers],[Part 135 Dsgn]],'By serial number'!$A$1:$AV$1,0)))</f>
        <v/>
      </c>
      <c r="AN205" s="4" t="e">
        <f>IF(LEN(INDEX('By serial number'!$A:$AV,MATCH(TEXT($C205,"000"),'By serial number'!$A:$A,0),MATCH(_7043_DJones_1_export_excel_2_9_[[#Headers],[Column2]],'By serial number'!$A$1:$AV$1,0)))=0,"",INDEX('By serial number'!$A:$AV,MATCH(TEXT($C205,"000"),'By serial number'!$A:$A,0),MATCH(_7043_DJones_1_export_excel_2_9_[[#Headers],[Column2]],'By serial number'!$A$1:$AV$1,0)))</f>
        <v>#N/A</v>
      </c>
      <c r="AO205" s="4" t="str">
        <f>IF(LEN(INDEX('By serial number'!$A:$AV,MATCH(TEXT($C205,"000"),'By serial number'!$A:$A,0),MATCH(_7043_DJones_1_export_excel_2_9_[[#Headers],[DNB Key People]],'By serial number'!$A$1:$AV$1,0)))=0,"",INDEX('By serial number'!$A:$AV,MATCH(TEXT($C205,"000"),'By serial number'!$A:$A,0),MATCH(_7043_DJones_1_export_excel_2_9_[[#Headers],[DNB Key People]],'By serial number'!$A$1:$AV$1,0)))</f>
        <v/>
      </c>
      <c r="AP205" s="4" t="str">
        <f>IF(LEN(INDEX('By serial number'!$A:$AV,MATCH(TEXT($C205,"000"),'By serial number'!$A:$A,0),MATCH(_7043_DJones_1_export_excel_2_9_[[#Headers],[POC]],'By serial number'!$A$1:$AV$1,0)))=0,"",INDEX('By serial number'!$A:$AV,MATCH(TEXT($C205,"000"),'By serial number'!$A:$A,0),MATCH(_7043_DJones_1_export_excel_2_9_[[#Headers],[POC]],'By serial number'!$A$1:$AV$1,0)))</f>
        <v/>
      </c>
      <c r="AQ205" s="4" t="str">
        <f>IF(LEN(INDEX('By serial number'!$A:$AV,MATCH(TEXT($C205,"000"),'By serial number'!$A:$A,0),MATCH(_7043_DJones_1_export_excel_2_9_[[#Headers],[Title]],'By serial number'!$A$1:$AV$1,0)))=0,"",INDEX('By serial number'!$A:$AV,MATCH(TEXT($C205,"000"),'By serial number'!$A:$A,0),MATCH(_7043_DJones_1_export_excel_2_9_[[#Headers],[Title]],'By serial number'!$A$1:$AV$1,0)))</f>
        <v/>
      </c>
      <c r="AR205" s="4" t="str">
        <f>IF(LEN(INDEX('By serial number'!$A:$AV,MATCH(TEXT($C205,"000"),'By serial number'!$A:$A,0),MATCH(_7043_DJones_1_export_excel_2_9_[[#Headers],[Address]],'By serial number'!$A$1:$AV$1,0)))=0,"",INDEX('By serial number'!$A:$AV,MATCH(TEXT($C205,"000"),'By serial number'!$A:$A,0),MATCH(_7043_DJones_1_export_excel_2_9_[[#Headers],[Address]],'By serial number'!$A$1:$AV$1,0)))</f>
        <v/>
      </c>
      <c r="AS205" s="4" t="e">
        <f>IF(LEN(INDEX('By serial number'!$A:$AV,MATCH(TEXT($C205,"000"),'By serial number'!$A:$A,0),MATCH(_7043_DJones_1_export_excel_2_9_[[#Headers],[Column3]],'By serial number'!$A$1:$AV$1,0)))=0,"",INDEX('By serial number'!$A:$AV,MATCH(TEXT($C205,"000"),'By serial number'!$A:$A,0),MATCH(_7043_DJones_1_export_excel_2_9_[[#Headers],[Column3]],'By serial number'!$A$1:$AV$1,0)))</f>
        <v>#N/A</v>
      </c>
      <c r="AT205" s="4" t="str">
        <f>IF(LEN(INDEX('By serial number'!$A:$AV,MATCH(TEXT($C205,"000"),'By serial number'!$A:$A,0),MATCH(_7043_DJones_1_export_excel_2_9_[[#Headers],[Phone]],'By serial number'!$A$1:$AV$1,0)))=0,"",INDEX('By serial number'!$A:$AV,MATCH(TEXT($C205,"000"),'By serial number'!$A:$A,0),MATCH(_7043_DJones_1_export_excel_2_9_[[#Headers],[Phone]],'By serial number'!$A$1:$AV$1,0)))</f>
        <v/>
      </c>
      <c r="AU205" s="4" t="str">
        <f>IF(LEN(INDEX('By serial number'!$A:$AV,MATCH(TEXT($C205,"000"),'By serial number'!$A:$A,0),MATCH(_7043_DJones_1_export_excel_2_9_[[#Headers],[Email]],'By serial number'!$A$1:$AV$1,0)))=0,"",INDEX('By serial number'!$A:$AV,MATCH(TEXT($C205,"000"),'By serial number'!$A:$A,0),MATCH(_7043_DJones_1_export_excel_2_9_[[#Headers],[Email]],'By serial number'!$A$1:$AV$1,0)))</f>
        <v/>
      </c>
      <c r="AV205" s="4" t="e">
        <f>IF(LEN(INDEX('By serial number'!$A:$AV,MATCH(TEXT($C205,"000"),'By serial number'!$A:$A,0),MATCH(_7043_DJones_1_export_excel_2_9_[[#Headers],[Column4]],'By serial number'!$A$1:$AV$1,0)))=0,"",INDEX('By serial number'!$A:$AV,MATCH(TEXT($C205,"000"),'By serial number'!$A:$A,0),MATCH(_7043_DJones_1_export_excel_2_9_[[#Headers],[Column4]],'By serial number'!$A$1:$AV$1,0)))</f>
        <v>#N/A</v>
      </c>
      <c r="AW205" s="4" t="str">
        <f>IF(LEN(INDEX('By serial number'!$A:$AV,MATCH(TEXT($C205,"000"),'By serial number'!$A:$A,0),MATCH(_7043_DJones_1_export_excel_2_9_[[#Headers],[NBAA Name]],'By serial number'!$A$1:$AV$1,0)))=0,"",INDEX('By serial number'!$A:$AV,MATCH(TEXT($C205,"000"),'By serial number'!$A:$A,0),MATCH(_7043_DJones_1_export_excel_2_9_[[#Headers],[NBAA Name]],'By serial number'!$A$1:$AV$1,0)))</f>
        <v/>
      </c>
      <c r="AX205" s="4" t="str">
        <f>IF(LEN(INDEX('By serial number'!$A:$AV,MATCH(TEXT($C205,"000"),'By serial number'!$A:$A,0),MATCH(_7043_DJones_1_export_excel_2_9_[[#Headers],[NBAA Addr1]],'By serial number'!$A$1:$AV$1,0)))=0,"",INDEX('By serial number'!$A:$AV,MATCH(TEXT($C205,"000"),'By serial number'!$A:$A,0),MATCH(_7043_DJones_1_export_excel_2_9_[[#Headers],[NBAA Addr1]],'By serial number'!$A$1:$AV$1,0)))</f>
        <v/>
      </c>
      <c r="AY205" s="4" t="str">
        <f>IF(LEN(INDEX('By serial number'!$A:$AV,MATCH(TEXT($C205,"000"),'By serial number'!$A:$A,0),MATCH(_7043_DJones_1_export_excel_2_9_[[#Headers],[NBAA Addr2]],'By serial number'!$A$1:$AV$1,0)))=0,"",INDEX('By serial number'!$A:$AV,MATCH(TEXT($C205,"000"),'By serial number'!$A:$A,0),MATCH(_7043_DJones_1_export_excel_2_9_[[#Headers],[NBAA Addr2]],'By serial number'!$A$1:$AV$1,0)))</f>
        <v/>
      </c>
      <c r="AZ205" s="4" t="str">
        <f>IF(LEN(INDEX('By serial number'!$A:$AV,MATCH(TEXT($C205,"000"),'By serial number'!$A:$A,0),MATCH(_7043_DJones_1_export_excel_2_9_[[#Headers],[NBAA City]],'By serial number'!$A$1:$AV$1,0)))=0,"",INDEX('By serial number'!$A:$AV,MATCH(TEXT($C205,"000"),'By serial number'!$A:$A,0),MATCH(_7043_DJones_1_export_excel_2_9_[[#Headers],[NBAA City]],'By serial number'!$A$1:$AV$1,0)))</f>
        <v/>
      </c>
      <c r="BA205" s="4" t="str">
        <f>IF(LEN(INDEX('By serial number'!$A:$AV,MATCH(TEXT($C205,"000"),'By serial number'!$A:$A,0),MATCH(_7043_DJones_1_export_excel_2_9_[[#Headers],[NBAA State]],'By serial number'!$A$1:$AV$1,0)))=0,"",INDEX('By serial number'!$A:$AV,MATCH(TEXT($C205,"000"),'By serial number'!$A:$A,0),MATCH(_7043_DJones_1_export_excel_2_9_[[#Headers],[NBAA State]],'By serial number'!$A$1:$AV$1,0)))</f>
        <v/>
      </c>
      <c r="BB205" s="4" t="str">
        <f>IF(LEN(INDEX('By serial number'!$A:$AV,MATCH(TEXT($C205,"000"),'By serial number'!$A:$A,0),MATCH(_7043_DJones_1_export_excel_2_9_[[#Headers],[NBAA Zip]],'By serial number'!$A$1:$AV$1,0)))=0,"",INDEX('By serial number'!$A:$AV,MATCH(TEXT($C205,"000"),'By serial number'!$A:$A,0),MATCH(_7043_DJones_1_export_excel_2_9_[[#Headers],[NBAA Zip]],'By serial number'!$A$1:$AV$1,0)))</f>
        <v/>
      </c>
      <c r="BC205" s="4" t="str">
        <f>IF(LEN(INDEX('By serial number'!$A:$AV,MATCH(TEXT($C205,"000"),'By serial number'!$A:$A,0),MATCH(_7043_DJones_1_export_excel_2_9_[[#Headers],[NBAA Phone]],'By serial number'!$A$1:$AV$1,0)))=0,"",INDEX('By serial number'!$A:$AV,MATCH(TEXT($C205,"000"),'By serial number'!$A:$A,0),MATCH(_7043_DJones_1_export_excel_2_9_[[#Headers],[NBAA Phone]],'By serial number'!$A$1:$AV$1,0)))</f>
        <v/>
      </c>
      <c r="BD205" s="4" t="str">
        <f>IF(LEN(INDEX('By serial number'!$A:$AV,MATCH(TEXT($C205,"000"),'By serial number'!$A:$A,0),MATCH(_7043_DJones_1_export_excel_2_9_[[#Headers],[NBAA Web]],'By serial number'!$A$1:$AV$1,0)))=0,"",INDEX('By serial number'!$A:$AV,MATCH(TEXT($C205,"000"),'By serial number'!$A:$A,0),MATCH(_7043_DJones_1_export_excel_2_9_[[#Headers],[NBAA Web]],'By serial number'!$A$1:$AV$1,0)))</f>
        <v/>
      </c>
      <c r="BE205" s="4" t="str">
        <f>IF(LEN(INDEX('By serial number'!$A:$AV,MATCH(TEXT($C205,"000"),'By serial number'!$A:$A,0),MATCH(_7043_DJones_1_export_excel_2_9_[[#Headers],[NBAA email]],'By serial number'!$A$1:$AV$1,0)))=0,"",INDEX('By serial number'!$A:$AV,MATCH(TEXT($C205,"000"),'By serial number'!$A:$A,0),MATCH(_7043_DJones_1_export_excel_2_9_[[#Headers],[NBAA email]],'By serial number'!$A$1:$AV$1,0)))</f>
        <v/>
      </c>
      <c r="BF205" s="4" t="str">
        <f>IF(LEN(INDEX('By serial number'!$A:$AV,MATCH(TEXT($C205,"000"),'By serial number'!$A:$A,0),MATCH(_7043_DJones_1_export_excel_2_9_[[#Headers],[NBAA NBAA Link]],'By serial number'!$A$1:$AV$1,0)))=0,"",INDEX('By serial number'!$A:$AV,MATCH(TEXT($C205,"000"),'By serial number'!$A:$A,0),MATCH(_7043_DJones_1_export_excel_2_9_[[#Headers],[NBAA NBAA Link]],'By serial number'!$A$1:$AV$1,0)))</f>
        <v/>
      </c>
      <c r="BG205" s="4" t="str">
        <f>IF(LEN(INDEX('By serial number'!$A:$AV,MATCH(TEXT($C205,"000"),'By serial number'!$A:$A,0),MATCH(_7043_DJones_1_export_excel_2_9_[[#Headers],[Certificate Designator]],'By serial number'!$A$1:$AV$1,0)))=0,"",INDEX('By serial number'!$A:$AV,MATCH(TEXT($C205,"000"),'By serial number'!$A:$A,0),MATCH(_7043_DJones_1_export_excel_2_9_[[#Headers],[Certificate Designator]],'By serial number'!$A$1:$AV$1,0)))</f>
        <v/>
      </c>
      <c r="BH205" s="4" t="str">
        <f>IF(LEN(INDEX('By serial number'!$A:$AV,MATCH(TEXT($C205,"000"),'By serial number'!$A:$A,0),MATCH(_7043_DJones_1_export_excel_2_9_[[#Headers],[Company Name]],'By serial number'!$A$1:$AV$1,0)))=0,"",INDEX('By serial number'!$A:$AV,MATCH(TEXT($C205,"000"),'By serial number'!$A:$A,0),MATCH(_7043_DJones_1_export_excel_2_9_[[#Headers],[Company Name]],'By serial number'!$A$1:$AV$1,0)))</f>
        <v/>
      </c>
      <c r="BI205" s="4" t="str">
        <f>IF(LEN(INDEX('By serial number'!$A:$AV,MATCH(TEXT($C205,"000"),'By serial number'!$A:$A,0),MATCH(_7043_DJones_1_export_excel_2_9_[[#Headers],[CEO_Name]],'By serial number'!$A$1:$AV$1,0)))=0,"",INDEX('By serial number'!$A:$AV,MATCH(TEXT($C205,"000"),'By serial number'!$A:$A,0),MATCH(_7043_DJones_1_export_excel_2_9_[[#Headers],[CEO_Name]],'By serial number'!$A$1:$AV$1,0)))</f>
        <v/>
      </c>
      <c r="BJ205" s="4" t="str">
        <f>IF(LEN(INDEX('By serial number'!$A:$AV,MATCH(TEXT($C205,"000"),'By serial number'!$A:$A,0),MATCH(_7043_DJones_1_export_excel_2_9_[[#Headers],[CEO_Title]],'By serial number'!$A$1:$AV$1,0)))=0,"",INDEX('By serial number'!$A:$AV,MATCH(TEXT($C205,"000"),'By serial number'!$A:$A,0),MATCH(_7043_DJones_1_export_excel_2_9_[[#Headers],[CEO_Title]],'By serial number'!$A$1:$AV$1,0)))</f>
        <v/>
      </c>
      <c r="BK205" s="4" t="str">
        <f>IF(LEN(INDEX('By serial number'!$A:$AV,MATCH(TEXT($C205,"000"),'By serial number'!$A:$A,0),MATCH(_7043_DJones_1_export_excel_2_9_[[#Headers],[CEO_Address1]],'By serial number'!$A$1:$AV$1,0)))=0,"",INDEX('By serial number'!$A:$AV,MATCH(TEXT($C205,"000"),'By serial number'!$A:$A,0),MATCH(_7043_DJones_1_export_excel_2_9_[[#Headers],[CEO_Address1]],'By serial number'!$A$1:$AV$1,0)))</f>
        <v/>
      </c>
      <c r="BL205" s="4" t="str">
        <f>IF(LEN(INDEX('By serial number'!$A:$AV,MATCH(TEXT($C205,"000"),'By serial number'!$A:$A,0),MATCH(_7043_DJones_1_export_excel_2_9_[[#Headers],[CEO_Address2]],'By serial number'!$A$1:$AV$1,0)))=0,"",INDEX('By serial number'!$A:$AV,MATCH(TEXT($C205,"000"),'By serial number'!$A:$A,0),MATCH(_7043_DJones_1_export_excel_2_9_[[#Headers],[CEO_Address2]],'By serial number'!$A$1:$AV$1,0)))</f>
        <v/>
      </c>
      <c r="BM205" s="4" t="str">
        <f>IF(LEN(INDEX('By serial number'!$A:$AV,MATCH(TEXT($C205,"000"),'By serial number'!$A:$A,0),MATCH(_7043_DJones_1_export_excel_2_9_[[#Headers],[CEO_Address3]],'By serial number'!$A$1:$AV$1,0)))=0,"",INDEX('By serial number'!$A:$AV,MATCH(TEXT($C205,"000"),'By serial number'!$A:$A,0),MATCH(_7043_DJones_1_export_excel_2_9_[[#Headers],[CEO_Address3]],'By serial number'!$A$1:$AV$1,0)))</f>
        <v/>
      </c>
      <c r="BN205" s="4" t="str">
        <f>IF(LEN(INDEX('By serial number'!$A:$AV,MATCH(TEXT($C205,"000"),'By serial number'!$A:$A,0),MATCH(_7043_DJones_1_export_excel_2_9_[[#Headers],[CEO_City]],'By serial number'!$A$1:$AV$1,0)))=0,"",INDEX('By serial number'!$A:$AV,MATCH(TEXT($C205,"000"),'By serial number'!$A:$A,0),MATCH(_7043_DJones_1_export_excel_2_9_[[#Headers],[CEO_City]],'By serial number'!$A$1:$AV$1,0)))</f>
        <v/>
      </c>
      <c r="BO205" s="4" t="str">
        <f>IF(LEN(INDEX('By serial number'!$A:$AV,MATCH(TEXT($C205,"000"),'By serial number'!$A:$A,0),MATCH(_7043_DJones_1_export_excel_2_9_[[#Headers],[CEO_State]],'By serial number'!$A$1:$AV$1,0)))=0,"",INDEX('By serial number'!$A:$AV,MATCH(TEXT($C205,"000"),'By serial number'!$A:$A,0),MATCH(_7043_DJones_1_export_excel_2_9_[[#Headers],[CEO_State]],'By serial number'!$A$1:$AV$1,0)))</f>
        <v/>
      </c>
      <c r="BP205" s="4" t="str">
        <f>IF(LEN(INDEX('By serial number'!$A:$AV,MATCH(TEXT($C205,"000"),'By serial number'!$A:$A,0),MATCH(_7043_DJones_1_export_excel_2_9_[[#Headers],[CEO_Postal_Code]],'By serial number'!$A$1:$AV$1,0)))=0,"",INDEX('By serial number'!$A:$AV,MATCH(TEXT($C205,"000"),'By serial number'!$A:$A,0),MATCH(_7043_DJones_1_export_excel_2_9_[[#Headers],[CEO_Postal_Code]],'By serial number'!$A$1:$AV$1,0)))</f>
        <v/>
      </c>
      <c r="BQ205" s="4" t="str">
        <f>IF(LEN(INDEX('By serial number'!$A:$AV,MATCH(TEXT($C205,"000"),'By serial number'!$A:$A,0),MATCH(_7043_DJones_1_export_excel_2_9_[[#Headers],[CEO_Country]],'By serial number'!$A$1:$AV$1,0)))=0,"",INDEX('By serial number'!$A:$AV,MATCH(TEXT($C205,"000"),'By serial number'!$A:$A,0),MATCH(_7043_DJones_1_export_excel_2_9_[[#Headers],[CEO_Country]],'By serial number'!$A$1:$AV$1,0)))</f>
        <v/>
      </c>
      <c r="BR205" s="4" t="str">
        <f>IF(LEN(INDEX('By serial number'!$A:$AV,MATCH(TEXT($C205,"000"),'By serial number'!$A:$A,0),MATCH(_7043_DJones_1_export_excel_2_9_[[#Headers],[CEO_Phone]],'By serial number'!$A$1:$AV$1,0)))=0,"",INDEX('By serial number'!$A:$AV,MATCH(TEXT($C205,"000"),'By serial number'!$A:$A,0),MATCH(_7043_DJones_1_export_excel_2_9_[[#Headers],[CEO_Phone]],'By serial number'!$A$1:$AV$1,0)))</f>
        <v/>
      </c>
      <c r="BS205" s="4" t="str">
        <f>IF(LEN(INDEX('By serial number'!$A:$AV,MATCH(TEXT($C205,"000"),'By serial number'!$A:$A,0),MATCH(_7043_DJones_1_export_excel_2_9_[[#Headers],[CEO_Phone_Extension]],'By serial number'!$A$1:$AV$1,0)))=0,"",INDEX('By serial number'!$A:$AV,MATCH(TEXT($C205,"000"),'By serial number'!$A:$A,0),MATCH(_7043_DJones_1_export_excel_2_9_[[#Headers],[CEO_Phone_Extension]],'By serial number'!$A$1:$AV$1,0)))</f>
        <v/>
      </c>
      <c r="BT205" s="4" t="str">
        <f>IF(LEN(INDEX('By serial number'!$A:$AV,MATCH(TEXT($C205,"000"),'By serial number'!$A:$A,0),MATCH(_7043_DJones_1_export_excel_2_9_[[#Headers],[CEO_Foreign_Phone]],'By serial number'!$A$1:$AV$1,0)))=0,"",INDEX('By serial number'!$A:$AV,MATCH(TEXT($C205,"000"),'By serial number'!$A:$A,0),MATCH(_7043_DJones_1_export_excel_2_9_[[#Headers],[CEO_Foreign_Phone]],'By serial number'!$A$1:$AV$1,0)))</f>
        <v/>
      </c>
      <c r="BU205" s="4" t="str">
        <f>IFERROR(INDEX(Zerobounce!$A:$B,MATCH(_7043_DJones_1_export_excel_2_9_[[#This Row],[COMPEMAILADDRESS]],Zerobounce!$A:$A,0),2),"")</f>
        <v>catch-all</v>
      </c>
      <c r="BV205" s="4" t="str">
        <f>IFERROR(INDEX(Zerobounce!$A:$B,MATCH(_7043_DJones_1_export_excel_2_9_[[#This Row],[CONTACTEMAIL]],Zerobounce!$A:$A,0),2),"")</f>
        <v/>
      </c>
      <c r="BW205" s="11"/>
    </row>
    <row r="206" spans="1:75" x14ac:dyDescent="0.25">
      <c r="A206" s="4" t="s">
        <v>999</v>
      </c>
      <c r="B206" s="4" t="s">
        <v>1000</v>
      </c>
      <c r="C206">
        <v>314</v>
      </c>
      <c r="D206" s="4" t="s">
        <v>2321</v>
      </c>
      <c r="E206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XC-LOI </v>
      </c>
      <c r="F206" s="4"/>
      <c r="G206" s="4"/>
      <c r="H206" s="4" t="s">
        <v>651</v>
      </c>
      <c r="I206" s="4" t="s">
        <v>515</v>
      </c>
      <c r="J206" s="4" t="s">
        <v>2310</v>
      </c>
      <c r="K206" s="4" t="s">
        <v>2311</v>
      </c>
      <c r="L206" s="4" t="s">
        <v>2312</v>
      </c>
      <c r="M206" s="4" t="s">
        <v>2313</v>
      </c>
      <c r="N206" s="4"/>
      <c r="O206">
        <v>11500</v>
      </c>
      <c r="P206" s="4" t="s">
        <v>651</v>
      </c>
      <c r="Q206" s="4" t="s">
        <v>1016</v>
      </c>
      <c r="R206" s="4" t="s">
        <v>2314</v>
      </c>
      <c r="S206" s="4" t="s">
        <v>2315</v>
      </c>
      <c r="T206" s="4" t="s">
        <v>2316</v>
      </c>
      <c r="U206" s="4"/>
      <c r="V206" s="4" t="s">
        <v>2317</v>
      </c>
      <c r="W206" s="4" t="s">
        <v>2318</v>
      </c>
      <c r="X206" s="4" t="s">
        <v>2319</v>
      </c>
      <c r="Y206" s="4"/>
      <c r="Z206" s="4" t="s">
        <v>2320</v>
      </c>
      <c r="AA206" s="4" t="s">
        <v>2320</v>
      </c>
      <c r="AB206" s="4"/>
      <c r="AC206" s="4" t="str">
        <f>IF(LEN(INDEX('By serial number'!$A:$AV,MATCH(TEXT($C206,"000"),'By serial number'!$A:$A,0),MATCH(_7043_DJones_1_export_excel_2_9_[[#Headers],["Operator"]],'By serial number'!$A$1:$AV$1,0)))=0,"",INDEX('By serial number'!$A:$AV,MATCH(TEXT($C206,"000"),'By serial number'!$A:$A,0),MATCH(_7043_DJones_1_export_excel_2_9_[[#Headers],["Operator"]],'By serial number'!$A$1:$AV$1,0)))</f>
        <v xml:space="preserve">Fuerza Aerea Mexicana </v>
      </c>
      <c r="AD206" s="4" t="str">
        <f>IF(LEN(INDEX('By serial number'!$A:$AV,MATCH(TEXT($C206,"000"),'By serial number'!$A:$A,0),MATCH(_7043_DJones_1_export_excel_2_9_[[#Headers],[Data]],'By serial number'!$A$1:$AV$1,0)))=0,"",INDEX('By serial number'!$A:$AV,MATCH(TEXT($C206,"000"),'By serial number'!$A:$A,0),MATCH(_7043_DJones_1_export_excel_2_9_[[#Headers],[Data]],'By serial number'!$A$1:$AV$1,0)))</f>
        <v>Presidencia de la Republica</v>
      </c>
      <c r="AE206" s="4" t="str">
        <f>IF(LEN(INDEX('By serial number'!$A:$AV,MATCH(TEXT($C206,"000"),'By serial number'!$A:$A,0),MATCH(_7043_DJones_1_export_excel_2_9_[[#Headers],[NAME]],'By serial number'!$A$1:$AV$1,0)))=0,"",INDEX('By serial number'!$A:$AV,MATCH(TEXT($C206,"000"),'By serial number'!$A:$A,0),MATCH(_7043_DJones_1_export_excel_2_9_[[#Headers],[NAME]],'By serial number'!$A$1:$AV$1,0)))</f>
        <v/>
      </c>
      <c r="AF206" s="4" t="str">
        <f>IF(LEN(INDEX('By serial number'!$A:$AV,MATCH(TEXT($C206,"000"),'By serial number'!$A:$A,0),MATCH(_7043_DJones_1_export_excel_2_9_[[#Headers],[STREET]],'By serial number'!$A$1:$AV$1,0)))=0,"",INDEX('By serial number'!$A:$AV,MATCH(TEXT($C206,"000"),'By serial number'!$A:$A,0),MATCH(_7043_DJones_1_export_excel_2_9_[[#Headers],[STREET]],'By serial number'!$A$1:$AV$1,0)))</f>
        <v/>
      </c>
      <c r="AG206" s="4" t="str">
        <f>IF(LEN(INDEX('By serial number'!$A:$AV,MATCH(TEXT($C206,"000"),'By serial number'!$A:$A,0),MATCH(_7043_DJones_1_export_excel_2_9_[[#Headers],[CITY]],'By serial number'!$A$1:$AV$1,0)))=0,"",INDEX('By serial number'!$A:$AV,MATCH(TEXT($C206,"000"),'By serial number'!$A:$A,0),MATCH(_7043_DJones_1_export_excel_2_9_[[#Headers],[CITY]],'By serial number'!$A$1:$AV$1,0)))</f>
        <v/>
      </c>
      <c r="AH206" s="4" t="str">
        <f>IF(LEN(INDEX('By serial number'!$A:$AV,MATCH(TEXT($C206,"000"),'By serial number'!$A:$A,0),MATCH(_7043_DJones_1_export_excel_2_9_[[#Headers],[STATE]],'By serial number'!$A$1:$AV$1,0)))=0,"",INDEX('By serial number'!$A:$AV,MATCH(TEXT($C206,"000"),'By serial number'!$A:$A,0),MATCH(_7043_DJones_1_export_excel_2_9_[[#Headers],[STATE]],'By serial number'!$A$1:$AV$1,0)))</f>
        <v/>
      </c>
      <c r="AI206" s="4" t="e">
        <f>IF(LEN(INDEX('By serial number'!$A:$AV,MATCH(TEXT($C206,"000"),'By serial number'!$A:$A,0),MATCH(_7043_DJones_1_export_excel_2_9_[[#Headers],[Column1]],'By serial number'!$A$1:$AV$1,0)))=0,"",INDEX('By serial number'!$A:$AV,MATCH(TEXT($C206,"000"),'By serial number'!$A:$A,0),MATCH(_7043_DJones_1_export_excel_2_9_[[#Headers],[Column1]],'By serial number'!$A$1:$AV$1,0)))</f>
        <v>#N/A</v>
      </c>
      <c r="AJ206" s="4" t="str">
        <f>IF(LEN(INDEX('By serial number'!$A:$AV,MATCH(TEXT($C206,"000"),'By serial number'!$A:$A,0),MATCH(_7043_DJones_1_export_excel_2_9_[[#Headers],[OTHER NAMES(1)]],'By serial number'!$A$1:$AV$1,0)))=0,"",INDEX('By serial number'!$A:$AV,MATCH(TEXT($C206,"000"),'By serial number'!$A:$A,0),MATCH(_7043_DJones_1_export_excel_2_9_[[#Headers],[OTHER NAMES(1)]],'By serial number'!$A$1:$AV$1,0)))</f>
        <v/>
      </c>
      <c r="AK206" s="4" t="str">
        <f>IF(LEN(INDEX('By serial number'!$A:$AV,MATCH(TEXT($C206,"000"),'By serial number'!$A:$A,0),MATCH(_7043_DJones_1_export_excel_2_9_[[#Headers],[OTHER NAMES(2)]],'By serial number'!$A$1:$AV$1,0)))=0,"",INDEX('By serial number'!$A:$AV,MATCH(TEXT($C206,"000"),'By serial number'!$A:$A,0),MATCH(_7043_DJones_1_export_excel_2_9_[[#Headers],[OTHER NAMES(2)]],'By serial number'!$A$1:$AV$1,0)))</f>
        <v/>
      </c>
      <c r="AL206" s="4" t="str">
        <f>IF(LEN(INDEX('By serial number'!$A:$AV,MATCH(TEXT($C206,"000"),'By serial number'!$A:$A,0),MATCH(_7043_DJones_1_export_excel_2_9_[[#Headers],[Part 135 Certificate Holder Name]],'By serial number'!$A$1:$AV$1,0)))=0,"",INDEX('By serial number'!$A:$AV,MATCH(TEXT($C206,"000"),'By serial number'!$A:$A,0),MATCH(_7043_DJones_1_export_excel_2_9_[[#Headers],[Part 135 Certificate Holder Name]],'By serial number'!$A$1:$AV$1,0)))</f>
        <v/>
      </c>
      <c r="AM206" s="4" t="str">
        <f>IF(LEN(INDEX('By serial number'!$A:$AV,MATCH(TEXT($C206,"000"),'By serial number'!$A:$A,0),MATCH(_7043_DJones_1_export_excel_2_9_[[#Headers],[Part 135 Dsgn]],'By serial number'!$A$1:$AV$1,0)))=0,"",INDEX('By serial number'!$A:$AV,MATCH(TEXT($C206,"000"),'By serial number'!$A:$A,0),MATCH(_7043_DJones_1_export_excel_2_9_[[#Headers],[Part 135 Dsgn]],'By serial number'!$A$1:$AV$1,0)))</f>
        <v/>
      </c>
      <c r="AN206" s="4" t="e">
        <f>IF(LEN(INDEX('By serial number'!$A:$AV,MATCH(TEXT($C206,"000"),'By serial number'!$A:$A,0),MATCH(_7043_DJones_1_export_excel_2_9_[[#Headers],[Column2]],'By serial number'!$A$1:$AV$1,0)))=0,"",INDEX('By serial number'!$A:$AV,MATCH(TEXT($C206,"000"),'By serial number'!$A:$A,0),MATCH(_7043_DJones_1_export_excel_2_9_[[#Headers],[Column2]],'By serial number'!$A$1:$AV$1,0)))</f>
        <v>#N/A</v>
      </c>
      <c r="AO206" s="4" t="str">
        <f>IF(LEN(INDEX('By serial number'!$A:$AV,MATCH(TEXT($C206,"000"),'By serial number'!$A:$A,0),MATCH(_7043_DJones_1_export_excel_2_9_[[#Headers],[DNB Key People]],'By serial number'!$A$1:$AV$1,0)))=0,"",INDEX('By serial number'!$A:$AV,MATCH(TEXT($C206,"000"),'By serial number'!$A:$A,0),MATCH(_7043_DJones_1_export_excel_2_9_[[#Headers],[DNB Key People]],'By serial number'!$A$1:$AV$1,0)))</f>
        <v/>
      </c>
      <c r="AP206" s="4" t="str">
        <f>IF(LEN(INDEX('By serial number'!$A:$AV,MATCH(TEXT($C206,"000"),'By serial number'!$A:$A,0),MATCH(_7043_DJones_1_export_excel_2_9_[[#Headers],[POC]],'By serial number'!$A$1:$AV$1,0)))=0,"",INDEX('By serial number'!$A:$AV,MATCH(TEXT($C206,"000"),'By serial number'!$A:$A,0),MATCH(_7043_DJones_1_export_excel_2_9_[[#Headers],[POC]],'By serial number'!$A$1:$AV$1,0)))</f>
        <v/>
      </c>
      <c r="AQ206" s="4" t="str">
        <f>IF(LEN(INDEX('By serial number'!$A:$AV,MATCH(TEXT($C206,"000"),'By serial number'!$A:$A,0),MATCH(_7043_DJones_1_export_excel_2_9_[[#Headers],[Title]],'By serial number'!$A$1:$AV$1,0)))=0,"",INDEX('By serial number'!$A:$AV,MATCH(TEXT($C206,"000"),'By serial number'!$A:$A,0),MATCH(_7043_DJones_1_export_excel_2_9_[[#Headers],[Title]],'By serial number'!$A$1:$AV$1,0)))</f>
        <v/>
      </c>
      <c r="AR206" s="4" t="str">
        <f>IF(LEN(INDEX('By serial number'!$A:$AV,MATCH(TEXT($C206,"000"),'By serial number'!$A:$A,0),MATCH(_7043_DJones_1_export_excel_2_9_[[#Headers],[Address]],'By serial number'!$A$1:$AV$1,0)))=0,"",INDEX('By serial number'!$A:$AV,MATCH(TEXT($C206,"000"),'By serial number'!$A:$A,0),MATCH(_7043_DJones_1_export_excel_2_9_[[#Headers],[Address]],'By serial number'!$A$1:$AV$1,0)))</f>
        <v/>
      </c>
      <c r="AS206" s="4" t="e">
        <f>IF(LEN(INDEX('By serial number'!$A:$AV,MATCH(TEXT($C206,"000"),'By serial number'!$A:$A,0),MATCH(_7043_DJones_1_export_excel_2_9_[[#Headers],[Column3]],'By serial number'!$A$1:$AV$1,0)))=0,"",INDEX('By serial number'!$A:$AV,MATCH(TEXT($C206,"000"),'By serial number'!$A:$A,0),MATCH(_7043_DJones_1_export_excel_2_9_[[#Headers],[Column3]],'By serial number'!$A$1:$AV$1,0)))</f>
        <v>#N/A</v>
      </c>
      <c r="AT206" s="4" t="str">
        <f>IF(LEN(INDEX('By serial number'!$A:$AV,MATCH(TEXT($C206,"000"),'By serial number'!$A:$A,0),MATCH(_7043_DJones_1_export_excel_2_9_[[#Headers],[Phone]],'By serial number'!$A$1:$AV$1,0)))=0,"",INDEX('By serial number'!$A:$AV,MATCH(TEXT($C206,"000"),'By serial number'!$A:$A,0),MATCH(_7043_DJones_1_export_excel_2_9_[[#Headers],[Phone]],'By serial number'!$A$1:$AV$1,0)))</f>
        <v/>
      </c>
      <c r="AU206" s="4" t="str">
        <f>IF(LEN(INDEX('By serial number'!$A:$AV,MATCH(TEXT($C206,"000"),'By serial number'!$A:$A,0),MATCH(_7043_DJones_1_export_excel_2_9_[[#Headers],[Email]],'By serial number'!$A$1:$AV$1,0)))=0,"",INDEX('By serial number'!$A:$AV,MATCH(TEXT($C206,"000"),'By serial number'!$A:$A,0),MATCH(_7043_DJones_1_export_excel_2_9_[[#Headers],[Email]],'By serial number'!$A$1:$AV$1,0)))</f>
        <v/>
      </c>
      <c r="AV206" s="4" t="e">
        <f>IF(LEN(INDEX('By serial number'!$A:$AV,MATCH(TEXT($C206,"000"),'By serial number'!$A:$A,0),MATCH(_7043_DJones_1_export_excel_2_9_[[#Headers],[Column4]],'By serial number'!$A$1:$AV$1,0)))=0,"",INDEX('By serial number'!$A:$AV,MATCH(TEXT($C206,"000"),'By serial number'!$A:$A,0),MATCH(_7043_DJones_1_export_excel_2_9_[[#Headers],[Column4]],'By serial number'!$A$1:$AV$1,0)))</f>
        <v>#N/A</v>
      </c>
      <c r="AW206" s="4" t="str">
        <f>IF(LEN(INDEX('By serial number'!$A:$AV,MATCH(TEXT($C206,"000"),'By serial number'!$A:$A,0),MATCH(_7043_DJones_1_export_excel_2_9_[[#Headers],[NBAA Name]],'By serial number'!$A$1:$AV$1,0)))=0,"",INDEX('By serial number'!$A:$AV,MATCH(TEXT($C206,"000"),'By serial number'!$A:$A,0),MATCH(_7043_DJones_1_export_excel_2_9_[[#Headers],[NBAA Name]],'By serial number'!$A$1:$AV$1,0)))</f>
        <v/>
      </c>
      <c r="AX206" s="4" t="str">
        <f>IF(LEN(INDEX('By serial number'!$A:$AV,MATCH(TEXT($C206,"000"),'By serial number'!$A:$A,0),MATCH(_7043_DJones_1_export_excel_2_9_[[#Headers],[NBAA Addr1]],'By serial number'!$A$1:$AV$1,0)))=0,"",INDEX('By serial number'!$A:$AV,MATCH(TEXT($C206,"000"),'By serial number'!$A:$A,0),MATCH(_7043_DJones_1_export_excel_2_9_[[#Headers],[NBAA Addr1]],'By serial number'!$A$1:$AV$1,0)))</f>
        <v/>
      </c>
      <c r="AY206" s="4" t="str">
        <f>IF(LEN(INDEX('By serial number'!$A:$AV,MATCH(TEXT($C206,"000"),'By serial number'!$A:$A,0),MATCH(_7043_DJones_1_export_excel_2_9_[[#Headers],[NBAA Addr2]],'By serial number'!$A$1:$AV$1,0)))=0,"",INDEX('By serial number'!$A:$AV,MATCH(TEXT($C206,"000"),'By serial number'!$A:$A,0),MATCH(_7043_DJones_1_export_excel_2_9_[[#Headers],[NBAA Addr2]],'By serial number'!$A$1:$AV$1,0)))</f>
        <v/>
      </c>
      <c r="AZ206" s="4" t="str">
        <f>IF(LEN(INDEX('By serial number'!$A:$AV,MATCH(TEXT($C206,"000"),'By serial number'!$A:$A,0),MATCH(_7043_DJones_1_export_excel_2_9_[[#Headers],[NBAA City]],'By serial number'!$A$1:$AV$1,0)))=0,"",INDEX('By serial number'!$A:$AV,MATCH(TEXT($C206,"000"),'By serial number'!$A:$A,0),MATCH(_7043_DJones_1_export_excel_2_9_[[#Headers],[NBAA City]],'By serial number'!$A$1:$AV$1,0)))</f>
        <v/>
      </c>
      <c r="BA206" s="4" t="str">
        <f>IF(LEN(INDEX('By serial number'!$A:$AV,MATCH(TEXT($C206,"000"),'By serial number'!$A:$A,0),MATCH(_7043_DJones_1_export_excel_2_9_[[#Headers],[NBAA State]],'By serial number'!$A$1:$AV$1,0)))=0,"",INDEX('By serial number'!$A:$AV,MATCH(TEXT($C206,"000"),'By serial number'!$A:$A,0),MATCH(_7043_DJones_1_export_excel_2_9_[[#Headers],[NBAA State]],'By serial number'!$A$1:$AV$1,0)))</f>
        <v/>
      </c>
      <c r="BB206" s="4" t="str">
        <f>IF(LEN(INDEX('By serial number'!$A:$AV,MATCH(TEXT($C206,"000"),'By serial number'!$A:$A,0),MATCH(_7043_DJones_1_export_excel_2_9_[[#Headers],[NBAA Zip]],'By serial number'!$A$1:$AV$1,0)))=0,"",INDEX('By serial number'!$A:$AV,MATCH(TEXT($C206,"000"),'By serial number'!$A:$A,0),MATCH(_7043_DJones_1_export_excel_2_9_[[#Headers],[NBAA Zip]],'By serial number'!$A$1:$AV$1,0)))</f>
        <v/>
      </c>
      <c r="BC206" s="4" t="str">
        <f>IF(LEN(INDEX('By serial number'!$A:$AV,MATCH(TEXT($C206,"000"),'By serial number'!$A:$A,0),MATCH(_7043_DJones_1_export_excel_2_9_[[#Headers],[NBAA Phone]],'By serial number'!$A$1:$AV$1,0)))=0,"",INDEX('By serial number'!$A:$AV,MATCH(TEXT($C206,"000"),'By serial number'!$A:$A,0),MATCH(_7043_DJones_1_export_excel_2_9_[[#Headers],[NBAA Phone]],'By serial number'!$A$1:$AV$1,0)))</f>
        <v/>
      </c>
      <c r="BD206" s="4" t="str">
        <f>IF(LEN(INDEX('By serial number'!$A:$AV,MATCH(TEXT($C206,"000"),'By serial number'!$A:$A,0),MATCH(_7043_DJones_1_export_excel_2_9_[[#Headers],[NBAA Web]],'By serial number'!$A$1:$AV$1,0)))=0,"",INDEX('By serial number'!$A:$AV,MATCH(TEXT($C206,"000"),'By serial number'!$A:$A,0),MATCH(_7043_DJones_1_export_excel_2_9_[[#Headers],[NBAA Web]],'By serial number'!$A$1:$AV$1,0)))</f>
        <v/>
      </c>
      <c r="BE206" s="4" t="str">
        <f>IF(LEN(INDEX('By serial number'!$A:$AV,MATCH(TEXT($C206,"000"),'By serial number'!$A:$A,0),MATCH(_7043_DJones_1_export_excel_2_9_[[#Headers],[NBAA email]],'By serial number'!$A$1:$AV$1,0)))=0,"",INDEX('By serial number'!$A:$AV,MATCH(TEXT($C206,"000"),'By serial number'!$A:$A,0),MATCH(_7043_DJones_1_export_excel_2_9_[[#Headers],[NBAA email]],'By serial number'!$A$1:$AV$1,0)))</f>
        <v/>
      </c>
      <c r="BF206" s="4" t="str">
        <f>IF(LEN(INDEX('By serial number'!$A:$AV,MATCH(TEXT($C206,"000"),'By serial number'!$A:$A,0),MATCH(_7043_DJones_1_export_excel_2_9_[[#Headers],[NBAA NBAA Link]],'By serial number'!$A$1:$AV$1,0)))=0,"",INDEX('By serial number'!$A:$AV,MATCH(TEXT($C206,"000"),'By serial number'!$A:$A,0),MATCH(_7043_DJones_1_export_excel_2_9_[[#Headers],[NBAA NBAA Link]],'By serial number'!$A$1:$AV$1,0)))</f>
        <v/>
      </c>
      <c r="BG206" s="4" t="str">
        <f>IF(LEN(INDEX('By serial number'!$A:$AV,MATCH(TEXT($C206,"000"),'By serial number'!$A:$A,0),MATCH(_7043_DJones_1_export_excel_2_9_[[#Headers],[Certificate Designator]],'By serial number'!$A$1:$AV$1,0)))=0,"",INDEX('By serial number'!$A:$AV,MATCH(TEXT($C206,"000"),'By serial number'!$A:$A,0),MATCH(_7043_DJones_1_export_excel_2_9_[[#Headers],[Certificate Designator]],'By serial number'!$A$1:$AV$1,0)))</f>
        <v/>
      </c>
      <c r="BH206" s="4" t="str">
        <f>IF(LEN(INDEX('By serial number'!$A:$AV,MATCH(TEXT($C206,"000"),'By serial number'!$A:$A,0),MATCH(_7043_DJones_1_export_excel_2_9_[[#Headers],[Company Name]],'By serial number'!$A$1:$AV$1,0)))=0,"",INDEX('By serial number'!$A:$AV,MATCH(TEXT($C206,"000"),'By serial number'!$A:$A,0),MATCH(_7043_DJones_1_export_excel_2_9_[[#Headers],[Company Name]],'By serial number'!$A$1:$AV$1,0)))</f>
        <v/>
      </c>
      <c r="BI206" s="4" t="str">
        <f>IF(LEN(INDEX('By serial number'!$A:$AV,MATCH(TEXT($C206,"000"),'By serial number'!$A:$A,0),MATCH(_7043_DJones_1_export_excel_2_9_[[#Headers],[CEO_Name]],'By serial number'!$A$1:$AV$1,0)))=0,"",INDEX('By serial number'!$A:$AV,MATCH(TEXT($C206,"000"),'By serial number'!$A:$A,0),MATCH(_7043_DJones_1_export_excel_2_9_[[#Headers],[CEO_Name]],'By serial number'!$A$1:$AV$1,0)))</f>
        <v/>
      </c>
      <c r="BJ206" s="4" t="str">
        <f>IF(LEN(INDEX('By serial number'!$A:$AV,MATCH(TEXT($C206,"000"),'By serial number'!$A:$A,0),MATCH(_7043_DJones_1_export_excel_2_9_[[#Headers],[CEO_Title]],'By serial number'!$A$1:$AV$1,0)))=0,"",INDEX('By serial number'!$A:$AV,MATCH(TEXT($C206,"000"),'By serial number'!$A:$A,0),MATCH(_7043_DJones_1_export_excel_2_9_[[#Headers],[CEO_Title]],'By serial number'!$A$1:$AV$1,0)))</f>
        <v/>
      </c>
      <c r="BK206" s="4" t="str">
        <f>IF(LEN(INDEX('By serial number'!$A:$AV,MATCH(TEXT($C206,"000"),'By serial number'!$A:$A,0),MATCH(_7043_DJones_1_export_excel_2_9_[[#Headers],[CEO_Address1]],'By serial number'!$A$1:$AV$1,0)))=0,"",INDEX('By serial number'!$A:$AV,MATCH(TEXT($C206,"000"),'By serial number'!$A:$A,0),MATCH(_7043_DJones_1_export_excel_2_9_[[#Headers],[CEO_Address1]],'By serial number'!$A$1:$AV$1,0)))</f>
        <v/>
      </c>
      <c r="BL206" s="4" t="str">
        <f>IF(LEN(INDEX('By serial number'!$A:$AV,MATCH(TEXT($C206,"000"),'By serial number'!$A:$A,0),MATCH(_7043_DJones_1_export_excel_2_9_[[#Headers],[CEO_Address2]],'By serial number'!$A$1:$AV$1,0)))=0,"",INDEX('By serial number'!$A:$AV,MATCH(TEXT($C206,"000"),'By serial number'!$A:$A,0),MATCH(_7043_DJones_1_export_excel_2_9_[[#Headers],[CEO_Address2]],'By serial number'!$A$1:$AV$1,0)))</f>
        <v/>
      </c>
      <c r="BM206" s="4" t="str">
        <f>IF(LEN(INDEX('By serial number'!$A:$AV,MATCH(TEXT($C206,"000"),'By serial number'!$A:$A,0),MATCH(_7043_DJones_1_export_excel_2_9_[[#Headers],[CEO_Address3]],'By serial number'!$A$1:$AV$1,0)))=0,"",INDEX('By serial number'!$A:$AV,MATCH(TEXT($C206,"000"),'By serial number'!$A:$A,0),MATCH(_7043_DJones_1_export_excel_2_9_[[#Headers],[CEO_Address3]],'By serial number'!$A$1:$AV$1,0)))</f>
        <v/>
      </c>
      <c r="BN206" s="4" t="str">
        <f>IF(LEN(INDEX('By serial number'!$A:$AV,MATCH(TEXT($C206,"000"),'By serial number'!$A:$A,0),MATCH(_7043_DJones_1_export_excel_2_9_[[#Headers],[CEO_City]],'By serial number'!$A$1:$AV$1,0)))=0,"",INDEX('By serial number'!$A:$AV,MATCH(TEXT($C206,"000"),'By serial number'!$A:$A,0),MATCH(_7043_DJones_1_export_excel_2_9_[[#Headers],[CEO_City]],'By serial number'!$A$1:$AV$1,0)))</f>
        <v/>
      </c>
      <c r="BO206" s="4" t="str">
        <f>IF(LEN(INDEX('By serial number'!$A:$AV,MATCH(TEXT($C206,"000"),'By serial number'!$A:$A,0),MATCH(_7043_DJones_1_export_excel_2_9_[[#Headers],[CEO_State]],'By serial number'!$A$1:$AV$1,0)))=0,"",INDEX('By serial number'!$A:$AV,MATCH(TEXT($C206,"000"),'By serial number'!$A:$A,0),MATCH(_7043_DJones_1_export_excel_2_9_[[#Headers],[CEO_State]],'By serial number'!$A$1:$AV$1,0)))</f>
        <v/>
      </c>
      <c r="BP206" s="4" t="str">
        <f>IF(LEN(INDEX('By serial number'!$A:$AV,MATCH(TEXT($C206,"000"),'By serial number'!$A:$A,0),MATCH(_7043_DJones_1_export_excel_2_9_[[#Headers],[CEO_Postal_Code]],'By serial number'!$A$1:$AV$1,0)))=0,"",INDEX('By serial number'!$A:$AV,MATCH(TEXT($C206,"000"),'By serial number'!$A:$A,0),MATCH(_7043_DJones_1_export_excel_2_9_[[#Headers],[CEO_Postal_Code]],'By serial number'!$A$1:$AV$1,0)))</f>
        <v/>
      </c>
      <c r="BQ206" s="4" t="str">
        <f>IF(LEN(INDEX('By serial number'!$A:$AV,MATCH(TEXT($C206,"000"),'By serial number'!$A:$A,0),MATCH(_7043_DJones_1_export_excel_2_9_[[#Headers],[CEO_Country]],'By serial number'!$A$1:$AV$1,0)))=0,"",INDEX('By serial number'!$A:$AV,MATCH(TEXT($C206,"000"),'By serial number'!$A:$A,0),MATCH(_7043_DJones_1_export_excel_2_9_[[#Headers],[CEO_Country]],'By serial number'!$A$1:$AV$1,0)))</f>
        <v/>
      </c>
      <c r="BR206" s="4" t="str">
        <f>IF(LEN(INDEX('By serial number'!$A:$AV,MATCH(TEXT($C206,"000"),'By serial number'!$A:$A,0),MATCH(_7043_DJones_1_export_excel_2_9_[[#Headers],[CEO_Phone]],'By serial number'!$A$1:$AV$1,0)))=0,"",INDEX('By serial number'!$A:$AV,MATCH(TEXT($C206,"000"),'By serial number'!$A:$A,0),MATCH(_7043_DJones_1_export_excel_2_9_[[#Headers],[CEO_Phone]],'By serial number'!$A$1:$AV$1,0)))</f>
        <v/>
      </c>
      <c r="BS206" s="4" t="str">
        <f>IF(LEN(INDEX('By serial number'!$A:$AV,MATCH(TEXT($C206,"000"),'By serial number'!$A:$A,0),MATCH(_7043_DJones_1_export_excel_2_9_[[#Headers],[CEO_Phone_Extension]],'By serial number'!$A$1:$AV$1,0)))=0,"",INDEX('By serial number'!$A:$AV,MATCH(TEXT($C206,"000"),'By serial number'!$A:$A,0),MATCH(_7043_DJones_1_export_excel_2_9_[[#Headers],[CEO_Phone_Extension]],'By serial number'!$A$1:$AV$1,0)))</f>
        <v/>
      </c>
      <c r="BT206" s="4" t="str">
        <f>IF(LEN(INDEX('By serial number'!$A:$AV,MATCH(TEXT($C206,"000"),'By serial number'!$A:$A,0),MATCH(_7043_DJones_1_export_excel_2_9_[[#Headers],[CEO_Foreign_Phone]],'By serial number'!$A$1:$AV$1,0)))=0,"",INDEX('By serial number'!$A:$AV,MATCH(TEXT($C206,"000"),'By serial number'!$A:$A,0),MATCH(_7043_DJones_1_export_excel_2_9_[[#Headers],[CEO_Foreign_Phone]],'By serial number'!$A$1:$AV$1,0)))</f>
        <v/>
      </c>
      <c r="BU206" s="4" t="str">
        <f>IFERROR(INDEX(Zerobounce!$A:$B,MATCH(_7043_DJones_1_export_excel_2_9_[[#This Row],[COMPEMAILADDRESS]],Zerobounce!$A:$A,0),2),"")</f>
        <v>catch-all</v>
      </c>
      <c r="BV206" s="4" t="str">
        <f>IFERROR(INDEX(Zerobounce!$A:$B,MATCH(_7043_DJones_1_export_excel_2_9_[[#This Row],[CONTACTEMAIL]],Zerobounce!$A:$A,0),2),"")</f>
        <v/>
      </c>
      <c r="BW206" s="11"/>
    </row>
    <row r="207" spans="1:75" x14ac:dyDescent="0.25">
      <c r="A207" s="4" t="s">
        <v>999</v>
      </c>
      <c r="B207" s="4" t="s">
        <v>1000</v>
      </c>
      <c r="C207">
        <v>315</v>
      </c>
      <c r="D207" s="4" t="s">
        <v>2322</v>
      </c>
      <c r="E207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RP-C8150 </v>
      </c>
      <c r="F207" s="4" t="s">
        <v>1686</v>
      </c>
      <c r="G207" s="4"/>
      <c r="H207" s="4" t="s">
        <v>611</v>
      </c>
      <c r="I207" s="4" t="s">
        <v>2323</v>
      </c>
      <c r="J207" s="4" t="s">
        <v>2324</v>
      </c>
      <c r="K207" s="4" t="s">
        <v>2325</v>
      </c>
      <c r="L207" s="4"/>
      <c r="M207" s="4" t="s">
        <v>2326</v>
      </c>
      <c r="N207" s="4"/>
      <c r="O207">
        <v>1300</v>
      </c>
      <c r="P207" s="4" t="s">
        <v>611</v>
      </c>
      <c r="Q207" s="4" t="s">
        <v>1033</v>
      </c>
      <c r="R207" s="4" t="s">
        <v>2327</v>
      </c>
      <c r="S207" s="4" t="s">
        <v>2328</v>
      </c>
      <c r="T207" s="4"/>
      <c r="U207" s="4"/>
      <c r="V207" s="4" t="s">
        <v>1329</v>
      </c>
      <c r="W207" s="4" t="s">
        <v>2329</v>
      </c>
      <c r="X207" s="4" t="s">
        <v>1395</v>
      </c>
      <c r="Y207" s="4" t="s">
        <v>2330</v>
      </c>
      <c r="Z207" s="4"/>
      <c r="AA207" s="4"/>
      <c r="AB207" s="4"/>
      <c r="AC207" s="4" t="str">
        <f>IF(LEN(INDEX('By serial number'!$A:$AV,MATCH(TEXT($C207,"000"),'By serial number'!$A:$A,0),MATCH(_7043_DJones_1_export_excel_2_9_[[#Headers],["Operator"]],'By serial number'!$A$1:$AV$1,0)))=0,"",INDEX('By serial number'!$A:$AV,MATCH(TEXT($C207,"000"),'By serial number'!$A:$A,0),MATCH(_7043_DJones_1_export_excel_2_9_[[#Headers],["Operator"]],'By serial number'!$A$1:$AV$1,0)))</f>
        <v xml:space="preserve">AirTaxi.PH </v>
      </c>
      <c r="AD207" s="4" t="str">
        <f>IF(LEN(INDEX('By serial number'!$A:$AV,MATCH(TEXT($C207,"000"),'By serial number'!$A:$A,0),MATCH(_7043_DJones_1_export_excel_2_9_[[#Headers],[Data]],'By serial number'!$A$1:$AV$1,0)))=0,"",INDEX('By serial number'!$A:$AV,MATCH(TEXT($C207,"000"),'By serial number'!$A:$A,0),MATCH(_7043_DJones_1_export_excel_2_9_[[#Headers],[Data]],'By serial number'!$A$1:$AV$1,0)))</f>
        <v>Asian Aerospace Corp. rg 12/28/15</v>
      </c>
      <c r="AE207" s="4" t="str">
        <f>IF(LEN(INDEX('By serial number'!$A:$AV,MATCH(TEXT($C207,"000"),'By serial number'!$A:$A,0),MATCH(_7043_DJones_1_export_excel_2_9_[[#Headers],[NAME]],'By serial number'!$A$1:$AV$1,0)))=0,"",INDEX('By serial number'!$A:$AV,MATCH(TEXT($C207,"000"),'By serial number'!$A:$A,0),MATCH(_7043_DJones_1_export_excel_2_9_[[#Headers],[NAME]],'By serial number'!$A$1:$AV$1,0)))</f>
        <v/>
      </c>
      <c r="AF207" s="4" t="str">
        <f>IF(LEN(INDEX('By serial number'!$A:$AV,MATCH(TEXT($C207,"000"),'By serial number'!$A:$A,0),MATCH(_7043_DJones_1_export_excel_2_9_[[#Headers],[STREET]],'By serial number'!$A$1:$AV$1,0)))=0,"",INDEX('By serial number'!$A:$AV,MATCH(TEXT($C207,"000"),'By serial number'!$A:$A,0),MATCH(_7043_DJones_1_export_excel_2_9_[[#Headers],[STREET]],'By serial number'!$A$1:$AV$1,0)))</f>
        <v/>
      </c>
      <c r="AG207" s="4" t="str">
        <f>IF(LEN(INDEX('By serial number'!$A:$AV,MATCH(TEXT($C207,"000"),'By serial number'!$A:$A,0),MATCH(_7043_DJones_1_export_excel_2_9_[[#Headers],[CITY]],'By serial number'!$A$1:$AV$1,0)))=0,"",INDEX('By serial number'!$A:$AV,MATCH(TEXT($C207,"000"),'By serial number'!$A:$A,0),MATCH(_7043_DJones_1_export_excel_2_9_[[#Headers],[CITY]],'By serial number'!$A$1:$AV$1,0)))</f>
        <v/>
      </c>
      <c r="AH207" s="4" t="str">
        <f>IF(LEN(INDEX('By serial number'!$A:$AV,MATCH(TEXT($C207,"000"),'By serial number'!$A:$A,0),MATCH(_7043_DJones_1_export_excel_2_9_[[#Headers],[STATE]],'By serial number'!$A$1:$AV$1,0)))=0,"",INDEX('By serial number'!$A:$AV,MATCH(TEXT($C207,"000"),'By serial number'!$A:$A,0),MATCH(_7043_DJones_1_export_excel_2_9_[[#Headers],[STATE]],'By serial number'!$A$1:$AV$1,0)))</f>
        <v/>
      </c>
      <c r="AI207" s="4" t="e">
        <f>IF(LEN(INDEX('By serial number'!$A:$AV,MATCH(TEXT($C207,"000"),'By serial number'!$A:$A,0),MATCH(_7043_DJones_1_export_excel_2_9_[[#Headers],[Column1]],'By serial number'!$A$1:$AV$1,0)))=0,"",INDEX('By serial number'!$A:$AV,MATCH(TEXT($C207,"000"),'By serial number'!$A:$A,0),MATCH(_7043_DJones_1_export_excel_2_9_[[#Headers],[Column1]],'By serial number'!$A$1:$AV$1,0)))</f>
        <v>#N/A</v>
      </c>
      <c r="AJ207" s="4" t="str">
        <f>IF(LEN(INDEX('By serial number'!$A:$AV,MATCH(TEXT($C207,"000"),'By serial number'!$A:$A,0),MATCH(_7043_DJones_1_export_excel_2_9_[[#Headers],[OTHER NAMES(1)]],'By serial number'!$A$1:$AV$1,0)))=0,"",INDEX('By serial number'!$A:$AV,MATCH(TEXT($C207,"000"),'By serial number'!$A:$A,0),MATCH(_7043_DJones_1_export_excel_2_9_[[#Headers],[OTHER NAMES(1)]],'By serial number'!$A$1:$AV$1,0)))</f>
        <v/>
      </c>
      <c r="AK207" s="4" t="str">
        <f>IF(LEN(INDEX('By serial number'!$A:$AV,MATCH(TEXT($C207,"000"),'By serial number'!$A:$A,0),MATCH(_7043_DJones_1_export_excel_2_9_[[#Headers],[OTHER NAMES(2)]],'By serial number'!$A$1:$AV$1,0)))=0,"",INDEX('By serial number'!$A:$AV,MATCH(TEXT($C207,"000"),'By serial number'!$A:$A,0),MATCH(_7043_DJones_1_export_excel_2_9_[[#Headers],[OTHER NAMES(2)]],'By serial number'!$A$1:$AV$1,0)))</f>
        <v/>
      </c>
      <c r="AL207" s="4" t="str">
        <f>IF(LEN(INDEX('By serial number'!$A:$AV,MATCH(TEXT($C207,"000"),'By serial number'!$A:$A,0),MATCH(_7043_DJones_1_export_excel_2_9_[[#Headers],[Part 135 Certificate Holder Name]],'By serial number'!$A$1:$AV$1,0)))=0,"",INDEX('By serial number'!$A:$AV,MATCH(TEXT($C207,"000"),'By serial number'!$A:$A,0),MATCH(_7043_DJones_1_export_excel_2_9_[[#Headers],[Part 135 Certificate Holder Name]],'By serial number'!$A$1:$AV$1,0)))</f>
        <v/>
      </c>
      <c r="AM207" s="4" t="str">
        <f>IF(LEN(INDEX('By serial number'!$A:$AV,MATCH(TEXT($C207,"000"),'By serial number'!$A:$A,0),MATCH(_7043_DJones_1_export_excel_2_9_[[#Headers],[Part 135 Dsgn]],'By serial number'!$A$1:$AV$1,0)))=0,"",INDEX('By serial number'!$A:$AV,MATCH(TEXT($C207,"000"),'By serial number'!$A:$A,0),MATCH(_7043_DJones_1_export_excel_2_9_[[#Headers],[Part 135 Dsgn]],'By serial number'!$A$1:$AV$1,0)))</f>
        <v/>
      </c>
      <c r="AN207" s="4" t="e">
        <f>IF(LEN(INDEX('By serial number'!$A:$AV,MATCH(TEXT($C207,"000"),'By serial number'!$A:$A,0),MATCH(_7043_DJones_1_export_excel_2_9_[[#Headers],[Column2]],'By serial number'!$A$1:$AV$1,0)))=0,"",INDEX('By serial number'!$A:$AV,MATCH(TEXT($C207,"000"),'By serial number'!$A:$A,0),MATCH(_7043_DJones_1_export_excel_2_9_[[#Headers],[Column2]],'By serial number'!$A$1:$AV$1,0)))</f>
        <v>#N/A</v>
      </c>
      <c r="AO207" s="4" t="str">
        <f>IF(LEN(INDEX('By serial number'!$A:$AV,MATCH(TEXT($C207,"000"),'By serial number'!$A:$A,0),MATCH(_7043_DJones_1_export_excel_2_9_[[#Headers],[DNB Key People]],'By serial number'!$A$1:$AV$1,0)))=0,"",INDEX('By serial number'!$A:$AV,MATCH(TEXT($C207,"000"),'By serial number'!$A:$A,0),MATCH(_7043_DJones_1_export_excel_2_9_[[#Headers],[DNB Key People]],'By serial number'!$A$1:$AV$1,0)))</f>
        <v/>
      </c>
      <c r="AP207" s="4" t="str">
        <f>IF(LEN(INDEX('By serial number'!$A:$AV,MATCH(TEXT($C207,"000"),'By serial number'!$A:$A,0),MATCH(_7043_DJones_1_export_excel_2_9_[[#Headers],[POC]],'By serial number'!$A$1:$AV$1,0)))=0,"",INDEX('By serial number'!$A:$AV,MATCH(TEXT($C207,"000"),'By serial number'!$A:$A,0),MATCH(_7043_DJones_1_export_excel_2_9_[[#Headers],[POC]],'By serial number'!$A$1:$AV$1,0)))</f>
        <v/>
      </c>
      <c r="AQ207" s="4" t="str">
        <f>IF(LEN(INDEX('By serial number'!$A:$AV,MATCH(TEXT($C207,"000"),'By serial number'!$A:$A,0),MATCH(_7043_DJones_1_export_excel_2_9_[[#Headers],[Title]],'By serial number'!$A$1:$AV$1,0)))=0,"",INDEX('By serial number'!$A:$AV,MATCH(TEXT($C207,"000"),'By serial number'!$A:$A,0),MATCH(_7043_DJones_1_export_excel_2_9_[[#Headers],[Title]],'By serial number'!$A$1:$AV$1,0)))</f>
        <v/>
      </c>
      <c r="AR207" s="4" t="str">
        <f>IF(LEN(INDEX('By serial number'!$A:$AV,MATCH(TEXT($C207,"000"),'By serial number'!$A:$A,0),MATCH(_7043_DJones_1_export_excel_2_9_[[#Headers],[Address]],'By serial number'!$A$1:$AV$1,0)))=0,"",INDEX('By serial number'!$A:$AV,MATCH(TEXT($C207,"000"),'By serial number'!$A:$A,0),MATCH(_7043_DJones_1_export_excel_2_9_[[#Headers],[Address]],'By serial number'!$A$1:$AV$1,0)))</f>
        <v/>
      </c>
      <c r="AS207" s="4" t="e">
        <f>IF(LEN(INDEX('By serial number'!$A:$AV,MATCH(TEXT($C207,"000"),'By serial number'!$A:$A,0),MATCH(_7043_DJones_1_export_excel_2_9_[[#Headers],[Column3]],'By serial number'!$A$1:$AV$1,0)))=0,"",INDEX('By serial number'!$A:$AV,MATCH(TEXT($C207,"000"),'By serial number'!$A:$A,0),MATCH(_7043_DJones_1_export_excel_2_9_[[#Headers],[Column3]],'By serial number'!$A$1:$AV$1,0)))</f>
        <v>#N/A</v>
      </c>
      <c r="AT207" s="4" t="str">
        <f>IF(LEN(INDEX('By serial number'!$A:$AV,MATCH(TEXT($C207,"000"),'By serial number'!$A:$A,0),MATCH(_7043_DJones_1_export_excel_2_9_[[#Headers],[Phone]],'By serial number'!$A$1:$AV$1,0)))=0,"",INDEX('By serial number'!$A:$AV,MATCH(TEXT($C207,"000"),'By serial number'!$A:$A,0),MATCH(_7043_DJones_1_export_excel_2_9_[[#Headers],[Phone]],'By serial number'!$A$1:$AV$1,0)))</f>
        <v/>
      </c>
      <c r="AU207" s="4" t="str">
        <f>IF(LEN(INDEX('By serial number'!$A:$AV,MATCH(TEXT($C207,"000"),'By serial number'!$A:$A,0),MATCH(_7043_DJones_1_export_excel_2_9_[[#Headers],[Email]],'By serial number'!$A$1:$AV$1,0)))=0,"",INDEX('By serial number'!$A:$AV,MATCH(TEXT($C207,"000"),'By serial number'!$A:$A,0),MATCH(_7043_DJones_1_export_excel_2_9_[[#Headers],[Email]],'By serial number'!$A$1:$AV$1,0)))</f>
        <v/>
      </c>
      <c r="AV207" s="4" t="e">
        <f>IF(LEN(INDEX('By serial number'!$A:$AV,MATCH(TEXT($C207,"000"),'By serial number'!$A:$A,0),MATCH(_7043_DJones_1_export_excel_2_9_[[#Headers],[Column4]],'By serial number'!$A$1:$AV$1,0)))=0,"",INDEX('By serial number'!$A:$AV,MATCH(TEXT($C207,"000"),'By serial number'!$A:$A,0),MATCH(_7043_DJones_1_export_excel_2_9_[[#Headers],[Column4]],'By serial number'!$A$1:$AV$1,0)))</f>
        <v>#N/A</v>
      </c>
      <c r="AW207" s="4" t="str">
        <f>IF(LEN(INDEX('By serial number'!$A:$AV,MATCH(TEXT($C207,"000"),'By serial number'!$A:$A,0),MATCH(_7043_DJones_1_export_excel_2_9_[[#Headers],[NBAA Name]],'By serial number'!$A$1:$AV$1,0)))=0,"",INDEX('By serial number'!$A:$AV,MATCH(TEXT($C207,"000"),'By serial number'!$A:$A,0),MATCH(_7043_DJones_1_export_excel_2_9_[[#Headers],[NBAA Name]],'By serial number'!$A$1:$AV$1,0)))</f>
        <v/>
      </c>
      <c r="AX207" s="4" t="str">
        <f>IF(LEN(INDEX('By serial number'!$A:$AV,MATCH(TEXT($C207,"000"),'By serial number'!$A:$A,0),MATCH(_7043_DJones_1_export_excel_2_9_[[#Headers],[NBAA Addr1]],'By serial number'!$A$1:$AV$1,0)))=0,"",INDEX('By serial number'!$A:$AV,MATCH(TEXT($C207,"000"),'By serial number'!$A:$A,0),MATCH(_7043_DJones_1_export_excel_2_9_[[#Headers],[NBAA Addr1]],'By serial number'!$A$1:$AV$1,0)))</f>
        <v/>
      </c>
      <c r="AY207" s="4" t="str">
        <f>IF(LEN(INDEX('By serial number'!$A:$AV,MATCH(TEXT($C207,"000"),'By serial number'!$A:$A,0),MATCH(_7043_DJones_1_export_excel_2_9_[[#Headers],[NBAA Addr2]],'By serial number'!$A$1:$AV$1,0)))=0,"",INDEX('By serial number'!$A:$AV,MATCH(TEXT($C207,"000"),'By serial number'!$A:$A,0),MATCH(_7043_DJones_1_export_excel_2_9_[[#Headers],[NBAA Addr2]],'By serial number'!$A$1:$AV$1,0)))</f>
        <v/>
      </c>
      <c r="AZ207" s="4" t="str">
        <f>IF(LEN(INDEX('By serial number'!$A:$AV,MATCH(TEXT($C207,"000"),'By serial number'!$A:$A,0),MATCH(_7043_DJones_1_export_excel_2_9_[[#Headers],[NBAA City]],'By serial number'!$A$1:$AV$1,0)))=0,"",INDEX('By serial number'!$A:$AV,MATCH(TEXT($C207,"000"),'By serial number'!$A:$A,0),MATCH(_7043_DJones_1_export_excel_2_9_[[#Headers],[NBAA City]],'By serial number'!$A$1:$AV$1,0)))</f>
        <v/>
      </c>
      <c r="BA207" s="4" t="str">
        <f>IF(LEN(INDEX('By serial number'!$A:$AV,MATCH(TEXT($C207,"000"),'By serial number'!$A:$A,0),MATCH(_7043_DJones_1_export_excel_2_9_[[#Headers],[NBAA State]],'By serial number'!$A$1:$AV$1,0)))=0,"",INDEX('By serial number'!$A:$AV,MATCH(TEXT($C207,"000"),'By serial number'!$A:$A,0),MATCH(_7043_DJones_1_export_excel_2_9_[[#Headers],[NBAA State]],'By serial number'!$A$1:$AV$1,0)))</f>
        <v/>
      </c>
      <c r="BB207" s="4" t="str">
        <f>IF(LEN(INDEX('By serial number'!$A:$AV,MATCH(TEXT($C207,"000"),'By serial number'!$A:$A,0),MATCH(_7043_DJones_1_export_excel_2_9_[[#Headers],[NBAA Zip]],'By serial number'!$A$1:$AV$1,0)))=0,"",INDEX('By serial number'!$A:$AV,MATCH(TEXT($C207,"000"),'By serial number'!$A:$A,0),MATCH(_7043_DJones_1_export_excel_2_9_[[#Headers],[NBAA Zip]],'By serial number'!$A$1:$AV$1,0)))</f>
        <v/>
      </c>
      <c r="BC207" s="4" t="str">
        <f>IF(LEN(INDEX('By serial number'!$A:$AV,MATCH(TEXT($C207,"000"),'By serial number'!$A:$A,0),MATCH(_7043_DJones_1_export_excel_2_9_[[#Headers],[NBAA Phone]],'By serial number'!$A$1:$AV$1,0)))=0,"",INDEX('By serial number'!$A:$AV,MATCH(TEXT($C207,"000"),'By serial number'!$A:$A,0),MATCH(_7043_DJones_1_export_excel_2_9_[[#Headers],[NBAA Phone]],'By serial number'!$A$1:$AV$1,0)))</f>
        <v/>
      </c>
      <c r="BD207" s="4" t="str">
        <f>IF(LEN(INDEX('By serial number'!$A:$AV,MATCH(TEXT($C207,"000"),'By serial number'!$A:$A,0),MATCH(_7043_DJones_1_export_excel_2_9_[[#Headers],[NBAA Web]],'By serial number'!$A$1:$AV$1,0)))=0,"",INDEX('By serial number'!$A:$AV,MATCH(TEXT($C207,"000"),'By serial number'!$A:$A,0),MATCH(_7043_DJones_1_export_excel_2_9_[[#Headers],[NBAA Web]],'By serial number'!$A$1:$AV$1,0)))</f>
        <v/>
      </c>
      <c r="BE207" s="4" t="str">
        <f>IF(LEN(INDEX('By serial number'!$A:$AV,MATCH(TEXT($C207,"000"),'By serial number'!$A:$A,0),MATCH(_7043_DJones_1_export_excel_2_9_[[#Headers],[NBAA email]],'By serial number'!$A$1:$AV$1,0)))=0,"",INDEX('By serial number'!$A:$AV,MATCH(TEXT($C207,"000"),'By serial number'!$A:$A,0),MATCH(_7043_DJones_1_export_excel_2_9_[[#Headers],[NBAA email]],'By serial number'!$A$1:$AV$1,0)))</f>
        <v/>
      </c>
      <c r="BF207" s="4" t="str">
        <f>IF(LEN(INDEX('By serial number'!$A:$AV,MATCH(TEXT($C207,"000"),'By serial number'!$A:$A,0),MATCH(_7043_DJones_1_export_excel_2_9_[[#Headers],[NBAA NBAA Link]],'By serial number'!$A$1:$AV$1,0)))=0,"",INDEX('By serial number'!$A:$AV,MATCH(TEXT($C207,"000"),'By serial number'!$A:$A,0),MATCH(_7043_DJones_1_export_excel_2_9_[[#Headers],[NBAA NBAA Link]],'By serial number'!$A$1:$AV$1,0)))</f>
        <v/>
      </c>
      <c r="BG207" s="4" t="str">
        <f>IF(LEN(INDEX('By serial number'!$A:$AV,MATCH(TEXT($C207,"000"),'By serial number'!$A:$A,0),MATCH(_7043_DJones_1_export_excel_2_9_[[#Headers],[Certificate Designator]],'By serial number'!$A$1:$AV$1,0)))=0,"",INDEX('By serial number'!$A:$AV,MATCH(TEXT($C207,"000"),'By serial number'!$A:$A,0),MATCH(_7043_DJones_1_export_excel_2_9_[[#Headers],[Certificate Designator]],'By serial number'!$A$1:$AV$1,0)))</f>
        <v/>
      </c>
      <c r="BH207" s="4" t="str">
        <f>IF(LEN(INDEX('By serial number'!$A:$AV,MATCH(TEXT($C207,"000"),'By serial number'!$A:$A,0),MATCH(_7043_DJones_1_export_excel_2_9_[[#Headers],[Company Name]],'By serial number'!$A$1:$AV$1,0)))=0,"",INDEX('By serial number'!$A:$AV,MATCH(TEXT($C207,"000"),'By serial number'!$A:$A,0),MATCH(_7043_DJones_1_export_excel_2_9_[[#Headers],[Company Name]],'By serial number'!$A$1:$AV$1,0)))</f>
        <v/>
      </c>
      <c r="BI207" s="4" t="str">
        <f>IF(LEN(INDEX('By serial number'!$A:$AV,MATCH(TEXT($C207,"000"),'By serial number'!$A:$A,0),MATCH(_7043_DJones_1_export_excel_2_9_[[#Headers],[CEO_Name]],'By serial number'!$A$1:$AV$1,0)))=0,"",INDEX('By serial number'!$A:$AV,MATCH(TEXT($C207,"000"),'By serial number'!$A:$A,0),MATCH(_7043_DJones_1_export_excel_2_9_[[#Headers],[CEO_Name]],'By serial number'!$A$1:$AV$1,0)))</f>
        <v/>
      </c>
      <c r="BJ207" s="4" t="str">
        <f>IF(LEN(INDEX('By serial number'!$A:$AV,MATCH(TEXT($C207,"000"),'By serial number'!$A:$A,0),MATCH(_7043_DJones_1_export_excel_2_9_[[#Headers],[CEO_Title]],'By serial number'!$A$1:$AV$1,0)))=0,"",INDEX('By serial number'!$A:$AV,MATCH(TEXT($C207,"000"),'By serial number'!$A:$A,0),MATCH(_7043_DJones_1_export_excel_2_9_[[#Headers],[CEO_Title]],'By serial number'!$A$1:$AV$1,0)))</f>
        <v/>
      </c>
      <c r="BK207" s="4" t="str">
        <f>IF(LEN(INDEX('By serial number'!$A:$AV,MATCH(TEXT($C207,"000"),'By serial number'!$A:$A,0),MATCH(_7043_DJones_1_export_excel_2_9_[[#Headers],[CEO_Address1]],'By serial number'!$A$1:$AV$1,0)))=0,"",INDEX('By serial number'!$A:$AV,MATCH(TEXT($C207,"000"),'By serial number'!$A:$A,0),MATCH(_7043_DJones_1_export_excel_2_9_[[#Headers],[CEO_Address1]],'By serial number'!$A$1:$AV$1,0)))</f>
        <v/>
      </c>
      <c r="BL207" s="4" t="str">
        <f>IF(LEN(INDEX('By serial number'!$A:$AV,MATCH(TEXT($C207,"000"),'By serial number'!$A:$A,0),MATCH(_7043_DJones_1_export_excel_2_9_[[#Headers],[CEO_Address2]],'By serial number'!$A$1:$AV$1,0)))=0,"",INDEX('By serial number'!$A:$AV,MATCH(TEXT($C207,"000"),'By serial number'!$A:$A,0),MATCH(_7043_DJones_1_export_excel_2_9_[[#Headers],[CEO_Address2]],'By serial number'!$A$1:$AV$1,0)))</f>
        <v/>
      </c>
      <c r="BM207" s="4" t="str">
        <f>IF(LEN(INDEX('By serial number'!$A:$AV,MATCH(TEXT($C207,"000"),'By serial number'!$A:$A,0),MATCH(_7043_DJones_1_export_excel_2_9_[[#Headers],[CEO_Address3]],'By serial number'!$A$1:$AV$1,0)))=0,"",INDEX('By serial number'!$A:$AV,MATCH(TEXT($C207,"000"),'By serial number'!$A:$A,0),MATCH(_7043_DJones_1_export_excel_2_9_[[#Headers],[CEO_Address3]],'By serial number'!$A$1:$AV$1,0)))</f>
        <v/>
      </c>
      <c r="BN207" s="4" t="str">
        <f>IF(LEN(INDEX('By serial number'!$A:$AV,MATCH(TEXT($C207,"000"),'By serial number'!$A:$A,0),MATCH(_7043_DJones_1_export_excel_2_9_[[#Headers],[CEO_City]],'By serial number'!$A$1:$AV$1,0)))=0,"",INDEX('By serial number'!$A:$AV,MATCH(TEXT($C207,"000"),'By serial number'!$A:$A,0),MATCH(_7043_DJones_1_export_excel_2_9_[[#Headers],[CEO_City]],'By serial number'!$A$1:$AV$1,0)))</f>
        <v/>
      </c>
      <c r="BO207" s="4" t="str">
        <f>IF(LEN(INDEX('By serial number'!$A:$AV,MATCH(TEXT($C207,"000"),'By serial number'!$A:$A,0),MATCH(_7043_DJones_1_export_excel_2_9_[[#Headers],[CEO_State]],'By serial number'!$A$1:$AV$1,0)))=0,"",INDEX('By serial number'!$A:$AV,MATCH(TEXT($C207,"000"),'By serial number'!$A:$A,0),MATCH(_7043_DJones_1_export_excel_2_9_[[#Headers],[CEO_State]],'By serial number'!$A$1:$AV$1,0)))</f>
        <v/>
      </c>
      <c r="BP207" s="4" t="str">
        <f>IF(LEN(INDEX('By serial number'!$A:$AV,MATCH(TEXT($C207,"000"),'By serial number'!$A:$A,0),MATCH(_7043_DJones_1_export_excel_2_9_[[#Headers],[CEO_Postal_Code]],'By serial number'!$A$1:$AV$1,0)))=0,"",INDEX('By serial number'!$A:$AV,MATCH(TEXT($C207,"000"),'By serial number'!$A:$A,0),MATCH(_7043_DJones_1_export_excel_2_9_[[#Headers],[CEO_Postal_Code]],'By serial number'!$A$1:$AV$1,0)))</f>
        <v/>
      </c>
      <c r="BQ207" s="4" t="str">
        <f>IF(LEN(INDEX('By serial number'!$A:$AV,MATCH(TEXT($C207,"000"),'By serial number'!$A:$A,0),MATCH(_7043_DJones_1_export_excel_2_9_[[#Headers],[CEO_Country]],'By serial number'!$A$1:$AV$1,0)))=0,"",INDEX('By serial number'!$A:$AV,MATCH(TEXT($C207,"000"),'By serial number'!$A:$A,0),MATCH(_7043_DJones_1_export_excel_2_9_[[#Headers],[CEO_Country]],'By serial number'!$A$1:$AV$1,0)))</f>
        <v/>
      </c>
      <c r="BR207" s="4" t="str">
        <f>IF(LEN(INDEX('By serial number'!$A:$AV,MATCH(TEXT($C207,"000"),'By serial number'!$A:$A,0),MATCH(_7043_DJones_1_export_excel_2_9_[[#Headers],[CEO_Phone]],'By serial number'!$A$1:$AV$1,0)))=0,"",INDEX('By serial number'!$A:$AV,MATCH(TEXT($C207,"000"),'By serial number'!$A:$A,0),MATCH(_7043_DJones_1_export_excel_2_9_[[#Headers],[CEO_Phone]],'By serial number'!$A$1:$AV$1,0)))</f>
        <v/>
      </c>
      <c r="BS207" s="4" t="str">
        <f>IF(LEN(INDEX('By serial number'!$A:$AV,MATCH(TEXT($C207,"000"),'By serial number'!$A:$A,0),MATCH(_7043_DJones_1_export_excel_2_9_[[#Headers],[CEO_Phone_Extension]],'By serial number'!$A$1:$AV$1,0)))=0,"",INDEX('By serial number'!$A:$AV,MATCH(TEXT($C207,"000"),'By serial number'!$A:$A,0),MATCH(_7043_DJones_1_export_excel_2_9_[[#Headers],[CEO_Phone_Extension]],'By serial number'!$A$1:$AV$1,0)))</f>
        <v/>
      </c>
      <c r="BT207" s="4" t="str">
        <f>IF(LEN(INDEX('By serial number'!$A:$AV,MATCH(TEXT($C207,"000"),'By serial number'!$A:$A,0),MATCH(_7043_DJones_1_export_excel_2_9_[[#Headers],[CEO_Foreign_Phone]],'By serial number'!$A$1:$AV$1,0)))=0,"",INDEX('By serial number'!$A:$AV,MATCH(TEXT($C207,"000"),'By serial number'!$A:$A,0),MATCH(_7043_DJones_1_export_excel_2_9_[[#Headers],[CEO_Foreign_Phone]],'By serial number'!$A$1:$AV$1,0)))</f>
        <v/>
      </c>
      <c r="BU207" s="4" t="str">
        <f>IFERROR(INDEX(Zerobounce!$A:$B,MATCH(_7043_DJones_1_export_excel_2_9_[[#This Row],[COMPEMAILADDRESS]],Zerobounce!$A:$A,0),2),"")</f>
        <v>valid</v>
      </c>
      <c r="BV207" s="4" t="str">
        <f>IFERROR(INDEX(Zerobounce!$A:$B,MATCH(_7043_DJones_1_export_excel_2_9_[[#This Row],[CONTACTEMAIL]],Zerobounce!$A:$A,0),2),"")</f>
        <v>do_not_mail</v>
      </c>
      <c r="BW207" s="11"/>
    </row>
    <row r="208" spans="1:75" x14ac:dyDescent="0.25">
      <c r="A208" s="4" t="s">
        <v>999</v>
      </c>
      <c r="B208" s="4" t="s">
        <v>1000</v>
      </c>
      <c r="C208">
        <v>315</v>
      </c>
      <c r="D208" s="4" t="s">
        <v>2322</v>
      </c>
      <c r="E208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RP-C8150 </v>
      </c>
      <c r="F208" s="4" t="s">
        <v>1686</v>
      </c>
      <c r="G208" s="4"/>
      <c r="H208" s="4" t="s">
        <v>611</v>
      </c>
      <c r="I208" s="4" t="s">
        <v>515</v>
      </c>
      <c r="J208" s="4" t="s">
        <v>2324</v>
      </c>
      <c r="K208" s="4" t="s">
        <v>2331</v>
      </c>
      <c r="L208" s="4" t="s">
        <v>2332</v>
      </c>
      <c r="M208" s="4" t="s">
        <v>2333</v>
      </c>
      <c r="N208" s="4"/>
      <c r="O208">
        <v>2009</v>
      </c>
      <c r="P208" s="4" t="s">
        <v>611</v>
      </c>
      <c r="Q208" s="4" t="s">
        <v>1033</v>
      </c>
      <c r="R208" s="4" t="s">
        <v>2327</v>
      </c>
      <c r="S208" s="4" t="s">
        <v>2328</v>
      </c>
      <c r="T208" s="4"/>
      <c r="U208" s="4"/>
      <c r="V208" s="4" t="s">
        <v>1329</v>
      </c>
      <c r="W208" s="4" t="s">
        <v>2329</v>
      </c>
      <c r="X208" s="4" t="s">
        <v>1395</v>
      </c>
      <c r="Y208" s="4"/>
      <c r="Z208" s="4"/>
      <c r="AA208" s="4"/>
      <c r="AB208" s="4"/>
      <c r="AC208" s="4" t="str">
        <f>IF(LEN(INDEX('By serial number'!$A:$AV,MATCH(TEXT($C208,"000"),'By serial number'!$A:$A,0),MATCH(_7043_DJones_1_export_excel_2_9_[[#Headers],["Operator"]],'By serial number'!$A$1:$AV$1,0)))=0,"",INDEX('By serial number'!$A:$AV,MATCH(TEXT($C208,"000"),'By serial number'!$A:$A,0),MATCH(_7043_DJones_1_export_excel_2_9_[[#Headers],["Operator"]],'By serial number'!$A$1:$AV$1,0)))</f>
        <v xml:space="preserve">AirTaxi.PH </v>
      </c>
      <c r="AD208" s="4" t="str">
        <f>IF(LEN(INDEX('By serial number'!$A:$AV,MATCH(TEXT($C208,"000"),'By serial number'!$A:$A,0),MATCH(_7043_DJones_1_export_excel_2_9_[[#Headers],[Data]],'By serial number'!$A$1:$AV$1,0)))=0,"",INDEX('By serial number'!$A:$AV,MATCH(TEXT($C208,"000"),'By serial number'!$A:$A,0),MATCH(_7043_DJones_1_export_excel_2_9_[[#Headers],[Data]],'By serial number'!$A$1:$AV$1,0)))</f>
        <v>Asian Aerospace Corp. rg 12/28/15</v>
      </c>
      <c r="AE208" s="4" t="str">
        <f>IF(LEN(INDEX('By serial number'!$A:$AV,MATCH(TEXT($C208,"000"),'By serial number'!$A:$A,0),MATCH(_7043_DJones_1_export_excel_2_9_[[#Headers],[NAME]],'By serial number'!$A$1:$AV$1,0)))=0,"",INDEX('By serial number'!$A:$AV,MATCH(TEXT($C208,"000"),'By serial number'!$A:$A,0),MATCH(_7043_DJones_1_export_excel_2_9_[[#Headers],[NAME]],'By serial number'!$A$1:$AV$1,0)))</f>
        <v/>
      </c>
      <c r="AF208" s="4" t="str">
        <f>IF(LEN(INDEX('By serial number'!$A:$AV,MATCH(TEXT($C208,"000"),'By serial number'!$A:$A,0),MATCH(_7043_DJones_1_export_excel_2_9_[[#Headers],[STREET]],'By serial number'!$A$1:$AV$1,0)))=0,"",INDEX('By serial number'!$A:$AV,MATCH(TEXT($C208,"000"),'By serial number'!$A:$A,0),MATCH(_7043_DJones_1_export_excel_2_9_[[#Headers],[STREET]],'By serial number'!$A$1:$AV$1,0)))</f>
        <v/>
      </c>
      <c r="AG208" s="4" t="str">
        <f>IF(LEN(INDEX('By serial number'!$A:$AV,MATCH(TEXT($C208,"000"),'By serial number'!$A:$A,0),MATCH(_7043_DJones_1_export_excel_2_9_[[#Headers],[CITY]],'By serial number'!$A$1:$AV$1,0)))=0,"",INDEX('By serial number'!$A:$AV,MATCH(TEXT($C208,"000"),'By serial number'!$A:$A,0),MATCH(_7043_DJones_1_export_excel_2_9_[[#Headers],[CITY]],'By serial number'!$A$1:$AV$1,0)))</f>
        <v/>
      </c>
      <c r="AH208" s="4" t="str">
        <f>IF(LEN(INDEX('By serial number'!$A:$AV,MATCH(TEXT($C208,"000"),'By serial number'!$A:$A,0),MATCH(_7043_DJones_1_export_excel_2_9_[[#Headers],[STATE]],'By serial number'!$A$1:$AV$1,0)))=0,"",INDEX('By serial number'!$A:$AV,MATCH(TEXT($C208,"000"),'By serial number'!$A:$A,0),MATCH(_7043_DJones_1_export_excel_2_9_[[#Headers],[STATE]],'By serial number'!$A$1:$AV$1,0)))</f>
        <v/>
      </c>
      <c r="AI208" s="4" t="e">
        <f>IF(LEN(INDEX('By serial number'!$A:$AV,MATCH(TEXT($C208,"000"),'By serial number'!$A:$A,0),MATCH(_7043_DJones_1_export_excel_2_9_[[#Headers],[Column1]],'By serial number'!$A$1:$AV$1,0)))=0,"",INDEX('By serial number'!$A:$AV,MATCH(TEXT($C208,"000"),'By serial number'!$A:$A,0),MATCH(_7043_DJones_1_export_excel_2_9_[[#Headers],[Column1]],'By serial number'!$A$1:$AV$1,0)))</f>
        <v>#N/A</v>
      </c>
      <c r="AJ208" s="4" t="str">
        <f>IF(LEN(INDEX('By serial number'!$A:$AV,MATCH(TEXT($C208,"000"),'By serial number'!$A:$A,0),MATCH(_7043_DJones_1_export_excel_2_9_[[#Headers],[OTHER NAMES(1)]],'By serial number'!$A$1:$AV$1,0)))=0,"",INDEX('By serial number'!$A:$AV,MATCH(TEXT($C208,"000"),'By serial number'!$A:$A,0),MATCH(_7043_DJones_1_export_excel_2_9_[[#Headers],[OTHER NAMES(1)]],'By serial number'!$A$1:$AV$1,0)))</f>
        <v/>
      </c>
      <c r="AK208" s="4" t="str">
        <f>IF(LEN(INDEX('By serial number'!$A:$AV,MATCH(TEXT($C208,"000"),'By serial number'!$A:$A,0),MATCH(_7043_DJones_1_export_excel_2_9_[[#Headers],[OTHER NAMES(2)]],'By serial number'!$A$1:$AV$1,0)))=0,"",INDEX('By serial number'!$A:$AV,MATCH(TEXT($C208,"000"),'By serial number'!$A:$A,0),MATCH(_7043_DJones_1_export_excel_2_9_[[#Headers],[OTHER NAMES(2)]],'By serial number'!$A$1:$AV$1,0)))</f>
        <v/>
      </c>
      <c r="AL208" s="4" t="str">
        <f>IF(LEN(INDEX('By serial number'!$A:$AV,MATCH(TEXT($C208,"000"),'By serial number'!$A:$A,0),MATCH(_7043_DJones_1_export_excel_2_9_[[#Headers],[Part 135 Certificate Holder Name]],'By serial number'!$A$1:$AV$1,0)))=0,"",INDEX('By serial number'!$A:$AV,MATCH(TEXT($C208,"000"),'By serial number'!$A:$A,0),MATCH(_7043_DJones_1_export_excel_2_9_[[#Headers],[Part 135 Certificate Holder Name]],'By serial number'!$A$1:$AV$1,0)))</f>
        <v/>
      </c>
      <c r="AM208" s="4" t="str">
        <f>IF(LEN(INDEX('By serial number'!$A:$AV,MATCH(TEXT($C208,"000"),'By serial number'!$A:$A,0),MATCH(_7043_DJones_1_export_excel_2_9_[[#Headers],[Part 135 Dsgn]],'By serial number'!$A$1:$AV$1,0)))=0,"",INDEX('By serial number'!$A:$AV,MATCH(TEXT($C208,"000"),'By serial number'!$A:$A,0),MATCH(_7043_DJones_1_export_excel_2_9_[[#Headers],[Part 135 Dsgn]],'By serial number'!$A$1:$AV$1,0)))</f>
        <v/>
      </c>
      <c r="AN208" s="4" t="e">
        <f>IF(LEN(INDEX('By serial number'!$A:$AV,MATCH(TEXT($C208,"000"),'By serial number'!$A:$A,0),MATCH(_7043_DJones_1_export_excel_2_9_[[#Headers],[Column2]],'By serial number'!$A$1:$AV$1,0)))=0,"",INDEX('By serial number'!$A:$AV,MATCH(TEXT($C208,"000"),'By serial number'!$A:$A,0),MATCH(_7043_DJones_1_export_excel_2_9_[[#Headers],[Column2]],'By serial number'!$A$1:$AV$1,0)))</f>
        <v>#N/A</v>
      </c>
      <c r="AO208" s="4" t="str">
        <f>IF(LEN(INDEX('By serial number'!$A:$AV,MATCH(TEXT($C208,"000"),'By serial number'!$A:$A,0),MATCH(_7043_DJones_1_export_excel_2_9_[[#Headers],[DNB Key People]],'By serial number'!$A$1:$AV$1,0)))=0,"",INDEX('By serial number'!$A:$AV,MATCH(TEXT($C208,"000"),'By serial number'!$A:$A,0),MATCH(_7043_DJones_1_export_excel_2_9_[[#Headers],[DNB Key People]],'By serial number'!$A$1:$AV$1,0)))</f>
        <v/>
      </c>
      <c r="AP208" s="4" t="str">
        <f>IF(LEN(INDEX('By serial number'!$A:$AV,MATCH(TEXT($C208,"000"),'By serial number'!$A:$A,0),MATCH(_7043_DJones_1_export_excel_2_9_[[#Headers],[POC]],'By serial number'!$A$1:$AV$1,0)))=0,"",INDEX('By serial number'!$A:$AV,MATCH(TEXT($C208,"000"),'By serial number'!$A:$A,0),MATCH(_7043_DJones_1_export_excel_2_9_[[#Headers],[POC]],'By serial number'!$A$1:$AV$1,0)))</f>
        <v/>
      </c>
      <c r="AQ208" s="4" t="str">
        <f>IF(LEN(INDEX('By serial number'!$A:$AV,MATCH(TEXT($C208,"000"),'By serial number'!$A:$A,0),MATCH(_7043_DJones_1_export_excel_2_9_[[#Headers],[Title]],'By serial number'!$A$1:$AV$1,0)))=0,"",INDEX('By serial number'!$A:$AV,MATCH(TEXT($C208,"000"),'By serial number'!$A:$A,0),MATCH(_7043_DJones_1_export_excel_2_9_[[#Headers],[Title]],'By serial number'!$A$1:$AV$1,0)))</f>
        <v/>
      </c>
      <c r="AR208" s="4" t="str">
        <f>IF(LEN(INDEX('By serial number'!$A:$AV,MATCH(TEXT($C208,"000"),'By serial number'!$A:$A,0),MATCH(_7043_DJones_1_export_excel_2_9_[[#Headers],[Address]],'By serial number'!$A$1:$AV$1,0)))=0,"",INDEX('By serial number'!$A:$AV,MATCH(TEXT($C208,"000"),'By serial number'!$A:$A,0),MATCH(_7043_DJones_1_export_excel_2_9_[[#Headers],[Address]],'By serial number'!$A$1:$AV$1,0)))</f>
        <v/>
      </c>
      <c r="AS208" s="4" t="e">
        <f>IF(LEN(INDEX('By serial number'!$A:$AV,MATCH(TEXT($C208,"000"),'By serial number'!$A:$A,0),MATCH(_7043_DJones_1_export_excel_2_9_[[#Headers],[Column3]],'By serial number'!$A$1:$AV$1,0)))=0,"",INDEX('By serial number'!$A:$AV,MATCH(TEXT($C208,"000"),'By serial number'!$A:$A,0),MATCH(_7043_DJones_1_export_excel_2_9_[[#Headers],[Column3]],'By serial number'!$A$1:$AV$1,0)))</f>
        <v>#N/A</v>
      </c>
      <c r="AT208" s="4" t="str">
        <f>IF(LEN(INDEX('By serial number'!$A:$AV,MATCH(TEXT($C208,"000"),'By serial number'!$A:$A,0),MATCH(_7043_DJones_1_export_excel_2_9_[[#Headers],[Phone]],'By serial number'!$A$1:$AV$1,0)))=0,"",INDEX('By serial number'!$A:$AV,MATCH(TEXT($C208,"000"),'By serial number'!$A:$A,0),MATCH(_7043_DJones_1_export_excel_2_9_[[#Headers],[Phone]],'By serial number'!$A$1:$AV$1,0)))</f>
        <v/>
      </c>
      <c r="AU208" s="4" t="str">
        <f>IF(LEN(INDEX('By serial number'!$A:$AV,MATCH(TEXT($C208,"000"),'By serial number'!$A:$A,0),MATCH(_7043_DJones_1_export_excel_2_9_[[#Headers],[Email]],'By serial number'!$A$1:$AV$1,0)))=0,"",INDEX('By serial number'!$A:$AV,MATCH(TEXT($C208,"000"),'By serial number'!$A:$A,0),MATCH(_7043_DJones_1_export_excel_2_9_[[#Headers],[Email]],'By serial number'!$A$1:$AV$1,0)))</f>
        <v/>
      </c>
      <c r="AV208" s="4" t="e">
        <f>IF(LEN(INDEX('By serial number'!$A:$AV,MATCH(TEXT($C208,"000"),'By serial number'!$A:$A,0),MATCH(_7043_DJones_1_export_excel_2_9_[[#Headers],[Column4]],'By serial number'!$A$1:$AV$1,0)))=0,"",INDEX('By serial number'!$A:$AV,MATCH(TEXT($C208,"000"),'By serial number'!$A:$A,0),MATCH(_7043_DJones_1_export_excel_2_9_[[#Headers],[Column4]],'By serial number'!$A$1:$AV$1,0)))</f>
        <v>#N/A</v>
      </c>
      <c r="AW208" s="4" t="str">
        <f>IF(LEN(INDEX('By serial number'!$A:$AV,MATCH(TEXT($C208,"000"),'By serial number'!$A:$A,0),MATCH(_7043_DJones_1_export_excel_2_9_[[#Headers],[NBAA Name]],'By serial number'!$A$1:$AV$1,0)))=0,"",INDEX('By serial number'!$A:$AV,MATCH(TEXT($C208,"000"),'By serial number'!$A:$A,0),MATCH(_7043_DJones_1_export_excel_2_9_[[#Headers],[NBAA Name]],'By serial number'!$A$1:$AV$1,0)))</f>
        <v/>
      </c>
      <c r="AX208" s="4" t="str">
        <f>IF(LEN(INDEX('By serial number'!$A:$AV,MATCH(TEXT($C208,"000"),'By serial number'!$A:$A,0),MATCH(_7043_DJones_1_export_excel_2_9_[[#Headers],[NBAA Addr1]],'By serial number'!$A$1:$AV$1,0)))=0,"",INDEX('By serial number'!$A:$AV,MATCH(TEXT($C208,"000"),'By serial number'!$A:$A,0),MATCH(_7043_DJones_1_export_excel_2_9_[[#Headers],[NBAA Addr1]],'By serial number'!$A$1:$AV$1,0)))</f>
        <v/>
      </c>
      <c r="AY208" s="4" t="str">
        <f>IF(LEN(INDEX('By serial number'!$A:$AV,MATCH(TEXT($C208,"000"),'By serial number'!$A:$A,0),MATCH(_7043_DJones_1_export_excel_2_9_[[#Headers],[NBAA Addr2]],'By serial number'!$A$1:$AV$1,0)))=0,"",INDEX('By serial number'!$A:$AV,MATCH(TEXT($C208,"000"),'By serial number'!$A:$A,0),MATCH(_7043_DJones_1_export_excel_2_9_[[#Headers],[NBAA Addr2]],'By serial number'!$A$1:$AV$1,0)))</f>
        <v/>
      </c>
      <c r="AZ208" s="4" t="str">
        <f>IF(LEN(INDEX('By serial number'!$A:$AV,MATCH(TEXT($C208,"000"),'By serial number'!$A:$A,0),MATCH(_7043_DJones_1_export_excel_2_9_[[#Headers],[NBAA City]],'By serial number'!$A$1:$AV$1,0)))=0,"",INDEX('By serial number'!$A:$AV,MATCH(TEXT($C208,"000"),'By serial number'!$A:$A,0),MATCH(_7043_DJones_1_export_excel_2_9_[[#Headers],[NBAA City]],'By serial number'!$A$1:$AV$1,0)))</f>
        <v/>
      </c>
      <c r="BA208" s="4" t="str">
        <f>IF(LEN(INDEX('By serial number'!$A:$AV,MATCH(TEXT($C208,"000"),'By serial number'!$A:$A,0),MATCH(_7043_DJones_1_export_excel_2_9_[[#Headers],[NBAA State]],'By serial number'!$A$1:$AV$1,0)))=0,"",INDEX('By serial number'!$A:$AV,MATCH(TEXT($C208,"000"),'By serial number'!$A:$A,0),MATCH(_7043_DJones_1_export_excel_2_9_[[#Headers],[NBAA State]],'By serial number'!$A$1:$AV$1,0)))</f>
        <v/>
      </c>
      <c r="BB208" s="4" t="str">
        <f>IF(LEN(INDEX('By serial number'!$A:$AV,MATCH(TEXT($C208,"000"),'By serial number'!$A:$A,0),MATCH(_7043_DJones_1_export_excel_2_9_[[#Headers],[NBAA Zip]],'By serial number'!$A$1:$AV$1,0)))=0,"",INDEX('By serial number'!$A:$AV,MATCH(TEXT($C208,"000"),'By serial number'!$A:$A,0),MATCH(_7043_DJones_1_export_excel_2_9_[[#Headers],[NBAA Zip]],'By serial number'!$A$1:$AV$1,0)))</f>
        <v/>
      </c>
      <c r="BC208" s="4" t="str">
        <f>IF(LEN(INDEX('By serial number'!$A:$AV,MATCH(TEXT($C208,"000"),'By serial number'!$A:$A,0),MATCH(_7043_DJones_1_export_excel_2_9_[[#Headers],[NBAA Phone]],'By serial number'!$A$1:$AV$1,0)))=0,"",INDEX('By serial number'!$A:$AV,MATCH(TEXT($C208,"000"),'By serial number'!$A:$A,0),MATCH(_7043_DJones_1_export_excel_2_9_[[#Headers],[NBAA Phone]],'By serial number'!$A$1:$AV$1,0)))</f>
        <v/>
      </c>
      <c r="BD208" s="4" t="str">
        <f>IF(LEN(INDEX('By serial number'!$A:$AV,MATCH(TEXT($C208,"000"),'By serial number'!$A:$A,0),MATCH(_7043_DJones_1_export_excel_2_9_[[#Headers],[NBAA Web]],'By serial number'!$A$1:$AV$1,0)))=0,"",INDEX('By serial number'!$A:$AV,MATCH(TEXT($C208,"000"),'By serial number'!$A:$A,0),MATCH(_7043_DJones_1_export_excel_2_9_[[#Headers],[NBAA Web]],'By serial number'!$A$1:$AV$1,0)))</f>
        <v/>
      </c>
      <c r="BE208" s="4" t="str">
        <f>IF(LEN(INDEX('By serial number'!$A:$AV,MATCH(TEXT($C208,"000"),'By serial number'!$A:$A,0),MATCH(_7043_DJones_1_export_excel_2_9_[[#Headers],[NBAA email]],'By serial number'!$A$1:$AV$1,0)))=0,"",INDEX('By serial number'!$A:$AV,MATCH(TEXT($C208,"000"),'By serial number'!$A:$A,0),MATCH(_7043_DJones_1_export_excel_2_9_[[#Headers],[NBAA email]],'By serial number'!$A$1:$AV$1,0)))</f>
        <v/>
      </c>
      <c r="BF208" s="4" t="str">
        <f>IF(LEN(INDEX('By serial number'!$A:$AV,MATCH(TEXT($C208,"000"),'By serial number'!$A:$A,0),MATCH(_7043_DJones_1_export_excel_2_9_[[#Headers],[NBAA NBAA Link]],'By serial number'!$A$1:$AV$1,0)))=0,"",INDEX('By serial number'!$A:$AV,MATCH(TEXT($C208,"000"),'By serial number'!$A:$A,0),MATCH(_7043_DJones_1_export_excel_2_9_[[#Headers],[NBAA NBAA Link]],'By serial number'!$A$1:$AV$1,0)))</f>
        <v/>
      </c>
      <c r="BG208" s="4" t="str">
        <f>IF(LEN(INDEX('By serial number'!$A:$AV,MATCH(TEXT($C208,"000"),'By serial number'!$A:$A,0),MATCH(_7043_DJones_1_export_excel_2_9_[[#Headers],[Certificate Designator]],'By serial number'!$A$1:$AV$1,0)))=0,"",INDEX('By serial number'!$A:$AV,MATCH(TEXT($C208,"000"),'By serial number'!$A:$A,0),MATCH(_7043_DJones_1_export_excel_2_9_[[#Headers],[Certificate Designator]],'By serial number'!$A$1:$AV$1,0)))</f>
        <v/>
      </c>
      <c r="BH208" s="4" t="str">
        <f>IF(LEN(INDEX('By serial number'!$A:$AV,MATCH(TEXT($C208,"000"),'By serial number'!$A:$A,0),MATCH(_7043_DJones_1_export_excel_2_9_[[#Headers],[Company Name]],'By serial number'!$A$1:$AV$1,0)))=0,"",INDEX('By serial number'!$A:$AV,MATCH(TEXT($C208,"000"),'By serial number'!$A:$A,0),MATCH(_7043_DJones_1_export_excel_2_9_[[#Headers],[Company Name]],'By serial number'!$A$1:$AV$1,0)))</f>
        <v/>
      </c>
      <c r="BI208" s="4" t="str">
        <f>IF(LEN(INDEX('By serial number'!$A:$AV,MATCH(TEXT($C208,"000"),'By serial number'!$A:$A,0),MATCH(_7043_DJones_1_export_excel_2_9_[[#Headers],[CEO_Name]],'By serial number'!$A$1:$AV$1,0)))=0,"",INDEX('By serial number'!$A:$AV,MATCH(TEXT($C208,"000"),'By serial number'!$A:$A,0),MATCH(_7043_DJones_1_export_excel_2_9_[[#Headers],[CEO_Name]],'By serial number'!$A$1:$AV$1,0)))</f>
        <v/>
      </c>
      <c r="BJ208" s="4" t="str">
        <f>IF(LEN(INDEX('By serial number'!$A:$AV,MATCH(TEXT($C208,"000"),'By serial number'!$A:$A,0),MATCH(_7043_DJones_1_export_excel_2_9_[[#Headers],[CEO_Title]],'By serial number'!$A$1:$AV$1,0)))=0,"",INDEX('By serial number'!$A:$AV,MATCH(TEXT($C208,"000"),'By serial number'!$A:$A,0),MATCH(_7043_DJones_1_export_excel_2_9_[[#Headers],[CEO_Title]],'By serial number'!$A$1:$AV$1,0)))</f>
        <v/>
      </c>
      <c r="BK208" s="4" t="str">
        <f>IF(LEN(INDEX('By serial number'!$A:$AV,MATCH(TEXT($C208,"000"),'By serial number'!$A:$A,0),MATCH(_7043_DJones_1_export_excel_2_9_[[#Headers],[CEO_Address1]],'By serial number'!$A$1:$AV$1,0)))=0,"",INDEX('By serial number'!$A:$AV,MATCH(TEXT($C208,"000"),'By serial number'!$A:$A,0),MATCH(_7043_DJones_1_export_excel_2_9_[[#Headers],[CEO_Address1]],'By serial number'!$A$1:$AV$1,0)))</f>
        <v/>
      </c>
      <c r="BL208" s="4" t="str">
        <f>IF(LEN(INDEX('By serial number'!$A:$AV,MATCH(TEXT($C208,"000"),'By serial number'!$A:$A,0),MATCH(_7043_DJones_1_export_excel_2_9_[[#Headers],[CEO_Address2]],'By serial number'!$A$1:$AV$1,0)))=0,"",INDEX('By serial number'!$A:$AV,MATCH(TEXT($C208,"000"),'By serial number'!$A:$A,0),MATCH(_7043_DJones_1_export_excel_2_9_[[#Headers],[CEO_Address2]],'By serial number'!$A$1:$AV$1,0)))</f>
        <v/>
      </c>
      <c r="BM208" s="4" t="str">
        <f>IF(LEN(INDEX('By serial number'!$A:$AV,MATCH(TEXT($C208,"000"),'By serial number'!$A:$A,0),MATCH(_7043_DJones_1_export_excel_2_9_[[#Headers],[CEO_Address3]],'By serial number'!$A$1:$AV$1,0)))=0,"",INDEX('By serial number'!$A:$AV,MATCH(TEXT($C208,"000"),'By serial number'!$A:$A,0),MATCH(_7043_DJones_1_export_excel_2_9_[[#Headers],[CEO_Address3]],'By serial number'!$A$1:$AV$1,0)))</f>
        <v/>
      </c>
      <c r="BN208" s="4" t="str">
        <f>IF(LEN(INDEX('By serial number'!$A:$AV,MATCH(TEXT($C208,"000"),'By serial number'!$A:$A,0),MATCH(_7043_DJones_1_export_excel_2_9_[[#Headers],[CEO_City]],'By serial number'!$A$1:$AV$1,0)))=0,"",INDEX('By serial number'!$A:$AV,MATCH(TEXT($C208,"000"),'By serial number'!$A:$A,0),MATCH(_7043_DJones_1_export_excel_2_9_[[#Headers],[CEO_City]],'By serial number'!$A$1:$AV$1,0)))</f>
        <v/>
      </c>
      <c r="BO208" s="4" t="str">
        <f>IF(LEN(INDEX('By serial number'!$A:$AV,MATCH(TEXT($C208,"000"),'By serial number'!$A:$A,0),MATCH(_7043_DJones_1_export_excel_2_9_[[#Headers],[CEO_State]],'By serial number'!$A$1:$AV$1,0)))=0,"",INDEX('By serial number'!$A:$AV,MATCH(TEXT($C208,"000"),'By serial number'!$A:$A,0),MATCH(_7043_DJones_1_export_excel_2_9_[[#Headers],[CEO_State]],'By serial number'!$A$1:$AV$1,0)))</f>
        <v/>
      </c>
      <c r="BP208" s="4" t="str">
        <f>IF(LEN(INDEX('By serial number'!$A:$AV,MATCH(TEXT($C208,"000"),'By serial number'!$A:$A,0),MATCH(_7043_DJones_1_export_excel_2_9_[[#Headers],[CEO_Postal_Code]],'By serial number'!$A$1:$AV$1,0)))=0,"",INDEX('By serial number'!$A:$AV,MATCH(TEXT($C208,"000"),'By serial number'!$A:$A,0),MATCH(_7043_DJones_1_export_excel_2_9_[[#Headers],[CEO_Postal_Code]],'By serial number'!$A$1:$AV$1,0)))</f>
        <v/>
      </c>
      <c r="BQ208" s="4" t="str">
        <f>IF(LEN(INDEX('By serial number'!$A:$AV,MATCH(TEXT($C208,"000"),'By serial number'!$A:$A,0),MATCH(_7043_DJones_1_export_excel_2_9_[[#Headers],[CEO_Country]],'By serial number'!$A$1:$AV$1,0)))=0,"",INDEX('By serial number'!$A:$AV,MATCH(TEXT($C208,"000"),'By serial number'!$A:$A,0),MATCH(_7043_DJones_1_export_excel_2_9_[[#Headers],[CEO_Country]],'By serial number'!$A$1:$AV$1,0)))</f>
        <v/>
      </c>
      <c r="BR208" s="4" t="str">
        <f>IF(LEN(INDEX('By serial number'!$A:$AV,MATCH(TEXT($C208,"000"),'By serial number'!$A:$A,0),MATCH(_7043_DJones_1_export_excel_2_9_[[#Headers],[CEO_Phone]],'By serial number'!$A$1:$AV$1,0)))=0,"",INDEX('By serial number'!$A:$AV,MATCH(TEXT($C208,"000"),'By serial number'!$A:$A,0),MATCH(_7043_DJones_1_export_excel_2_9_[[#Headers],[CEO_Phone]],'By serial number'!$A$1:$AV$1,0)))</f>
        <v/>
      </c>
      <c r="BS208" s="4" t="str">
        <f>IF(LEN(INDEX('By serial number'!$A:$AV,MATCH(TEXT($C208,"000"),'By serial number'!$A:$A,0),MATCH(_7043_DJones_1_export_excel_2_9_[[#Headers],[CEO_Phone_Extension]],'By serial number'!$A$1:$AV$1,0)))=0,"",INDEX('By serial number'!$A:$AV,MATCH(TEXT($C208,"000"),'By serial number'!$A:$A,0),MATCH(_7043_DJones_1_export_excel_2_9_[[#Headers],[CEO_Phone_Extension]],'By serial number'!$A$1:$AV$1,0)))</f>
        <v/>
      </c>
      <c r="BT208" s="4" t="str">
        <f>IF(LEN(INDEX('By serial number'!$A:$AV,MATCH(TEXT($C208,"000"),'By serial number'!$A:$A,0),MATCH(_7043_DJones_1_export_excel_2_9_[[#Headers],[CEO_Foreign_Phone]],'By serial number'!$A$1:$AV$1,0)))=0,"",INDEX('By serial number'!$A:$AV,MATCH(TEXT($C208,"000"),'By serial number'!$A:$A,0),MATCH(_7043_DJones_1_export_excel_2_9_[[#Headers],[CEO_Foreign_Phone]],'By serial number'!$A$1:$AV$1,0)))</f>
        <v/>
      </c>
      <c r="BU208" s="4" t="str">
        <f>IFERROR(INDEX(Zerobounce!$A:$B,MATCH(_7043_DJones_1_export_excel_2_9_[[#This Row],[COMPEMAILADDRESS]],Zerobounce!$A:$A,0),2),"")</f>
        <v>valid</v>
      </c>
      <c r="BV208" s="4" t="str">
        <f>IFERROR(INDEX(Zerobounce!$A:$B,MATCH(_7043_DJones_1_export_excel_2_9_[[#This Row],[CONTACTEMAIL]],Zerobounce!$A:$A,0),2),"")</f>
        <v/>
      </c>
      <c r="BW208" s="11"/>
    </row>
    <row r="209" spans="1:75" x14ac:dyDescent="0.25">
      <c r="A209" s="4" t="s">
        <v>999</v>
      </c>
      <c r="B209" s="4" t="s">
        <v>1000</v>
      </c>
      <c r="C209">
        <v>316</v>
      </c>
      <c r="D209" s="4" t="s">
        <v>939</v>
      </c>
      <c r="E209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N963CH</v>
      </c>
      <c r="F209" s="4" t="s">
        <v>2334</v>
      </c>
      <c r="G209" s="4"/>
      <c r="H209" s="4" t="s">
        <v>2335</v>
      </c>
      <c r="I209" s="4" t="s">
        <v>515</v>
      </c>
      <c r="J209" s="4" t="s">
        <v>2336</v>
      </c>
      <c r="K209" s="4"/>
      <c r="L209" s="4"/>
      <c r="M209" s="4" t="s">
        <v>1076</v>
      </c>
      <c r="N209" s="4"/>
      <c r="P209" s="4" t="s">
        <v>1076</v>
      </c>
      <c r="Q209" s="4" t="s">
        <v>1016</v>
      </c>
      <c r="R209" s="4"/>
      <c r="S209" s="4"/>
      <c r="T209" s="4"/>
      <c r="U209" s="4"/>
      <c r="V209" s="4" t="s">
        <v>2337</v>
      </c>
      <c r="W209" s="4" t="s">
        <v>2338</v>
      </c>
      <c r="X209" s="4"/>
      <c r="Y209" s="4"/>
      <c r="Z209" s="4" t="s">
        <v>2339</v>
      </c>
      <c r="AA209" s="4" t="s">
        <v>2339</v>
      </c>
      <c r="AB209" s="4"/>
      <c r="AC209" s="4" t="str">
        <f>IF(LEN(INDEX('By serial number'!$A:$AV,MATCH(TEXT($C209,"000"),'By serial number'!$A:$A,0),MATCH(_7043_DJones_1_export_excel_2_9_[[#Headers],["Operator"]],'By serial number'!$A$1:$AV$1,0)))=0,"",INDEX('By serial number'!$A:$AV,MATCH(TEXT($C209,"000"),'By serial number'!$A:$A,0),MATCH(_7043_DJones_1_export_excel_2_9_[[#Headers],["Operator"]],'By serial number'!$A$1:$AV$1,0)))</f>
        <v/>
      </c>
      <c r="AD209" s="4" t="str">
        <f>IF(LEN(INDEX('By serial number'!$A:$AV,MATCH(TEXT($C209,"000"),'By serial number'!$A:$A,0),MATCH(_7043_DJones_1_export_excel_2_9_[[#Headers],[Data]],'By serial number'!$A$1:$AV$1,0)))=0,"",INDEX('By serial number'!$A:$AV,MATCH(TEXT($C209,"000"),'By serial number'!$A:$A,0),MATCH(_7043_DJones_1_export_excel_2_9_[[#Headers],[Data]],'By serial number'!$A$1:$AV$1,0)))</f>
        <v>(Trust) delivered 1/27/16</v>
      </c>
      <c r="AE209" s="4" t="str">
        <f>IF(LEN(INDEX('By serial number'!$A:$AV,MATCH(TEXT($C209,"000"),'By serial number'!$A:$A,0),MATCH(_7043_DJones_1_export_excel_2_9_[[#Headers],[NAME]],'By serial number'!$A$1:$AV$1,0)))=0,"",INDEX('By serial number'!$A:$AV,MATCH(TEXT($C209,"000"),'By serial number'!$A:$A,0),MATCH(_7043_DJones_1_export_excel_2_9_[[#Headers],[NAME]],'By serial number'!$A$1:$AV$1,0)))</f>
        <v>BANK OF UTAH TRUSTEE</v>
      </c>
      <c r="AF209" s="4" t="str">
        <f>IF(LEN(INDEX('By serial number'!$A:$AV,MATCH(TEXT($C209,"000"),'By serial number'!$A:$A,0),MATCH(_7043_DJones_1_export_excel_2_9_[[#Headers],[STREET]],'By serial number'!$A$1:$AV$1,0)))=0,"",INDEX('By serial number'!$A:$AV,MATCH(TEXT($C209,"000"),'By serial number'!$A:$A,0),MATCH(_7043_DJones_1_export_excel_2_9_[[#Headers],[STREET]],'By serial number'!$A$1:$AV$1,0)))</f>
        <v>50 SOUTH 200 EAST STE 110</v>
      </c>
      <c r="AG209" s="4" t="str">
        <f>IF(LEN(INDEX('By serial number'!$A:$AV,MATCH(TEXT($C209,"000"),'By serial number'!$A:$A,0),MATCH(_7043_DJones_1_export_excel_2_9_[[#Headers],[CITY]],'By serial number'!$A$1:$AV$1,0)))=0,"",INDEX('By serial number'!$A:$AV,MATCH(TEXT($C209,"000"),'By serial number'!$A:$A,0),MATCH(_7043_DJones_1_export_excel_2_9_[[#Headers],[CITY]],'By serial number'!$A$1:$AV$1,0)))</f>
        <v>SALT LAKE CITY</v>
      </c>
      <c r="AH209" s="4" t="str">
        <f>IF(LEN(INDEX('By serial number'!$A:$AV,MATCH(TEXT($C209,"000"),'By serial number'!$A:$A,0),MATCH(_7043_DJones_1_export_excel_2_9_[[#Headers],[STATE]],'By serial number'!$A$1:$AV$1,0)))=0,"",INDEX('By serial number'!$A:$AV,MATCH(TEXT($C209,"000"),'By serial number'!$A:$A,0),MATCH(_7043_DJones_1_export_excel_2_9_[[#Headers],[STATE]],'By serial number'!$A$1:$AV$1,0)))</f>
        <v>UT</v>
      </c>
      <c r="AI209" s="4" t="e">
        <f>IF(LEN(INDEX('By serial number'!$A:$AV,MATCH(TEXT($C209,"000"),'By serial number'!$A:$A,0),MATCH(_7043_DJones_1_export_excel_2_9_[[#Headers],[Column1]],'By serial number'!$A$1:$AV$1,0)))=0,"",INDEX('By serial number'!$A:$AV,MATCH(TEXT($C209,"000"),'By serial number'!$A:$A,0),MATCH(_7043_DJones_1_export_excel_2_9_[[#Headers],[Column1]],'By serial number'!$A$1:$AV$1,0)))</f>
        <v>#N/A</v>
      </c>
      <c r="AJ209" s="4" t="str">
        <f>IF(LEN(INDEX('By serial number'!$A:$AV,MATCH(TEXT($C209,"000"),'By serial number'!$A:$A,0),MATCH(_7043_DJones_1_export_excel_2_9_[[#Headers],[OTHER NAMES(1)]],'By serial number'!$A$1:$AV$1,0)))=0,"",INDEX('By serial number'!$A:$AV,MATCH(TEXT($C209,"000"),'By serial number'!$A:$A,0),MATCH(_7043_DJones_1_export_excel_2_9_[[#Headers],[OTHER NAMES(1)]],'By serial number'!$A$1:$AV$1,0)))</f>
        <v/>
      </c>
      <c r="AK209" s="4" t="str">
        <f>IF(LEN(INDEX('By serial number'!$A:$AV,MATCH(TEXT($C209,"000"),'By serial number'!$A:$A,0),MATCH(_7043_DJones_1_export_excel_2_9_[[#Headers],[OTHER NAMES(2)]],'By serial number'!$A$1:$AV$1,0)))=0,"",INDEX('By serial number'!$A:$AV,MATCH(TEXT($C209,"000"),'By serial number'!$A:$A,0),MATCH(_7043_DJones_1_export_excel_2_9_[[#Headers],[OTHER NAMES(2)]],'By serial number'!$A$1:$AV$1,0)))</f>
        <v/>
      </c>
      <c r="AL209" s="4" t="str">
        <f>IF(LEN(INDEX('By serial number'!$A:$AV,MATCH(TEXT($C209,"000"),'By serial number'!$A:$A,0),MATCH(_7043_DJones_1_export_excel_2_9_[[#Headers],[Part 135 Certificate Holder Name]],'By serial number'!$A$1:$AV$1,0)))=0,"",INDEX('By serial number'!$A:$AV,MATCH(TEXT($C209,"000"),'By serial number'!$A:$A,0),MATCH(_7043_DJones_1_export_excel_2_9_[[#Headers],[Part 135 Certificate Holder Name]],'By serial number'!$A$1:$AV$1,0)))</f>
        <v/>
      </c>
      <c r="AM209" s="4" t="str">
        <f>IF(LEN(INDEX('By serial number'!$A:$AV,MATCH(TEXT($C209,"000"),'By serial number'!$A:$A,0),MATCH(_7043_DJones_1_export_excel_2_9_[[#Headers],[Part 135 Dsgn]],'By serial number'!$A$1:$AV$1,0)))=0,"",INDEX('By serial number'!$A:$AV,MATCH(TEXT($C209,"000"),'By serial number'!$A:$A,0),MATCH(_7043_DJones_1_export_excel_2_9_[[#Headers],[Part 135 Dsgn]],'By serial number'!$A$1:$AV$1,0)))</f>
        <v/>
      </c>
      <c r="AN209" s="4" t="e">
        <f>IF(LEN(INDEX('By serial number'!$A:$AV,MATCH(TEXT($C209,"000"),'By serial number'!$A:$A,0),MATCH(_7043_DJones_1_export_excel_2_9_[[#Headers],[Column2]],'By serial number'!$A$1:$AV$1,0)))=0,"",INDEX('By serial number'!$A:$AV,MATCH(TEXT($C209,"000"),'By serial number'!$A:$A,0),MATCH(_7043_DJones_1_export_excel_2_9_[[#Headers],[Column2]],'By serial number'!$A$1:$AV$1,0)))</f>
        <v>#N/A</v>
      </c>
      <c r="AO209" s="4" t="str">
        <f>IF(LEN(INDEX('By serial number'!$A:$AV,MATCH(TEXT($C209,"000"),'By serial number'!$A:$A,0),MATCH(_7043_DJones_1_export_excel_2_9_[[#Headers],[DNB Key People]],'By serial number'!$A$1:$AV$1,0)))=0,"",INDEX('By serial number'!$A:$AV,MATCH(TEXT($C209,"000"),'By serial number'!$A:$A,0),MATCH(_7043_DJones_1_export_excel_2_9_[[#Headers],[DNB Key People]],'By serial number'!$A$1:$AV$1,0)))</f>
        <v/>
      </c>
      <c r="AP209" s="4" t="str">
        <f>IF(LEN(INDEX('By serial number'!$A:$AV,MATCH(TEXT($C209,"000"),'By serial number'!$A:$A,0),MATCH(_7043_DJones_1_export_excel_2_9_[[#Headers],[POC]],'By serial number'!$A$1:$AV$1,0)))=0,"",INDEX('By serial number'!$A:$AV,MATCH(TEXT($C209,"000"),'By serial number'!$A:$A,0),MATCH(_7043_DJones_1_export_excel_2_9_[[#Headers],[POC]],'By serial number'!$A$1:$AV$1,0)))</f>
        <v/>
      </c>
      <c r="AQ209" s="4" t="str">
        <f>IF(LEN(INDEX('By serial number'!$A:$AV,MATCH(TEXT($C209,"000"),'By serial number'!$A:$A,0),MATCH(_7043_DJones_1_export_excel_2_9_[[#Headers],[Title]],'By serial number'!$A$1:$AV$1,0)))=0,"",INDEX('By serial number'!$A:$AV,MATCH(TEXT($C209,"000"),'By serial number'!$A:$A,0),MATCH(_7043_DJones_1_export_excel_2_9_[[#Headers],[Title]],'By serial number'!$A$1:$AV$1,0)))</f>
        <v/>
      </c>
      <c r="AR209" s="4" t="str">
        <f>IF(LEN(INDEX('By serial number'!$A:$AV,MATCH(TEXT($C209,"000"),'By serial number'!$A:$A,0),MATCH(_7043_DJones_1_export_excel_2_9_[[#Headers],[Address]],'By serial number'!$A$1:$AV$1,0)))=0,"",INDEX('By serial number'!$A:$AV,MATCH(TEXT($C209,"000"),'By serial number'!$A:$A,0),MATCH(_7043_DJones_1_export_excel_2_9_[[#Headers],[Address]],'By serial number'!$A$1:$AV$1,0)))</f>
        <v/>
      </c>
      <c r="AS209" s="4" t="e">
        <f>IF(LEN(INDEX('By serial number'!$A:$AV,MATCH(TEXT($C209,"000"),'By serial number'!$A:$A,0),MATCH(_7043_DJones_1_export_excel_2_9_[[#Headers],[Column3]],'By serial number'!$A$1:$AV$1,0)))=0,"",INDEX('By serial number'!$A:$AV,MATCH(TEXT($C209,"000"),'By serial number'!$A:$A,0),MATCH(_7043_DJones_1_export_excel_2_9_[[#Headers],[Column3]],'By serial number'!$A$1:$AV$1,0)))</f>
        <v>#N/A</v>
      </c>
      <c r="AT209" s="4" t="str">
        <f>IF(LEN(INDEX('By serial number'!$A:$AV,MATCH(TEXT($C209,"000"),'By serial number'!$A:$A,0),MATCH(_7043_DJones_1_export_excel_2_9_[[#Headers],[Phone]],'By serial number'!$A$1:$AV$1,0)))=0,"",INDEX('By serial number'!$A:$AV,MATCH(TEXT($C209,"000"),'By serial number'!$A:$A,0),MATCH(_7043_DJones_1_export_excel_2_9_[[#Headers],[Phone]],'By serial number'!$A$1:$AV$1,0)))</f>
        <v/>
      </c>
      <c r="AU209" s="4" t="str">
        <f>IF(LEN(INDEX('By serial number'!$A:$AV,MATCH(TEXT($C209,"000"),'By serial number'!$A:$A,0),MATCH(_7043_DJones_1_export_excel_2_9_[[#Headers],[Email]],'By serial number'!$A$1:$AV$1,0)))=0,"",INDEX('By serial number'!$A:$AV,MATCH(TEXT($C209,"000"),'By serial number'!$A:$A,0),MATCH(_7043_DJones_1_export_excel_2_9_[[#Headers],[Email]],'By serial number'!$A$1:$AV$1,0)))</f>
        <v/>
      </c>
      <c r="AV209" s="4" t="e">
        <f>IF(LEN(INDEX('By serial number'!$A:$AV,MATCH(TEXT($C209,"000"),'By serial number'!$A:$A,0),MATCH(_7043_DJones_1_export_excel_2_9_[[#Headers],[Column4]],'By serial number'!$A$1:$AV$1,0)))=0,"",INDEX('By serial number'!$A:$AV,MATCH(TEXT($C209,"000"),'By serial number'!$A:$A,0),MATCH(_7043_DJones_1_export_excel_2_9_[[#Headers],[Column4]],'By serial number'!$A$1:$AV$1,0)))</f>
        <v>#N/A</v>
      </c>
      <c r="AW209" s="4" t="str">
        <f>IF(LEN(INDEX('By serial number'!$A:$AV,MATCH(TEXT($C209,"000"),'By serial number'!$A:$A,0),MATCH(_7043_DJones_1_export_excel_2_9_[[#Headers],[NBAA Name]],'By serial number'!$A$1:$AV$1,0)))=0,"",INDEX('By serial number'!$A:$AV,MATCH(TEXT($C209,"000"),'By serial number'!$A:$A,0),MATCH(_7043_DJones_1_export_excel_2_9_[[#Headers],[NBAA Name]],'By serial number'!$A$1:$AV$1,0)))</f>
        <v/>
      </c>
      <c r="AX209" s="4" t="str">
        <f>IF(LEN(INDEX('By serial number'!$A:$AV,MATCH(TEXT($C209,"000"),'By serial number'!$A:$A,0),MATCH(_7043_DJones_1_export_excel_2_9_[[#Headers],[NBAA Addr1]],'By serial number'!$A$1:$AV$1,0)))=0,"",INDEX('By serial number'!$A:$AV,MATCH(TEXT($C209,"000"),'By serial number'!$A:$A,0),MATCH(_7043_DJones_1_export_excel_2_9_[[#Headers],[NBAA Addr1]],'By serial number'!$A$1:$AV$1,0)))</f>
        <v/>
      </c>
      <c r="AY209" s="4" t="str">
        <f>IF(LEN(INDEX('By serial number'!$A:$AV,MATCH(TEXT($C209,"000"),'By serial number'!$A:$A,0),MATCH(_7043_DJones_1_export_excel_2_9_[[#Headers],[NBAA Addr2]],'By serial number'!$A$1:$AV$1,0)))=0,"",INDEX('By serial number'!$A:$AV,MATCH(TEXT($C209,"000"),'By serial number'!$A:$A,0),MATCH(_7043_DJones_1_export_excel_2_9_[[#Headers],[NBAA Addr2]],'By serial number'!$A$1:$AV$1,0)))</f>
        <v/>
      </c>
      <c r="AZ209" s="4" t="str">
        <f>IF(LEN(INDEX('By serial number'!$A:$AV,MATCH(TEXT($C209,"000"),'By serial number'!$A:$A,0),MATCH(_7043_DJones_1_export_excel_2_9_[[#Headers],[NBAA City]],'By serial number'!$A$1:$AV$1,0)))=0,"",INDEX('By serial number'!$A:$AV,MATCH(TEXT($C209,"000"),'By serial number'!$A:$A,0),MATCH(_7043_DJones_1_export_excel_2_9_[[#Headers],[NBAA City]],'By serial number'!$A$1:$AV$1,0)))</f>
        <v/>
      </c>
      <c r="BA209" s="4" t="str">
        <f>IF(LEN(INDEX('By serial number'!$A:$AV,MATCH(TEXT($C209,"000"),'By serial number'!$A:$A,0),MATCH(_7043_DJones_1_export_excel_2_9_[[#Headers],[NBAA State]],'By serial number'!$A$1:$AV$1,0)))=0,"",INDEX('By serial number'!$A:$AV,MATCH(TEXT($C209,"000"),'By serial number'!$A:$A,0),MATCH(_7043_DJones_1_export_excel_2_9_[[#Headers],[NBAA State]],'By serial number'!$A$1:$AV$1,0)))</f>
        <v/>
      </c>
      <c r="BB209" s="4" t="str">
        <f>IF(LEN(INDEX('By serial number'!$A:$AV,MATCH(TEXT($C209,"000"),'By serial number'!$A:$A,0),MATCH(_7043_DJones_1_export_excel_2_9_[[#Headers],[NBAA Zip]],'By serial number'!$A$1:$AV$1,0)))=0,"",INDEX('By serial number'!$A:$AV,MATCH(TEXT($C209,"000"),'By serial number'!$A:$A,0),MATCH(_7043_DJones_1_export_excel_2_9_[[#Headers],[NBAA Zip]],'By serial number'!$A$1:$AV$1,0)))</f>
        <v/>
      </c>
      <c r="BC209" s="4" t="str">
        <f>IF(LEN(INDEX('By serial number'!$A:$AV,MATCH(TEXT($C209,"000"),'By serial number'!$A:$A,0),MATCH(_7043_DJones_1_export_excel_2_9_[[#Headers],[NBAA Phone]],'By serial number'!$A$1:$AV$1,0)))=0,"",INDEX('By serial number'!$A:$AV,MATCH(TEXT($C209,"000"),'By serial number'!$A:$A,0),MATCH(_7043_DJones_1_export_excel_2_9_[[#Headers],[NBAA Phone]],'By serial number'!$A$1:$AV$1,0)))</f>
        <v/>
      </c>
      <c r="BD209" s="4" t="str">
        <f>IF(LEN(INDEX('By serial number'!$A:$AV,MATCH(TEXT($C209,"000"),'By serial number'!$A:$A,0),MATCH(_7043_DJones_1_export_excel_2_9_[[#Headers],[NBAA Web]],'By serial number'!$A$1:$AV$1,0)))=0,"",INDEX('By serial number'!$A:$AV,MATCH(TEXT($C209,"000"),'By serial number'!$A:$A,0),MATCH(_7043_DJones_1_export_excel_2_9_[[#Headers],[NBAA Web]],'By serial number'!$A$1:$AV$1,0)))</f>
        <v/>
      </c>
      <c r="BE209" s="4" t="str">
        <f>IF(LEN(INDEX('By serial number'!$A:$AV,MATCH(TEXT($C209,"000"),'By serial number'!$A:$A,0),MATCH(_7043_DJones_1_export_excel_2_9_[[#Headers],[NBAA email]],'By serial number'!$A$1:$AV$1,0)))=0,"",INDEX('By serial number'!$A:$AV,MATCH(TEXT($C209,"000"),'By serial number'!$A:$A,0),MATCH(_7043_DJones_1_export_excel_2_9_[[#Headers],[NBAA email]],'By serial number'!$A$1:$AV$1,0)))</f>
        <v/>
      </c>
      <c r="BF209" s="4" t="str">
        <f>IF(LEN(INDEX('By serial number'!$A:$AV,MATCH(TEXT($C209,"000"),'By serial number'!$A:$A,0),MATCH(_7043_DJones_1_export_excel_2_9_[[#Headers],[NBAA NBAA Link]],'By serial number'!$A$1:$AV$1,0)))=0,"",INDEX('By serial number'!$A:$AV,MATCH(TEXT($C209,"000"),'By serial number'!$A:$A,0),MATCH(_7043_DJones_1_export_excel_2_9_[[#Headers],[NBAA NBAA Link]],'By serial number'!$A$1:$AV$1,0)))</f>
        <v/>
      </c>
      <c r="BG209" s="4" t="str">
        <f>IF(LEN(INDEX('By serial number'!$A:$AV,MATCH(TEXT($C209,"000"),'By serial number'!$A:$A,0),MATCH(_7043_DJones_1_export_excel_2_9_[[#Headers],[Certificate Designator]],'By serial number'!$A$1:$AV$1,0)))=0,"",INDEX('By serial number'!$A:$AV,MATCH(TEXT($C209,"000"),'By serial number'!$A:$A,0),MATCH(_7043_DJones_1_export_excel_2_9_[[#Headers],[Certificate Designator]],'By serial number'!$A$1:$AV$1,0)))</f>
        <v/>
      </c>
      <c r="BH209" s="4" t="str">
        <f>IF(LEN(INDEX('By serial number'!$A:$AV,MATCH(TEXT($C209,"000"),'By serial number'!$A:$A,0),MATCH(_7043_DJones_1_export_excel_2_9_[[#Headers],[Company Name]],'By serial number'!$A$1:$AV$1,0)))=0,"",INDEX('By serial number'!$A:$AV,MATCH(TEXT($C209,"000"),'By serial number'!$A:$A,0),MATCH(_7043_DJones_1_export_excel_2_9_[[#Headers],[Company Name]],'By serial number'!$A$1:$AV$1,0)))</f>
        <v/>
      </c>
      <c r="BI209" s="4" t="str">
        <f>IF(LEN(INDEX('By serial number'!$A:$AV,MATCH(TEXT($C209,"000"),'By serial number'!$A:$A,0),MATCH(_7043_DJones_1_export_excel_2_9_[[#Headers],[CEO_Name]],'By serial number'!$A$1:$AV$1,0)))=0,"",INDEX('By serial number'!$A:$AV,MATCH(TEXT($C209,"000"),'By serial number'!$A:$A,0),MATCH(_7043_DJones_1_export_excel_2_9_[[#Headers],[CEO_Name]],'By serial number'!$A$1:$AV$1,0)))</f>
        <v/>
      </c>
      <c r="BJ209" s="4" t="str">
        <f>IF(LEN(INDEX('By serial number'!$A:$AV,MATCH(TEXT($C209,"000"),'By serial number'!$A:$A,0),MATCH(_7043_DJones_1_export_excel_2_9_[[#Headers],[CEO_Title]],'By serial number'!$A$1:$AV$1,0)))=0,"",INDEX('By serial number'!$A:$AV,MATCH(TEXT($C209,"000"),'By serial number'!$A:$A,0),MATCH(_7043_DJones_1_export_excel_2_9_[[#Headers],[CEO_Title]],'By serial number'!$A$1:$AV$1,0)))</f>
        <v/>
      </c>
      <c r="BK209" s="4" t="str">
        <f>IF(LEN(INDEX('By serial number'!$A:$AV,MATCH(TEXT($C209,"000"),'By serial number'!$A:$A,0),MATCH(_7043_DJones_1_export_excel_2_9_[[#Headers],[CEO_Address1]],'By serial number'!$A$1:$AV$1,0)))=0,"",INDEX('By serial number'!$A:$AV,MATCH(TEXT($C209,"000"),'By serial number'!$A:$A,0),MATCH(_7043_DJones_1_export_excel_2_9_[[#Headers],[CEO_Address1]],'By serial number'!$A$1:$AV$1,0)))</f>
        <v/>
      </c>
      <c r="BL209" s="4" t="str">
        <f>IF(LEN(INDEX('By serial number'!$A:$AV,MATCH(TEXT($C209,"000"),'By serial number'!$A:$A,0),MATCH(_7043_DJones_1_export_excel_2_9_[[#Headers],[CEO_Address2]],'By serial number'!$A$1:$AV$1,0)))=0,"",INDEX('By serial number'!$A:$AV,MATCH(TEXT($C209,"000"),'By serial number'!$A:$A,0),MATCH(_7043_DJones_1_export_excel_2_9_[[#Headers],[CEO_Address2]],'By serial number'!$A$1:$AV$1,0)))</f>
        <v/>
      </c>
      <c r="BM209" s="4" t="str">
        <f>IF(LEN(INDEX('By serial number'!$A:$AV,MATCH(TEXT($C209,"000"),'By serial number'!$A:$A,0),MATCH(_7043_DJones_1_export_excel_2_9_[[#Headers],[CEO_Address3]],'By serial number'!$A$1:$AV$1,0)))=0,"",INDEX('By serial number'!$A:$AV,MATCH(TEXT($C209,"000"),'By serial number'!$A:$A,0),MATCH(_7043_DJones_1_export_excel_2_9_[[#Headers],[CEO_Address3]],'By serial number'!$A$1:$AV$1,0)))</f>
        <v/>
      </c>
      <c r="BN209" s="4" t="str">
        <f>IF(LEN(INDEX('By serial number'!$A:$AV,MATCH(TEXT($C209,"000"),'By serial number'!$A:$A,0),MATCH(_7043_DJones_1_export_excel_2_9_[[#Headers],[CEO_City]],'By serial number'!$A$1:$AV$1,0)))=0,"",INDEX('By serial number'!$A:$AV,MATCH(TEXT($C209,"000"),'By serial number'!$A:$A,0),MATCH(_7043_DJones_1_export_excel_2_9_[[#Headers],[CEO_City]],'By serial number'!$A$1:$AV$1,0)))</f>
        <v/>
      </c>
      <c r="BO209" s="4" t="str">
        <f>IF(LEN(INDEX('By serial number'!$A:$AV,MATCH(TEXT($C209,"000"),'By serial number'!$A:$A,0),MATCH(_7043_DJones_1_export_excel_2_9_[[#Headers],[CEO_State]],'By serial number'!$A$1:$AV$1,0)))=0,"",INDEX('By serial number'!$A:$AV,MATCH(TEXT($C209,"000"),'By serial number'!$A:$A,0),MATCH(_7043_DJones_1_export_excel_2_9_[[#Headers],[CEO_State]],'By serial number'!$A$1:$AV$1,0)))</f>
        <v/>
      </c>
      <c r="BP209" s="4" t="str">
        <f>IF(LEN(INDEX('By serial number'!$A:$AV,MATCH(TEXT($C209,"000"),'By serial number'!$A:$A,0),MATCH(_7043_DJones_1_export_excel_2_9_[[#Headers],[CEO_Postal_Code]],'By serial number'!$A$1:$AV$1,0)))=0,"",INDEX('By serial number'!$A:$AV,MATCH(TEXT($C209,"000"),'By serial number'!$A:$A,0),MATCH(_7043_DJones_1_export_excel_2_9_[[#Headers],[CEO_Postal_Code]],'By serial number'!$A$1:$AV$1,0)))</f>
        <v/>
      </c>
      <c r="BQ209" s="4" t="str">
        <f>IF(LEN(INDEX('By serial number'!$A:$AV,MATCH(TEXT($C209,"000"),'By serial number'!$A:$A,0),MATCH(_7043_DJones_1_export_excel_2_9_[[#Headers],[CEO_Country]],'By serial number'!$A$1:$AV$1,0)))=0,"",INDEX('By serial number'!$A:$AV,MATCH(TEXT($C209,"000"),'By serial number'!$A:$A,0),MATCH(_7043_DJones_1_export_excel_2_9_[[#Headers],[CEO_Country]],'By serial number'!$A$1:$AV$1,0)))</f>
        <v/>
      </c>
      <c r="BR209" s="4" t="str">
        <f>IF(LEN(INDEX('By serial number'!$A:$AV,MATCH(TEXT($C209,"000"),'By serial number'!$A:$A,0),MATCH(_7043_DJones_1_export_excel_2_9_[[#Headers],[CEO_Phone]],'By serial number'!$A$1:$AV$1,0)))=0,"",INDEX('By serial number'!$A:$AV,MATCH(TEXT($C209,"000"),'By serial number'!$A:$A,0),MATCH(_7043_DJones_1_export_excel_2_9_[[#Headers],[CEO_Phone]],'By serial number'!$A$1:$AV$1,0)))</f>
        <v/>
      </c>
      <c r="BS209" s="4" t="str">
        <f>IF(LEN(INDEX('By serial number'!$A:$AV,MATCH(TEXT($C209,"000"),'By serial number'!$A:$A,0),MATCH(_7043_DJones_1_export_excel_2_9_[[#Headers],[CEO_Phone_Extension]],'By serial number'!$A$1:$AV$1,0)))=0,"",INDEX('By serial number'!$A:$AV,MATCH(TEXT($C209,"000"),'By serial number'!$A:$A,0),MATCH(_7043_DJones_1_export_excel_2_9_[[#Headers],[CEO_Phone_Extension]],'By serial number'!$A$1:$AV$1,0)))</f>
        <v/>
      </c>
      <c r="BT209" s="4" t="str">
        <f>IF(LEN(INDEX('By serial number'!$A:$AV,MATCH(TEXT($C209,"000"),'By serial number'!$A:$A,0),MATCH(_7043_DJones_1_export_excel_2_9_[[#Headers],[CEO_Foreign_Phone]],'By serial number'!$A$1:$AV$1,0)))=0,"",INDEX('By serial number'!$A:$AV,MATCH(TEXT($C209,"000"),'By serial number'!$A:$A,0),MATCH(_7043_DJones_1_export_excel_2_9_[[#Headers],[CEO_Foreign_Phone]],'By serial number'!$A$1:$AV$1,0)))</f>
        <v/>
      </c>
      <c r="BU209" s="4" t="str">
        <f>IFERROR(INDEX(Zerobounce!$A:$B,MATCH(_7043_DJones_1_export_excel_2_9_[[#This Row],[COMPEMAILADDRESS]],Zerobounce!$A:$A,0),2),"")</f>
        <v/>
      </c>
      <c r="BV209" s="4" t="str">
        <f>IFERROR(INDEX(Zerobounce!$A:$B,MATCH(_7043_DJones_1_export_excel_2_9_[[#This Row],[CONTACTEMAIL]],Zerobounce!$A:$A,0),2),"")</f>
        <v/>
      </c>
      <c r="BW209" s="11"/>
    </row>
    <row r="210" spans="1:75" x14ac:dyDescent="0.25">
      <c r="A210" s="4" t="s">
        <v>999</v>
      </c>
      <c r="B210" s="4" t="s">
        <v>1000</v>
      </c>
      <c r="C210">
        <v>317</v>
      </c>
      <c r="D210" s="4" t="s">
        <v>941</v>
      </c>
      <c r="E210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N622SF</v>
      </c>
      <c r="F210" s="4" t="s">
        <v>1593</v>
      </c>
      <c r="G210" s="4" t="s">
        <v>541</v>
      </c>
      <c r="H210" s="4" t="s">
        <v>1002</v>
      </c>
      <c r="I210" s="4" t="s">
        <v>1043</v>
      </c>
      <c r="J210" s="4" t="s">
        <v>1594</v>
      </c>
      <c r="K210" s="4" t="s">
        <v>1595</v>
      </c>
      <c r="L210" s="4" t="s">
        <v>1596</v>
      </c>
      <c r="M210" s="4" t="s">
        <v>544</v>
      </c>
      <c r="N210" s="4" t="s">
        <v>541</v>
      </c>
      <c r="O210">
        <v>39441</v>
      </c>
      <c r="P210" s="4" t="s">
        <v>1002</v>
      </c>
      <c r="Q210" s="4" t="s">
        <v>1016</v>
      </c>
      <c r="R210" s="4" t="s">
        <v>1597</v>
      </c>
      <c r="S210" s="4" t="s">
        <v>548</v>
      </c>
      <c r="T210" s="4" t="s">
        <v>1598</v>
      </c>
      <c r="U210" s="4"/>
      <c r="V210" s="4" t="s">
        <v>1599</v>
      </c>
      <c r="W210" s="4" t="s">
        <v>1600</v>
      </c>
      <c r="X210" s="4" t="s">
        <v>1601</v>
      </c>
      <c r="Y210" s="4" t="s">
        <v>1602</v>
      </c>
      <c r="Z210" s="4" t="s">
        <v>1598</v>
      </c>
      <c r="AA210" s="4" t="s">
        <v>1598</v>
      </c>
      <c r="AB210" s="4"/>
      <c r="AC210" s="4" t="str">
        <f>IF(LEN(INDEX('By serial number'!$A:$AV,MATCH(TEXT($C210,"000"),'By serial number'!$A:$A,0),MATCH(_7043_DJones_1_export_excel_2_9_[[#Headers],["Operator"]],'By serial number'!$A$1:$AV$1,0)))=0,"",INDEX('By serial number'!$A:$AV,MATCH(TEXT($C210,"000"),'By serial number'!$A:$A,0),MATCH(_7043_DJones_1_export_excel_2_9_[[#Headers],["Operator"]],'By serial number'!$A$1:$AV$1,0)))</f>
        <v/>
      </c>
      <c r="AD210" s="4" t="str">
        <f>IF(LEN(INDEX('By serial number'!$A:$AV,MATCH(TEXT($C210,"000"),'By serial number'!$A:$A,0),MATCH(_7043_DJones_1_export_excel_2_9_[[#Headers],[Data]],'By serial number'!$A$1:$AV$1,0)))=0,"",INDEX('By serial number'!$A:$AV,MATCH(TEXT($C210,"000"),'By serial number'!$A:$A,0),MATCH(_7043_DJones_1_export_excel_2_9_[[#Headers],[Data]],'By serial number'!$A$1:$AV$1,0)))</f>
        <v>Sanderson Farms, Laurel MS delivered 1/29/16</v>
      </c>
      <c r="AE210" s="4" t="str">
        <f>IF(LEN(INDEX('By serial number'!$A:$AV,MATCH(TEXT($C210,"000"),'By serial number'!$A:$A,0),MATCH(_7043_DJones_1_export_excel_2_9_[[#Headers],[NAME]],'By serial number'!$A$1:$AV$1,0)))=0,"",INDEX('By serial number'!$A:$AV,MATCH(TEXT($C210,"000"),'By serial number'!$A:$A,0),MATCH(_7043_DJones_1_export_excel_2_9_[[#Headers],[NAME]],'By serial number'!$A$1:$AV$1,0)))</f>
        <v>SANDERSON FARMS INC</v>
      </c>
      <c r="AF210" s="4" t="str">
        <f>IF(LEN(INDEX('By serial number'!$A:$AV,MATCH(TEXT($C210,"000"),'By serial number'!$A:$A,0),MATCH(_7043_DJones_1_export_excel_2_9_[[#Headers],[STREET]],'By serial number'!$A$1:$AV$1,0)))=0,"",INDEX('By serial number'!$A:$AV,MATCH(TEXT($C210,"000"),'By serial number'!$A:$A,0),MATCH(_7043_DJones_1_export_excel_2_9_[[#Headers],[STREET]],'By serial number'!$A$1:$AV$1,0)))</f>
        <v>127 FLYNT RD</v>
      </c>
      <c r="AG210" s="4" t="str">
        <f>IF(LEN(INDEX('By serial number'!$A:$AV,MATCH(TEXT($C210,"000"),'By serial number'!$A:$A,0),MATCH(_7043_DJones_1_export_excel_2_9_[[#Headers],[CITY]],'By serial number'!$A$1:$AV$1,0)))=0,"",INDEX('By serial number'!$A:$AV,MATCH(TEXT($C210,"000"),'By serial number'!$A:$A,0),MATCH(_7043_DJones_1_export_excel_2_9_[[#Headers],[CITY]],'By serial number'!$A$1:$AV$1,0)))</f>
        <v>LAUREL</v>
      </c>
      <c r="AH210" s="4" t="str">
        <f>IF(LEN(INDEX('By serial number'!$A:$AV,MATCH(TEXT($C210,"000"),'By serial number'!$A:$A,0),MATCH(_7043_DJones_1_export_excel_2_9_[[#Headers],[STATE]],'By serial number'!$A$1:$AV$1,0)))=0,"",INDEX('By serial number'!$A:$AV,MATCH(TEXT($C210,"000"),'By serial number'!$A:$A,0),MATCH(_7043_DJones_1_export_excel_2_9_[[#Headers],[STATE]],'By serial number'!$A$1:$AV$1,0)))</f>
        <v>MS</v>
      </c>
      <c r="AI210" s="4" t="e">
        <f>IF(LEN(INDEX('By serial number'!$A:$AV,MATCH(TEXT($C210,"000"),'By serial number'!$A:$A,0),MATCH(_7043_DJones_1_export_excel_2_9_[[#Headers],[Column1]],'By serial number'!$A$1:$AV$1,0)))=0,"",INDEX('By serial number'!$A:$AV,MATCH(TEXT($C210,"000"),'By serial number'!$A:$A,0),MATCH(_7043_DJones_1_export_excel_2_9_[[#Headers],[Column1]],'By serial number'!$A$1:$AV$1,0)))</f>
        <v>#N/A</v>
      </c>
      <c r="AJ210" s="4" t="str">
        <f>IF(LEN(INDEX('By serial number'!$A:$AV,MATCH(TEXT($C210,"000"),'By serial number'!$A:$A,0),MATCH(_7043_DJones_1_export_excel_2_9_[[#Headers],[OTHER NAMES(1)]],'By serial number'!$A$1:$AV$1,0)))=0,"",INDEX('By serial number'!$A:$AV,MATCH(TEXT($C210,"000"),'By serial number'!$A:$A,0),MATCH(_7043_DJones_1_export_excel_2_9_[[#Headers],[OTHER NAMES(1)]],'By serial number'!$A$1:$AV$1,0)))</f>
        <v/>
      </c>
      <c r="AK210" s="4" t="str">
        <f>IF(LEN(INDEX('By serial number'!$A:$AV,MATCH(TEXT($C210,"000"),'By serial number'!$A:$A,0),MATCH(_7043_DJones_1_export_excel_2_9_[[#Headers],[OTHER NAMES(2)]],'By serial number'!$A$1:$AV$1,0)))=0,"",INDEX('By serial number'!$A:$AV,MATCH(TEXT($C210,"000"),'By serial number'!$A:$A,0),MATCH(_7043_DJones_1_export_excel_2_9_[[#Headers],[OTHER NAMES(2)]],'By serial number'!$A$1:$AV$1,0)))</f>
        <v/>
      </c>
      <c r="AL210" s="4" t="str">
        <f>IF(LEN(INDEX('By serial number'!$A:$AV,MATCH(TEXT($C210,"000"),'By serial number'!$A:$A,0),MATCH(_7043_DJones_1_export_excel_2_9_[[#Headers],[Part 135 Certificate Holder Name]],'By serial number'!$A$1:$AV$1,0)))=0,"",INDEX('By serial number'!$A:$AV,MATCH(TEXT($C210,"000"),'By serial number'!$A:$A,0),MATCH(_7043_DJones_1_export_excel_2_9_[[#Headers],[Part 135 Certificate Holder Name]],'By serial number'!$A$1:$AV$1,0)))</f>
        <v/>
      </c>
      <c r="AM210" s="4" t="str">
        <f>IF(LEN(INDEX('By serial number'!$A:$AV,MATCH(TEXT($C210,"000"),'By serial number'!$A:$A,0),MATCH(_7043_DJones_1_export_excel_2_9_[[#Headers],[Part 135 Dsgn]],'By serial number'!$A$1:$AV$1,0)))=0,"",INDEX('By serial number'!$A:$AV,MATCH(TEXT($C210,"000"),'By serial number'!$A:$A,0),MATCH(_7043_DJones_1_export_excel_2_9_[[#Headers],[Part 135 Dsgn]],'By serial number'!$A$1:$AV$1,0)))</f>
        <v/>
      </c>
      <c r="AN210" s="4" t="e">
        <f>IF(LEN(INDEX('By serial number'!$A:$AV,MATCH(TEXT($C210,"000"),'By serial number'!$A:$A,0),MATCH(_7043_DJones_1_export_excel_2_9_[[#Headers],[Column2]],'By serial number'!$A$1:$AV$1,0)))=0,"",INDEX('By serial number'!$A:$AV,MATCH(TEXT($C210,"000"),'By serial number'!$A:$A,0),MATCH(_7043_DJones_1_export_excel_2_9_[[#Headers],[Column2]],'By serial number'!$A$1:$AV$1,0)))</f>
        <v>#N/A</v>
      </c>
      <c r="AO210" s="4" t="str">
        <f>IF(LEN(INDEX('By serial number'!$A:$AV,MATCH(TEXT($C210,"000"),'By serial number'!$A:$A,0),MATCH(_7043_DJones_1_export_excel_2_9_[[#Headers],[DNB Key People]],'By serial number'!$A$1:$AV$1,0)))=0,"",INDEX('By serial number'!$A:$AV,MATCH(TEXT($C210,"000"),'By serial number'!$A:$A,0),MATCH(_7043_DJones_1_export_excel_2_9_[[#Headers],[DNB Key People]],'By serial number'!$A$1:$AV$1,0)))</f>
        <v/>
      </c>
      <c r="AP210" s="4" t="str">
        <f>IF(LEN(INDEX('By serial number'!$A:$AV,MATCH(TEXT($C210,"000"),'By serial number'!$A:$A,0),MATCH(_7043_DJones_1_export_excel_2_9_[[#Headers],[POC]],'By serial number'!$A$1:$AV$1,0)))=0,"",INDEX('By serial number'!$A:$AV,MATCH(TEXT($C210,"000"),'By serial number'!$A:$A,0),MATCH(_7043_DJones_1_export_excel_2_9_[[#Headers],[POC]],'By serial number'!$A$1:$AV$1,0)))</f>
        <v/>
      </c>
      <c r="AQ210" s="4" t="str">
        <f>IF(LEN(INDEX('By serial number'!$A:$AV,MATCH(TEXT($C210,"000"),'By serial number'!$A:$A,0),MATCH(_7043_DJones_1_export_excel_2_9_[[#Headers],[Title]],'By serial number'!$A$1:$AV$1,0)))=0,"",INDEX('By serial number'!$A:$AV,MATCH(TEXT($C210,"000"),'By serial number'!$A:$A,0),MATCH(_7043_DJones_1_export_excel_2_9_[[#Headers],[Title]],'By serial number'!$A$1:$AV$1,0)))</f>
        <v/>
      </c>
      <c r="AR210" s="4" t="str">
        <f>IF(LEN(INDEX('By serial number'!$A:$AV,MATCH(TEXT($C210,"000"),'By serial number'!$A:$A,0),MATCH(_7043_DJones_1_export_excel_2_9_[[#Headers],[Address]],'By serial number'!$A$1:$AV$1,0)))=0,"",INDEX('By serial number'!$A:$AV,MATCH(TEXT($C210,"000"),'By serial number'!$A:$A,0),MATCH(_7043_DJones_1_export_excel_2_9_[[#Headers],[Address]],'By serial number'!$A$1:$AV$1,0)))</f>
        <v/>
      </c>
      <c r="AS210" s="4" t="e">
        <f>IF(LEN(INDEX('By serial number'!$A:$AV,MATCH(TEXT($C210,"000"),'By serial number'!$A:$A,0),MATCH(_7043_DJones_1_export_excel_2_9_[[#Headers],[Column3]],'By serial number'!$A$1:$AV$1,0)))=0,"",INDEX('By serial number'!$A:$AV,MATCH(TEXT($C210,"000"),'By serial number'!$A:$A,0),MATCH(_7043_DJones_1_export_excel_2_9_[[#Headers],[Column3]],'By serial number'!$A$1:$AV$1,0)))</f>
        <v>#N/A</v>
      </c>
      <c r="AT210" s="4" t="str">
        <f>IF(LEN(INDEX('By serial number'!$A:$AV,MATCH(TEXT($C210,"000"),'By serial number'!$A:$A,0),MATCH(_7043_DJones_1_export_excel_2_9_[[#Headers],[Phone]],'By serial number'!$A$1:$AV$1,0)))=0,"",INDEX('By serial number'!$A:$AV,MATCH(TEXT($C210,"000"),'By serial number'!$A:$A,0),MATCH(_7043_DJones_1_export_excel_2_9_[[#Headers],[Phone]],'By serial number'!$A$1:$AV$1,0)))</f>
        <v/>
      </c>
      <c r="AU210" s="4" t="str">
        <f>IF(LEN(INDEX('By serial number'!$A:$AV,MATCH(TEXT($C210,"000"),'By serial number'!$A:$A,0),MATCH(_7043_DJones_1_export_excel_2_9_[[#Headers],[Email]],'By serial number'!$A$1:$AV$1,0)))=0,"",INDEX('By serial number'!$A:$AV,MATCH(TEXT($C210,"000"),'By serial number'!$A:$A,0),MATCH(_7043_DJones_1_export_excel_2_9_[[#Headers],[Email]],'By serial number'!$A$1:$AV$1,0)))</f>
        <v/>
      </c>
      <c r="AV210" s="4" t="e">
        <f>IF(LEN(INDEX('By serial number'!$A:$AV,MATCH(TEXT($C210,"000"),'By serial number'!$A:$A,0),MATCH(_7043_DJones_1_export_excel_2_9_[[#Headers],[Column4]],'By serial number'!$A$1:$AV$1,0)))=0,"",INDEX('By serial number'!$A:$AV,MATCH(TEXT($C210,"000"),'By serial number'!$A:$A,0),MATCH(_7043_DJones_1_export_excel_2_9_[[#Headers],[Column4]],'By serial number'!$A$1:$AV$1,0)))</f>
        <v>#N/A</v>
      </c>
      <c r="AW210" s="4" t="str">
        <f>IF(LEN(INDEX('By serial number'!$A:$AV,MATCH(TEXT($C210,"000"),'By serial number'!$A:$A,0),MATCH(_7043_DJones_1_export_excel_2_9_[[#Headers],[NBAA Name]],'By serial number'!$A$1:$AV$1,0)))=0,"",INDEX('By serial number'!$A:$AV,MATCH(TEXT($C210,"000"),'By serial number'!$A:$A,0),MATCH(_7043_DJones_1_export_excel_2_9_[[#Headers],[NBAA Name]],'By serial number'!$A$1:$AV$1,0)))</f>
        <v xml:space="preserve">Sanderson Farms, Inc. </v>
      </c>
      <c r="AX210" s="4" t="str">
        <f>IF(LEN(INDEX('By serial number'!$A:$AV,MATCH(TEXT($C210,"000"),'By serial number'!$A:$A,0),MATCH(_7043_DJones_1_export_excel_2_9_[[#Headers],[NBAA Addr1]],'By serial number'!$A$1:$AV$1,0)))=0,"",INDEX('By serial number'!$A:$AV,MATCH(TEXT($C210,"000"),'By serial number'!$A:$A,0),MATCH(_7043_DJones_1_export_excel_2_9_[[#Headers],[NBAA Addr1]],'By serial number'!$A$1:$AV$1,0)))</f>
        <v>PO Box 988 127 Flynt Road</v>
      </c>
      <c r="AY210" s="4" t="str">
        <f>IF(LEN(INDEX('By serial number'!$A:$AV,MATCH(TEXT($C210,"000"),'By serial number'!$A:$A,0),MATCH(_7043_DJones_1_export_excel_2_9_[[#Headers],[NBAA Addr2]],'By serial number'!$A$1:$AV$1,0)))=0,"",INDEX('By serial number'!$A:$AV,MATCH(TEXT($C210,"000"),'By serial number'!$A:$A,0),MATCH(_7043_DJones_1_export_excel_2_9_[[#Headers],[NBAA Addr2]],'By serial number'!$A$1:$AV$1,0)))</f>
        <v/>
      </c>
      <c r="AZ210" s="4" t="str">
        <f>IF(LEN(INDEX('By serial number'!$A:$AV,MATCH(TEXT($C210,"000"),'By serial number'!$A:$A,0),MATCH(_7043_DJones_1_export_excel_2_9_[[#Headers],[NBAA City]],'By serial number'!$A$1:$AV$1,0)))=0,"",INDEX('By serial number'!$A:$AV,MATCH(TEXT($C210,"000"),'By serial number'!$A:$A,0),MATCH(_7043_DJones_1_export_excel_2_9_[[#Headers],[NBAA City]],'By serial number'!$A$1:$AV$1,0)))</f>
        <v>Laurel</v>
      </c>
      <c r="BA210" s="4" t="str">
        <f>IF(LEN(INDEX('By serial number'!$A:$AV,MATCH(TEXT($C210,"000"),'By serial number'!$A:$A,0),MATCH(_7043_DJones_1_export_excel_2_9_[[#Headers],[NBAA State]],'By serial number'!$A$1:$AV$1,0)))=0,"",INDEX('By serial number'!$A:$AV,MATCH(TEXT($C210,"000"),'By serial number'!$A:$A,0),MATCH(_7043_DJones_1_export_excel_2_9_[[#Headers],[NBAA State]],'By serial number'!$A$1:$AV$1,0)))</f>
        <v>Mississippi</v>
      </c>
      <c r="BB210" s="4" t="str">
        <f>IF(LEN(INDEX('By serial number'!$A:$AV,MATCH(TEXT($C210,"000"),'By serial number'!$A:$A,0),MATCH(_7043_DJones_1_export_excel_2_9_[[#Headers],[NBAA Zip]],'By serial number'!$A$1:$AV$1,0)))=0,"",INDEX('By serial number'!$A:$AV,MATCH(TEXT($C210,"000"),'By serial number'!$A:$A,0),MATCH(_7043_DJones_1_export_excel_2_9_[[#Headers],[NBAA Zip]],'By serial number'!$A$1:$AV$1,0)))</f>
        <v>39441-0988</v>
      </c>
      <c r="BC210" s="4" t="str">
        <f>IF(LEN(INDEX('By serial number'!$A:$AV,MATCH(TEXT($C210,"000"),'By serial number'!$A:$A,0),MATCH(_7043_DJones_1_export_excel_2_9_[[#Headers],[NBAA Phone]],'By serial number'!$A$1:$AV$1,0)))=0,"",INDEX('By serial number'!$A:$AV,MATCH(TEXT($C210,"000"),'By serial number'!$A:$A,0),MATCH(_7043_DJones_1_export_excel_2_9_[[#Headers],[NBAA Phone]],'By serial number'!$A$1:$AV$1,0)))</f>
        <v>+1 601.649.4030</v>
      </c>
      <c r="BD210" s="4" t="str">
        <f>IF(LEN(INDEX('By serial number'!$A:$AV,MATCH(TEXT($C210,"000"),'By serial number'!$A:$A,0),MATCH(_7043_DJones_1_export_excel_2_9_[[#Headers],[NBAA Web]],'By serial number'!$A$1:$AV$1,0)))=0,"",INDEX('By serial number'!$A:$AV,MATCH(TEXT($C210,"000"),'By serial number'!$A:$A,0),MATCH(_7043_DJones_1_export_excel_2_9_[[#Headers],[NBAA Web]],'By serial number'!$A$1:$AV$1,0)))</f>
        <v>www.sandersonfarms.com</v>
      </c>
      <c r="BE210" s="4" t="str">
        <f>IF(LEN(INDEX('By serial number'!$A:$AV,MATCH(TEXT($C210,"000"),'By serial number'!$A:$A,0),MATCH(_7043_DJones_1_export_excel_2_9_[[#Headers],[NBAA email]],'By serial number'!$A$1:$AV$1,0)))=0,"",INDEX('By serial number'!$A:$AV,MATCH(TEXT($C210,"000"),'By serial number'!$A:$A,0),MATCH(_7043_DJones_1_export_excel_2_9_[[#Headers],[NBAA email]],'By serial number'!$A$1:$AV$1,0)))</f>
        <v>dgilley@sandersonfarms.com</v>
      </c>
      <c r="BF210" s="4" t="str">
        <f>IF(LEN(INDEX('By serial number'!$A:$AV,MATCH(TEXT($C210,"000"),'By serial number'!$A:$A,0),MATCH(_7043_DJones_1_export_excel_2_9_[[#Headers],[NBAA NBAA Link]],'By serial number'!$A$1:$AV$1,0)))=0,"",INDEX('By serial number'!$A:$AV,MATCH(TEXT($C210,"000"),'By serial number'!$A:$A,0),MATCH(_7043_DJones_1_export_excel_2_9_[[#Headers],[NBAA NBAA Link]],'By serial number'!$A$1:$AV$1,0)))</f>
        <v/>
      </c>
      <c r="BG210" s="4" t="str">
        <f>IF(LEN(INDEX('By serial number'!$A:$AV,MATCH(TEXT($C210,"000"),'By serial number'!$A:$A,0),MATCH(_7043_DJones_1_export_excel_2_9_[[#Headers],[Certificate Designator]],'By serial number'!$A$1:$AV$1,0)))=0,"",INDEX('By serial number'!$A:$AV,MATCH(TEXT($C210,"000"),'By serial number'!$A:$A,0),MATCH(_7043_DJones_1_export_excel_2_9_[[#Headers],[Certificate Designator]],'By serial number'!$A$1:$AV$1,0)))</f>
        <v/>
      </c>
      <c r="BH210" s="4" t="str">
        <f>IF(LEN(INDEX('By serial number'!$A:$AV,MATCH(TEXT($C210,"000"),'By serial number'!$A:$A,0),MATCH(_7043_DJones_1_export_excel_2_9_[[#Headers],[Company Name]],'By serial number'!$A$1:$AV$1,0)))=0,"",INDEX('By serial number'!$A:$AV,MATCH(TEXT($C210,"000"),'By serial number'!$A:$A,0),MATCH(_7043_DJones_1_export_excel_2_9_[[#Headers],[Company Name]],'By serial number'!$A$1:$AV$1,0)))</f>
        <v/>
      </c>
      <c r="BI210" s="4" t="str">
        <f>IF(LEN(INDEX('By serial number'!$A:$AV,MATCH(TEXT($C210,"000"),'By serial number'!$A:$A,0),MATCH(_7043_DJones_1_export_excel_2_9_[[#Headers],[CEO_Name]],'By serial number'!$A$1:$AV$1,0)))=0,"",INDEX('By serial number'!$A:$AV,MATCH(TEXT($C210,"000"),'By serial number'!$A:$A,0),MATCH(_7043_DJones_1_export_excel_2_9_[[#Headers],[CEO_Name]],'By serial number'!$A$1:$AV$1,0)))</f>
        <v/>
      </c>
      <c r="BJ210" s="4" t="str">
        <f>IF(LEN(INDEX('By serial number'!$A:$AV,MATCH(TEXT($C210,"000"),'By serial number'!$A:$A,0),MATCH(_7043_DJones_1_export_excel_2_9_[[#Headers],[CEO_Title]],'By serial number'!$A$1:$AV$1,0)))=0,"",INDEX('By serial number'!$A:$AV,MATCH(TEXT($C210,"000"),'By serial number'!$A:$A,0),MATCH(_7043_DJones_1_export_excel_2_9_[[#Headers],[CEO_Title]],'By serial number'!$A$1:$AV$1,0)))</f>
        <v/>
      </c>
      <c r="BK210" s="4" t="str">
        <f>IF(LEN(INDEX('By serial number'!$A:$AV,MATCH(TEXT($C210,"000"),'By serial number'!$A:$A,0),MATCH(_7043_DJones_1_export_excel_2_9_[[#Headers],[CEO_Address1]],'By serial number'!$A$1:$AV$1,0)))=0,"",INDEX('By serial number'!$A:$AV,MATCH(TEXT($C210,"000"),'By serial number'!$A:$A,0),MATCH(_7043_DJones_1_export_excel_2_9_[[#Headers],[CEO_Address1]],'By serial number'!$A$1:$AV$1,0)))</f>
        <v/>
      </c>
      <c r="BL210" s="4" t="str">
        <f>IF(LEN(INDEX('By serial number'!$A:$AV,MATCH(TEXT($C210,"000"),'By serial number'!$A:$A,0),MATCH(_7043_DJones_1_export_excel_2_9_[[#Headers],[CEO_Address2]],'By serial number'!$A$1:$AV$1,0)))=0,"",INDEX('By serial number'!$A:$AV,MATCH(TEXT($C210,"000"),'By serial number'!$A:$A,0),MATCH(_7043_DJones_1_export_excel_2_9_[[#Headers],[CEO_Address2]],'By serial number'!$A$1:$AV$1,0)))</f>
        <v/>
      </c>
      <c r="BM210" s="4" t="str">
        <f>IF(LEN(INDEX('By serial number'!$A:$AV,MATCH(TEXT($C210,"000"),'By serial number'!$A:$A,0),MATCH(_7043_DJones_1_export_excel_2_9_[[#Headers],[CEO_Address3]],'By serial number'!$A$1:$AV$1,0)))=0,"",INDEX('By serial number'!$A:$AV,MATCH(TEXT($C210,"000"),'By serial number'!$A:$A,0),MATCH(_7043_DJones_1_export_excel_2_9_[[#Headers],[CEO_Address3]],'By serial number'!$A$1:$AV$1,0)))</f>
        <v/>
      </c>
      <c r="BN210" s="4" t="str">
        <f>IF(LEN(INDEX('By serial number'!$A:$AV,MATCH(TEXT($C210,"000"),'By serial number'!$A:$A,0),MATCH(_7043_DJones_1_export_excel_2_9_[[#Headers],[CEO_City]],'By serial number'!$A$1:$AV$1,0)))=0,"",INDEX('By serial number'!$A:$AV,MATCH(TEXT($C210,"000"),'By serial number'!$A:$A,0),MATCH(_7043_DJones_1_export_excel_2_9_[[#Headers],[CEO_City]],'By serial number'!$A$1:$AV$1,0)))</f>
        <v/>
      </c>
      <c r="BO210" s="4" t="str">
        <f>IF(LEN(INDEX('By serial number'!$A:$AV,MATCH(TEXT($C210,"000"),'By serial number'!$A:$A,0),MATCH(_7043_DJones_1_export_excel_2_9_[[#Headers],[CEO_State]],'By serial number'!$A$1:$AV$1,0)))=0,"",INDEX('By serial number'!$A:$AV,MATCH(TEXT($C210,"000"),'By serial number'!$A:$A,0),MATCH(_7043_DJones_1_export_excel_2_9_[[#Headers],[CEO_State]],'By serial number'!$A$1:$AV$1,0)))</f>
        <v/>
      </c>
      <c r="BP210" s="4" t="str">
        <f>IF(LEN(INDEX('By serial number'!$A:$AV,MATCH(TEXT($C210,"000"),'By serial number'!$A:$A,0),MATCH(_7043_DJones_1_export_excel_2_9_[[#Headers],[CEO_Postal_Code]],'By serial number'!$A$1:$AV$1,0)))=0,"",INDEX('By serial number'!$A:$AV,MATCH(TEXT($C210,"000"),'By serial number'!$A:$A,0),MATCH(_7043_DJones_1_export_excel_2_9_[[#Headers],[CEO_Postal_Code]],'By serial number'!$A$1:$AV$1,0)))</f>
        <v/>
      </c>
      <c r="BQ210" s="4" t="str">
        <f>IF(LEN(INDEX('By serial number'!$A:$AV,MATCH(TEXT($C210,"000"),'By serial number'!$A:$A,0),MATCH(_7043_DJones_1_export_excel_2_9_[[#Headers],[CEO_Country]],'By serial number'!$A$1:$AV$1,0)))=0,"",INDEX('By serial number'!$A:$AV,MATCH(TEXT($C210,"000"),'By serial number'!$A:$A,0),MATCH(_7043_DJones_1_export_excel_2_9_[[#Headers],[CEO_Country]],'By serial number'!$A$1:$AV$1,0)))</f>
        <v/>
      </c>
      <c r="BR210" s="4" t="str">
        <f>IF(LEN(INDEX('By serial number'!$A:$AV,MATCH(TEXT($C210,"000"),'By serial number'!$A:$A,0),MATCH(_7043_DJones_1_export_excel_2_9_[[#Headers],[CEO_Phone]],'By serial number'!$A$1:$AV$1,0)))=0,"",INDEX('By serial number'!$A:$AV,MATCH(TEXT($C210,"000"),'By serial number'!$A:$A,0),MATCH(_7043_DJones_1_export_excel_2_9_[[#Headers],[CEO_Phone]],'By serial number'!$A$1:$AV$1,0)))</f>
        <v/>
      </c>
      <c r="BS210" s="4" t="str">
        <f>IF(LEN(INDEX('By serial number'!$A:$AV,MATCH(TEXT($C210,"000"),'By serial number'!$A:$A,0),MATCH(_7043_DJones_1_export_excel_2_9_[[#Headers],[CEO_Phone_Extension]],'By serial number'!$A$1:$AV$1,0)))=0,"",INDEX('By serial number'!$A:$AV,MATCH(TEXT($C210,"000"),'By serial number'!$A:$A,0),MATCH(_7043_DJones_1_export_excel_2_9_[[#Headers],[CEO_Phone_Extension]],'By serial number'!$A$1:$AV$1,0)))</f>
        <v/>
      </c>
      <c r="BT210" s="4" t="str">
        <f>IF(LEN(INDEX('By serial number'!$A:$AV,MATCH(TEXT($C210,"000"),'By serial number'!$A:$A,0),MATCH(_7043_DJones_1_export_excel_2_9_[[#Headers],[CEO_Foreign_Phone]],'By serial number'!$A$1:$AV$1,0)))=0,"",INDEX('By serial number'!$A:$AV,MATCH(TEXT($C210,"000"),'By serial number'!$A:$A,0),MATCH(_7043_DJones_1_export_excel_2_9_[[#Headers],[CEO_Foreign_Phone]],'By serial number'!$A$1:$AV$1,0)))</f>
        <v/>
      </c>
      <c r="BU210" s="4" t="str">
        <f>IFERROR(INDEX(Zerobounce!$A:$B,MATCH(_7043_DJones_1_export_excel_2_9_[[#This Row],[COMPEMAILADDRESS]],Zerobounce!$A:$A,0),2),"")</f>
        <v>catch-all</v>
      </c>
      <c r="BV210" s="4" t="str">
        <f>IFERROR(INDEX(Zerobounce!$A:$B,MATCH(_7043_DJones_1_export_excel_2_9_[[#This Row],[CONTACTEMAIL]],Zerobounce!$A:$A,0),2),"")</f>
        <v>catch-all</v>
      </c>
      <c r="BW210" s="11"/>
    </row>
    <row r="211" spans="1:75" x14ac:dyDescent="0.25">
      <c r="A211" s="4" t="s">
        <v>999</v>
      </c>
      <c r="B211" s="4" t="s">
        <v>1000</v>
      </c>
      <c r="C211">
        <v>317</v>
      </c>
      <c r="D211" s="4" t="s">
        <v>941</v>
      </c>
      <c r="E211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N622SF</v>
      </c>
      <c r="F211" s="4" t="s">
        <v>1593</v>
      </c>
      <c r="G211" s="4" t="s">
        <v>541</v>
      </c>
      <c r="H211" s="4" t="s">
        <v>1002</v>
      </c>
      <c r="I211" s="4" t="s">
        <v>515</v>
      </c>
      <c r="J211" s="4" t="s">
        <v>1594</v>
      </c>
      <c r="K211" s="4" t="s">
        <v>1595</v>
      </c>
      <c r="L211" s="4" t="s">
        <v>1596</v>
      </c>
      <c r="M211" s="4" t="s">
        <v>544</v>
      </c>
      <c r="N211" s="4" t="s">
        <v>541</v>
      </c>
      <c r="O211">
        <v>39441</v>
      </c>
      <c r="P211" s="4" t="s">
        <v>1002</v>
      </c>
      <c r="Q211" s="4" t="s">
        <v>1016</v>
      </c>
      <c r="R211" s="4" t="s">
        <v>1597</v>
      </c>
      <c r="S211" s="4" t="s">
        <v>548</v>
      </c>
      <c r="T211" s="4" t="s">
        <v>1598</v>
      </c>
      <c r="U211" s="4"/>
      <c r="V211" s="4"/>
      <c r="W211" s="4"/>
      <c r="X211" s="4"/>
      <c r="Y211" s="4"/>
      <c r="Z211" s="4" t="s">
        <v>1598</v>
      </c>
      <c r="AA211" s="4"/>
      <c r="AB211" s="4"/>
      <c r="AC211" s="4" t="str">
        <f>IF(LEN(INDEX('By serial number'!$A:$AV,MATCH(TEXT($C211,"000"),'By serial number'!$A:$A,0),MATCH(_7043_DJones_1_export_excel_2_9_[[#Headers],["Operator"]],'By serial number'!$A$1:$AV$1,0)))=0,"",INDEX('By serial number'!$A:$AV,MATCH(TEXT($C211,"000"),'By serial number'!$A:$A,0),MATCH(_7043_DJones_1_export_excel_2_9_[[#Headers],["Operator"]],'By serial number'!$A$1:$AV$1,0)))</f>
        <v/>
      </c>
      <c r="AD211" s="4" t="str">
        <f>IF(LEN(INDEX('By serial number'!$A:$AV,MATCH(TEXT($C211,"000"),'By serial number'!$A:$A,0),MATCH(_7043_DJones_1_export_excel_2_9_[[#Headers],[Data]],'By serial number'!$A$1:$AV$1,0)))=0,"",INDEX('By serial number'!$A:$AV,MATCH(TEXT($C211,"000"),'By serial number'!$A:$A,0),MATCH(_7043_DJones_1_export_excel_2_9_[[#Headers],[Data]],'By serial number'!$A$1:$AV$1,0)))</f>
        <v>Sanderson Farms, Laurel MS delivered 1/29/16</v>
      </c>
      <c r="AE211" s="4" t="str">
        <f>IF(LEN(INDEX('By serial number'!$A:$AV,MATCH(TEXT($C211,"000"),'By serial number'!$A:$A,0),MATCH(_7043_DJones_1_export_excel_2_9_[[#Headers],[NAME]],'By serial number'!$A$1:$AV$1,0)))=0,"",INDEX('By serial number'!$A:$AV,MATCH(TEXT($C211,"000"),'By serial number'!$A:$A,0),MATCH(_7043_DJones_1_export_excel_2_9_[[#Headers],[NAME]],'By serial number'!$A$1:$AV$1,0)))</f>
        <v>SANDERSON FARMS INC</v>
      </c>
      <c r="AF211" s="4" t="str">
        <f>IF(LEN(INDEX('By serial number'!$A:$AV,MATCH(TEXT($C211,"000"),'By serial number'!$A:$A,0),MATCH(_7043_DJones_1_export_excel_2_9_[[#Headers],[STREET]],'By serial number'!$A$1:$AV$1,0)))=0,"",INDEX('By serial number'!$A:$AV,MATCH(TEXT($C211,"000"),'By serial number'!$A:$A,0),MATCH(_7043_DJones_1_export_excel_2_9_[[#Headers],[STREET]],'By serial number'!$A$1:$AV$1,0)))</f>
        <v>127 FLYNT RD</v>
      </c>
      <c r="AG211" s="4" t="str">
        <f>IF(LEN(INDEX('By serial number'!$A:$AV,MATCH(TEXT($C211,"000"),'By serial number'!$A:$A,0),MATCH(_7043_DJones_1_export_excel_2_9_[[#Headers],[CITY]],'By serial number'!$A$1:$AV$1,0)))=0,"",INDEX('By serial number'!$A:$AV,MATCH(TEXT($C211,"000"),'By serial number'!$A:$A,0),MATCH(_7043_DJones_1_export_excel_2_9_[[#Headers],[CITY]],'By serial number'!$A$1:$AV$1,0)))</f>
        <v>LAUREL</v>
      </c>
      <c r="AH211" s="4" t="str">
        <f>IF(LEN(INDEX('By serial number'!$A:$AV,MATCH(TEXT($C211,"000"),'By serial number'!$A:$A,0),MATCH(_7043_DJones_1_export_excel_2_9_[[#Headers],[STATE]],'By serial number'!$A$1:$AV$1,0)))=0,"",INDEX('By serial number'!$A:$AV,MATCH(TEXT($C211,"000"),'By serial number'!$A:$A,0),MATCH(_7043_DJones_1_export_excel_2_9_[[#Headers],[STATE]],'By serial number'!$A$1:$AV$1,0)))</f>
        <v>MS</v>
      </c>
      <c r="AI211" s="4" t="e">
        <f>IF(LEN(INDEX('By serial number'!$A:$AV,MATCH(TEXT($C211,"000"),'By serial number'!$A:$A,0),MATCH(_7043_DJones_1_export_excel_2_9_[[#Headers],[Column1]],'By serial number'!$A$1:$AV$1,0)))=0,"",INDEX('By serial number'!$A:$AV,MATCH(TEXT($C211,"000"),'By serial number'!$A:$A,0),MATCH(_7043_DJones_1_export_excel_2_9_[[#Headers],[Column1]],'By serial number'!$A$1:$AV$1,0)))</f>
        <v>#N/A</v>
      </c>
      <c r="AJ211" s="4" t="str">
        <f>IF(LEN(INDEX('By serial number'!$A:$AV,MATCH(TEXT($C211,"000"),'By serial number'!$A:$A,0),MATCH(_7043_DJones_1_export_excel_2_9_[[#Headers],[OTHER NAMES(1)]],'By serial number'!$A$1:$AV$1,0)))=0,"",INDEX('By serial number'!$A:$AV,MATCH(TEXT($C211,"000"),'By serial number'!$A:$A,0),MATCH(_7043_DJones_1_export_excel_2_9_[[#Headers],[OTHER NAMES(1)]],'By serial number'!$A$1:$AV$1,0)))</f>
        <v/>
      </c>
      <c r="AK211" s="4" t="str">
        <f>IF(LEN(INDEX('By serial number'!$A:$AV,MATCH(TEXT($C211,"000"),'By serial number'!$A:$A,0),MATCH(_7043_DJones_1_export_excel_2_9_[[#Headers],[OTHER NAMES(2)]],'By serial number'!$A$1:$AV$1,0)))=0,"",INDEX('By serial number'!$A:$AV,MATCH(TEXT($C211,"000"),'By serial number'!$A:$A,0),MATCH(_7043_DJones_1_export_excel_2_9_[[#Headers],[OTHER NAMES(2)]],'By serial number'!$A$1:$AV$1,0)))</f>
        <v/>
      </c>
      <c r="AL211" s="4" t="str">
        <f>IF(LEN(INDEX('By serial number'!$A:$AV,MATCH(TEXT($C211,"000"),'By serial number'!$A:$A,0),MATCH(_7043_DJones_1_export_excel_2_9_[[#Headers],[Part 135 Certificate Holder Name]],'By serial number'!$A$1:$AV$1,0)))=0,"",INDEX('By serial number'!$A:$AV,MATCH(TEXT($C211,"000"),'By serial number'!$A:$A,0),MATCH(_7043_DJones_1_export_excel_2_9_[[#Headers],[Part 135 Certificate Holder Name]],'By serial number'!$A$1:$AV$1,0)))</f>
        <v/>
      </c>
      <c r="AM211" s="4" t="str">
        <f>IF(LEN(INDEX('By serial number'!$A:$AV,MATCH(TEXT($C211,"000"),'By serial number'!$A:$A,0),MATCH(_7043_DJones_1_export_excel_2_9_[[#Headers],[Part 135 Dsgn]],'By serial number'!$A$1:$AV$1,0)))=0,"",INDEX('By serial number'!$A:$AV,MATCH(TEXT($C211,"000"),'By serial number'!$A:$A,0),MATCH(_7043_DJones_1_export_excel_2_9_[[#Headers],[Part 135 Dsgn]],'By serial number'!$A$1:$AV$1,0)))</f>
        <v/>
      </c>
      <c r="AN211" s="4" t="e">
        <f>IF(LEN(INDEX('By serial number'!$A:$AV,MATCH(TEXT($C211,"000"),'By serial number'!$A:$A,0),MATCH(_7043_DJones_1_export_excel_2_9_[[#Headers],[Column2]],'By serial number'!$A$1:$AV$1,0)))=0,"",INDEX('By serial number'!$A:$AV,MATCH(TEXT($C211,"000"),'By serial number'!$A:$A,0),MATCH(_7043_DJones_1_export_excel_2_9_[[#Headers],[Column2]],'By serial number'!$A$1:$AV$1,0)))</f>
        <v>#N/A</v>
      </c>
      <c r="AO211" s="4" t="str">
        <f>IF(LEN(INDEX('By serial number'!$A:$AV,MATCH(TEXT($C211,"000"),'By serial number'!$A:$A,0),MATCH(_7043_DJones_1_export_excel_2_9_[[#Headers],[DNB Key People]],'By serial number'!$A$1:$AV$1,0)))=0,"",INDEX('By serial number'!$A:$AV,MATCH(TEXT($C211,"000"),'By serial number'!$A:$A,0),MATCH(_7043_DJones_1_export_excel_2_9_[[#Headers],[DNB Key People]],'By serial number'!$A$1:$AV$1,0)))</f>
        <v/>
      </c>
      <c r="AP211" s="4" t="str">
        <f>IF(LEN(INDEX('By serial number'!$A:$AV,MATCH(TEXT($C211,"000"),'By serial number'!$A:$A,0),MATCH(_7043_DJones_1_export_excel_2_9_[[#Headers],[POC]],'By serial number'!$A$1:$AV$1,0)))=0,"",INDEX('By serial number'!$A:$AV,MATCH(TEXT($C211,"000"),'By serial number'!$A:$A,0),MATCH(_7043_DJones_1_export_excel_2_9_[[#Headers],[POC]],'By serial number'!$A$1:$AV$1,0)))</f>
        <v/>
      </c>
      <c r="AQ211" s="4" t="str">
        <f>IF(LEN(INDEX('By serial number'!$A:$AV,MATCH(TEXT($C211,"000"),'By serial number'!$A:$A,0),MATCH(_7043_DJones_1_export_excel_2_9_[[#Headers],[Title]],'By serial number'!$A$1:$AV$1,0)))=0,"",INDEX('By serial number'!$A:$AV,MATCH(TEXT($C211,"000"),'By serial number'!$A:$A,0),MATCH(_7043_DJones_1_export_excel_2_9_[[#Headers],[Title]],'By serial number'!$A$1:$AV$1,0)))</f>
        <v/>
      </c>
      <c r="AR211" s="4" t="str">
        <f>IF(LEN(INDEX('By serial number'!$A:$AV,MATCH(TEXT($C211,"000"),'By serial number'!$A:$A,0),MATCH(_7043_DJones_1_export_excel_2_9_[[#Headers],[Address]],'By serial number'!$A$1:$AV$1,0)))=0,"",INDEX('By serial number'!$A:$AV,MATCH(TEXT($C211,"000"),'By serial number'!$A:$A,0),MATCH(_7043_DJones_1_export_excel_2_9_[[#Headers],[Address]],'By serial number'!$A$1:$AV$1,0)))</f>
        <v/>
      </c>
      <c r="AS211" s="4" t="e">
        <f>IF(LEN(INDEX('By serial number'!$A:$AV,MATCH(TEXT($C211,"000"),'By serial number'!$A:$A,0),MATCH(_7043_DJones_1_export_excel_2_9_[[#Headers],[Column3]],'By serial number'!$A$1:$AV$1,0)))=0,"",INDEX('By serial number'!$A:$AV,MATCH(TEXT($C211,"000"),'By serial number'!$A:$A,0),MATCH(_7043_DJones_1_export_excel_2_9_[[#Headers],[Column3]],'By serial number'!$A$1:$AV$1,0)))</f>
        <v>#N/A</v>
      </c>
      <c r="AT211" s="4" t="str">
        <f>IF(LEN(INDEX('By serial number'!$A:$AV,MATCH(TEXT($C211,"000"),'By serial number'!$A:$A,0),MATCH(_7043_DJones_1_export_excel_2_9_[[#Headers],[Phone]],'By serial number'!$A$1:$AV$1,0)))=0,"",INDEX('By serial number'!$A:$AV,MATCH(TEXT($C211,"000"),'By serial number'!$A:$A,0),MATCH(_7043_DJones_1_export_excel_2_9_[[#Headers],[Phone]],'By serial number'!$A$1:$AV$1,0)))</f>
        <v/>
      </c>
      <c r="AU211" s="4" t="str">
        <f>IF(LEN(INDEX('By serial number'!$A:$AV,MATCH(TEXT($C211,"000"),'By serial number'!$A:$A,0),MATCH(_7043_DJones_1_export_excel_2_9_[[#Headers],[Email]],'By serial number'!$A$1:$AV$1,0)))=0,"",INDEX('By serial number'!$A:$AV,MATCH(TEXT($C211,"000"),'By serial number'!$A:$A,0),MATCH(_7043_DJones_1_export_excel_2_9_[[#Headers],[Email]],'By serial number'!$A$1:$AV$1,0)))</f>
        <v/>
      </c>
      <c r="AV211" s="4" t="e">
        <f>IF(LEN(INDEX('By serial number'!$A:$AV,MATCH(TEXT($C211,"000"),'By serial number'!$A:$A,0),MATCH(_7043_DJones_1_export_excel_2_9_[[#Headers],[Column4]],'By serial number'!$A$1:$AV$1,0)))=0,"",INDEX('By serial number'!$A:$AV,MATCH(TEXT($C211,"000"),'By serial number'!$A:$A,0),MATCH(_7043_DJones_1_export_excel_2_9_[[#Headers],[Column4]],'By serial number'!$A$1:$AV$1,0)))</f>
        <v>#N/A</v>
      </c>
      <c r="AW211" s="4" t="str">
        <f>IF(LEN(INDEX('By serial number'!$A:$AV,MATCH(TEXT($C211,"000"),'By serial number'!$A:$A,0),MATCH(_7043_DJones_1_export_excel_2_9_[[#Headers],[NBAA Name]],'By serial number'!$A$1:$AV$1,0)))=0,"",INDEX('By serial number'!$A:$AV,MATCH(TEXT($C211,"000"),'By serial number'!$A:$A,0),MATCH(_7043_DJones_1_export_excel_2_9_[[#Headers],[NBAA Name]],'By serial number'!$A$1:$AV$1,0)))</f>
        <v xml:space="preserve">Sanderson Farms, Inc. </v>
      </c>
      <c r="AX211" s="4" t="str">
        <f>IF(LEN(INDEX('By serial number'!$A:$AV,MATCH(TEXT($C211,"000"),'By serial number'!$A:$A,0),MATCH(_7043_DJones_1_export_excel_2_9_[[#Headers],[NBAA Addr1]],'By serial number'!$A$1:$AV$1,0)))=0,"",INDEX('By serial number'!$A:$AV,MATCH(TEXT($C211,"000"),'By serial number'!$A:$A,0),MATCH(_7043_DJones_1_export_excel_2_9_[[#Headers],[NBAA Addr1]],'By serial number'!$A$1:$AV$1,0)))</f>
        <v>PO Box 988 127 Flynt Road</v>
      </c>
      <c r="AY211" s="4" t="str">
        <f>IF(LEN(INDEX('By serial number'!$A:$AV,MATCH(TEXT($C211,"000"),'By serial number'!$A:$A,0),MATCH(_7043_DJones_1_export_excel_2_9_[[#Headers],[NBAA Addr2]],'By serial number'!$A$1:$AV$1,0)))=0,"",INDEX('By serial number'!$A:$AV,MATCH(TEXT($C211,"000"),'By serial number'!$A:$A,0),MATCH(_7043_DJones_1_export_excel_2_9_[[#Headers],[NBAA Addr2]],'By serial number'!$A$1:$AV$1,0)))</f>
        <v/>
      </c>
      <c r="AZ211" s="4" t="str">
        <f>IF(LEN(INDEX('By serial number'!$A:$AV,MATCH(TEXT($C211,"000"),'By serial number'!$A:$A,0),MATCH(_7043_DJones_1_export_excel_2_9_[[#Headers],[NBAA City]],'By serial number'!$A$1:$AV$1,0)))=0,"",INDEX('By serial number'!$A:$AV,MATCH(TEXT($C211,"000"),'By serial number'!$A:$A,0),MATCH(_7043_DJones_1_export_excel_2_9_[[#Headers],[NBAA City]],'By serial number'!$A$1:$AV$1,0)))</f>
        <v>Laurel</v>
      </c>
      <c r="BA211" s="4" t="str">
        <f>IF(LEN(INDEX('By serial number'!$A:$AV,MATCH(TEXT($C211,"000"),'By serial number'!$A:$A,0),MATCH(_7043_DJones_1_export_excel_2_9_[[#Headers],[NBAA State]],'By serial number'!$A$1:$AV$1,0)))=0,"",INDEX('By serial number'!$A:$AV,MATCH(TEXT($C211,"000"),'By serial number'!$A:$A,0),MATCH(_7043_DJones_1_export_excel_2_9_[[#Headers],[NBAA State]],'By serial number'!$A$1:$AV$1,0)))</f>
        <v>Mississippi</v>
      </c>
      <c r="BB211" s="4" t="str">
        <f>IF(LEN(INDEX('By serial number'!$A:$AV,MATCH(TEXT($C211,"000"),'By serial number'!$A:$A,0),MATCH(_7043_DJones_1_export_excel_2_9_[[#Headers],[NBAA Zip]],'By serial number'!$A$1:$AV$1,0)))=0,"",INDEX('By serial number'!$A:$AV,MATCH(TEXT($C211,"000"),'By serial number'!$A:$A,0),MATCH(_7043_DJones_1_export_excel_2_9_[[#Headers],[NBAA Zip]],'By serial number'!$A$1:$AV$1,0)))</f>
        <v>39441-0988</v>
      </c>
      <c r="BC211" s="4" t="str">
        <f>IF(LEN(INDEX('By serial number'!$A:$AV,MATCH(TEXT($C211,"000"),'By serial number'!$A:$A,0),MATCH(_7043_DJones_1_export_excel_2_9_[[#Headers],[NBAA Phone]],'By serial number'!$A$1:$AV$1,0)))=0,"",INDEX('By serial number'!$A:$AV,MATCH(TEXT($C211,"000"),'By serial number'!$A:$A,0),MATCH(_7043_DJones_1_export_excel_2_9_[[#Headers],[NBAA Phone]],'By serial number'!$A$1:$AV$1,0)))</f>
        <v>+1 601.649.4030</v>
      </c>
      <c r="BD211" s="4" t="str">
        <f>IF(LEN(INDEX('By serial number'!$A:$AV,MATCH(TEXT($C211,"000"),'By serial number'!$A:$A,0),MATCH(_7043_DJones_1_export_excel_2_9_[[#Headers],[NBAA Web]],'By serial number'!$A$1:$AV$1,0)))=0,"",INDEX('By serial number'!$A:$AV,MATCH(TEXT($C211,"000"),'By serial number'!$A:$A,0),MATCH(_7043_DJones_1_export_excel_2_9_[[#Headers],[NBAA Web]],'By serial number'!$A$1:$AV$1,0)))</f>
        <v>www.sandersonfarms.com</v>
      </c>
      <c r="BE211" s="4" t="str">
        <f>IF(LEN(INDEX('By serial number'!$A:$AV,MATCH(TEXT($C211,"000"),'By serial number'!$A:$A,0),MATCH(_7043_DJones_1_export_excel_2_9_[[#Headers],[NBAA email]],'By serial number'!$A$1:$AV$1,0)))=0,"",INDEX('By serial number'!$A:$AV,MATCH(TEXT($C211,"000"),'By serial number'!$A:$A,0),MATCH(_7043_DJones_1_export_excel_2_9_[[#Headers],[NBAA email]],'By serial number'!$A$1:$AV$1,0)))</f>
        <v>dgilley@sandersonfarms.com</v>
      </c>
      <c r="BF211" s="4" t="str">
        <f>IF(LEN(INDEX('By serial number'!$A:$AV,MATCH(TEXT($C211,"000"),'By serial number'!$A:$A,0),MATCH(_7043_DJones_1_export_excel_2_9_[[#Headers],[NBAA NBAA Link]],'By serial number'!$A$1:$AV$1,0)))=0,"",INDEX('By serial number'!$A:$AV,MATCH(TEXT($C211,"000"),'By serial number'!$A:$A,0),MATCH(_7043_DJones_1_export_excel_2_9_[[#Headers],[NBAA NBAA Link]],'By serial number'!$A$1:$AV$1,0)))</f>
        <v/>
      </c>
      <c r="BG211" s="4" t="str">
        <f>IF(LEN(INDEX('By serial number'!$A:$AV,MATCH(TEXT($C211,"000"),'By serial number'!$A:$A,0),MATCH(_7043_DJones_1_export_excel_2_9_[[#Headers],[Certificate Designator]],'By serial number'!$A$1:$AV$1,0)))=0,"",INDEX('By serial number'!$A:$AV,MATCH(TEXT($C211,"000"),'By serial number'!$A:$A,0),MATCH(_7043_DJones_1_export_excel_2_9_[[#Headers],[Certificate Designator]],'By serial number'!$A$1:$AV$1,0)))</f>
        <v/>
      </c>
      <c r="BH211" s="4" t="str">
        <f>IF(LEN(INDEX('By serial number'!$A:$AV,MATCH(TEXT($C211,"000"),'By serial number'!$A:$A,0),MATCH(_7043_DJones_1_export_excel_2_9_[[#Headers],[Company Name]],'By serial number'!$A$1:$AV$1,0)))=0,"",INDEX('By serial number'!$A:$AV,MATCH(TEXT($C211,"000"),'By serial number'!$A:$A,0),MATCH(_7043_DJones_1_export_excel_2_9_[[#Headers],[Company Name]],'By serial number'!$A$1:$AV$1,0)))</f>
        <v/>
      </c>
      <c r="BI211" s="4" t="str">
        <f>IF(LEN(INDEX('By serial number'!$A:$AV,MATCH(TEXT($C211,"000"),'By serial number'!$A:$A,0),MATCH(_7043_DJones_1_export_excel_2_9_[[#Headers],[CEO_Name]],'By serial number'!$A$1:$AV$1,0)))=0,"",INDEX('By serial number'!$A:$AV,MATCH(TEXT($C211,"000"),'By serial number'!$A:$A,0),MATCH(_7043_DJones_1_export_excel_2_9_[[#Headers],[CEO_Name]],'By serial number'!$A$1:$AV$1,0)))</f>
        <v/>
      </c>
      <c r="BJ211" s="4" t="str">
        <f>IF(LEN(INDEX('By serial number'!$A:$AV,MATCH(TEXT($C211,"000"),'By serial number'!$A:$A,0),MATCH(_7043_DJones_1_export_excel_2_9_[[#Headers],[CEO_Title]],'By serial number'!$A$1:$AV$1,0)))=0,"",INDEX('By serial number'!$A:$AV,MATCH(TEXT($C211,"000"),'By serial number'!$A:$A,0),MATCH(_7043_DJones_1_export_excel_2_9_[[#Headers],[CEO_Title]],'By serial number'!$A$1:$AV$1,0)))</f>
        <v/>
      </c>
      <c r="BK211" s="4" t="str">
        <f>IF(LEN(INDEX('By serial number'!$A:$AV,MATCH(TEXT($C211,"000"),'By serial number'!$A:$A,0),MATCH(_7043_DJones_1_export_excel_2_9_[[#Headers],[CEO_Address1]],'By serial number'!$A$1:$AV$1,0)))=0,"",INDEX('By serial number'!$A:$AV,MATCH(TEXT($C211,"000"),'By serial number'!$A:$A,0),MATCH(_7043_DJones_1_export_excel_2_9_[[#Headers],[CEO_Address1]],'By serial number'!$A$1:$AV$1,0)))</f>
        <v/>
      </c>
      <c r="BL211" s="4" t="str">
        <f>IF(LEN(INDEX('By serial number'!$A:$AV,MATCH(TEXT($C211,"000"),'By serial number'!$A:$A,0),MATCH(_7043_DJones_1_export_excel_2_9_[[#Headers],[CEO_Address2]],'By serial number'!$A$1:$AV$1,0)))=0,"",INDEX('By serial number'!$A:$AV,MATCH(TEXT($C211,"000"),'By serial number'!$A:$A,0),MATCH(_7043_DJones_1_export_excel_2_9_[[#Headers],[CEO_Address2]],'By serial number'!$A$1:$AV$1,0)))</f>
        <v/>
      </c>
      <c r="BM211" s="4" t="str">
        <f>IF(LEN(INDEX('By serial number'!$A:$AV,MATCH(TEXT($C211,"000"),'By serial number'!$A:$A,0),MATCH(_7043_DJones_1_export_excel_2_9_[[#Headers],[CEO_Address3]],'By serial number'!$A$1:$AV$1,0)))=0,"",INDEX('By serial number'!$A:$AV,MATCH(TEXT($C211,"000"),'By serial number'!$A:$A,0),MATCH(_7043_DJones_1_export_excel_2_9_[[#Headers],[CEO_Address3]],'By serial number'!$A$1:$AV$1,0)))</f>
        <v/>
      </c>
      <c r="BN211" s="4" t="str">
        <f>IF(LEN(INDEX('By serial number'!$A:$AV,MATCH(TEXT($C211,"000"),'By serial number'!$A:$A,0),MATCH(_7043_DJones_1_export_excel_2_9_[[#Headers],[CEO_City]],'By serial number'!$A$1:$AV$1,0)))=0,"",INDEX('By serial number'!$A:$AV,MATCH(TEXT($C211,"000"),'By serial number'!$A:$A,0),MATCH(_7043_DJones_1_export_excel_2_9_[[#Headers],[CEO_City]],'By serial number'!$A$1:$AV$1,0)))</f>
        <v/>
      </c>
      <c r="BO211" s="4" t="str">
        <f>IF(LEN(INDEX('By serial number'!$A:$AV,MATCH(TEXT($C211,"000"),'By serial number'!$A:$A,0),MATCH(_7043_DJones_1_export_excel_2_9_[[#Headers],[CEO_State]],'By serial number'!$A$1:$AV$1,0)))=0,"",INDEX('By serial number'!$A:$AV,MATCH(TEXT($C211,"000"),'By serial number'!$A:$A,0),MATCH(_7043_DJones_1_export_excel_2_9_[[#Headers],[CEO_State]],'By serial number'!$A$1:$AV$1,0)))</f>
        <v/>
      </c>
      <c r="BP211" s="4" t="str">
        <f>IF(LEN(INDEX('By serial number'!$A:$AV,MATCH(TEXT($C211,"000"),'By serial number'!$A:$A,0),MATCH(_7043_DJones_1_export_excel_2_9_[[#Headers],[CEO_Postal_Code]],'By serial number'!$A$1:$AV$1,0)))=0,"",INDEX('By serial number'!$A:$AV,MATCH(TEXT($C211,"000"),'By serial number'!$A:$A,0),MATCH(_7043_DJones_1_export_excel_2_9_[[#Headers],[CEO_Postal_Code]],'By serial number'!$A$1:$AV$1,0)))</f>
        <v/>
      </c>
      <c r="BQ211" s="4" t="str">
        <f>IF(LEN(INDEX('By serial number'!$A:$AV,MATCH(TEXT($C211,"000"),'By serial number'!$A:$A,0),MATCH(_7043_DJones_1_export_excel_2_9_[[#Headers],[CEO_Country]],'By serial number'!$A$1:$AV$1,0)))=0,"",INDEX('By serial number'!$A:$AV,MATCH(TEXT($C211,"000"),'By serial number'!$A:$A,0),MATCH(_7043_DJones_1_export_excel_2_9_[[#Headers],[CEO_Country]],'By serial number'!$A$1:$AV$1,0)))</f>
        <v/>
      </c>
      <c r="BR211" s="4" t="str">
        <f>IF(LEN(INDEX('By serial number'!$A:$AV,MATCH(TEXT($C211,"000"),'By serial number'!$A:$A,0),MATCH(_7043_DJones_1_export_excel_2_9_[[#Headers],[CEO_Phone]],'By serial number'!$A$1:$AV$1,0)))=0,"",INDEX('By serial number'!$A:$AV,MATCH(TEXT($C211,"000"),'By serial number'!$A:$A,0),MATCH(_7043_DJones_1_export_excel_2_9_[[#Headers],[CEO_Phone]],'By serial number'!$A$1:$AV$1,0)))</f>
        <v/>
      </c>
      <c r="BS211" s="4" t="str">
        <f>IF(LEN(INDEX('By serial number'!$A:$AV,MATCH(TEXT($C211,"000"),'By serial number'!$A:$A,0),MATCH(_7043_DJones_1_export_excel_2_9_[[#Headers],[CEO_Phone_Extension]],'By serial number'!$A$1:$AV$1,0)))=0,"",INDEX('By serial number'!$A:$AV,MATCH(TEXT($C211,"000"),'By serial number'!$A:$A,0),MATCH(_7043_DJones_1_export_excel_2_9_[[#Headers],[CEO_Phone_Extension]],'By serial number'!$A$1:$AV$1,0)))</f>
        <v/>
      </c>
      <c r="BT211" s="4" t="str">
        <f>IF(LEN(INDEX('By serial number'!$A:$AV,MATCH(TEXT($C211,"000"),'By serial number'!$A:$A,0),MATCH(_7043_DJones_1_export_excel_2_9_[[#Headers],[CEO_Foreign_Phone]],'By serial number'!$A$1:$AV$1,0)))=0,"",INDEX('By serial number'!$A:$AV,MATCH(TEXT($C211,"000"),'By serial number'!$A:$A,0),MATCH(_7043_DJones_1_export_excel_2_9_[[#Headers],[CEO_Foreign_Phone]],'By serial number'!$A$1:$AV$1,0)))</f>
        <v/>
      </c>
      <c r="BU211" s="4" t="str">
        <f>IFERROR(INDEX(Zerobounce!$A:$B,MATCH(_7043_DJones_1_export_excel_2_9_[[#This Row],[COMPEMAILADDRESS]],Zerobounce!$A:$A,0),2),"")</f>
        <v>catch-all</v>
      </c>
      <c r="BV211" s="4" t="str">
        <f>IFERROR(INDEX(Zerobounce!$A:$B,MATCH(_7043_DJones_1_export_excel_2_9_[[#This Row],[CONTACTEMAIL]],Zerobounce!$A:$A,0),2),"")</f>
        <v/>
      </c>
      <c r="BW211" s="11"/>
    </row>
    <row r="212" spans="1:75" x14ac:dyDescent="0.25">
      <c r="A212" s="4" t="s">
        <v>999</v>
      </c>
      <c r="B212" s="4" t="s">
        <v>1000</v>
      </c>
      <c r="C212">
        <v>318</v>
      </c>
      <c r="D212" s="4" t="s">
        <v>2340</v>
      </c>
      <c r="E212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VT-KZN </v>
      </c>
      <c r="F212" s="4" t="s">
        <v>2341</v>
      </c>
      <c r="G212" s="4"/>
      <c r="H212" s="4" t="s">
        <v>944</v>
      </c>
      <c r="I212" s="4" t="s">
        <v>1043</v>
      </c>
      <c r="J212" s="4" t="s">
        <v>2342</v>
      </c>
      <c r="K212" s="4" t="s">
        <v>2343</v>
      </c>
      <c r="L212" s="4"/>
      <c r="M212" s="4" t="s">
        <v>2344</v>
      </c>
      <c r="N212" s="4"/>
      <c r="O212">
        <v>600014</v>
      </c>
      <c r="P212" s="4" t="s">
        <v>944</v>
      </c>
      <c r="Q212" s="4" t="s">
        <v>1193</v>
      </c>
      <c r="R212" s="4" t="s">
        <v>2345</v>
      </c>
      <c r="S212" s="4"/>
      <c r="T212" s="4" t="s">
        <v>2346</v>
      </c>
      <c r="U212" s="4"/>
      <c r="V212" s="4" t="s">
        <v>2347</v>
      </c>
      <c r="W212" s="4" t="s">
        <v>2348</v>
      </c>
      <c r="X212" s="4" t="s">
        <v>1127</v>
      </c>
      <c r="Y212" s="4"/>
      <c r="Z212" s="4" t="s">
        <v>2346</v>
      </c>
      <c r="AA212" s="4"/>
      <c r="AB212" s="4"/>
      <c r="AC212" s="4" t="str">
        <f>IF(LEN(INDEX('By serial number'!$A:$AV,MATCH(TEXT($C212,"000"),'By serial number'!$A:$A,0),MATCH(_7043_DJones_1_export_excel_2_9_[[#Headers],["Operator"]],'By serial number'!$A$1:$AV$1,0)))=0,"",INDEX('By serial number'!$A:$AV,MATCH(TEXT($C212,"000"),'By serial number'!$A:$A,0),MATCH(_7043_DJones_1_export_excel_2_9_[[#Headers],["Operator"]],'By serial number'!$A$1:$AV$1,0)))</f>
        <v/>
      </c>
      <c r="AD212" s="4" t="str">
        <f>IF(LEN(INDEX('By serial number'!$A:$AV,MATCH(TEXT($C212,"000"),'By serial number'!$A:$A,0),MATCH(_7043_DJones_1_export_excel_2_9_[[#Headers],[Data]],'By serial number'!$A$1:$AV$1,0)))=0,"",INDEX('By serial number'!$A:$AV,MATCH(TEXT($C212,"000"),'By serial number'!$A:$A,0),MATCH(_7043_DJones_1_export_excel_2_9_[[#Headers],[Data]],'By serial number'!$A$1:$AV$1,0)))</f>
        <v>Kings Jet Pvt Ltd rg 7/12/16</v>
      </c>
      <c r="AE212" s="4" t="str">
        <f>IF(LEN(INDEX('By serial number'!$A:$AV,MATCH(TEXT($C212,"000"),'By serial number'!$A:$A,0),MATCH(_7043_DJones_1_export_excel_2_9_[[#Headers],[NAME]],'By serial number'!$A$1:$AV$1,0)))=0,"",INDEX('By serial number'!$A:$AV,MATCH(TEXT($C212,"000"),'By serial number'!$A:$A,0),MATCH(_7043_DJones_1_export_excel_2_9_[[#Headers],[NAME]],'By serial number'!$A$1:$AV$1,0)))</f>
        <v/>
      </c>
      <c r="AF212" s="4" t="str">
        <f>IF(LEN(INDEX('By serial number'!$A:$AV,MATCH(TEXT($C212,"000"),'By serial number'!$A:$A,0),MATCH(_7043_DJones_1_export_excel_2_9_[[#Headers],[STREET]],'By serial number'!$A$1:$AV$1,0)))=0,"",INDEX('By serial number'!$A:$AV,MATCH(TEXT($C212,"000"),'By serial number'!$A:$A,0),MATCH(_7043_DJones_1_export_excel_2_9_[[#Headers],[STREET]],'By serial number'!$A$1:$AV$1,0)))</f>
        <v/>
      </c>
      <c r="AG212" s="4" t="str">
        <f>IF(LEN(INDEX('By serial number'!$A:$AV,MATCH(TEXT($C212,"000"),'By serial number'!$A:$A,0),MATCH(_7043_DJones_1_export_excel_2_9_[[#Headers],[CITY]],'By serial number'!$A$1:$AV$1,0)))=0,"",INDEX('By serial number'!$A:$AV,MATCH(TEXT($C212,"000"),'By serial number'!$A:$A,0),MATCH(_7043_DJones_1_export_excel_2_9_[[#Headers],[CITY]],'By serial number'!$A$1:$AV$1,0)))</f>
        <v/>
      </c>
      <c r="AH212" s="4" t="str">
        <f>IF(LEN(INDEX('By serial number'!$A:$AV,MATCH(TEXT($C212,"000"),'By serial number'!$A:$A,0),MATCH(_7043_DJones_1_export_excel_2_9_[[#Headers],[STATE]],'By serial number'!$A$1:$AV$1,0)))=0,"",INDEX('By serial number'!$A:$AV,MATCH(TEXT($C212,"000"),'By serial number'!$A:$A,0),MATCH(_7043_DJones_1_export_excel_2_9_[[#Headers],[STATE]],'By serial number'!$A$1:$AV$1,0)))</f>
        <v/>
      </c>
      <c r="AI212" s="4" t="e">
        <f>IF(LEN(INDEX('By serial number'!$A:$AV,MATCH(TEXT($C212,"000"),'By serial number'!$A:$A,0),MATCH(_7043_DJones_1_export_excel_2_9_[[#Headers],[Column1]],'By serial number'!$A$1:$AV$1,0)))=0,"",INDEX('By serial number'!$A:$AV,MATCH(TEXT($C212,"000"),'By serial number'!$A:$A,0),MATCH(_7043_DJones_1_export_excel_2_9_[[#Headers],[Column1]],'By serial number'!$A$1:$AV$1,0)))</f>
        <v>#N/A</v>
      </c>
      <c r="AJ212" s="4" t="str">
        <f>IF(LEN(INDEX('By serial number'!$A:$AV,MATCH(TEXT($C212,"000"),'By serial number'!$A:$A,0),MATCH(_7043_DJones_1_export_excel_2_9_[[#Headers],[OTHER NAMES(1)]],'By serial number'!$A$1:$AV$1,0)))=0,"",INDEX('By serial number'!$A:$AV,MATCH(TEXT($C212,"000"),'By serial number'!$A:$A,0),MATCH(_7043_DJones_1_export_excel_2_9_[[#Headers],[OTHER NAMES(1)]],'By serial number'!$A$1:$AV$1,0)))</f>
        <v/>
      </c>
      <c r="AK212" s="4" t="str">
        <f>IF(LEN(INDEX('By serial number'!$A:$AV,MATCH(TEXT($C212,"000"),'By serial number'!$A:$A,0),MATCH(_7043_DJones_1_export_excel_2_9_[[#Headers],[OTHER NAMES(2)]],'By serial number'!$A$1:$AV$1,0)))=0,"",INDEX('By serial number'!$A:$AV,MATCH(TEXT($C212,"000"),'By serial number'!$A:$A,0),MATCH(_7043_DJones_1_export_excel_2_9_[[#Headers],[OTHER NAMES(2)]],'By serial number'!$A$1:$AV$1,0)))</f>
        <v/>
      </c>
      <c r="AL212" s="4" t="str">
        <f>IF(LEN(INDEX('By serial number'!$A:$AV,MATCH(TEXT($C212,"000"),'By serial number'!$A:$A,0),MATCH(_7043_DJones_1_export_excel_2_9_[[#Headers],[Part 135 Certificate Holder Name]],'By serial number'!$A$1:$AV$1,0)))=0,"",INDEX('By serial number'!$A:$AV,MATCH(TEXT($C212,"000"),'By serial number'!$A:$A,0),MATCH(_7043_DJones_1_export_excel_2_9_[[#Headers],[Part 135 Certificate Holder Name]],'By serial number'!$A$1:$AV$1,0)))</f>
        <v/>
      </c>
      <c r="AM212" s="4" t="str">
        <f>IF(LEN(INDEX('By serial number'!$A:$AV,MATCH(TEXT($C212,"000"),'By serial number'!$A:$A,0),MATCH(_7043_DJones_1_export_excel_2_9_[[#Headers],[Part 135 Dsgn]],'By serial number'!$A$1:$AV$1,0)))=0,"",INDEX('By serial number'!$A:$AV,MATCH(TEXT($C212,"000"),'By serial number'!$A:$A,0),MATCH(_7043_DJones_1_export_excel_2_9_[[#Headers],[Part 135 Dsgn]],'By serial number'!$A$1:$AV$1,0)))</f>
        <v/>
      </c>
      <c r="AN212" s="4" t="e">
        <f>IF(LEN(INDEX('By serial number'!$A:$AV,MATCH(TEXT($C212,"000"),'By serial number'!$A:$A,0),MATCH(_7043_DJones_1_export_excel_2_9_[[#Headers],[Column2]],'By serial number'!$A$1:$AV$1,0)))=0,"",INDEX('By serial number'!$A:$AV,MATCH(TEXT($C212,"000"),'By serial number'!$A:$A,0),MATCH(_7043_DJones_1_export_excel_2_9_[[#Headers],[Column2]],'By serial number'!$A$1:$AV$1,0)))</f>
        <v>#N/A</v>
      </c>
      <c r="AO212" s="4" t="str">
        <f>IF(LEN(INDEX('By serial number'!$A:$AV,MATCH(TEXT($C212,"000"),'By serial number'!$A:$A,0),MATCH(_7043_DJones_1_export_excel_2_9_[[#Headers],[DNB Key People]],'By serial number'!$A$1:$AV$1,0)))=0,"",INDEX('By serial number'!$A:$AV,MATCH(TEXT($C212,"000"),'By serial number'!$A:$A,0),MATCH(_7043_DJones_1_export_excel_2_9_[[#Headers],[DNB Key People]],'By serial number'!$A$1:$AV$1,0)))</f>
        <v/>
      </c>
      <c r="AP212" s="4" t="str">
        <f>IF(LEN(INDEX('By serial number'!$A:$AV,MATCH(TEXT($C212,"000"),'By serial number'!$A:$A,0),MATCH(_7043_DJones_1_export_excel_2_9_[[#Headers],[POC]],'By serial number'!$A$1:$AV$1,0)))=0,"",INDEX('By serial number'!$A:$AV,MATCH(TEXT($C212,"000"),'By serial number'!$A:$A,0),MATCH(_7043_DJones_1_export_excel_2_9_[[#Headers],[POC]],'By serial number'!$A$1:$AV$1,0)))</f>
        <v/>
      </c>
      <c r="AQ212" s="4" t="str">
        <f>IF(LEN(INDEX('By serial number'!$A:$AV,MATCH(TEXT($C212,"000"),'By serial number'!$A:$A,0),MATCH(_7043_DJones_1_export_excel_2_9_[[#Headers],[Title]],'By serial number'!$A$1:$AV$1,0)))=0,"",INDEX('By serial number'!$A:$AV,MATCH(TEXT($C212,"000"),'By serial number'!$A:$A,0),MATCH(_7043_DJones_1_export_excel_2_9_[[#Headers],[Title]],'By serial number'!$A$1:$AV$1,0)))</f>
        <v/>
      </c>
      <c r="AR212" s="4" t="str">
        <f>IF(LEN(INDEX('By serial number'!$A:$AV,MATCH(TEXT($C212,"000"),'By serial number'!$A:$A,0),MATCH(_7043_DJones_1_export_excel_2_9_[[#Headers],[Address]],'By serial number'!$A$1:$AV$1,0)))=0,"",INDEX('By serial number'!$A:$AV,MATCH(TEXT($C212,"000"),'By serial number'!$A:$A,0),MATCH(_7043_DJones_1_export_excel_2_9_[[#Headers],[Address]],'By serial number'!$A$1:$AV$1,0)))</f>
        <v/>
      </c>
      <c r="AS212" s="4" t="e">
        <f>IF(LEN(INDEX('By serial number'!$A:$AV,MATCH(TEXT($C212,"000"),'By serial number'!$A:$A,0),MATCH(_7043_DJones_1_export_excel_2_9_[[#Headers],[Column3]],'By serial number'!$A$1:$AV$1,0)))=0,"",INDEX('By serial number'!$A:$AV,MATCH(TEXT($C212,"000"),'By serial number'!$A:$A,0),MATCH(_7043_DJones_1_export_excel_2_9_[[#Headers],[Column3]],'By serial number'!$A$1:$AV$1,0)))</f>
        <v>#N/A</v>
      </c>
      <c r="AT212" s="4" t="str">
        <f>IF(LEN(INDEX('By serial number'!$A:$AV,MATCH(TEXT($C212,"000"),'By serial number'!$A:$A,0),MATCH(_7043_DJones_1_export_excel_2_9_[[#Headers],[Phone]],'By serial number'!$A$1:$AV$1,0)))=0,"",INDEX('By serial number'!$A:$AV,MATCH(TEXT($C212,"000"),'By serial number'!$A:$A,0),MATCH(_7043_DJones_1_export_excel_2_9_[[#Headers],[Phone]],'By serial number'!$A$1:$AV$1,0)))</f>
        <v/>
      </c>
      <c r="AU212" s="4" t="str">
        <f>IF(LEN(INDEX('By serial number'!$A:$AV,MATCH(TEXT($C212,"000"),'By serial number'!$A:$A,0),MATCH(_7043_DJones_1_export_excel_2_9_[[#Headers],[Email]],'By serial number'!$A$1:$AV$1,0)))=0,"",INDEX('By serial number'!$A:$AV,MATCH(TEXT($C212,"000"),'By serial number'!$A:$A,0),MATCH(_7043_DJones_1_export_excel_2_9_[[#Headers],[Email]],'By serial number'!$A$1:$AV$1,0)))</f>
        <v/>
      </c>
      <c r="AV212" s="4" t="e">
        <f>IF(LEN(INDEX('By serial number'!$A:$AV,MATCH(TEXT($C212,"000"),'By serial number'!$A:$A,0),MATCH(_7043_DJones_1_export_excel_2_9_[[#Headers],[Column4]],'By serial number'!$A$1:$AV$1,0)))=0,"",INDEX('By serial number'!$A:$AV,MATCH(TEXT($C212,"000"),'By serial number'!$A:$A,0),MATCH(_7043_DJones_1_export_excel_2_9_[[#Headers],[Column4]],'By serial number'!$A$1:$AV$1,0)))</f>
        <v>#N/A</v>
      </c>
      <c r="AW212" s="4" t="str">
        <f>IF(LEN(INDEX('By serial number'!$A:$AV,MATCH(TEXT($C212,"000"),'By serial number'!$A:$A,0),MATCH(_7043_DJones_1_export_excel_2_9_[[#Headers],[NBAA Name]],'By serial number'!$A$1:$AV$1,0)))=0,"",INDEX('By serial number'!$A:$AV,MATCH(TEXT($C212,"000"),'By serial number'!$A:$A,0),MATCH(_7043_DJones_1_export_excel_2_9_[[#Headers],[NBAA Name]],'By serial number'!$A$1:$AV$1,0)))</f>
        <v/>
      </c>
      <c r="AX212" s="4" t="str">
        <f>IF(LEN(INDEX('By serial number'!$A:$AV,MATCH(TEXT($C212,"000"),'By serial number'!$A:$A,0),MATCH(_7043_DJones_1_export_excel_2_9_[[#Headers],[NBAA Addr1]],'By serial number'!$A$1:$AV$1,0)))=0,"",INDEX('By serial number'!$A:$AV,MATCH(TEXT($C212,"000"),'By serial number'!$A:$A,0),MATCH(_7043_DJones_1_export_excel_2_9_[[#Headers],[NBAA Addr1]],'By serial number'!$A$1:$AV$1,0)))</f>
        <v/>
      </c>
      <c r="AY212" s="4" t="str">
        <f>IF(LEN(INDEX('By serial number'!$A:$AV,MATCH(TEXT($C212,"000"),'By serial number'!$A:$A,0),MATCH(_7043_DJones_1_export_excel_2_9_[[#Headers],[NBAA Addr2]],'By serial number'!$A$1:$AV$1,0)))=0,"",INDEX('By serial number'!$A:$AV,MATCH(TEXT($C212,"000"),'By serial number'!$A:$A,0),MATCH(_7043_DJones_1_export_excel_2_9_[[#Headers],[NBAA Addr2]],'By serial number'!$A$1:$AV$1,0)))</f>
        <v/>
      </c>
      <c r="AZ212" s="4" t="str">
        <f>IF(LEN(INDEX('By serial number'!$A:$AV,MATCH(TEXT($C212,"000"),'By serial number'!$A:$A,0),MATCH(_7043_DJones_1_export_excel_2_9_[[#Headers],[NBAA City]],'By serial number'!$A$1:$AV$1,0)))=0,"",INDEX('By serial number'!$A:$AV,MATCH(TEXT($C212,"000"),'By serial number'!$A:$A,0),MATCH(_7043_DJones_1_export_excel_2_9_[[#Headers],[NBAA City]],'By serial number'!$A$1:$AV$1,0)))</f>
        <v/>
      </c>
      <c r="BA212" s="4" t="str">
        <f>IF(LEN(INDEX('By serial number'!$A:$AV,MATCH(TEXT($C212,"000"),'By serial number'!$A:$A,0),MATCH(_7043_DJones_1_export_excel_2_9_[[#Headers],[NBAA State]],'By serial number'!$A$1:$AV$1,0)))=0,"",INDEX('By serial number'!$A:$AV,MATCH(TEXT($C212,"000"),'By serial number'!$A:$A,0),MATCH(_7043_DJones_1_export_excel_2_9_[[#Headers],[NBAA State]],'By serial number'!$A$1:$AV$1,0)))</f>
        <v/>
      </c>
      <c r="BB212" s="4" t="str">
        <f>IF(LEN(INDEX('By serial number'!$A:$AV,MATCH(TEXT($C212,"000"),'By serial number'!$A:$A,0),MATCH(_7043_DJones_1_export_excel_2_9_[[#Headers],[NBAA Zip]],'By serial number'!$A$1:$AV$1,0)))=0,"",INDEX('By serial number'!$A:$AV,MATCH(TEXT($C212,"000"),'By serial number'!$A:$A,0),MATCH(_7043_DJones_1_export_excel_2_9_[[#Headers],[NBAA Zip]],'By serial number'!$A$1:$AV$1,0)))</f>
        <v/>
      </c>
      <c r="BC212" s="4" t="str">
        <f>IF(LEN(INDEX('By serial number'!$A:$AV,MATCH(TEXT($C212,"000"),'By serial number'!$A:$A,0),MATCH(_7043_DJones_1_export_excel_2_9_[[#Headers],[NBAA Phone]],'By serial number'!$A$1:$AV$1,0)))=0,"",INDEX('By serial number'!$A:$AV,MATCH(TEXT($C212,"000"),'By serial number'!$A:$A,0),MATCH(_7043_DJones_1_export_excel_2_9_[[#Headers],[NBAA Phone]],'By serial number'!$A$1:$AV$1,0)))</f>
        <v/>
      </c>
      <c r="BD212" s="4" t="str">
        <f>IF(LEN(INDEX('By serial number'!$A:$AV,MATCH(TEXT($C212,"000"),'By serial number'!$A:$A,0),MATCH(_7043_DJones_1_export_excel_2_9_[[#Headers],[NBAA Web]],'By serial number'!$A$1:$AV$1,0)))=0,"",INDEX('By serial number'!$A:$AV,MATCH(TEXT($C212,"000"),'By serial number'!$A:$A,0),MATCH(_7043_DJones_1_export_excel_2_9_[[#Headers],[NBAA Web]],'By serial number'!$A$1:$AV$1,0)))</f>
        <v/>
      </c>
      <c r="BE212" s="4" t="str">
        <f>IF(LEN(INDEX('By serial number'!$A:$AV,MATCH(TEXT($C212,"000"),'By serial number'!$A:$A,0),MATCH(_7043_DJones_1_export_excel_2_9_[[#Headers],[NBAA email]],'By serial number'!$A$1:$AV$1,0)))=0,"",INDEX('By serial number'!$A:$AV,MATCH(TEXT($C212,"000"),'By serial number'!$A:$A,0),MATCH(_7043_DJones_1_export_excel_2_9_[[#Headers],[NBAA email]],'By serial number'!$A$1:$AV$1,0)))</f>
        <v/>
      </c>
      <c r="BF212" s="4" t="str">
        <f>IF(LEN(INDEX('By serial number'!$A:$AV,MATCH(TEXT($C212,"000"),'By serial number'!$A:$A,0),MATCH(_7043_DJones_1_export_excel_2_9_[[#Headers],[NBAA NBAA Link]],'By serial number'!$A$1:$AV$1,0)))=0,"",INDEX('By serial number'!$A:$AV,MATCH(TEXT($C212,"000"),'By serial number'!$A:$A,0),MATCH(_7043_DJones_1_export_excel_2_9_[[#Headers],[NBAA NBAA Link]],'By serial number'!$A$1:$AV$1,0)))</f>
        <v/>
      </c>
      <c r="BG212" s="4" t="str">
        <f>IF(LEN(INDEX('By serial number'!$A:$AV,MATCH(TEXT($C212,"000"),'By serial number'!$A:$A,0),MATCH(_7043_DJones_1_export_excel_2_9_[[#Headers],[Certificate Designator]],'By serial number'!$A$1:$AV$1,0)))=0,"",INDEX('By serial number'!$A:$AV,MATCH(TEXT($C212,"000"),'By serial number'!$A:$A,0),MATCH(_7043_DJones_1_export_excel_2_9_[[#Headers],[Certificate Designator]],'By serial number'!$A$1:$AV$1,0)))</f>
        <v/>
      </c>
      <c r="BH212" s="4" t="str">
        <f>IF(LEN(INDEX('By serial number'!$A:$AV,MATCH(TEXT($C212,"000"),'By serial number'!$A:$A,0),MATCH(_7043_DJones_1_export_excel_2_9_[[#Headers],[Company Name]],'By serial number'!$A$1:$AV$1,0)))=0,"",INDEX('By serial number'!$A:$AV,MATCH(TEXT($C212,"000"),'By serial number'!$A:$A,0),MATCH(_7043_DJones_1_export_excel_2_9_[[#Headers],[Company Name]],'By serial number'!$A$1:$AV$1,0)))</f>
        <v/>
      </c>
      <c r="BI212" s="4" t="str">
        <f>IF(LEN(INDEX('By serial number'!$A:$AV,MATCH(TEXT($C212,"000"),'By serial number'!$A:$A,0),MATCH(_7043_DJones_1_export_excel_2_9_[[#Headers],[CEO_Name]],'By serial number'!$A$1:$AV$1,0)))=0,"",INDEX('By serial number'!$A:$AV,MATCH(TEXT($C212,"000"),'By serial number'!$A:$A,0),MATCH(_7043_DJones_1_export_excel_2_9_[[#Headers],[CEO_Name]],'By serial number'!$A$1:$AV$1,0)))</f>
        <v/>
      </c>
      <c r="BJ212" s="4" t="str">
        <f>IF(LEN(INDEX('By serial number'!$A:$AV,MATCH(TEXT($C212,"000"),'By serial number'!$A:$A,0),MATCH(_7043_DJones_1_export_excel_2_9_[[#Headers],[CEO_Title]],'By serial number'!$A$1:$AV$1,0)))=0,"",INDEX('By serial number'!$A:$AV,MATCH(TEXT($C212,"000"),'By serial number'!$A:$A,0),MATCH(_7043_DJones_1_export_excel_2_9_[[#Headers],[CEO_Title]],'By serial number'!$A$1:$AV$1,0)))</f>
        <v/>
      </c>
      <c r="BK212" s="4" t="str">
        <f>IF(LEN(INDEX('By serial number'!$A:$AV,MATCH(TEXT($C212,"000"),'By serial number'!$A:$A,0),MATCH(_7043_DJones_1_export_excel_2_9_[[#Headers],[CEO_Address1]],'By serial number'!$A$1:$AV$1,0)))=0,"",INDEX('By serial number'!$A:$AV,MATCH(TEXT($C212,"000"),'By serial number'!$A:$A,0),MATCH(_7043_DJones_1_export_excel_2_9_[[#Headers],[CEO_Address1]],'By serial number'!$A$1:$AV$1,0)))</f>
        <v/>
      </c>
      <c r="BL212" s="4" t="str">
        <f>IF(LEN(INDEX('By serial number'!$A:$AV,MATCH(TEXT($C212,"000"),'By serial number'!$A:$A,0),MATCH(_7043_DJones_1_export_excel_2_9_[[#Headers],[CEO_Address2]],'By serial number'!$A$1:$AV$1,0)))=0,"",INDEX('By serial number'!$A:$AV,MATCH(TEXT($C212,"000"),'By serial number'!$A:$A,0),MATCH(_7043_DJones_1_export_excel_2_9_[[#Headers],[CEO_Address2]],'By serial number'!$A$1:$AV$1,0)))</f>
        <v/>
      </c>
      <c r="BM212" s="4" t="str">
        <f>IF(LEN(INDEX('By serial number'!$A:$AV,MATCH(TEXT($C212,"000"),'By serial number'!$A:$A,0),MATCH(_7043_DJones_1_export_excel_2_9_[[#Headers],[CEO_Address3]],'By serial number'!$A$1:$AV$1,0)))=0,"",INDEX('By serial number'!$A:$AV,MATCH(TEXT($C212,"000"),'By serial number'!$A:$A,0),MATCH(_7043_DJones_1_export_excel_2_9_[[#Headers],[CEO_Address3]],'By serial number'!$A$1:$AV$1,0)))</f>
        <v/>
      </c>
      <c r="BN212" s="4" t="str">
        <f>IF(LEN(INDEX('By serial number'!$A:$AV,MATCH(TEXT($C212,"000"),'By serial number'!$A:$A,0),MATCH(_7043_DJones_1_export_excel_2_9_[[#Headers],[CEO_City]],'By serial number'!$A$1:$AV$1,0)))=0,"",INDEX('By serial number'!$A:$AV,MATCH(TEXT($C212,"000"),'By serial number'!$A:$A,0),MATCH(_7043_DJones_1_export_excel_2_9_[[#Headers],[CEO_City]],'By serial number'!$A$1:$AV$1,0)))</f>
        <v/>
      </c>
      <c r="BO212" s="4" t="str">
        <f>IF(LEN(INDEX('By serial number'!$A:$AV,MATCH(TEXT($C212,"000"),'By serial number'!$A:$A,0),MATCH(_7043_DJones_1_export_excel_2_9_[[#Headers],[CEO_State]],'By serial number'!$A$1:$AV$1,0)))=0,"",INDEX('By serial number'!$A:$AV,MATCH(TEXT($C212,"000"),'By serial number'!$A:$A,0),MATCH(_7043_DJones_1_export_excel_2_9_[[#Headers],[CEO_State]],'By serial number'!$A$1:$AV$1,0)))</f>
        <v/>
      </c>
      <c r="BP212" s="4" t="str">
        <f>IF(LEN(INDEX('By serial number'!$A:$AV,MATCH(TEXT($C212,"000"),'By serial number'!$A:$A,0),MATCH(_7043_DJones_1_export_excel_2_9_[[#Headers],[CEO_Postal_Code]],'By serial number'!$A$1:$AV$1,0)))=0,"",INDEX('By serial number'!$A:$AV,MATCH(TEXT($C212,"000"),'By serial number'!$A:$A,0),MATCH(_7043_DJones_1_export_excel_2_9_[[#Headers],[CEO_Postal_Code]],'By serial number'!$A$1:$AV$1,0)))</f>
        <v/>
      </c>
      <c r="BQ212" s="4" t="str">
        <f>IF(LEN(INDEX('By serial number'!$A:$AV,MATCH(TEXT($C212,"000"),'By serial number'!$A:$A,0),MATCH(_7043_DJones_1_export_excel_2_9_[[#Headers],[CEO_Country]],'By serial number'!$A$1:$AV$1,0)))=0,"",INDEX('By serial number'!$A:$AV,MATCH(TEXT($C212,"000"),'By serial number'!$A:$A,0),MATCH(_7043_DJones_1_export_excel_2_9_[[#Headers],[CEO_Country]],'By serial number'!$A$1:$AV$1,0)))</f>
        <v/>
      </c>
      <c r="BR212" s="4" t="str">
        <f>IF(LEN(INDEX('By serial number'!$A:$AV,MATCH(TEXT($C212,"000"),'By serial number'!$A:$A,0),MATCH(_7043_DJones_1_export_excel_2_9_[[#Headers],[CEO_Phone]],'By serial number'!$A$1:$AV$1,0)))=0,"",INDEX('By serial number'!$A:$AV,MATCH(TEXT($C212,"000"),'By serial number'!$A:$A,0),MATCH(_7043_DJones_1_export_excel_2_9_[[#Headers],[CEO_Phone]],'By serial number'!$A$1:$AV$1,0)))</f>
        <v/>
      </c>
      <c r="BS212" s="4" t="str">
        <f>IF(LEN(INDEX('By serial number'!$A:$AV,MATCH(TEXT($C212,"000"),'By serial number'!$A:$A,0),MATCH(_7043_DJones_1_export_excel_2_9_[[#Headers],[CEO_Phone_Extension]],'By serial number'!$A$1:$AV$1,0)))=0,"",INDEX('By serial number'!$A:$AV,MATCH(TEXT($C212,"000"),'By serial number'!$A:$A,0),MATCH(_7043_DJones_1_export_excel_2_9_[[#Headers],[CEO_Phone_Extension]],'By serial number'!$A$1:$AV$1,0)))</f>
        <v/>
      </c>
      <c r="BT212" s="4" t="str">
        <f>IF(LEN(INDEX('By serial number'!$A:$AV,MATCH(TEXT($C212,"000"),'By serial number'!$A:$A,0),MATCH(_7043_DJones_1_export_excel_2_9_[[#Headers],[CEO_Foreign_Phone]],'By serial number'!$A$1:$AV$1,0)))=0,"",INDEX('By serial number'!$A:$AV,MATCH(TEXT($C212,"000"),'By serial number'!$A:$A,0),MATCH(_7043_DJones_1_export_excel_2_9_[[#Headers],[CEO_Foreign_Phone]],'By serial number'!$A$1:$AV$1,0)))</f>
        <v/>
      </c>
      <c r="BU212" s="4" t="str">
        <f>IFERROR(INDEX(Zerobounce!$A:$B,MATCH(_7043_DJones_1_export_excel_2_9_[[#This Row],[COMPEMAILADDRESS]],Zerobounce!$A:$A,0),2),"")</f>
        <v>valid</v>
      </c>
      <c r="BV212" s="4" t="str">
        <f>IFERROR(INDEX(Zerobounce!$A:$B,MATCH(_7043_DJones_1_export_excel_2_9_[[#This Row],[CONTACTEMAIL]],Zerobounce!$A:$A,0),2),"")</f>
        <v/>
      </c>
      <c r="BW212" s="11"/>
    </row>
    <row r="213" spans="1:75" x14ac:dyDescent="0.25">
      <c r="A213" s="4" t="s">
        <v>999</v>
      </c>
      <c r="B213" s="4" t="s">
        <v>1000</v>
      </c>
      <c r="C213">
        <v>318</v>
      </c>
      <c r="D213" s="4" t="s">
        <v>2340</v>
      </c>
      <c r="E213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 xml:space="preserve">VT-KZN </v>
      </c>
      <c r="F213" s="4" t="s">
        <v>2341</v>
      </c>
      <c r="G213" s="4"/>
      <c r="H213" s="4" t="s">
        <v>944</v>
      </c>
      <c r="I213" s="4" t="s">
        <v>515</v>
      </c>
      <c r="J213" s="4" t="s">
        <v>2342</v>
      </c>
      <c r="K213" s="4" t="s">
        <v>2343</v>
      </c>
      <c r="L213" s="4"/>
      <c r="M213" s="4" t="s">
        <v>2344</v>
      </c>
      <c r="N213" s="4"/>
      <c r="O213">
        <v>600014</v>
      </c>
      <c r="P213" s="4" t="s">
        <v>944</v>
      </c>
      <c r="Q213" s="4" t="s">
        <v>1193</v>
      </c>
      <c r="R213" s="4" t="s">
        <v>2345</v>
      </c>
      <c r="S213" s="4"/>
      <c r="T213" s="4" t="s">
        <v>2346</v>
      </c>
      <c r="U213" s="4"/>
      <c r="V213" s="4" t="s">
        <v>2349</v>
      </c>
      <c r="W213" s="4" t="s">
        <v>2350</v>
      </c>
      <c r="X213" s="4" t="s">
        <v>1127</v>
      </c>
      <c r="Y213" s="4" t="s">
        <v>2345</v>
      </c>
      <c r="Z213" s="4" t="s">
        <v>2351</v>
      </c>
      <c r="AA213" s="4" t="s">
        <v>2352</v>
      </c>
      <c r="AB213" s="4" t="s">
        <v>2351</v>
      </c>
      <c r="AC213" s="4" t="str">
        <f>IF(LEN(INDEX('By serial number'!$A:$AV,MATCH(TEXT($C213,"000"),'By serial number'!$A:$A,0),MATCH(_7043_DJones_1_export_excel_2_9_[[#Headers],["Operator"]],'By serial number'!$A$1:$AV$1,0)))=0,"",INDEX('By serial number'!$A:$AV,MATCH(TEXT($C213,"000"),'By serial number'!$A:$A,0),MATCH(_7043_DJones_1_export_excel_2_9_[[#Headers],["Operator"]],'By serial number'!$A$1:$AV$1,0)))</f>
        <v/>
      </c>
      <c r="AD213" s="4" t="str">
        <f>IF(LEN(INDEX('By serial number'!$A:$AV,MATCH(TEXT($C213,"000"),'By serial number'!$A:$A,0),MATCH(_7043_DJones_1_export_excel_2_9_[[#Headers],[Data]],'By serial number'!$A$1:$AV$1,0)))=0,"",INDEX('By serial number'!$A:$AV,MATCH(TEXT($C213,"000"),'By serial number'!$A:$A,0),MATCH(_7043_DJones_1_export_excel_2_9_[[#Headers],[Data]],'By serial number'!$A$1:$AV$1,0)))</f>
        <v>Kings Jet Pvt Ltd rg 7/12/16</v>
      </c>
      <c r="AE213" s="4" t="str">
        <f>IF(LEN(INDEX('By serial number'!$A:$AV,MATCH(TEXT($C213,"000"),'By serial number'!$A:$A,0),MATCH(_7043_DJones_1_export_excel_2_9_[[#Headers],[NAME]],'By serial number'!$A$1:$AV$1,0)))=0,"",INDEX('By serial number'!$A:$AV,MATCH(TEXT($C213,"000"),'By serial number'!$A:$A,0),MATCH(_7043_DJones_1_export_excel_2_9_[[#Headers],[NAME]],'By serial number'!$A$1:$AV$1,0)))</f>
        <v/>
      </c>
      <c r="AF213" s="4" t="str">
        <f>IF(LEN(INDEX('By serial number'!$A:$AV,MATCH(TEXT($C213,"000"),'By serial number'!$A:$A,0),MATCH(_7043_DJones_1_export_excel_2_9_[[#Headers],[STREET]],'By serial number'!$A$1:$AV$1,0)))=0,"",INDEX('By serial number'!$A:$AV,MATCH(TEXT($C213,"000"),'By serial number'!$A:$A,0),MATCH(_7043_DJones_1_export_excel_2_9_[[#Headers],[STREET]],'By serial number'!$A$1:$AV$1,0)))</f>
        <v/>
      </c>
      <c r="AG213" s="4" t="str">
        <f>IF(LEN(INDEX('By serial number'!$A:$AV,MATCH(TEXT($C213,"000"),'By serial number'!$A:$A,0),MATCH(_7043_DJones_1_export_excel_2_9_[[#Headers],[CITY]],'By serial number'!$A$1:$AV$1,0)))=0,"",INDEX('By serial number'!$A:$AV,MATCH(TEXT($C213,"000"),'By serial number'!$A:$A,0),MATCH(_7043_DJones_1_export_excel_2_9_[[#Headers],[CITY]],'By serial number'!$A$1:$AV$1,0)))</f>
        <v/>
      </c>
      <c r="AH213" s="4" t="str">
        <f>IF(LEN(INDEX('By serial number'!$A:$AV,MATCH(TEXT($C213,"000"),'By serial number'!$A:$A,0),MATCH(_7043_DJones_1_export_excel_2_9_[[#Headers],[STATE]],'By serial number'!$A$1:$AV$1,0)))=0,"",INDEX('By serial number'!$A:$AV,MATCH(TEXT($C213,"000"),'By serial number'!$A:$A,0),MATCH(_7043_DJones_1_export_excel_2_9_[[#Headers],[STATE]],'By serial number'!$A$1:$AV$1,0)))</f>
        <v/>
      </c>
      <c r="AI213" s="4" t="e">
        <f>IF(LEN(INDEX('By serial number'!$A:$AV,MATCH(TEXT($C213,"000"),'By serial number'!$A:$A,0),MATCH(_7043_DJones_1_export_excel_2_9_[[#Headers],[Column1]],'By serial number'!$A$1:$AV$1,0)))=0,"",INDEX('By serial number'!$A:$AV,MATCH(TEXT($C213,"000"),'By serial number'!$A:$A,0),MATCH(_7043_DJones_1_export_excel_2_9_[[#Headers],[Column1]],'By serial number'!$A$1:$AV$1,0)))</f>
        <v>#N/A</v>
      </c>
      <c r="AJ213" s="4" t="str">
        <f>IF(LEN(INDEX('By serial number'!$A:$AV,MATCH(TEXT($C213,"000"),'By serial number'!$A:$A,0),MATCH(_7043_DJones_1_export_excel_2_9_[[#Headers],[OTHER NAMES(1)]],'By serial number'!$A$1:$AV$1,0)))=0,"",INDEX('By serial number'!$A:$AV,MATCH(TEXT($C213,"000"),'By serial number'!$A:$A,0),MATCH(_7043_DJones_1_export_excel_2_9_[[#Headers],[OTHER NAMES(1)]],'By serial number'!$A$1:$AV$1,0)))</f>
        <v/>
      </c>
      <c r="AK213" s="4" t="str">
        <f>IF(LEN(INDEX('By serial number'!$A:$AV,MATCH(TEXT($C213,"000"),'By serial number'!$A:$A,0),MATCH(_7043_DJones_1_export_excel_2_9_[[#Headers],[OTHER NAMES(2)]],'By serial number'!$A$1:$AV$1,0)))=0,"",INDEX('By serial number'!$A:$AV,MATCH(TEXT($C213,"000"),'By serial number'!$A:$A,0),MATCH(_7043_DJones_1_export_excel_2_9_[[#Headers],[OTHER NAMES(2)]],'By serial number'!$A$1:$AV$1,0)))</f>
        <v/>
      </c>
      <c r="AL213" s="4" t="str">
        <f>IF(LEN(INDEX('By serial number'!$A:$AV,MATCH(TEXT($C213,"000"),'By serial number'!$A:$A,0),MATCH(_7043_DJones_1_export_excel_2_9_[[#Headers],[Part 135 Certificate Holder Name]],'By serial number'!$A$1:$AV$1,0)))=0,"",INDEX('By serial number'!$A:$AV,MATCH(TEXT($C213,"000"),'By serial number'!$A:$A,0),MATCH(_7043_DJones_1_export_excel_2_9_[[#Headers],[Part 135 Certificate Holder Name]],'By serial number'!$A$1:$AV$1,0)))</f>
        <v/>
      </c>
      <c r="AM213" s="4" t="str">
        <f>IF(LEN(INDEX('By serial number'!$A:$AV,MATCH(TEXT($C213,"000"),'By serial number'!$A:$A,0),MATCH(_7043_DJones_1_export_excel_2_9_[[#Headers],[Part 135 Dsgn]],'By serial number'!$A$1:$AV$1,0)))=0,"",INDEX('By serial number'!$A:$AV,MATCH(TEXT($C213,"000"),'By serial number'!$A:$A,0),MATCH(_7043_DJones_1_export_excel_2_9_[[#Headers],[Part 135 Dsgn]],'By serial number'!$A$1:$AV$1,0)))</f>
        <v/>
      </c>
      <c r="AN213" s="4" t="e">
        <f>IF(LEN(INDEX('By serial number'!$A:$AV,MATCH(TEXT($C213,"000"),'By serial number'!$A:$A,0),MATCH(_7043_DJones_1_export_excel_2_9_[[#Headers],[Column2]],'By serial number'!$A$1:$AV$1,0)))=0,"",INDEX('By serial number'!$A:$AV,MATCH(TEXT($C213,"000"),'By serial number'!$A:$A,0),MATCH(_7043_DJones_1_export_excel_2_9_[[#Headers],[Column2]],'By serial number'!$A$1:$AV$1,0)))</f>
        <v>#N/A</v>
      </c>
      <c r="AO213" s="4" t="str">
        <f>IF(LEN(INDEX('By serial number'!$A:$AV,MATCH(TEXT($C213,"000"),'By serial number'!$A:$A,0),MATCH(_7043_DJones_1_export_excel_2_9_[[#Headers],[DNB Key People]],'By serial number'!$A$1:$AV$1,0)))=0,"",INDEX('By serial number'!$A:$AV,MATCH(TEXT($C213,"000"),'By serial number'!$A:$A,0),MATCH(_7043_DJones_1_export_excel_2_9_[[#Headers],[DNB Key People]],'By serial number'!$A$1:$AV$1,0)))</f>
        <v/>
      </c>
      <c r="AP213" s="4" t="str">
        <f>IF(LEN(INDEX('By serial number'!$A:$AV,MATCH(TEXT($C213,"000"),'By serial number'!$A:$A,0),MATCH(_7043_DJones_1_export_excel_2_9_[[#Headers],[POC]],'By serial number'!$A$1:$AV$1,0)))=0,"",INDEX('By serial number'!$A:$AV,MATCH(TEXT($C213,"000"),'By serial number'!$A:$A,0),MATCH(_7043_DJones_1_export_excel_2_9_[[#Headers],[POC]],'By serial number'!$A$1:$AV$1,0)))</f>
        <v/>
      </c>
      <c r="AQ213" s="4" t="str">
        <f>IF(LEN(INDEX('By serial number'!$A:$AV,MATCH(TEXT($C213,"000"),'By serial number'!$A:$A,0),MATCH(_7043_DJones_1_export_excel_2_9_[[#Headers],[Title]],'By serial number'!$A$1:$AV$1,0)))=0,"",INDEX('By serial number'!$A:$AV,MATCH(TEXT($C213,"000"),'By serial number'!$A:$A,0),MATCH(_7043_DJones_1_export_excel_2_9_[[#Headers],[Title]],'By serial number'!$A$1:$AV$1,0)))</f>
        <v/>
      </c>
      <c r="AR213" s="4" t="str">
        <f>IF(LEN(INDEX('By serial number'!$A:$AV,MATCH(TEXT($C213,"000"),'By serial number'!$A:$A,0),MATCH(_7043_DJones_1_export_excel_2_9_[[#Headers],[Address]],'By serial number'!$A$1:$AV$1,0)))=0,"",INDEX('By serial number'!$A:$AV,MATCH(TEXT($C213,"000"),'By serial number'!$A:$A,0),MATCH(_7043_DJones_1_export_excel_2_9_[[#Headers],[Address]],'By serial number'!$A$1:$AV$1,0)))</f>
        <v/>
      </c>
      <c r="AS213" s="4" t="e">
        <f>IF(LEN(INDEX('By serial number'!$A:$AV,MATCH(TEXT($C213,"000"),'By serial number'!$A:$A,0),MATCH(_7043_DJones_1_export_excel_2_9_[[#Headers],[Column3]],'By serial number'!$A$1:$AV$1,0)))=0,"",INDEX('By serial number'!$A:$AV,MATCH(TEXT($C213,"000"),'By serial number'!$A:$A,0),MATCH(_7043_DJones_1_export_excel_2_9_[[#Headers],[Column3]],'By serial number'!$A$1:$AV$1,0)))</f>
        <v>#N/A</v>
      </c>
      <c r="AT213" s="4" t="str">
        <f>IF(LEN(INDEX('By serial number'!$A:$AV,MATCH(TEXT($C213,"000"),'By serial number'!$A:$A,0),MATCH(_7043_DJones_1_export_excel_2_9_[[#Headers],[Phone]],'By serial number'!$A$1:$AV$1,0)))=0,"",INDEX('By serial number'!$A:$AV,MATCH(TEXT($C213,"000"),'By serial number'!$A:$A,0),MATCH(_7043_DJones_1_export_excel_2_9_[[#Headers],[Phone]],'By serial number'!$A$1:$AV$1,0)))</f>
        <v/>
      </c>
      <c r="AU213" s="4" t="str">
        <f>IF(LEN(INDEX('By serial number'!$A:$AV,MATCH(TEXT($C213,"000"),'By serial number'!$A:$A,0),MATCH(_7043_DJones_1_export_excel_2_9_[[#Headers],[Email]],'By serial number'!$A$1:$AV$1,0)))=0,"",INDEX('By serial number'!$A:$AV,MATCH(TEXT($C213,"000"),'By serial number'!$A:$A,0),MATCH(_7043_DJones_1_export_excel_2_9_[[#Headers],[Email]],'By serial number'!$A$1:$AV$1,0)))</f>
        <v/>
      </c>
      <c r="AV213" s="4" t="e">
        <f>IF(LEN(INDEX('By serial number'!$A:$AV,MATCH(TEXT($C213,"000"),'By serial number'!$A:$A,0),MATCH(_7043_DJones_1_export_excel_2_9_[[#Headers],[Column4]],'By serial number'!$A$1:$AV$1,0)))=0,"",INDEX('By serial number'!$A:$AV,MATCH(TEXT($C213,"000"),'By serial number'!$A:$A,0),MATCH(_7043_DJones_1_export_excel_2_9_[[#Headers],[Column4]],'By serial number'!$A$1:$AV$1,0)))</f>
        <v>#N/A</v>
      </c>
      <c r="AW213" s="4" t="str">
        <f>IF(LEN(INDEX('By serial number'!$A:$AV,MATCH(TEXT($C213,"000"),'By serial number'!$A:$A,0),MATCH(_7043_DJones_1_export_excel_2_9_[[#Headers],[NBAA Name]],'By serial number'!$A$1:$AV$1,0)))=0,"",INDEX('By serial number'!$A:$AV,MATCH(TEXT($C213,"000"),'By serial number'!$A:$A,0),MATCH(_7043_DJones_1_export_excel_2_9_[[#Headers],[NBAA Name]],'By serial number'!$A$1:$AV$1,0)))</f>
        <v/>
      </c>
      <c r="AX213" s="4" t="str">
        <f>IF(LEN(INDEX('By serial number'!$A:$AV,MATCH(TEXT($C213,"000"),'By serial number'!$A:$A,0),MATCH(_7043_DJones_1_export_excel_2_9_[[#Headers],[NBAA Addr1]],'By serial number'!$A$1:$AV$1,0)))=0,"",INDEX('By serial number'!$A:$AV,MATCH(TEXT($C213,"000"),'By serial number'!$A:$A,0),MATCH(_7043_DJones_1_export_excel_2_9_[[#Headers],[NBAA Addr1]],'By serial number'!$A$1:$AV$1,0)))</f>
        <v/>
      </c>
      <c r="AY213" s="4" t="str">
        <f>IF(LEN(INDEX('By serial number'!$A:$AV,MATCH(TEXT($C213,"000"),'By serial number'!$A:$A,0),MATCH(_7043_DJones_1_export_excel_2_9_[[#Headers],[NBAA Addr2]],'By serial number'!$A$1:$AV$1,0)))=0,"",INDEX('By serial number'!$A:$AV,MATCH(TEXT($C213,"000"),'By serial number'!$A:$A,0),MATCH(_7043_DJones_1_export_excel_2_9_[[#Headers],[NBAA Addr2]],'By serial number'!$A$1:$AV$1,0)))</f>
        <v/>
      </c>
      <c r="AZ213" s="4" t="str">
        <f>IF(LEN(INDEX('By serial number'!$A:$AV,MATCH(TEXT($C213,"000"),'By serial number'!$A:$A,0),MATCH(_7043_DJones_1_export_excel_2_9_[[#Headers],[NBAA City]],'By serial number'!$A$1:$AV$1,0)))=0,"",INDEX('By serial number'!$A:$AV,MATCH(TEXT($C213,"000"),'By serial number'!$A:$A,0),MATCH(_7043_DJones_1_export_excel_2_9_[[#Headers],[NBAA City]],'By serial number'!$A$1:$AV$1,0)))</f>
        <v/>
      </c>
      <c r="BA213" s="4" t="str">
        <f>IF(LEN(INDEX('By serial number'!$A:$AV,MATCH(TEXT($C213,"000"),'By serial number'!$A:$A,0),MATCH(_7043_DJones_1_export_excel_2_9_[[#Headers],[NBAA State]],'By serial number'!$A$1:$AV$1,0)))=0,"",INDEX('By serial number'!$A:$AV,MATCH(TEXT($C213,"000"),'By serial number'!$A:$A,0),MATCH(_7043_DJones_1_export_excel_2_9_[[#Headers],[NBAA State]],'By serial number'!$A$1:$AV$1,0)))</f>
        <v/>
      </c>
      <c r="BB213" s="4" t="str">
        <f>IF(LEN(INDEX('By serial number'!$A:$AV,MATCH(TEXT($C213,"000"),'By serial number'!$A:$A,0),MATCH(_7043_DJones_1_export_excel_2_9_[[#Headers],[NBAA Zip]],'By serial number'!$A$1:$AV$1,0)))=0,"",INDEX('By serial number'!$A:$AV,MATCH(TEXT($C213,"000"),'By serial number'!$A:$A,0),MATCH(_7043_DJones_1_export_excel_2_9_[[#Headers],[NBAA Zip]],'By serial number'!$A$1:$AV$1,0)))</f>
        <v/>
      </c>
      <c r="BC213" s="4" t="str">
        <f>IF(LEN(INDEX('By serial number'!$A:$AV,MATCH(TEXT($C213,"000"),'By serial number'!$A:$A,0),MATCH(_7043_DJones_1_export_excel_2_9_[[#Headers],[NBAA Phone]],'By serial number'!$A$1:$AV$1,0)))=0,"",INDEX('By serial number'!$A:$AV,MATCH(TEXT($C213,"000"),'By serial number'!$A:$A,0),MATCH(_7043_DJones_1_export_excel_2_9_[[#Headers],[NBAA Phone]],'By serial number'!$A$1:$AV$1,0)))</f>
        <v/>
      </c>
      <c r="BD213" s="4" t="str">
        <f>IF(LEN(INDEX('By serial number'!$A:$AV,MATCH(TEXT($C213,"000"),'By serial number'!$A:$A,0),MATCH(_7043_DJones_1_export_excel_2_9_[[#Headers],[NBAA Web]],'By serial number'!$A$1:$AV$1,0)))=0,"",INDEX('By serial number'!$A:$AV,MATCH(TEXT($C213,"000"),'By serial number'!$A:$A,0),MATCH(_7043_DJones_1_export_excel_2_9_[[#Headers],[NBAA Web]],'By serial number'!$A$1:$AV$1,0)))</f>
        <v/>
      </c>
      <c r="BE213" s="4" t="str">
        <f>IF(LEN(INDEX('By serial number'!$A:$AV,MATCH(TEXT($C213,"000"),'By serial number'!$A:$A,0),MATCH(_7043_DJones_1_export_excel_2_9_[[#Headers],[NBAA email]],'By serial number'!$A$1:$AV$1,0)))=0,"",INDEX('By serial number'!$A:$AV,MATCH(TEXT($C213,"000"),'By serial number'!$A:$A,0),MATCH(_7043_DJones_1_export_excel_2_9_[[#Headers],[NBAA email]],'By serial number'!$A$1:$AV$1,0)))</f>
        <v/>
      </c>
      <c r="BF213" s="4" t="str">
        <f>IF(LEN(INDEX('By serial number'!$A:$AV,MATCH(TEXT($C213,"000"),'By serial number'!$A:$A,0),MATCH(_7043_DJones_1_export_excel_2_9_[[#Headers],[NBAA NBAA Link]],'By serial number'!$A$1:$AV$1,0)))=0,"",INDEX('By serial number'!$A:$AV,MATCH(TEXT($C213,"000"),'By serial number'!$A:$A,0),MATCH(_7043_DJones_1_export_excel_2_9_[[#Headers],[NBAA NBAA Link]],'By serial number'!$A$1:$AV$1,0)))</f>
        <v/>
      </c>
      <c r="BG213" s="4" t="str">
        <f>IF(LEN(INDEX('By serial number'!$A:$AV,MATCH(TEXT($C213,"000"),'By serial number'!$A:$A,0),MATCH(_7043_DJones_1_export_excel_2_9_[[#Headers],[Certificate Designator]],'By serial number'!$A$1:$AV$1,0)))=0,"",INDEX('By serial number'!$A:$AV,MATCH(TEXT($C213,"000"),'By serial number'!$A:$A,0),MATCH(_7043_DJones_1_export_excel_2_9_[[#Headers],[Certificate Designator]],'By serial number'!$A$1:$AV$1,0)))</f>
        <v/>
      </c>
      <c r="BH213" s="4" t="str">
        <f>IF(LEN(INDEX('By serial number'!$A:$AV,MATCH(TEXT($C213,"000"),'By serial number'!$A:$A,0),MATCH(_7043_DJones_1_export_excel_2_9_[[#Headers],[Company Name]],'By serial number'!$A$1:$AV$1,0)))=0,"",INDEX('By serial number'!$A:$AV,MATCH(TEXT($C213,"000"),'By serial number'!$A:$A,0),MATCH(_7043_DJones_1_export_excel_2_9_[[#Headers],[Company Name]],'By serial number'!$A$1:$AV$1,0)))</f>
        <v/>
      </c>
      <c r="BI213" s="4" t="str">
        <f>IF(LEN(INDEX('By serial number'!$A:$AV,MATCH(TEXT($C213,"000"),'By serial number'!$A:$A,0),MATCH(_7043_DJones_1_export_excel_2_9_[[#Headers],[CEO_Name]],'By serial number'!$A$1:$AV$1,0)))=0,"",INDEX('By serial number'!$A:$AV,MATCH(TEXT($C213,"000"),'By serial number'!$A:$A,0),MATCH(_7043_DJones_1_export_excel_2_9_[[#Headers],[CEO_Name]],'By serial number'!$A$1:$AV$1,0)))</f>
        <v/>
      </c>
      <c r="BJ213" s="4" t="str">
        <f>IF(LEN(INDEX('By serial number'!$A:$AV,MATCH(TEXT($C213,"000"),'By serial number'!$A:$A,0),MATCH(_7043_DJones_1_export_excel_2_9_[[#Headers],[CEO_Title]],'By serial number'!$A$1:$AV$1,0)))=0,"",INDEX('By serial number'!$A:$AV,MATCH(TEXT($C213,"000"),'By serial number'!$A:$A,0),MATCH(_7043_DJones_1_export_excel_2_9_[[#Headers],[CEO_Title]],'By serial number'!$A$1:$AV$1,0)))</f>
        <v/>
      </c>
      <c r="BK213" s="4" t="str">
        <f>IF(LEN(INDEX('By serial number'!$A:$AV,MATCH(TEXT($C213,"000"),'By serial number'!$A:$A,0),MATCH(_7043_DJones_1_export_excel_2_9_[[#Headers],[CEO_Address1]],'By serial number'!$A$1:$AV$1,0)))=0,"",INDEX('By serial number'!$A:$AV,MATCH(TEXT($C213,"000"),'By serial number'!$A:$A,0),MATCH(_7043_DJones_1_export_excel_2_9_[[#Headers],[CEO_Address1]],'By serial number'!$A$1:$AV$1,0)))</f>
        <v/>
      </c>
      <c r="BL213" s="4" t="str">
        <f>IF(LEN(INDEX('By serial number'!$A:$AV,MATCH(TEXT($C213,"000"),'By serial number'!$A:$A,0),MATCH(_7043_DJones_1_export_excel_2_9_[[#Headers],[CEO_Address2]],'By serial number'!$A$1:$AV$1,0)))=0,"",INDEX('By serial number'!$A:$AV,MATCH(TEXT($C213,"000"),'By serial number'!$A:$A,0),MATCH(_7043_DJones_1_export_excel_2_9_[[#Headers],[CEO_Address2]],'By serial number'!$A$1:$AV$1,0)))</f>
        <v/>
      </c>
      <c r="BM213" s="4" t="str">
        <f>IF(LEN(INDEX('By serial number'!$A:$AV,MATCH(TEXT($C213,"000"),'By serial number'!$A:$A,0),MATCH(_7043_DJones_1_export_excel_2_9_[[#Headers],[CEO_Address3]],'By serial number'!$A$1:$AV$1,0)))=0,"",INDEX('By serial number'!$A:$AV,MATCH(TEXT($C213,"000"),'By serial number'!$A:$A,0),MATCH(_7043_DJones_1_export_excel_2_9_[[#Headers],[CEO_Address3]],'By serial number'!$A$1:$AV$1,0)))</f>
        <v/>
      </c>
      <c r="BN213" s="4" t="str">
        <f>IF(LEN(INDEX('By serial number'!$A:$AV,MATCH(TEXT($C213,"000"),'By serial number'!$A:$A,0),MATCH(_7043_DJones_1_export_excel_2_9_[[#Headers],[CEO_City]],'By serial number'!$A$1:$AV$1,0)))=0,"",INDEX('By serial number'!$A:$AV,MATCH(TEXT($C213,"000"),'By serial number'!$A:$A,0),MATCH(_7043_DJones_1_export_excel_2_9_[[#Headers],[CEO_City]],'By serial number'!$A$1:$AV$1,0)))</f>
        <v/>
      </c>
      <c r="BO213" s="4" t="str">
        <f>IF(LEN(INDEX('By serial number'!$A:$AV,MATCH(TEXT($C213,"000"),'By serial number'!$A:$A,0),MATCH(_7043_DJones_1_export_excel_2_9_[[#Headers],[CEO_State]],'By serial number'!$A$1:$AV$1,0)))=0,"",INDEX('By serial number'!$A:$AV,MATCH(TEXT($C213,"000"),'By serial number'!$A:$A,0),MATCH(_7043_DJones_1_export_excel_2_9_[[#Headers],[CEO_State]],'By serial number'!$A$1:$AV$1,0)))</f>
        <v/>
      </c>
      <c r="BP213" s="4" t="str">
        <f>IF(LEN(INDEX('By serial number'!$A:$AV,MATCH(TEXT($C213,"000"),'By serial number'!$A:$A,0),MATCH(_7043_DJones_1_export_excel_2_9_[[#Headers],[CEO_Postal_Code]],'By serial number'!$A$1:$AV$1,0)))=0,"",INDEX('By serial number'!$A:$AV,MATCH(TEXT($C213,"000"),'By serial number'!$A:$A,0),MATCH(_7043_DJones_1_export_excel_2_9_[[#Headers],[CEO_Postal_Code]],'By serial number'!$A$1:$AV$1,0)))</f>
        <v/>
      </c>
      <c r="BQ213" s="4" t="str">
        <f>IF(LEN(INDEX('By serial number'!$A:$AV,MATCH(TEXT($C213,"000"),'By serial number'!$A:$A,0),MATCH(_7043_DJones_1_export_excel_2_9_[[#Headers],[CEO_Country]],'By serial number'!$A$1:$AV$1,0)))=0,"",INDEX('By serial number'!$A:$AV,MATCH(TEXT($C213,"000"),'By serial number'!$A:$A,0),MATCH(_7043_DJones_1_export_excel_2_9_[[#Headers],[CEO_Country]],'By serial number'!$A$1:$AV$1,0)))</f>
        <v/>
      </c>
      <c r="BR213" s="4" t="str">
        <f>IF(LEN(INDEX('By serial number'!$A:$AV,MATCH(TEXT($C213,"000"),'By serial number'!$A:$A,0),MATCH(_7043_DJones_1_export_excel_2_9_[[#Headers],[CEO_Phone]],'By serial number'!$A$1:$AV$1,0)))=0,"",INDEX('By serial number'!$A:$AV,MATCH(TEXT($C213,"000"),'By serial number'!$A:$A,0),MATCH(_7043_DJones_1_export_excel_2_9_[[#Headers],[CEO_Phone]],'By serial number'!$A$1:$AV$1,0)))</f>
        <v/>
      </c>
      <c r="BS213" s="4" t="str">
        <f>IF(LEN(INDEX('By serial number'!$A:$AV,MATCH(TEXT($C213,"000"),'By serial number'!$A:$A,0),MATCH(_7043_DJones_1_export_excel_2_9_[[#Headers],[CEO_Phone_Extension]],'By serial number'!$A$1:$AV$1,0)))=0,"",INDEX('By serial number'!$A:$AV,MATCH(TEXT($C213,"000"),'By serial number'!$A:$A,0),MATCH(_7043_DJones_1_export_excel_2_9_[[#Headers],[CEO_Phone_Extension]],'By serial number'!$A$1:$AV$1,0)))</f>
        <v/>
      </c>
      <c r="BT213" s="4" t="str">
        <f>IF(LEN(INDEX('By serial number'!$A:$AV,MATCH(TEXT($C213,"000"),'By serial number'!$A:$A,0),MATCH(_7043_DJones_1_export_excel_2_9_[[#Headers],[CEO_Foreign_Phone]],'By serial number'!$A$1:$AV$1,0)))=0,"",INDEX('By serial number'!$A:$AV,MATCH(TEXT($C213,"000"),'By serial number'!$A:$A,0),MATCH(_7043_DJones_1_export_excel_2_9_[[#Headers],[CEO_Foreign_Phone]],'By serial number'!$A$1:$AV$1,0)))</f>
        <v/>
      </c>
      <c r="BU213" s="4" t="str">
        <f>IFERROR(INDEX(Zerobounce!$A:$B,MATCH(_7043_DJones_1_export_excel_2_9_[[#This Row],[COMPEMAILADDRESS]],Zerobounce!$A:$A,0),2),"")</f>
        <v>valid</v>
      </c>
      <c r="BV213" s="4" t="str">
        <f>IFERROR(INDEX(Zerobounce!$A:$B,MATCH(_7043_DJones_1_export_excel_2_9_[[#This Row],[CONTACTEMAIL]],Zerobounce!$A:$A,0),2),"")</f>
        <v>valid</v>
      </c>
      <c r="BW213" s="11"/>
    </row>
    <row r="214" spans="1:75" x14ac:dyDescent="0.25">
      <c r="A214" s="4" t="s">
        <v>999</v>
      </c>
      <c r="B214" s="4" t="s">
        <v>1000</v>
      </c>
      <c r="C214">
        <v>319</v>
      </c>
      <c r="D214" s="4" t="s">
        <v>946</v>
      </c>
      <c r="E214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N651DH</v>
      </c>
      <c r="F214" s="4" t="s">
        <v>1583</v>
      </c>
      <c r="G214" s="4" t="s">
        <v>535</v>
      </c>
      <c r="H214" s="4" t="s">
        <v>1002</v>
      </c>
      <c r="I214" s="4" t="s">
        <v>1043</v>
      </c>
      <c r="J214" s="4" t="s">
        <v>1584</v>
      </c>
      <c r="K214" s="4" t="s">
        <v>1585</v>
      </c>
      <c r="L214" s="4"/>
      <c r="M214" s="4" t="s">
        <v>1586</v>
      </c>
      <c r="N214" s="4" t="s">
        <v>535</v>
      </c>
      <c r="O214">
        <v>63131</v>
      </c>
      <c r="P214" s="4" t="s">
        <v>1002</v>
      </c>
      <c r="Q214" s="4" t="s">
        <v>1016</v>
      </c>
      <c r="R214" s="4"/>
      <c r="S214" s="4"/>
      <c r="T214" s="4" t="s">
        <v>1587</v>
      </c>
      <c r="U214" s="4"/>
      <c r="V214" s="4" t="s">
        <v>1588</v>
      </c>
      <c r="W214" s="4" t="s">
        <v>1589</v>
      </c>
      <c r="X214" s="4" t="s">
        <v>1176</v>
      </c>
      <c r="Y214" s="4"/>
      <c r="Z214" s="4" t="s">
        <v>1587</v>
      </c>
      <c r="AA214" s="4"/>
      <c r="AB214" s="4"/>
      <c r="AC214" s="4" t="str">
        <f>IF(LEN(INDEX('By serial number'!$A:$AV,MATCH(TEXT($C214,"000"),'By serial number'!$A:$A,0),MATCH(_7043_DJones_1_export_excel_2_9_[[#Headers],["Operator"]],'By serial number'!$A$1:$AV$1,0)))=0,"",INDEX('By serial number'!$A:$AV,MATCH(TEXT($C214,"000"),'By serial number'!$A:$A,0),MATCH(_7043_DJones_1_export_excel_2_9_[[#Headers],["Operator"]],'By serial number'!$A$1:$AV$1,0)))</f>
        <v/>
      </c>
      <c r="AD214" s="4" t="str">
        <f>IF(LEN(INDEX('By serial number'!$A:$AV,MATCH(TEXT($C214,"000"),'By serial number'!$A:$A,0),MATCH(_7043_DJones_1_export_excel_2_9_[[#Headers],[Data]],'By serial number'!$A$1:$AV$1,0)))=0,"",INDEX('By serial number'!$A:$AV,MATCH(TEXT($C214,"000"),'By serial number'!$A:$A,0),MATCH(_7043_DJones_1_export_excel_2_9_[[#Headers],[Data]],'By serial number'!$A$1:$AV$1,0)))</f>
        <v>Drury Development Corp. Saint Louis MO delivered 8/11/16</v>
      </c>
      <c r="AE214" s="4" t="str">
        <f>IF(LEN(INDEX('By serial number'!$A:$AV,MATCH(TEXT($C214,"000"),'By serial number'!$A:$A,0),MATCH(_7043_DJones_1_export_excel_2_9_[[#Headers],[NAME]],'By serial number'!$A$1:$AV$1,0)))=0,"",INDEX('By serial number'!$A:$AV,MATCH(TEXT($C214,"000"),'By serial number'!$A:$A,0),MATCH(_7043_DJones_1_export_excel_2_9_[[#Headers],[NAME]],'By serial number'!$A$1:$AV$1,0)))</f>
        <v>DRURY DEVELOPMENT CORP</v>
      </c>
      <c r="AF214" s="4" t="str">
        <f>IF(LEN(INDEX('By serial number'!$A:$AV,MATCH(TEXT($C214,"000"),'By serial number'!$A:$A,0),MATCH(_7043_DJones_1_export_excel_2_9_[[#Headers],[STREET]],'By serial number'!$A$1:$AV$1,0)))=0,"",INDEX('By serial number'!$A:$AV,MATCH(TEXT($C214,"000"),'By serial number'!$A:$A,0),MATCH(_7043_DJones_1_export_excel_2_9_[[#Headers],[STREET]],'By serial number'!$A$1:$AV$1,0)))</f>
        <v>721 EMERSON RD STE 200</v>
      </c>
      <c r="AG214" s="4" t="str">
        <f>IF(LEN(INDEX('By serial number'!$A:$AV,MATCH(TEXT($C214,"000"),'By serial number'!$A:$A,0),MATCH(_7043_DJones_1_export_excel_2_9_[[#Headers],[CITY]],'By serial number'!$A$1:$AV$1,0)))=0,"",INDEX('By serial number'!$A:$AV,MATCH(TEXT($C214,"000"),'By serial number'!$A:$A,0),MATCH(_7043_DJones_1_export_excel_2_9_[[#Headers],[CITY]],'By serial number'!$A$1:$AV$1,0)))</f>
        <v>SAINT LOUIS</v>
      </c>
      <c r="AH214" s="4" t="str">
        <f>IF(LEN(INDEX('By serial number'!$A:$AV,MATCH(TEXT($C214,"000"),'By serial number'!$A:$A,0),MATCH(_7043_DJones_1_export_excel_2_9_[[#Headers],[STATE]],'By serial number'!$A$1:$AV$1,0)))=0,"",INDEX('By serial number'!$A:$AV,MATCH(TEXT($C214,"000"),'By serial number'!$A:$A,0),MATCH(_7043_DJones_1_export_excel_2_9_[[#Headers],[STATE]],'By serial number'!$A$1:$AV$1,0)))</f>
        <v>MO</v>
      </c>
      <c r="AI214" s="4" t="e">
        <f>IF(LEN(INDEX('By serial number'!$A:$AV,MATCH(TEXT($C214,"000"),'By serial number'!$A:$A,0),MATCH(_7043_DJones_1_export_excel_2_9_[[#Headers],[Column1]],'By serial number'!$A$1:$AV$1,0)))=0,"",INDEX('By serial number'!$A:$AV,MATCH(TEXT($C214,"000"),'By serial number'!$A:$A,0),MATCH(_7043_DJones_1_export_excel_2_9_[[#Headers],[Column1]],'By serial number'!$A$1:$AV$1,0)))</f>
        <v>#N/A</v>
      </c>
      <c r="AJ214" s="4" t="str">
        <f>IF(LEN(INDEX('By serial number'!$A:$AV,MATCH(TEXT($C214,"000"),'By serial number'!$A:$A,0),MATCH(_7043_DJones_1_export_excel_2_9_[[#Headers],[OTHER NAMES(1)]],'By serial number'!$A$1:$AV$1,0)))=0,"",INDEX('By serial number'!$A:$AV,MATCH(TEXT($C214,"000"),'By serial number'!$A:$A,0),MATCH(_7043_DJones_1_export_excel_2_9_[[#Headers],[OTHER NAMES(1)]],'By serial number'!$A$1:$AV$1,0)))</f>
        <v/>
      </c>
      <c r="AK214" s="4" t="str">
        <f>IF(LEN(INDEX('By serial number'!$A:$AV,MATCH(TEXT($C214,"000"),'By serial number'!$A:$A,0),MATCH(_7043_DJones_1_export_excel_2_9_[[#Headers],[OTHER NAMES(2)]],'By serial number'!$A$1:$AV$1,0)))=0,"",INDEX('By serial number'!$A:$AV,MATCH(TEXT($C214,"000"),'By serial number'!$A:$A,0),MATCH(_7043_DJones_1_export_excel_2_9_[[#Headers],[OTHER NAMES(2)]],'By serial number'!$A$1:$AV$1,0)))</f>
        <v/>
      </c>
      <c r="AL214" s="4" t="str">
        <f>IF(LEN(INDEX('By serial number'!$A:$AV,MATCH(TEXT($C214,"000"),'By serial number'!$A:$A,0),MATCH(_7043_DJones_1_export_excel_2_9_[[#Headers],[Part 135 Certificate Holder Name]],'By serial number'!$A$1:$AV$1,0)))=0,"",INDEX('By serial number'!$A:$AV,MATCH(TEXT($C214,"000"),'By serial number'!$A:$A,0),MATCH(_7043_DJones_1_export_excel_2_9_[[#Headers],[Part 135 Certificate Holder Name]],'By serial number'!$A$1:$AV$1,0)))</f>
        <v/>
      </c>
      <c r="AM214" s="4" t="str">
        <f>IF(LEN(INDEX('By serial number'!$A:$AV,MATCH(TEXT($C214,"000"),'By serial number'!$A:$A,0),MATCH(_7043_DJones_1_export_excel_2_9_[[#Headers],[Part 135 Dsgn]],'By serial number'!$A$1:$AV$1,0)))=0,"",INDEX('By serial number'!$A:$AV,MATCH(TEXT($C214,"000"),'By serial number'!$A:$A,0),MATCH(_7043_DJones_1_export_excel_2_9_[[#Headers],[Part 135 Dsgn]],'By serial number'!$A$1:$AV$1,0)))</f>
        <v/>
      </c>
      <c r="AN214" s="4" t="e">
        <f>IF(LEN(INDEX('By serial number'!$A:$AV,MATCH(TEXT($C214,"000"),'By serial number'!$A:$A,0),MATCH(_7043_DJones_1_export_excel_2_9_[[#Headers],[Column2]],'By serial number'!$A$1:$AV$1,0)))=0,"",INDEX('By serial number'!$A:$AV,MATCH(TEXT($C214,"000"),'By serial number'!$A:$A,0),MATCH(_7043_DJones_1_export_excel_2_9_[[#Headers],[Column2]],'By serial number'!$A$1:$AV$1,0)))</f>
        <v>#N/A</v>
      </c>
      <c r="AO214" s="4" t="str">
        <f>IF(LEN(INDEX('By serial number'!$A:$AV,MATCH(TEXT($C214,"000"),'By serial number'!$A:$A,0),MATCH(_7043_DJones_1_export_excel_2_9_[[#Headers],[DNB Key People]],'By serial number'!$A$1:$AV$1,0)))=0,"",INDEX('By serial number'!$A:$AV,MATCH(TEXT($C214,"000"),'By serial number'!$A:$A,0),MATCH(_7043_DJones_1_export_excel_2_9_[[#Headers],[DNB Key People]],'By serial number'!$A$1:$AV$1,0)))</f>
        <v/>
      </c>
      <c r="AP214" s="4" t="str">
        <f>IF(LEN(INDEX('By serial number'!$A:$AV,MATCH(TEXT($C214,"000"),'By serial number'!$A:$A,0),MATCH(_7043_DJones_1_export_excel_2_9_[[#Headers],[POC]],'By serial number'!$A$1:$AV$1,0)))=0,"",INDEX('By serial number'!$A:$AV,MATCH(TEXT($C214,"000"),'By serial number'!$A:$A,0),MATCH(_7043_DJones_1_export_excel_2_9_[[#Headers],[POC]],'By serial number'!$A$1:$AV$1,0)))</f>
        <v/>
      </c>
      <c r="AQ214" s="4" t="str">
        <f>IF(LEN(INDEX('By serial number'!$A:$AV,MATCH(TEXT($C214,"000"),'By serial number'!$A:$A,0),MATCH(_7043_DJones_1_export_excel_2_9_[[#Headers],[Title]],'By serial number'!$A$1:$AV$1,0)))=0,"",INDEX('By serial number'!$A:$AV,MATCH(TEXT($C214,"000"),'By serial number'!$A:$A,0),MATCH(_7043_DJones_1_export_excel_2_9_[[#Headers],[Title]],'By serial number'!$A$1:$AV$1,0)))</f>
        <v/>
      </c>
      <c r="AR214" s="4" t="str">
        <f>IF(LEN(INDEX('By serial number'!$A:$AV,MATCH(TEXT($C214,"000"),'By serial number'!$A:$A,0),MATCH(_7043_DJones_1_export_excel_2_9_[[#Headers],[Address]],'By serial number'!$A$1:$AV$1,0)))=0,"",INDEX('By serial number'!$A:$AV,MATCH(TEXT($C214,"000"),'By serial number'!$A:$A,0),MATCH(_7043_DJones_1_export_excel_2_9_[[#Headers],[Address]],'By serial number'!$A$1:$AV$1,0)))</f>
        <v/>
      </c>
      <c r="AS214" s="4" t="e">
        <f>IF(LEN(INDEX('By serial number'!$A:$AV,MATCH(TEXT($C214,"000"),'By serial number'!$A:$A,0),MATCH(_7043_DJones_1_export_excel_2_9_[[#Headers],[Column3]],'By serial number'!$A$1:$AV$1,0)))=0,"",INDEX('By serial number'!$A:$AV,MATCH(TEXT($C214,"000"),'By serial number'!$A:$A,0),MATCH(_7043_DJones_1_export_excel_2_9_[[#Headers],[Column3]],'By serial number'!$A$1:$AV$1,0)))</f>
        <v>#N/A</v>
      </c>
      <c r="AT214" s="4" t="str">
        <f>IF(LEN(INDEX('By serial number'!$A:$AV,MATCH(TEXT($C214,"000"),'By serial number'!$A:$A,0),MATCH(_7043_DJones_1_export_excel_2_9_[[#Headers],[Phone]],'By serial number'!$A$1:$AV$1,0)))=0,"",INDEX('By serial number'!$A:$AV,MATCH(TEXT($C214,"000"),'By serial number'!$A:$A,0),MATCH(_7043_DJones_1_export_excel_2_9_[[#Headers],[Phone]],'By serial number'!$A$1:$AV$1,0)))</f>
        <v/>
      </c>
      <c r="AU214" s="4" t="str">
        <f>IF(LEN(INDEX('By serial number'!$A:$AV,MATCH(TEXT($C214,"000"),'By serial number'!$A:$A,0),MATCH(_7043_DJones_1_export_excel_2_9_[[#Headers],[Email]],'By serial number'!$A$1:$AV$1,0)))=0,"",INDEX('By serial number'!$A:$AV,MATCH(TEXT($C214,"000"),'By serial number'!$A:$A,0),MATCH(_7043_DJones_1_export_excel_2_9_[[#Headers],[Email]],'By serial number'!$A$1:$AV$1,0)))</f>
        <v/>
      </c>
      <c r="AV214" s="4" t="e">
        <f>IF(LEN(INDEX('By serial number'!$A:$AV,MATCH(TEXT($C214,"000"),'By serial number'!$A:$A,0),MATCH(_7043_DJones_1_export_excel_2_9_[[#Headers],[Column4]],'By serial number'!$A$1:$AV$1,0)))=0,"",INDEX('By serial number'!$A:$AV,MATCH(TEXT($C214,"000"),'By serial number'!$A:$A,0),MATCH(_7043_DJones_1_export_excel_2_9_[[#Headers],[Column4]],'By serial number'!$A$1:$AV$1,0)))</f>
        <v>#N/A</v>
      </c>
      <c r="AW214" s="4" t="str">
        <f>IF(LEN(INDEX('By serial number'!$A:$AV,MATCH(TEXT($C214,"000"),'By serial number'!$A:$A,0),MATCH(_7043_DJones_1_export_excel_2_9_[[#Headers],[NBAA Name]],'By serial number'!$A$1:$AV$1,0)))=0,"",INDEX('By serial number'!$A:$AV,MATCH(TEXT($C214,"000"),'By serial number'!$A:$A,0),MATCH(_7043_DJones_1_export_excel_2_9_[[#Headers],[NBAA Name]],'By serial number'!$A$1:$AV$1,0)))</f>
        <v/>
      </c>
      <c r="AX214" s="4" t="str">
        <f>IF(LEN(INDEX('By serial number'!$A:$AV,MATCH(TEXT($C214,"000"),'By serial number'!$A:$A,0),MATCH(_7043_DJones_1_export_excel_2_9_[[#Headers],[NBAA Addr1]],'By serial number'!$A$1:$AV$1,0)))=0,"",INDEX('By serial number'!$A:$AV,MATCH(TEXT($C214,"000"),'By serial number'!$A:$A,0),MATCH(_7043_DJones_1_export_excel_2_9_[[#Headers],[NBAA Addr1]],'By serial number'!$A$1:$AV$1,0)))</f>
        <v/>
      </c>
      <c r="AY214" s="4" t="str">
        <f>IF(LEN(INDEX('By serial number'!$A:$AV,MATCH(TEXT($C214,"000"),'By serial number'!$A:$A,0),MATCH(_7043_DJones_1_export_excel_2_9_[[#Headers],[NBAA Addr2]],'By serial number'!$A$1:$AV$1,0)))=0,"",INDEX('By serial number'!$A:$AV,MATCH(TEXT($C214,"000"),'By serial number'!$A:$A,0),MATCH(_7043_DJones_1_export_excel_2_9_[[#Headers],[NBAA Addr2]],'By serial number'!$A$1:$AV$1,0)))</f>
        <v/>
      </c>
      <c r="AZ214" s="4" t="str">
        <f>IF(LEN(INDEX('By serial number'!$A:$AV,MATCH(TEXT($C214,"000"),'By serial number'!$A:$A,0),MATCH(_7043_DJones_1_export_excel_2_9_[[#Headers],[NBAA City]],'By serial number'!$A$1:$AV$1,0)))=0,"",INDEX('By serial number'!$A:$AV,MATCH(TEXT($C214,"000"),'By serial number'!$A:$A,0),MATCH(_7043_DJones_1_export_excel_2_9_[[#Headers],[NBAA City]],'By serial number'!$A$1:$AV$1,0)))</f>
        <v/>
      </c>
      <c r="BA214" s="4" t="str">
        <f>IF(LEN(INDEX('By serial number'!$A:$AV,MATCH(TEXT($C214,"000"),'By serial number'!$A:$A,0),MATCH(_7043_DJones_1_export_excel_2_9_[[#Headers],[NBAA State]],'By serial number'!$A$1:$AV$1,0)))=0,"",INDEX('By serial number'!$A:$AV,MATCH(TEXT($C214,"000"),'By serial number'!$A:$A,0),MATCH(_7043_DJones_1_export_excel_2_9_[[#Headers],[NBAA State]],'By serial number'!$A$1:$AV$1,0)))</f>
        <v/>
      </c>
      <c r="BB214" s="4" t="str">
        <f>IF(LEN(INDEX('By serial number'!$A:$AV,MATCH(TEXT($C214,"000"),'By serial number'!$A:$A,0),MATCH(_7043_DJones_1_export_excel_2_9_[[#Headers],[NBAA Zip]],'By serial number'!$A$1:$AV$1,0)))=0,"",INDEX('By serial number'!$A:$AV,MATCH(TEXT($C214,"000"),'By serial number'!$A:$A,0),MATCH(_7043_DJones_1_export_excel_2_9_[[#Headers],[NBAA Zip]],'By serial number'!$A$1:$AV$1,0)))</f>
        <v/>
      </c>
      <c r="BC214" s="4" t="str">
        <f>IF(LEN(INDEX('By serial number'!$A:$AV,MATCH(TEXT($C214,"000"),'By serial number'!$A:$A,0),MATCH(_7043_DJones_1_export_excel_2_9_[[#Headers],[NBAA Phone]],'By serial number'!$A$1:$AV$1,0)))=0,"",INDEX('By serial number'!$A:$AV,MATCH(TEXT($C214,"000"),'By serial number'!$A:$A,0),MATCH(_7043_DJones_1_export_excel_2_9_[[#Headers],[NBAA Phone]],'By serial number'!$A$1:$AV$1,0)))</f>
        <v/>
      </c>
      <c r="BD214" s="4" t="str">
        <f>IF(LEN(INDEX('By serial number'!$A:$AV,MATCH(TEXT($C214,"000"),'By serial number'!$A:$A,0),MATCH(_7043_DJones_1_export_excel_2_9_[[#Headers],[NBAA Web]],'By serial number'!$A$1:$AV$1,0)))=0,"",INDEX('By serial number'!$A:$AV,MATCH(TEXT($C214,"000"),'By serial number'!$A:$A,0),MATCH(_7043_DJones_1_export_excel_2_9_[[#Headers],[NBAA Web]],'By serial number'!$A$1:$AV$1,0)))</f>
        <v/>
      </c>
      <c r="BE214" s="4" t="str">
        <f>IF(LEN(INDEX('By serial number'!$A:$AV,MATCH(TEXT($C214,"000"),'By serial number'!$A:$A,0),MATCH(_7043_DJones_1_export_excel_2_9_[[#Headers],[NBAA email]],'By serial number'!$A$1:$AV$1,0)))=0,"",INDEX('By serial number'!$A:$AV,MATCH(TEXT($C214,"000"),'By serial number'!$A:$A,0),MATCH(_7043_DJones_1_export_excel_2_9_[[#Headers],[NBAA email]],'By serial number'!$A$1:$AV$1,0)))</f>
        <v/>
      </c>
      <c r="BF214" s="4" t="str">
        <f>IF(LEN(INDEX('By serial number'!$A:$AV,MATCH(TEXT($C214,"000"),'By serial number'!$A:$A,0),MATCH(_7043_DJones_1_export_excel_2_9_[[#Headers],[NBAA NBAA Link]],'By serial number'!$A$1:$AV$1,0)))=0,"",INDEX('By serial number'!$A:$AV,MATCH(TEXT($C214,"000"),'By serial number'!$A:$A,0),MATCH(_7043_DJones_1_export_excel_2_9_[[#Headers],[NBAA NBAA Link]],'By serial number'!$A$1:$AV$1,0)))</f>
        <v/>
      </c>
      <c r="BG214" s="4" t="str">
        <f>IF(LEN(INDEX('By serial number'!$A:$AV,MATCH(TEXT($C214,"000"),'By serial number'!$A:$A,0),MATCH(_7043_DJones_1_export_excel_2_9_[[#Headers],[Certificate Designator]],'By serial number'!$A$1:$AV$1,0)))=0,"",INDEX('By serial number'!$A:$AV,MATCH(TEXT($C214,"000"),'By serial number'!$A:$A,0),MATCH(_7043_DJones_1_export_excel_2_9_[[#Headers],[Certificate Designator]],'By serial number'!$A$1:$AV$1,0)))</f>
        <v/>
      </c>
      <c r="BH214" s="4" t="str">
        <f>IF(LEN(INDEX('By serial number'!$A:$AV,MATCH(TEXT($C214,"000"),'By serial number'!$A:$A,0),MATCH(_7043_DJones_1_export_excel_2_9_[[#Headers],[Company Name]],'By serial number'!$A$1:$AV$1,0)))=0,"",INDEX('By serial number'!$A:$AV,MATCH(TEXT($C214,"000"),'By serial number'!$A:$A,0),MATCH(_7043_DJones_1_export_excel_2_9_[[#Headers],[Company Name]],'By serial number'!$A$1:$AV$1,0)))</f>
        <v/>
      </c>
      <c r="BI214" s="4" t="str">
        <f>IF(LEN(INDEX('By serial number'!$A:$AV,MATCH(TEXT($C214,"000"),'By serial number'!$A:$A,0),MATCH(_7043_DJones_1_export_excel_2_9_[[#Headers],[CEO_Name]],'By serial number'!$A$1:$AV$1,0)))=0,"",INDEX('By serial number'!$A:$AV,MATCH(TEXT($C214,"000"),'By serial number'!$A:$A,0),MATCH(_7043_DJones_1_export_excel_2_9_[[#Headers],[CEO_Name]],'By serial number'!$A$1:$AV$1,0)))</f>
        <v/>
      </c>
      <c r="BJ214" s="4" t="str">
        <f>IF(LEN(INDEX('By serial number'!$A:$AV,MATCH(TEXT($C214,"000"),'By serial number'!$A:$A,0),MATCH(_7043_DJones_1_export_excel_2_9_[[#Headers],[CEO_Title]],'By serial number'!$A$1:$AV$1,0)))=0,"",INDEX('By serial number'!$A:$AV,MATCH(TEXT($C214,"000"),'By serial number'!$A:$A,0),MATCH(_7043_DJones_1_export_excel_2_9_[[#Headers],[CEO_Title]],'By serial number'!$A$1:$AV$1,0)))</f>
        <v/>
      </c>
      <c r="BK214" s="4" t="str">
        <f>IF(LEN(INDEX('By serial number'!$A:$AV,MATCH(TEXT($C214,"000"),'By serial number'!$A:$A,0),MATCH(_7043_DJones_1_export_excel_2_9_[[#Headers],[CEO_Address1]],'By serial number'!$A$1:$AV$1,0)))=0,"",INDEX('By serial number'!$A:$AV,MATCH(TEXT($C214,"000"),'By serial number'!$A:$A,0),MATCH(_7043_DJones_1_export_excel_2_9_[[#Headers],[CEO_Address1]],'By serial number'!$A$1:$AV$1,0)))</f>
        <v/>
      </c>
      <c r="BL214" s="4" t="str">
        <f>IF(LEN(INDEX('By serial number'!$A:$AV,MATCH(TEXT($C214,"000"),'By serial number'!$A:$A,0),MATCH(_7043_DJones_1_export_excel_2_9_[[#Headers],[CEO_Address2]],'By serial number'!$A$1:$AV$1,0)))=0,"",INDEX('By serial number'!$A:$AV,MATCH(TEXT($C214,"000"),'By serial number'!$A:$A,0),MATCH(_7043_DJones_1_export_excel_2_9_[[#Headers],[CEO_Address2]],'By serial number'!$A$1:$AV$1,0)))</f>
        <v/>
      </c>
      <c r="BM214" s="4" t="str">
        <f>IF(LEN(INDEX('By serial number'!$A:$AV,MATCH(TEXT($C214,"000"),'By serial number'!$A:$A,0),MATCH(_7043_DJones_1_export_excel_2_9_[[#Headers],[CEO_Address3]],'By serial number'!$A$1:$AV$1,0)))=0,"",INDEX('By serial number'!$A:$AV,MATCH(TEXT($C214,"000"),'By serial number'!$A:$A,0),MATCH(_7043_DJones_1_export_excel_2_9_[[#Headers],[CEO_Address3]],'By serial number'!$A$1:$AV$1,0)))</f>
        <v/>
      </c>
      <c r="BN214" s="4" t="str">
        <f>IF(LEN(INDEX('By serial number'!$A:$AV,MATCH(TEXT($C214,"000"),'By serial number'!$A:$A,0),MATCH(_7043_DJones_1_export_excel_2_9_[[#Headers],[CEO_City]],'By serial number'!$A$1:$AV$1,0)))=0,"",INDEX('By serial number'!$A:$AV,MATCH(TEXT($C214,"000"),'By serial number'!$A:$A,0),MATCH(_7043_DJones_1_export_excel_2_9_[[#Headers],[CEO_City]],'By serial number'!$A$1:$AV$1,0)))</f>
        <v/>
      </c>
      <c r="BO214" s="4" t="str">
        <f>IF(LEN(INDEX('By serial number'!$A:$AV,MATCH(TEXT($C214,"000"),'By serial number'!$A:$A,0),MATCH(_7043_DJones_1_export_excel_2_9_[[#Headers],[CEO_State]],'By serial number'!$A$1:$AV$1,0)))=0,"",INDEX('By serial number'!$A:$AV,MATCH(TEXT($C214,"000"),'By serial number'!$A:$A,0),MATCH(_7043_DJones_1_export_excel_2_9_[[#Headers],[CEO_State]],'By serial number'!$A$1:$AV$1,0)))</f>
        <v/>
      </c>
      <c r="BP214" s="4" t="str">
        <f>IF(LEN(INDEX('By serial number'!$A:$AV,MATCH(TEXT($C214,"000"),'By serial number'!$A:$A,0),MATCH(_7043_DJones_1_export_excel_2_9_[[#Headers],[CEO_Postal_Code]],'By serial number'!$A$1:$AV$1,0)))=0,"",INDEX('By serial number'!$A:$AV,MATCH(TEXT($C214,"000"),'By serial number'!$A:$A,0),MATCH(_7043_DJones_1_export_excel_2_9_[[#Headers],[CEO_Postal_Code]],'By serial number'!$A$1:$AV$1,0)))</f>
        <v/>
      </c>
      <c r="BQ214" s="4" t="str">
        <f>IF(LEN(INDEX('By serial number'!$A:$AV,MATCH(TEXT($C214,"000"),'By serial number'!$A:$A,0),MATCH(_7043_DJones_1_export_excel_2_9_[[#Headers],[CEO_Country]],'By serial number'!$A$1:$AV$1,0)))=0,"",INDEX('By serial number'!$A:$AV,MATCH(TEXT($C214,"000"),'By serial number'!$A:$A,0),MATCH(_7043_DJones_1_export_excel_2_9_[[#Headers],[CEO_Country]],'By serial number'!$A$1:$AV$1,0)))</f>
        <v/>
      </c>
      <c r="BR214" s="4" t="str">
        <f>IF(LEN(INDEX('By serial number'!$A:$AV,MATCH(TEXT($C214,"000"),'By serial number'!$A:$A,0),MATCH(_7043_DJones_1_export_excel_2_9_[[#Headers],[CEO_Phone]],'By serial number'!$A$1:$AV$1,0)))=0,"",INDEX('By serial number'!$A:$AV,MATCH(TEXT($C214,"000"),'By serial number'!$A:$A,0),MATCH(_7043_DJones_1_export_excel_2_9_[[#Headers],[CEO_Phone]],'By serial number'!$A$1:$AV$1,0)))</f>
        <v/>
      </c>
      <c r="BS214" s="4" t="str">
        <f>IF(LEN(INDEX('By serial number'!$A:$AV,MATCH(TEXT($C214,"000"),'By serial number'!$A:$A,0),MATCH(_7043_DJones_1_export_excel_2_9_[[#Headers],[CEO_Phone_Extension]],'By serial number'!$A$1:$AV$1,0)))=0,"",INDEX('By serial number'!$A:$AV,MATCH(TEXT($C214,"000"),'By serial number'!$A:$A,0),MATCH(_7043_DJones_1_export_excel_2_9_[[#Headers],[CEO_Phone_Extension]],'By serial number'!$A$1:$AV$1,0)))</f>
        <v/>
      </c>
      <c r="BT214" s="4" t="str">
        <f>IF(LEN(INDEX('By serial number'!$A:$AV,MATCH(TEXT($C214,"000"),'By serial number'!$A:$A,0),MATCH(_7043_DJones_1_export_excel_2_9_[[#Headers],[CEO_Foreign_Phone]],'By serial number'!$A$1:$AV$1,0)))=0,"",INDEX('By serial number'!$A:$AV,MATCH(TEXT($C214,"000"),'By serial number'!$A:$A,0),MATCH(_7043_DJones_1_export_excel_2_9_[[#Headers],[CEO_Foreign_Phone]],'By serial number'!$A$1:$AV$1,0)))</f>
        <v/>
      </c>
      <c r="BU214" s="4" t="str">
        <f>IFERROR(INDEX(Zerobounce!$A:$B,MATCH(_7043_DJones_1_export_excel_2_9_[[#This Row],[COMPEMAILADDRESS]],Zerobounce!$A:$A,0),2),"")</f>
        <v/>
      </c>
      <c r="BV214" s="4" t="str">
        <f>IFERROR(INDEX(Zerobounce!$A:$B,MATCH(_7043_DJones_1_export_excel_2_9_[[#This Row],[CONTACTEMAIL]],Zerobounce!$A:$A,0),2),"")</f>
        <v/>
      </c>
      <c r="BW214" s="11"/>
    </row>
    <row r="215" spans="1:75" x14ac:dyDescent="0.25">
      <c r="A215" s="4" t="s">
        <v>999</v>
      </c>
      <c r="B215" s="4" t="s">
        <v>1000</v>
      </c>
      <c r="C215">
        <v>319</v>
      </c>
      <c r="D215" s="4" t="s">
        <v>946</v>
      </c>
      <c r="E215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N651DH</v>
      </c>
      <c r="F215" s="4" t="s">
        <v>1583</v>
      </c>
      <c r="G215" s="4" t="s">
        <v>535</v>
      </c>
      <c r="H215" s="4" t="s">
        <v>1002</v>
      </c>
      <c r="I215" s="4" t="s">
        <v>515</v>
      </c>
      <c r="J215" s="4" t="s">
        <v>1584</v>
      </c>
      <c r="K215" s="4" t="s">
        <v>1585</v>
      </c>
      <c r="L215" s="4"/>
      <c r="M215" s="4" t="s">
        <v>1586</v>
      </c>
      <c r="N215" s="4" t="s">
        <v>535</v>
      </c>
      <c r="O215">
        <v>63131</v>
      </c>
      <c r="P215" s="4" t="s">
        <v>1002</v>
      </c>
      <c r="Q215" s="4" t="s">
        <v>1016</v>
      </c>
      <c r="R215" s="4"/>
      <c r="S215" s="4"/>
      <c r="T215" s="4" t="s">
        <v>1587</v>
      </c>
      <c r="U215" s="4"/>
      <c r="V215" s="4" t="s">
        <v>1590</v>
      </c>
      <c r="W215" s="4" t="s">
        <v>1591</v>
      </c>
      <c r="X215" s="4" t="s">
        <v>1592</v>
      </c>
      <c r="Y215" s="4"/>
      <c r="Z215" s="4" t="s">
        <v>1587</v>
      </c>
      <c r="AA215" s="4"/>
      <c r="AB215" s="4"/>
      <c r="AC215" s="4" t="str">
        <f>IF(LEN(INDEX('By serial number'!$A:$AV,MATCH(TEXT($C215,"000"),'By serial number'!$A:$A,0),MATCH(_7043_DJones_1_export_excel_2_9_[[#Headers],["Operator"]],'By serial number'!$A$1:$AV$1,0)))=0,"",INDEX('By serial number'!$A:$AV,MATCH(TEXT($C215,"000"),'By serial number'!$A:$A,0),MATCH(_7043_DJones_1_export_excel_2_9_[[#Headers],["Operator"]],'By serial number'!$A$1:$AV$1,0)))</f>
        <v/>
      </c>
      <c r="AD215" s="4" t="str">
        <f>IF(LEN(INDEX('By serial number'!$A:$AV,MATCH(TEXT($C215,"000"),'By serial number'!$A:$A,0),MATCH(_7043_DJones_1_export_excel_2_9_[[#Headers],[Data]],'By serial number'!$A$1:$AV$1,0)))=0,"",INDEX('By serial number'!$A:$AV,MATCH(TEXT($C215,"000"),'By serial number'!$A:$A,0),MATCH(_7043_DJones_1_export_excel_2_9_[[#Headers],[Data]],'By serial number'!$A$1:$AV$1,0)))</f>
        <v>Drury Development Corp. Saint Louis MO delivered 8/11/16</v>
      </c>
      <c r="AE215" s="4" t="str">
        <f>IF(LEN(INDEX('By serial number'!$A:$AV,MATCH(TEXT($C215,"000"),'By serial number'!$A:$A,0),MATCH(_7043_DJones_1_export_excel_2_9_[[#Headers],[NAME]],'By serial number'!$A$1:$AV$1,0)))=0,"",INDEX('By serial number'!$A:$AV,MATCH(TEXT($C215,"000"),'By serial number'!$A:$A,0),MATCH(_7043_DJones_1_export_excel_2_9_[[#Headers],[NAME]],'By serial number'!$A$1:$AV$1,0)))</f>
        <v>DRURY DEVELOPMENT CORP</v>
      </c>
      <c r="AF215" s="4" t="str">
        <f>IF(LEN(INDEX('By serial number'!$A:$AV,MATCH(TEXT($C215,"000"),'By serial number'!$A:$A,0),MATCH(_7043_DJones_1_export_excel_2_9_[[#Headers],[STREET]],'By serial number'!$A$1:$AV$1,0)))=0,"",INDEX('By serial number'!$A:$AV,MATCH(TEXT($C215,"000"),'By serial number'!$A:$A,0),MATCH(_7043_DJones_1_export_excel_2_9_[[#Headers],[STREET]],'By serial number'!$A$1:$AV$1,0)))</f>
        <v>721 EMERSON RD STE 200</v>
      </c>
      <c r="AG215" s="4" t="str">
        <f>IF(LEN(INDEX('By serial number'!$A:$AV,MATCH(TEXT($C215,"000"),'By serial number'!$A:$A,0),MATCH(_7043_DJones_1_export_excel_2_9_[[#Headers],[CITY]],'By serial number'!$A$1:$AV$1,0)))=0,"",INDEX('By serial number'!$A:$AV,MATCH(TEXT($C215,"000"),'By serial number'!$A:$A,0),MATCH(_7043_DJones_1_export_excel_2_9_[[#Headers],[CITY]],'By serial number'!$A$1:$AV$1,0)))</f>
        <v>SAINT LOUIS</v>
      </c>
      <c r="AH215" s="4" t="str">
        <f>IF(LEN(INDEX('By serial number'!$A:$AV,MATCH(TEXT($C215,"000"),'By serial number'!$A:$A,0),MATCH(_7043_DJones_1_export_excel_2_9_[[#Headers],[STATE]],'By serial number'!$A$1:$AV$1,0)))=0,"",INDEX('By serial number'!$A:$AV,MATCH(TEXT($C215,"000"),'By serial number'!$A:$A,0),MATCH(_7043_DJones_1_export_excel_2_9_[[#Headers],[STATE]],'By serial number'!$A$1:$AV$1,0)))</f>
        <v>MO</v>
      </c>
      <c r="AI215" s="4" t="e">
        <f>IF(LEN(INDEX('By serial number'!$A:$AV,MATCH(TEXT($C215,"000"),'By serial number'!$A:$A,0),MATCH(_7043_DJones_1_export_excel_2_9_[[#Headers],[Column1]],'By serial number'!$A$1:$AV$1,0)))=0,"",INDEX('By serial number'!$A:$AV,MATCH(TEXT($C215,"000"),'By serial number'!$A:$A,0),MATCH(_7043_DJones_1_export_excel_2_9_[[#Headers],[Column1]],'By serial number'!$A$1:$AV$1,0)))</f>
        <v>#N/A</v>
      </c>
      <c r="AJ215" s="4" t="str">
        <f>IF(LEN(INDEX('By serial number'!$A:$AV,MATCH(TEXT($C215,"000"),'By serial number'!$A:$A,0),MATCH(_7043_DJones_1_export_excel_2_9_[[#Headers],[OTHER NAMES(1)]],'By serial number'!$A$1:$AV$1,0)))=0,"",INDEX('By serial number'!$A:$AV,MATCH(TEXT($C215,"000"),'By serial number'!$A:$A,0),MATCH(_7043_DJones_1_export_excel_2_9_[[#Headers],[OTHER NAMES(1)]],'By serial number'!$A$1:$AV$1,0)))</f>
        <v/>
      </c>
      <c r="AK215" s="4" t="str">
        <f>IF(LEN(INDEX('By serial number'!$A:$AV,MATCH(TEXT($C215,"000"),'By serial number'!$A:$A,0),MATCH(_7043_DJones_1_export_excel_2_9_[[#Headers],[OTHER NAMES(2)]],'By serial number'!$A$1:$AV$1,0)))=0,"",INDEX('By serial number'!$A:$AV,MATCH(TEXT($C215,"000"),'By serial number'!$A:$A,0),MATCH(_7043_DJones_1_export_excel_2_9_[[#Headers],[OTHER NAMES(2)]],'By serial number'!$A$1:$AV$1,0)))</f>
        <v/>
      </c>
      <c r="AL215" s="4" t="str">
        <f>IF(LEN(INDEX('By serial number'!$A:$AV,MATCH(TEXT($C215,"000"),'By serial number'!$A:$A,0),MATCH(_7043_DJones_1_export_excel_2_9_[[#Headers],[Part 135 Certificate Holder Name]],'By serial number'!$A$1:$AV$1,0)))=0,"",INDEX('By serial number'!$A:$AV,MATCH(TEXT($C215,"000"),'By serial number'!$A:$A,0),MATCH(_7043_DJones_1_export_excel_2_9_[[#Headers],[Part 135 Certificate Holder Name]],'By serial number'!$A$1:$AV$1,0)))</f>
        <v/>
      </c>
      <c r="AM215" s="4" t="str">
        <f>IF(LEN(INDEX('By serial number'!$A:$AV,MATCH(TEXT($C215,"000"),'By serial number'!$A:$A,0),MATCH(_7043_DJones_1_export_excel_2_9_[[#Headers],[Part 135 Dsgn]],'By serial number'!$A$1:$AV$1,0)))=0,"",INDEX('By serial number'!$A:$AV,MATCH(TEXT($C215,"000"),'By serial number'!$A:$A,0),MATCH(_7043_DJones_1_export_excel_2_9_[[#Headers],[Part 135 Dsgn]],'By serial number'!$A$1:$AV$1,0)))</f>
        <v/>
      </c>
      <c r="AN215" s="4" t="e">
        <f>IF(LEN(INDEX('By serial number'!$A:$AV,MATCH(TEXT($C215,"000"),'By serial number'!$A:$A,0),MATCH(_7043_DJones_1_export_excel_2_9_[[#Headers],[Column2]],'By serial number'!$A$1:$AV$1,0)))=0,"",INDEX('By serial number'!$A:$AV,MATCH(TEXT($C215,"000"),'By serial number'!$A:$A,0),MATCH(_7043_DJones_1_export_excel_2_9_[[#Headers],[Column2]],'By serial number'!$A$1:$AV$1,0)))</f>
        <v>#N/A</v>
      </c>
      <c r="AO215" s="4" t="str">
        <f>IF(LEN(INDEX('By serial number'!$A:$AV,MATCH(TEXT($C215,"000"),'By serial number'!$A:$A,0),MATCH(_7043_DJones_1_export_excel_2_9_[[#Headers],[DNB Key People]],'By serial number'!$A$1:$AV$1,0)))=0,"",INDEX('By serial number'!$A:$AV,MATCH(TEXT($C215,"000"),'By serial number'!$A:$A,0),MATCH(_7043_DJones_1_export_excel_2_9_[[#Headers],[DNB Key People]],'By serial number'!$A$1:$AV$1,0)))</f>
        <v/>
      </c>
      <c r="AP215" s="4" t="str">
        <f>IF(LEN(INDEX('By serial number'!$A:$AV,MATCH(TEXT($C215,"000"),'By serial number'!$A:$A,0),MATCH(_7043_DJones_1_export_excel_2_9_[[#Headers],[POC]],'By serial number'!$A$1:$AV$1,0)))=0,"",INDEX('By serial number'!$A:$AV,MATCH(TEXT($C215,"000"),'By serial number'!$A:$A,0),MATCH(_7043_DJones_1_export_excel_2_9_[[#Headers],[POC]],'By serial number'!$A$1:$AV$1,0)))</f>
        <v/>
      </c>
      <c r="AQ215" s="4" t="str">
        <f>IF(LEN(INDEX('By serial number'!$A:$AV,MATCH(TEXT($C215,"000"),'By serial number'!$A:$A,0),MATCH(_7043_DJones_1_export_excel_2_9_[[#Headers],[Title]],'By serial number'!$A$1:$AV$1,0)))=0,"",INDEX('By serial number'!$A:$AV,MATCH(TEXT($C215,"000"),'By serial number'!$A:$A,0),MATCH(_7043_DJones_1_export_excel_2_9_[[#Headers],[Title]],'By serial number'!$A$1:$AV$1,0)))</f>
        <v/>
      </c>
      <c r="AR215" s="4" t="str">
        <f>IF(LEN(INDEX('By serial number'!$A:$AV,MATCH(TEXT($C215,"000"),'By serial number'!$A:$A,0),MATCH(_7043_DJones_1_export_excel_2_9_[[#Headers],[Address]],'By serial number'!$A$1:$AV$1,0)))=0,"",INDEX('By serial number'!$A:$AV,MATCH(TEXT($C215,"000"),'By serial number'!$A:$A,0),MATCH(_7043_DJones_1_export_excel_2_9_[[#Headers],[Address]],'By serial number'!$A$1:$AV$1,0)))</f>
        <v/>
      </c>
      <c r="AS215" s="4" t="e">
        <f>IF(LEN(INDEX('By serial number'!$A:$AV,MATCH(TEXT($C215,"000"),'By serial number'!$A:$A,0),MATCH(_7043_DJones_1_export_excel_2_9_[[#Headers],[Column3]],'By serial number'!$A$1:$AV$1,0)))=0,"",INDEX('By serial number'!$A:$AV,MATCH(TEXT($C215,"000"),'By serial number'!$A:$A,0),MATCH(_7043_DJones_1_export_excel_2_9_[[#Headers],[Column3]],'By serial number'!$A$1:$AV$1,0)))</f>
        <v>#N/A</v>
      </c>
      <c r="AT215" s="4" t="str">
        <f>IF(LEN(INDEX('By serial number'!$A:$AV,MATCH(TEXT($C215,"000"),'By serial number'!$A:$A,0),MATCH(_7043_DJones_1_export_excel_2_9_[[#Headers],[Phone]],'By serial number'!$A$1:$AV$1,0)))=0,"",INDEX('By serial number'!$A:$AV,MATCH(TEXT($C215,"000"),'By serial number'!$A:$A,0),MATCH(_7043_DJones_1_export_excel_2_9_[[#Headers],[Phone]],'By serial number'!$A$1:$AV$1,0)))</f>
        <v/>
      </c>
      <c r="AU215" s="4" t="str">
        <f>IF(LEN(INDEX('By serial number'!$A:$AV,MATCH(TEXT($C215,"000"),'By serial number'!$A:$A,0),MATCH(_7043_DJones_1_export_excel_2_9_[[#Headers],[Email]],'By serial number'!$A$1:$AV$1,0)))=0,"",INDEX('By serial number'!$A:$AV,MATCH(TEXT($C215,"000"),'By serial number'!$A:$A,0),MATCH(_7043_DJones_1_export_excel_2_9_[[#Headers],[Email]],'By serial number'!$A$1:$AV$1,0)))</f>
        <v/>
      </c>
      <c r="AV215" s="4" t="e">
        <f>IF(LEN(INDEX('By serial number'!$A:$AV,MATCH(TEXT($C215,"000"),'By serial number'!$A:$A,0),MATCH(_7043_DJones_1_export_excel_2_9_[[#Headers],[Column4]],'By serial number'!$A$1:$AV$1,0)))=0,"",INDEX('By serial number'!$A:$AV,MATCH(TEXT($C215,"000"),'By serial number'!$A:$A,0),MATCH(_7043_DJones_1_export_excel_2_9_[[#Headers],[Column4]],'By serial number'!$A$1:$AV$1,0)))</f>
        <v>#N/A</v>
      </c>
      <c r="AW215" s="4" t="str">
        <f>IF(LEN(INDEX('By serial number'!$A:$AV,MATCH(TEXT($C215,"000"),'By serial number'!$A:$A,0),MATCH(_7043_DJones_1_export_excel_2_9_[[#Headers],[NBAA Name]],'By serial number'!$A$1:$AV$1,0)))=0,"",INDEX('By serial number'!$A:$AV,MATCH(TEXT($C215,"000"),'By serial number'!$A:$A,0),MATCH(_7043_DJones_1_export_excel_2_9_[[#Headers],[NBAA Name]],'By serial number'!$A$1:$AV$1,0)))</f>
        <v/>
      </c>
      <c r="AX215" s="4" t="str">
        <f>IF(LEN(INDEX('By serial number'!$A:$AV,MATCH(TEXT($C215,"000"),'By serial number'!$A:$A,0),MATCH(_7043_DJones_1_export_excel_2_9_[[#Headers],[NBAA Addr1]],'By serial number'!$A$1:$AV$1,0)))=0,"",INDEX('By serial number'!$A:$AV,MATCH(TEXT($C215,"000"),'By serial number'!$A:$A,0),MATCH(_7043_DJones_1_export_excel_2_9_[[#Headers],[NBAA Addr1]],'By serial number'!$A$1:$AV$1,0)))</f>
        <v/>
      </c>
      <c r="AY215" s="4" t="str">
        <f>IF(LEN(INDEX('By serial number'!$A:$AV,MATCH(TEXT($C215,"000"),'By serial number'!$A:$A,0),MATCH(_7043_DJones_1_export_excel_2_9_[[#Headers],[NBAA Addr2]],'By serial number'!$A$1:$AV$1,0)))=0,"",INDEX('By serial number'!$A:$AV,MATCH(TEXT($C215,"000"),'By serial number'!$A:$A,0),MATCH(_7043_DJones_1_export_excel_2_9_[[#Headers],[NBAA Addr2]],'By serial number'!$A$1:$AV$1,0)))</f>
        <v/>
      </c>
      <c r="AZ215" s="4" t="str">
        <f>IF(LEN(INDEX('By serial number'!$A:$AV,MATCH(TEXT($C215,"000"),'By serial number'!$A:$A,0),MATCH(_7043_DJones_1_export_excel_2_9_[[#Headers],[NBAA City]],'By serial number'!$A$1:$AV$1,0)))=0,"",INDEX('By serial number'!$A:$AV,MATCH(TEXT($C215,"000"),'By serial number'!$A:$A,0),MATCH(_7043_DJones_1_export_excel_2_9_[[#Headers],[NBAA City]],'By serial number'!$A$1:$AV$1,0)))</f>
        <v/>
      </c>
      <c r="BA215" s="4" t="str">
        <f>IF(LEN(INDEX('By serial number'!$A:$AV,MATCH(TEXT($C215,"000"),'By serial number'!$A:$A,0),MATCH(_7043_DJones_1_export_excel_2_9_[[#Headers],[NBAA State]],'By serial number'!$A$1:$AV$1,0)))=0,"",INDEX('By serial number'!$A:$AV,MATCH(TEXT($C215,"000"),'By serial number'!$A:$A,0),MATCH(_7043_DJones_1_export_excel_2_9_[[#Headers],[NBAA State]],'By serial number'!$A$1:$AV$1,0)))</f>
        <v/>
      </c>
      <c r="BB215" s="4" t="str">
        <f>IF(LEN(INDEX('By serial number'!$A:$AV,MATCH(TEXT($C215,"000"),'By serial number'!$A:$A,0),MATCH(_7043_DJones_1_export_excel_2_9_[[#Headers],[NBAA Zip]],'By serial number'!$A$1:$AV$1,0)))=0,"",INDEX('By serial number'!$A:$AV,MATCH(TEXT($C215,"000"),'By serial number'!$A:$A,0),MATCH(_7043_DJones_1_export_excel_2_9_[[#Headers],[NBAA Zip]],'By serial number'!$A$1:$AV$1,0)))</f>
        <v/>
      </c>
      <c r="BC215" s="4" t="str">
        <f>IF(LEN(INDEX('By serial number'!$A:$AV,MATCH(TEXT($C215,"000"),'By serial number'!$A:$A,0),MATCH(_7043_DJones_1_export_excel_2_9_[[#Headers],[NBAA Phone]],'By serial number'!$A$1:$AV$1,0)))=0,"",INDEX('By serial number'!$A:$AV,MATCH(TEXT($C215,"000"),'By serial number'!$A:$A,0),MATCH(_7043_DJones_1_export_excel_2_9_[[#Headers],[NBAA Phone]],'By serial number'!$A$1:$AV$1,0)))</f>
        <v/>
      </c>
      <c r="BD215" s="4" t="str">
        <f>IF(LEN(INDEX('By serial number'!$A:$AV,MATCH(TEXT($C215,"000"),'By serial number'!$A:$A,0),MATCH(_7043_DJones_1_export_excel_2_9_[[#Headers],[NBAA Web]],'By serial number'!$A$1:$AV$1,0)))=0,"",INDEX('By serial number'!$A:$AV,MATCH(TEXT($C215,"000"),'By serial number'!$A:$A,0),MATCH(_7043_DJones_1_export_excel_2_9_[[#Headers],[NBAA Web]],'By serial number'!$A$1:$AV$1,0)))</f>
        <v/>
      </c>
      <c r="BE215" s="4" t="str">
        <f>IF(LEN(INDEX('By serial number'!$A:$AV,MATCH(TEXT($C215,"000"),'By serial number'!$A:$A,0),MATCH(_7043_DJones_1_export_excel_2_9_[[#Headers],[NBAA email]],'By serial number'!$A$1:$AV$1,0)))=0,"",INDEX('By serial number'!$A:$AV,MATCH(TEXT($C215,"000"),'By serial number'!$A:$A,0),MATCH(_7043_DJones_1_export_excel_2_9_[[#Headers],[NBAA email]],'By serial number'!$A$1:$AV$1,0)))</f>
        <v/>
      </c>
      <c r="BF215" s="4" t="str">
        <f>IF(LEN(INDEX('By serial number'!$A:$AV,MATCH(TEXT($C215,"000"),'By serial number'!$A:$A,0),MATCH(_7043_DJones_1_export_excel_2_9_[[#Headers],[NBAA NBAA Link]],'By serial number'!$A$1:$AV$1,0)))=0,"",INDEX('By serial number'!$A:$AV,MATCH(TEXT($C215,"000"),'By serial number'!$A:$A,0),MATCH(_7043_DJones_1_export_excel_2_9_[[#Headers],[NBAA NBAA Link]],'By serial number'!$A$1:$AV$1,0)))</f>
        <v/>
      </c>
      <c r="BG215" s="4" t="str">
        <f>IF(LEN(INDEX('By serial number'!$A:$AV,MATCH(TEXT($C215,"000"),'By serial number'!$A:$A,0),MATCH(_7043_DJones_1_export_excel_2_9_[[#Headers],[Certificate Designator]],'By serial number'!$A$1:$AV$1,0)))=0,"",INDEX('By serial number'!$A:$AV,MATCH(TEXT($C215,"000"),'By serial number'!$A:$A,0),MATCH(_7043_DJones_1_export_excel_2_9_[[#Headers],[Certificate Designator]],'By serial number'!$A$1:$AV$1,0)))</f>
        <v/>
      </c>
      <c r="BH215" s="4" t="str">
        <f>IF(LEN(INDEX('By serial number'!$A:$AV,MATCH(TEXT($C215,"000"),'By serial number'!$A:$A,0),MATCH(_7043_DJones_1_export_excel_2_9_[[#Headers],[Company Name]],'By serial number'!$A$1:$AV$1,0)))=0,"",INDEX('By serial number'!$A:$AV,MATCH(TEXT($C215,"000"),'By serial number'!$A:$A,0),MATCH(_7043_DJones_1_export_excel_2_9_[[#Headers],[Company Name]],'By serial number'!$A$1:$AV$1,0)))</f>
        <v/>
      </c>
      <c r="BI215" s="4" t="str">
        <f>IF(LEN(INDEX('By serial number'!$A:$AV,MATCH(TEXT($C215,"000"),'By serial number'!$A:$A,0),MATCH(_7043_DJones_1_export_excel_2_9_[[#Headers],[CEO_Name]],'By serial number'!$A$1:$AV$1,0)))=0,"",INDEX('By serial number'!$A:$AV,MATCH(TEXT($C215,"000"),'By serial number'!$A:$A,0),MATCH(_7043_DJones_1_export_excel_2_9_[[#Headers],[CEO_Name]],'By serial number'!$A$1:$AV$1,0)))</f>
        <v/>
      </c>
      <c r="BJ215" s="4" t="str">
        <f>IF(LEN(INDEX('By serial number'!$A:$AV,MATCH(TEXT($C215,"000"),'By serial number'!$A:$A,0),MATCH(_7043_DJones_1_export_excel_2_9_[[#Headers],[CEO_Title]],'By serial number'!$A$1:$AV$1,0)))=0,"",INDEX('By serial number'!$A:$AV,MATCH(TEXT($C215,"000"),'By serial number'!$A:$A,0),MATCH(_7043_DJones_1_export_excel_2_9_[[#Headers],[CEO_Title]],'By serial number'!$A$1:$AV$1,0)))</f>
        <v/>
      </c>
      <c r="BK215" s="4" t="str">
        <f>IF(LEN(INDEX('By serial number'!$A:$AV,MATCH(TEXT($C215,"000"),'By serial number'!$A:$A,0),MATCH(_7043_DJones_1_export_excel_2_9_[[#Headers],[CEO_Address1]],'By serial number'!$A$1:$AV$1,0)))=0,"",INDEX('By serial number'!$A:$AV,MATCH(TEXT($C215,"000"),'By serial number'!$A:$A,0),MATCH(_7043_DJones_1_export_excel_2_9_[[#Headers],[CEO_Address1]],'By serial number'!$A$1:$AV$1,0)))</f>
        <v/>
      </c>
      <c r="BL215" s="4" t="str">
        <f>IF(LEN(INDEX('By serial number'!$A:$AV,MATCH(TEXT($C215,"000"),'By serial number'!$A:$A,0),MATCH(_7043_DJones_1_export_excel_2_9_[[#Headers],[CEO_Address2]],'By serial number'!$A$1:$AV$1,0)))=0,"",INDEX('By serial number'!$A:$AV,MATCH(TEXT($C215,"000"),'By serial number'!$A:$A,0),MATCH(_7043_DJones_1_export_excel_2_9_[[#Headers],[CEO_Address2]],'By serial number'!$A$1:$AV$1,0)))</f>
        <v/>
      </c>
      <c r="BM215" s="4" t="str">
        <f>IF(LEN(INDEX('By serial number'!$A:$AV,MATCH(TEXT($C215,"000"),'By serial number'!$A:$A,0),MATCH(_7043_DJones_1_export_excel_2_9_[[#Headers],[CEO_Address3]],'By serial number'!$A$1:$AV$1,0)))=0,"",INDEX('By serial number'!$A:$AV,MATCH(TEXT($C215,"000"),'By serial number'!$A:$A,0),MATCH(_7043_DJones_1_export_excel_2_9_[[#Headers],[CEO_Address3]],'By serial number'!$A$1:$AV$1,0)))</f>
        <v/>
      </c>
      <c r="BN215" s="4" t="str">
        <f>IF(LEN(INDEX('By serial number'!$A:$AV,MATCH(TEXT($C215,"000"),'By serial number'!$A:$A,0),MATCH(_7043_DJones_1_export_excel_2_9_[[#Headers],[CEO_City]],'By serial number'!$A$1:$AV$1,0)))=0,"",INDEX('By serial number'!$A:$AV,MATCH(TEXT($C215,"000"),'By serial number'!$A:$A,0),MATCH(_7043_DJones_1_export_excel_2_9_[[#Headers],[CEO_City]],'By serial number'!$A$1:$AV$1,0)))</f>
        <v/>
      </c>
      <c r="BO215" s="4" t="str">
        <f>IF(LEN(INDEX('By serial number'!$A:$AV,MATCH(TEXT($C215,"000"),'By serial number'!$A:$A,0),MATCH(_7043_DJones_1_export_excel_2_9_[[#Headers],[CEO_State]],'By serial number'!$A$1:$AV$1,0)))=0,"",INDEX('By serial number'!$A:$AV,MATCH(TEXT($C215,"000"),'By serial number'!$A:$A,0),MATCH(_7043_DJones_1_export_excel_2_9_[[#Headers],[CEO_State]],'By serial number'!$A$1:$AV$1,0)))</f>
        <v/>
      </c>
      <c r="BP215" s="4" t="str">
        <f>IF(LEN(INDEX('By serial number'!$A:$AV,MATCH(TEXT($C215,"000"),'By serial number'!$A:$A,0),MATCH(_7043_DJones_1_export_excel_2_9_[[#Headers],[CEO_Postal_Code]],'By serial number'!$A$1:$AV$1,0)))=0,"",INDEX('By serial number'!$A:$AV,MATCH(TEXT($C215,"000"),'By serial number'!$A:$A,0),MATCH(_7043_DJones_1_export_excel_2_9_[[#Headers],[CEO_Postal_Code]],'By serial number'!$A$1:$AV$1,0)))</f>
        <v/>
      </c>
      <c r="BQ215" s="4" t="str">
        <f>IF(LEN(INDEX('By serial number'!$A:$AV,MATCH(TEXT($C215,"000"),'By serial number'!$A:$A,0),MATCH(_7043_DJones_1_export_excel_2_9_[[#Headers],[CEO_Country]],'By serial number'!$A$1:$AV$1,0)))=0,"",INDEX('By serial number'!$A:$AV,MATCH(TEXT($C215,"000"),'By serial number'!$A:$A,0),MATCH(_7043_DJones_1_export_excel_2_9_[[#Headers],[CEO_Country]],'By serial number'!$A$1:$AV$1,0)))</f>
        <v/>
      </c>
      <c r="BR215" s="4" t="str">
        <f>IF(LEN(INDEX('By serial number'!$A:$AV,MATCH(TEXT($C215,"000"),'By serial number'!$A:$A,0),MATCH(_7043_DJones_1_export_excel_2_9_[[#Headers],[CEO_Phone]],'By serial number'!$A$1:$AV$1,0)))=0,"",INDEX('By serial number'!$A:$AV,MATCH(TEXT($C215,"000"),'By serial number'!$A:$A,0),MATCH(_7043_DJones_1_export_excel_2_9_[[#Headers],[CEO_Phone]],'By serial number'!$A$1:$AV$1,0)))</f>
        <v/>
      </c>
      <c r="BS215" s="4" t="str">
        <f>IF(LEN(INDEX('By serial number'!$A:$AV,MATCH(TEXT($C215,"000"),'By serial number'!$A:$A,0),MATCH(_7043_DJones_1_export_excel_2_9_[[#Headers],[CEO_Phone_Extension]],'By serial number'!$A$1:$AV$1,0)))=0,"",INDEX('By serial number'!$A:$AV,MATCH(TEXT($C215,"000"),'By serial number'!$A:$A,0),MATCH(_7043_DJones_1_export_excel_2_9_[[#Headers],[CEO_Phone_Extension]],'By serial number'!$A$1:$AV$1,0)))</f>
        <v/>
      </c>
      <c r="BT215" s="4" t="str">
        <f>IF(LEN(INDEX('By serial number'!$A:$AV,MATCH(TEXT($C215,"000"),'By serial number'!$A:$A,0),MATCH(_7043_DJones_1_export_excel_2_9_[[#Headers],[CEO_Foreign_Phone]],'By serial number'!$A$1:$AV$1,0)))=0,"",INDEX('By serial number'!$A:$AV,MATCH(TEXT($C215,"000"),'By serial number'!$A:$A,0),MATCH(_7043_DJones_1_export_excel_2_9_[[#Headers],[CEO_Foreign_Phone]],'By serial number'!$A$1:$AV$1,0)))</f>
        <v/>
      </c>
      <c r="BU215" s="4" t="str">
        <f>IFERROR(INDEX(Zerobounce!$A:$B,MATCH(_7043_DJones_1_export_excel_2_9_[[#This Row],[COMPEMAILADDRESS]],Zerobounce!$A:$A,0),2),"")</f>
        <v/>
      </c>
      <c r="BV215" s="4" t="str">
        <f>IFERROR(INDEX(Zerobounce!$A:$B,MATCH(_7043_DJones_1_export_excel_2_9_[[#This Row],[CONTACTEMAIL]],Zerobounce!$A:$A,0),2),"")</f>
        <v/>
      </c>
      <c r="BW215" s="11"/>
    </row>
    <row r="216" spans="1:75" x14ac:dyDescent="0.25">
      <c r="A216" s="4" t="s">
        <v>999</v>
      </c>
      <c r="B216" s="4" t="s">
        <v>1000</v>
      </c>
      <c r="C216">
        <v>320</v>
      </c>
      <c r="D216" s="4" t="s">
        <v>949</v>
      </c>
      <c r="E216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N23EW</v>
      </c>
      <c r="F216" s="4" t="s">
        <v>2353</v>
      </c>
      <c r="G216" s="4" t="s">
        <v>219</v>
      </c>
      <c r="H216" s="4" t="s">
        <v>1002</v>
      </c>
      <c r="I216" s="4" t="s">
        <v>515</v>
      </c>
      <c r="J216" s="4" t="s">
        <v>2354</v>
      </c>
      <c r="K216" s="4" t="s">
        <v>2355</v>
      </c>
      <c r="L216" s="4" t="s">
        <v>2356</v>
      </c>
      <c r="M216" s="4" t="s">
        <v>2357</v>
      </c>
      <c r="N216" s="4" t="s">
        <v>219</v>
      </c>
      <c r="O216">
        <v>75069</v>
      </c>
      <c r="P216" s="4" t="s">
        <v>1002</v>
      </c>
      <c r="Q216" s="4" t="s">
        <v>1016</v>
      </c>
      <c r="R216" s="4"/>
      <c r="S216" s="4" t="s">
        <v>2358</v>
      </c>
      <c r="T216" s="4" t="s">
        <v>2359</v>
      </c>
      <c r="U216" s="4"/>
      <c r="V216" s="4" t="s">
        <v>1860</v>
      </c>
      <c r="W216" s="4" t="s">
        <v>1884</v>
      </c>
      <c r="X216" s="4" t="s">
        <v>1039</v>
      </c>
      <c r="Y216" s="4" t="s">
        <v>2360</v>
      </c>
      <c r="Z216" s="4" t="s">
        <v>2359</v>
      </c>
      <c r="AA216" s="4" t="s">
        <v>2359</v>
      </c>
      <c r="AB216" s="4"/>
      <c r="AC216" s="4" t="str">
        <f>IF(LEN(INDEX('By serial number'!$A:$AV,MATCH(TEXT($C216,"000"),'By serial number'!$A:$A,0),MATCH(_7043_DJones_1_export_excel_2_9_[[#Headers],["Operator"]],'By serial number'!$A$1:$AV$1,0)))=0,"",INDEX('By serial number'!$A:$AV,MATCH(TEXT($C216,"000"),'By serial number'!$A:$A,0),MATCH(_7043_DJones_1_export_excel_2_9_[[#Headers],["Operator"]],'By serial number'!$A$1:$AV$1,0)))</f>
        <v/>
      </c>
      <c r="AD216" s="4" t="str">
        <f>IF(LEN(INDEX('By serial number'!$A:$AV,MATCH(TEXT($C216,"000"),'By serial number'!$A:$A,0),MATCH(_7043_DJones_1_export_excel_2_9_[[#Headers],[Data]],'By serial number'!$A$1:$AV$1,0)))=0,"",INDEX('By serial number'!$A:$AV,MATCH(TEXT($C216,"000"),'By serial number'!$A:$A,0),MATCH(_7043_DJones_1_export_excel_2_9_[[#Headers],[Data]],'By serial number'!$A$1:$AV$1,0)))</f>
        <v>Encore Wire Corp. Mckinney TX delivered 9/7/16, rrg 9/30/16</v>
      </c>
      <c r="AE216" s="4" t="str">
        <f>IF(LEN(INDEX('By serial number'!$A:$AV,MATCH(TEXT($C216,"000"),'By serial number'!$A:$A,0),MATCH(_7043_DJones_1_export_excel_2_9_[[#Headers],[NAME]],'By serial number'!$A$1:$AV$1,0)))=0,"",INDEX('By serial number'!$A:$AV,MATCH(TEXT($C216,"000"),'By serial number'!$A:$A,0),MATCH(_7043_DJones_1_export_excel_2_9_[[#Headers],[NAME]],'By serial number'!$A$1:$AV$1,0)))</f>
        <v>ENCORE WIRE CORP</v>
      </c>
      <c r="AF216" s="4" t="str">
        <f>IF(LEN(INDEX('By serial number'!$A:$AV,MATCH(TEXT($C216,"000"),'By serial number'!$A:$A,0),MATCH(_7043_DJones_1_export_excel_2_9_[[#Headers],[STREET]],'By serial number'!$A$1:$AV$1,0)))=0,"",INDEX('By serial number'!$A:$AV,MATCH(TEXT($C216,"000"),'By serial number'!$A:$A,0),MATCH(_7043_DJones_1_export_excel_2_9_[[#Headers],[STREET]],'By serial number'!$A$1:$AV$1,0)))</f>
        <v>1329 MILLWOOD RD</v>
      </c>
      <c r="AG216" s="4" t="str">
        <f>IF(LEN(INDEX('By serial number'!$A:$AV,MATCH(TEXT($C216,"000"),'By serial number'!$A:$A,0),MATCH(_7043_DJones_1_export_excel_2_9_[[#Headers],[CITY]],'By serial number'!$A$1:$AV$1,0)))=0,"",INDEX('By serial number'!$A:$AV,MATCH(TEXT($C216,"000"),'By serial number'!$A:$A,0),MATCH(_7043_DJones_1_export_excel_2_9_[[#Headers],[CITY]],'By serial number'!$A$1:$AV$1,0)))</f>
        <v>MCKINNEY</v>
      </c>
      <c r="AH216" s="4" t="str">
        <f>IF(LEN(INDEX('By serial number'!$A:$AV,MATCH(TEXT($C216,"000"),'By serial number'!$A:$A,0),MATCH(_7043_DJones_1_export_excel_2_9_[[#Headers],[STATE]],'By serial number'!$A$1:$AV$1,0)))=0,"",INDEX('By serial number'!$A:$AV,MATCH(TEXT($C216,"000"),'By serial number'!$A:$A,0),MATCH(_7043_DJones_1_export_excel_2_9_[[#Headers],[STATE]],'By serial number'!$A$1:$AV$1,0)))</f>
        <v>TX</v>
      </c>
      <c r="AI216" s="4" t="e">
        <f>IF(LEN(INDEX('By serial number'!$A:$AV,MATCH(TEXT($C216,"000"),'By serial number'!$A:$A,0),MATCH(_7043_DJones_1_export_excel_2_9_[[#Headers],[Column1]],'By serial number'!$A$1:$AV$1,0)))=0,"",INDEX('By serial number'!$A:$AV,MATCH(TEXT($C216,"000"),'By serial number'!$A:$A,0),MATCH(_7043_DJones_1_export_excel_2_9_[[#Headers],[Column1]],'By serial number'!$A$1:$AV$1,0)))</f>
        <v>#N/A</v>
      </c>
      <c r="AJ216" s="4" t="str">
        <f>IF(LEN(INDEX('By serial number'!$A:$AV,MATCH(TEXT($C216,"000"),'By serial number'!$A:$A,0),MATCH(_7043_DJones_1_export_excel_2_9_[[#Headers],[OTHER NAMES(1)]],'By serial number'!$A$1:$AV$1,0)))=0,"",INDEX('By serial number'!$A:$AV,MATCH(TEXT($C216,"000"),'By serial number'!$A:$A,0),MATCH(_7043_DJones_1_export_excel_2_9_[[#Headers],[OTHER NAMES(1)]],'By serial number'!$A$1:$AV$1,0)))</f>
        <v/>
      </c>
      <c r="AK216" s="4" t="str">
        <f>IF(LEN(INDEX('By serial number'!$A:$AV,MATCH(TEXT($C216,"000"),'By serial number'!$A:$A,0),MATCH(_7043_DJones_1_export_excel_2_9_[[#Headers],[OTHER NAMES(2)]],'By serial number'!$A$1:$AV$1,0)))=0,"",INDEX('By serial number'!$A:$AV,MATCH(TEXT($C216,"000"),'By serial number'!$A:$A,0),MATCH(_7043_DJones_1_export_excel_2_9_[[#Headers],[OTHER NAMES(2)]],'By serial number'!$A$1:$AV$1,0)))</f>
        <v/>
      </c>
      <c r="AL216" s="4" t="str">
        <f>IF(LEN(INDEX('By serial number'!$A:$AV,MATCH(TEXT($C216,"000"),'By serial number'!$A:$A,0),MATCH(_7043_DJones_1_export_excel_2_9_[[#Headers],[Part 135 Certificate Holder Name]],'By serial number'!$A$1:$AV$1,0)))=0,"",INDEX('By serial number'!$A:$AV,MATCH(TEXT($C216,"000"),'By serial number'!$A:$A,0),MATCH(_7043_DJones_1_export_excel_2_9_[[#Headers],[Part 135 Certificate Holder Name]],'By serial number'!$A$1:$AV$1,0)))</f>
        <v/>
      </c>
      <c r="AM216" s="4" t="str">
        <f>IF(LEN(INDEX('By serial number'!$A:$AV,MATCH(TEXT($C216,"000"),'By serial number'!$A:$A,0),MATCH(_7043_DJones_1_export_excel_2_9_[[#Headers],[Part 135 Dsgn]],'By serial number'!$A$1:$AV$1,0)))=0,"",INDEX('By serial number'!$A:$AV,MATCH(TEXT($C216,"000"),'By serial number'!$A:$A,0),MATCH(_7043_DJones_1_export_excel_2_9_[[#Headers],[Part 135 Dsgn]],'By serial number'!$A$1:$AV$1,0)))</f>
        <v/>
      </c>
      <c r="AN216" s="4" t="e">
        <f>IF(LEN(INDEX('By serial number'!$A:$AV,MATCH(TEXT($C216,"000"),'By serial number'!$A:$A,0),MATCH(_7043_DJones_1_export_excel_2_9_[[#Headers],[Column2]],'By serial number'!$A$1:$AV$1,0)))=0,"",INDEX('By serial number'!$A:$AV,MATCH(TEXT($C216,"000"),'By serial number'!$A:$A,0),MATCH(_7043_DJones_1_export_excel_2_9_[[#Headers],[Column2]],'By serial number'!$A$1:$AV$1,0)))</f>
        <v>#N/A</v>
      </c>
      <c r="AO216" s="4" t="str">
        <f>IF(LEN(INDEX('By serial number'!$A:$AV,MATCH(TEXT($C216,"000"),'By serial number'!$A:$A,0),MATCH(_7043_DJones_1_export_excel_2_9_[[#Headers],[DNB Key People]],'By serial number'!$A$1:$AV$1,0)))=0,"",INDEX('By serial number'!$A:$AV,MATCH(TEXT($C216,"000"),'By serial number'!$A:$A,0),MATCH(_7043_DJones_1_export_excel_2_9_[[#Headers],[DNB Key People]],'By serial number'!$A$1:$AV$1,0)))</f>
        <v/>
      </c>
      <c r="AP216" s="4" t="str">
        <f>IF(LEN(INDEX('By serial number'!$A:$AV,MATCH(TEXT($C216,"000"),'By serial number'!$A:$A,0),MATCH(_7043_DJones_1_export_excel_2_9_[[#Headers],[POC]],'By serial number'!$A$1:$AV$1,0)))=0,"",INDEX('By serial number'!$A:$AV,MATCH(TEXT($C216,"000"),'By serial number'!$A:$A,0),MATCH(_7043_DJones_1_export_excel_2_9_[[#Headers],[POC]],'By serial number'!$A$1:$AV$1,0)))</f>
        <v/>
      </c>
      <c r="AQ216" s="4" t="str">
        <f>IF(LEN(INDEX('By serial number'!$A:$AV,MATCH(TEXT($C216,"000"),'By serial number'!$A:$A,0),MATCH(_7043_DJones_1_export_excel_2_9_[[#Headers],[Title]],'By serial number'!$A$1:$AV$1,0)))=0,"",INDEX('By serial number'!$A:$AV,MATCH(TEXT($C216,"000"),'By serial number'!$A:$A,0),MATCH(_7043_DJones_1_export_excel_2_9_[[#Headers],[Title]],'By serial number'!$A$1:$AV$1,0)))</f>
        <v/>
      </c>
      <c r="AR216" s="4" t="str">
        <f>IF(LEN(INDEX('By serial number'!$A:$AV,MATCH(TEXT($C216,"000"),'By serial number'!$A:$A,0),MATCH(_7043_DJones_1_export_excel_2_9_[[#Headers],[Address]],'By serial number'!$A$1:$AV$1,0)))=0,"",INDEX('By serial number'!$A:$AV,MATCH(TEXT($C216,"000"),'By serial number'!$A:$A,0),MATCH(_7043_DJones_1_export_excel_2_9_[[#Headers],[Address]],'By serial number'!$A$1:$AV$1,0)))</f>
        <v/>
      </c>
      <c r="AS216" s="4" t="e">
        <f>IF(LEN(INDEX('By serial number'!$A:$AV,MATCH(TEXT($C216,"000"),'By serial number'!$A:$A,0),MATCH(_7043_DJones_1_export_excel_2_9_[[#Headers],[Column3]],'By serial number'!$A$1:$AV$1,0)))=0,"",INDEX('By serial number'!$A:$AV,MATCH(TEXT($C216,"000"),'By serial number'!$A:$A,0),MATCH(_7043_DJones_1_export_excel_2_9_[[#Headers],[Column3]],'By serial number'!$A$1:$AV$1,0)))</f>
        <v>#N/A</v>
      </c>
      <c r="AT216" s="4" t="str">
        <f>IF(LEN(INDEX('By serial number'!$A:$AV,MATCH(TEXT($C216,"000"),'By serial number'!$A:$A,0),MATCH(_7043_DJones_1_export_excel_2_9_[[#Headers],[Phone]],'By serial number'!$A$1:$AV$1,0)))=0,"",INDEX('By serial number'!$A:$AV,MATCH(TEXT($C216,"000"),'By serial number'!$A:$A,0),MATCH(_7043_DJones_1_export_excel_2_9_[[#Headers],[Phone]],'By serial number'!$A$1:$AV$1,0)))</f>
        <v/>
      </c>
      <c r="AU216" s="4" t="str">
        <f>IF(LEN(INDEX('By serial number'!$A:$AV,MATCH(TEXT($C216,"000"),'By serial number'!$A:$A,0),MATCH(_7043_DJones_1_export_excel_2_9_[[#Headers],[Email]],'By serial number'!$A$1:$AV$1,0)))=0,"",INDEX('By serial number'!$A:$AV,MATCH(TEXT($C216,"000"),'By serial number'!$A:$A,0),MATCH(_7043_DJones_1_export_excel_2_9_[[#Headers],[Email]],'By serial number'!$A$1:$AV$1,0)))</f>
        <v/>
      </c>
      <c r="AV216" s="4" t="e">
        <f>IF(LEN(INDEX('By serial number'!$A:$AV,MATCH(TEXT($C216,"000"),'By serial number'!$A:$A,0),MATCH(_7043_DJones_1_export_excel_2_9_[[#Headers],[Column4]],'By serial number'!$A$1:$AV$1,0)))=0,"",INDEX('By serial number'!$A:$AV,MATCH(TEXT($C216,"000"),'By serial number'!$A:$A,0),MATCH(_7043_DJones_1_export_excel_2_9_[[#Headers],[Column4]],'By serial number'!$A$1:$AV$1,0)))</f>
        <v>#N/A</v>
      </c>
      <c r="AW216" s="4" t="str">
        <f>IF(LEN(INDEX('By serial number'!$A:$AV,MATCH(TEXT($C216,"000"),'By serial number'!$A:$A,0),MATCH(_7043_DJones_1_export_excel_2_9_[[#Headers],[NBAA Name]],'By serial number'!$A$1:$AV$1,0)))=0,"",INDEX('By serial number'!$A:$AV,MATCH(TEXT($C216,"000"),'By serial number'!$A:$A,0),MATCH(_7043_DJones_1_export_excel_2_9_[[#Headers],[NBAA Name]],'By serial number'!$A$1:$AV$1,0)))</f>
        <v/>
      </c>
      <c r="AX216" s="4" t="str">
        <f>IF(LEN(INDEX('By serial number'!$A:$AV,MATCH(TEXT($C216,"000"),'By serial number'!$A:$A,0),MATCH(_7043_DJones_1_export_excel_2_9_[[#Headers],[NBAA Addr1]],'By serial number'!$A$1:$AV$1,0)))=0,"",INDEX('By serial number'!$A:$AV,MATCH(TEXT($C216,"000"),'By serial number'!$A:$A,0),MATCH(_7043_DJones_1_export_excel_2_9_[[#Headers],[NBAA Addr1]],'By serial number'!$A$1:$AV$1,0)))</f>
        <v/>
      </c>
      <c r="AY216" s="4" t="str">
        <f>IF(LEN(INDEX('By serial number'!$A:$AV,MATCH(TEXT($C216,"000"),'By serial number'!$A:$A,0),MATCH(_7043_DJones_1_export_excel_2_9_[[#Headers],[NBAA Addr2]],'By serial number'!$A$1:$AV$1,0)))=0,"",INDEX('By serial number'!$A:$AV,MATCH(TEXT($C216,"000"),'By serial number'!$A:$A,0),MATCH(_7043_DJones_1_export_excel_2_9_[[#Headers],[NBAA Addr2]],'By serial number'!$A$1:$AV$1,0)))</f>
        <v/>
      </c>
      <c r="AZ216" s="4" t="str">
        <f>IF(LEN(INDEX('By serial number'!$A:$AV,MATCH(TEXT($C216,"000"),'By serial number'!$A:$A,0),MATCH(_7043_DJones_1_export_excel_2_9_[[#Headers],[NBAA City]],'By serial number'!$A$1:$AV$1,0)))=0,"",INDEX('By serial number'!$A:$AV,MATCH(TEXT($C216,"000"),'By serial number'!$A:$A,0),MATCH(_7043_DJones_1_export_excel_2_9_[[#Headers],[NBAA City]],'By serial number'!$A$1:$AV$1,0)))</f>
        <v/>
      </c>
      <c r="BA216" s="4" t="str">
        <f>IF(LEN(INDEX('By serial number'!$A:$AV,MATCH(TEXT($C216,"000"),'By serial number'!$A:$A,0),MATCH(_7043_DJones_1_export_excel_2_9_[[#Headers],[NBAA State]],'By serial number'!$A$1:$AV$1,0)))=0,"",INDEX('By serial number'!$A:$AV,MATCH(TEXT($C216,"000"),'By serial number'!$A:$A,0),MATCH(_7043_DJones_1_export_excel_2_9_[[#Headers],[NBAA State]],'By serial number'!$A$1:$AV$1,0)))</f>
        <v/>
      </c>
      <c r="BB216" s="4" t="str">
        <f>IF(LEN(INDEX('By serial number'!$A:$AV,MATCH(TEXT($C216,"000"),'By serial number'!$A:$A,0),MATCH(_7043_DJones_1_export_excel_2_9_[[#Headers],[NBAA Zip]],'By serial number'!$A$1:$AV$1,0)))=0,"",INDEX('By serial number'!$A:$AV,MATCH(TEXT($C216,"000"),'By serial number'!$A:$A,0),MATCH(_7043_DJones_1_export_excel_2_9_[[#Headers],[NBAA Zip]],'By serial number'!$A$1:$AV$1,0)))</f>
        <v/>
      </c>
      <c r="BC216" s="4" t="str">
        <f>IF(LEN(INDEX('By serial number'!$A:$AV,MATCH(TEXT($C216,"000"),'By serial number'!$A:$A,0),MATCH(_7043_DJones_1_export_excel_2_9_[[#Headers],[NBAA Phone]],'By serial number'!$A$1:$AV$1,0)))=0,"",INDEX('By serial number'!$A:$AV,MATCH(TEXT($C216,"000"),'By serial number'!$A:$A,0),MATCH(_7043_DJones_1_export_excel_2_9_[[#Headers],[NBAA Phone]],'By serial number'!$A$1:$AV$1,0)))</f>
        <v/>
      </c>
      <c r="BD216" s="4" t="str">
        <f>IF(LEN(INDEX('By serial number'!$A:$AV,MATCH(TEXT($C216,"000"),'By serial number'!$A:$A,0),MATCH(_7043_DJones_1_export_excel_2_9_[[#Headers],[NBAA Web]],'By serial number'!$A$1:$AV$1,0)))=0,"",INDEX('By serial number'!$A:$AV,MATCH(TEXT($C216,"000"),'By serial number'!$A:$A,0),MATCH(_7043_DJones_1_export_excel_2_9_[[#Headers],[NBAA Web]],'By serial number'!$A$1:$AV$1,0)))</f>
        <v/>
      </c>
      <c r="BE216" s="4" t="str">
        <f>IF(LEN(INDEX('By serial number'!$A:$AV,MATCH(TEXT($C216,"000"),'By serial number'!$A:$A,0),MATCH(_7043_DJones_1_export_excel_2_9_[[#Headers],[NBAA email]],'By serial number'!$A$1:$AV$1,0)))=0,"",INDEX('By serial number'!$A:$AV,MATCH(TEXT($C216,"000"),'By serial number'!$A:$A,0),MATCH(_7043_DJones_1_export_excel_2_9_[[#Headers],[NBAA email]],'By serial number'!$A$1:$AV$1,0)))</f>
        <v/>
      </c>
      <c r="BF216" s="4" t="str">
        <f>IF(LEN(INDEX('By serial number'!$A:$AV,MATCH(TEXT($C216,"000"),'By serial number'!$A:$A,0),MATCH(_7043_DJones_1_export_excel_2_9_[[#Headers],[NBAA NBAA Link]],'By serial number'!$A$1:$AV$1,0)))=0,"",INDEX('By serial number'!$A:$AV,MATCH(TEXT($C216,"000"),'By serial number'!$A:$A,0),MATCH(_7043_DJones_1_export_excel_2_9_[[#Headers],[NBAA NBAA Link]],'By serial number'!$A$1:$AV$1,0)))</f>
        <v/>
      </c>
      <c r="BG216" s="4" t="str">
        <f>IF(LEN(INDEX('By serial number'!$A:$AV,MATCH(TEXT($C216,"000"),'By serial number'!$A:$A,0),MATCH(_7043_DJones_1_export_excel_2_9_[[#Headers],[Certificate Designator]],'By serial number'!$A$1:$AV$1,0)))=0,"",INDEX('By serial number'!$A:$AV,MATCH(TEXT($C216,"000"),'By serial number'!$A:$A,0),MATCH(_7043_DJones_1_export_excel_2_9_[[#Headers],[Certificate Designator]],'By serial number'!$A$1:$AV$1,0)))</f>
        <v/>
      </c>
      <c r="BH216" s="4" t="str">
        <f>IF(LEN(INDEX('By serial number'!$A:$AV,MATCH(TEXT($C216,"000"),'By serial number'!$A:$A,0),MATCH(_7043_DJones_1_export_excel_2_9_[[#Headers],[Company Name]],'By serial number'!$A$1:$AV$1,0)))=0,"",INDEX('By serial number'!$A:$AV,MATCH(TEXT($C216,"000"),'By serial number'!$A:$A,0),MATCH(_7043_DJones_1_export_excel_2_9_[[#Headers],[Company Name]],'By serial number'!$A$1:$AV$1,0)))</f>
        <v/>
      </c>
      <c r="BI216" s="4" t="str">
        <f>IF(LEN(INDEX('By serial number'!$A:$AV,MATCH(TEXT($C216,"000"),'By serial number'!$A:$A,0),MATCH(_7043_DJones_1_export_excel_2_9_[[#Headers],[CEO_Name]],'By serial number'!$A$1:$AV$1,0)))=0,"",INDEX('By serial number'!$A:$AV,MATCH(TEXT($C216,"000"),'By serial number'!$A:$A,0),MATCH(_7043_DJones_1_export_excel_2_9_[[#Headers],[CEO_Name]],'By serial number'!$A$1:$AV$1,0)))</f>
        <v/>
      </c>
      <c r="BJ216" s="4" t="str">
        <f>IF(LEN(INDEX('By serial number'!$A:$AV,MATCH(TEXT($C216,"000"),'By serial number'!$A:$A,0),MATCH(_7043_DJones_1_export_excel_2_9_[[#Headers],[CEO_Title]],'By serial number'!$A$1:$AV$1,0)))=0,"",INDEX('By serial number'!$A:$AV,MATCH(TEXT($C216,"000"),'By serial number'!$A:$A,0),MATCH(_7043_DJones_1_export_excel_2_9_[[#Headers],[CEO_Title]],'By serial number'!$A$1:$AV$1,0)))</f>
        <v/>
      </c>
      <c r="BK216" s="4" t="str">
        <f>IF(LEN(INDEX('By serial number'!$A:$AV,MATCH(TEXT($C216,"000"),'By serial number'!$A:$A,0),MATCH(_7043_DJones_1_export_excel_2_9_[[#Headers],[CEO_Address1]],'By serial number'!$A$1:$AV$1,0)))=0,"",INDEX('By serial number'!$A:$AV,MATCH(TEXT($C216,"000"),'By serial number'!$A:$A,0),MATCH(_7043_DJones_1_export_excel_2_9_[[#Headers],[CEO_Address1]],'By serial number'!$A$1:$AV$1,0)))</f>
        <v/>
      </c>
      <c r="BL216" s="4" t="str">
        <f>IF(LEN(INDEX('By serial number'!$A:$AV,MATCH(TEXT($C216,"000"),'By serial number'!$A:$A,0),MATCH(_7043_DJones_1_export_excel_2_9_[[#Headers],[CEO_Address2]],'By serial number'!$A$1:$AV$1,0)))=0,"",INDEX('By serial number'!$A:$AV,MATCH(TEXT($C216,"000"),'By serial number'!$A:$A,0),MATCH(_7043_DJones_1_export_excel_2_9_[[#Headers],[CEO_Address2]],'By serial number'!$A$1:$AV$1,0)))</f>
        <v/>
      </c>
      <c r="BM216" s="4" t="str">
        <f>IF(LEN(INDEX('By serial number'!$A:$AV,MATCH(TEXT($C216,"000"),'By serial number'!$A:$A,0),MATCH(_7043_DJones_1_export_excel_2_9_[[#Headers],[CEO_Address3]],'By serial number'!$A$1:$AV$1,0)))=0,"",INDEX('By serial number'!$A:$AV,MATCH(TEXT($C216,"000"),'By serial number'!$A:$A,0),MATCH(_7043_DJones_1_export_excel_2_9_[[#Headers],[CEO_Address3]],'By serial number'!$A$1:$AV$1,0)))</f>
        <v/>
      </c>
      <c r="BN216" s="4" t="str">
        <f>IF(LEN(INDEX('By serial number'!$A:$AV,MATCH(TEXT($C216,"000"),'By serial number'!$A:$A,0),MATCH(_7043_DJones_1_export_excel_2_9_[[#Headers],[CEO_City]],'By serial number'!$A$1:$AV$1,0)))=0,"",INDEX('By serial number'!$A:$AV,MATCH(TEXT($C216,"000"),'By serial number'!$A:$A,0),MATCH(_7043_DJones_1_export_excel_2_9_[[#Headers],[CEO_City]],'By serial number'!$A$1:$AV$1,0)))</f>
        <v/>
      </c>
      <c r="BO216" s="4" t="str">
        <f>IF(LEN(INDEX('By serial number'!$A:$AV,MATCH(TEXT($C216,"000"),'By serial number'!$A:$A,0),MATCH(_7043_DJones_1_export_excel_2_9_[[#Headers],[CEO_State]],'By serial number'!$A$1:$AV$1,0)))=0,"",INDEX('By serial number'!$A:$AV,MATCH(TEXT($C216,"000"),'By serial number'!$A:$A,0),MATCH(_7043_DJones_1_export_excel_2_9_[[#Headers],[CEO_State]],'By serial number'!$A$1:$AV$1,0)))</f>
        <v/>
      </c>
      <c r="BP216" s="4" t="str">
        <f>IF(LEN(INDEX('By serial number'!$A:$AV,MATCH(TEXT($C216,"000"),'By serial number'!$A:$A,0),MATCH(_7043_DJones_1_export_excel_2_9_[[#Headers],[CEO_Postal_Code]],'By serial number'!$A$1:$AV$1,0)))=0,"",INDEX('By serial number'!$A:$AV,MATCH(TEXT($C216,"000"),'By serial number'!$A:$A,0),MATCH(_7043_DJones_1_export_excel_2_9_[[#Headers],[CEO_Postal_Code]],'By serial number'!$A$1:$AV$1,0)))</f>
        <v/>
      </c>
      <c r="BQ216" s="4" t="str">
        <f>IF(LEN(INDEX('By serial number'!$A:$AV,MATCH(TEXT($C216,"000"),'By serial number'!$A:$A,0),MATCH(_7043_DJones_1_export_excel_2_9_[[#Headers],[CEO_Country]],'By serial number'!$A$1:$AV$1,0)))=0,"",INDEX('By serial number'!$A:$AV,MATCH(TEXT($C216,"000"),'By serial number'!$A:$A,0),MATCH(_7043_DJones_1_export_excel_2_9_[[#Headers],[CEO_Country]],'By serial number'!$A$1:$AV$1,0)))</f>
        <v/>
      </c>
      <c r="BR216" s="4" t="str">
        <f>IF(LEN(INDEX('By serial number'!$A:$AV,MATCH(TEXT($C216,"000"),'By serial number'!$A:$A,0),MATCH(_7043_DJones_1_export_excel_2_9_[[#Headers],[CEO_Phone]],'By serial number'!$A$1:$AV$1,0)))=0,"",INDEX('By serial number'!$A:$AV,MATCH(TEXT($C216,"000"),'By serial number'!$A:$A,0),MATCH(_7043_DJones_1_export_excel_2_9_[[#Headers],[CEO_Phone]],'By serial number'!$A$1:$AV$1,0)))</f>
        <v/>
      </c>
      <c r="BS216" s="4" t="str">
        <f>IF(LEN(INDEX('By serial number'!$A:$AV,MATCH(TEXT($C216,"000"),'By serial number'!$A:$A,0),MATCH(_7043_DJones_1_export_excel_2_9_[[#Headers],[CEO_Phone_Extension]],'By serial number'!$A$1:$AV$1,0)))=0,"",INDEX('By serial number'!$A:$AV,MATCH(TEXT($C216,"000"),'By serial number'!$A:$A,0),MATCH(_7043_DJones_1_export_excel_2_9_[[#Headers],[CEO_Phone_Extension]],'By serial number'!$A$1:$AV$1,0)))</f>
        <v/>
      </c>
      <c r="BT216" s="4" t="str">
        <f>IF(LEN(INDEX('By serial number'!$A:$AV,MATCH(TEXT($C216,"000"),'By serial number'!$A:$A,0),MATCH(_7043_DJones_1_export_excel_2_9_[[#Headers],[CEO_Foreign_Phone]],'By serial number'!$A$1:$AV$1,0)))=0,"",INDEX('By serial number'!$A:$AV,MATCH(TEXT($C216,"000"),'By serial number'!$A:$A,0),MATCH(_7043_DJones_1_export_excel_2_9_[[#Headers],[CEO_Foreign_Phone]],'By serial number'!$A$1:$AV$1,0)))</f>
        <v/>
      </c>
      <c r="BU216" s="4" t="str">
        <f>IFERROR(INDEX(Zerobounce!$A:$B,MATCH(_7043_DJones_1_export_excel_2_9_[[#This Row],[COMPEMAILADDRESS]],Zerobounce!$A:$A,0),2),"")</f>
        <v/>
      </c>
      <c r="BV216" s="4" t="str">
        <f>IFERROR(INDEX(Zerobounce!$A:$B,MATCH(_7043_DJones_1_export_excel_2_9_[[#This Row],[CONTACTEMAIL]],Zerobounce!$A:$A,0),2),"")</f>
        <v>valid</v>
      </c>
      <c r="BW216" s="11"/>
    </row>
    <row r="217" spans="1:75" x14ac:dyDescent="0.25">
      <c r="A217" s="4" t="s">
        <v>999</v>
      </c>
      <c r="B217" s="4" t="s">
        <v>1000</v>
      </c>
      <c r="C217">
        <v>321</v>
      </c>
      <c r="D217" s="4" t="s">
        <v>954</v>
      </c>
      <c r="E217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N123QU</v>
      </c>
      <c r="F217" s="4" t="s">
        <v>2361</v>
      </c>
      <c r="G217" s="4"/>
      <c r="H217" s="4" t="s">
        <v>508</v>
      </c>
      <c r="I217" s="4" t="s">
        <v>1043</v>
      </c>
      <c r="J217" s="4" t="s">
        <v>2362</v>
      </c>
      <c r="K217" s="4" t="s">
        <v>2363</v>
      </c>
      <c r="L217" s="4"/>
      <c r="M217" s="4" t="s">
        <v>2364</v>
      </c>
      <c r="N217" s="4"/>
      <c r="O217">
        <v>968</v>
      </c>
      <c r="P217" s="4" t="s">
        <v>508</v>
      </c>
      <c r="Q217" s="4" t="s">
        <v>1016</v>
      </c>
      <c r="R217" s="4"/>
      <c r="S217" s="4"/>
      <c r="T217" s="4" t="s">
        <v>2365</v>
      </c>
      <c r="U217" s="4"/>
      <c r="V217" s="4" t="s">
        <v>1201</v>
      </c>
      <c r="W217" s="4" t="s">
        <v>2366</v>
      </c>
      <c r="X217" s="4" t="s">
        <v>2367</v>
      </c>
      <c r="Y217" s="4" t="s">
        <v>2368</v>
      </c>
      <c r="Z217" s="4" t="s">
        <v>2369</v>
      </c>
      <c r="AA217" s="4" t="s">
        <v>2370</v>
      </c>
      <c r="AB217" s="4" t="s">
        <v>2369</v>
      </c>
      <c r="AC217" s="4" t="str">
        <f>IF(LEN(INDEX('By serial number'!$A:$AV,MATCH(TEXT($C217,"000"),'By serial number'!$A:$A,0),MATCH(_7043_DJones_1_export_excel_2_9_[[#Headers],["Operator"]],'By serial number'!$A$1:$AV$1,0)))=0,"",INDEX('By serial number'!$A:$AV,MATCH(TEXT($C217,"000"),'By serial number'!$A:$A,0),MATCH(_7043_DJones_1_export_excel_2_9_[[#Headers],["Operator"]],'By serial number'!$A$1:$AV$1,0)))</f>
        <v/>
      </c>
      <c r="AD217" s="4" t="str">
        <f>IF(LEN(INDEX('By serial number'!$A:$AV,MATCH(TEXT($C217,"000"),'By serial number'!$A:$A,0),MATCH(_7043_DJones_1_export_excel_2_9_[[#Headers],[Data]],'By serial number'!$A$1:$AV$1,0)))=0,"",INDEX('By serial number'!$A:$AV,MATCH(TEXT($C217,"000"),'By serial number'!$A:$A,0),MATCH(_7043_DJones_1_export_excel_2_9_[[#Headers],[Data]],'By serial number'!$A$1:$AV$1,0)))</f>
        <v>Dorado Aviation LLC, Guaynabo PR delivered 11/18/16</v>
      </c>
      <c r="AE217" s="4" t="str">
        <f>IF(LEN(INDEX('By serial number'!$A:$AV,MATCH(TEXT($C217,"000"),'By serial number'!$A:$A,0),MATCH(_7043_DJones_1_export_excel_2_9_[[#Headers],[NAME]],'By serial number'!$A$1:$AV$1,0)))=0,"",INDEX('By serial number'!$A:$AV,MATCH(TEXT($C217,"000"),'By serial number'!$A:$A,0),MATCH(_7043_DJones_1_export_excel_2_9_[[#Headers],[NAME]],'By serial number'!$A$1:$AV$1,0)))</f>
        <v>DORADO AVIATION LLC</v>
      </c>
      <c r="AF217" s="4" t="str">
        <f>IF(LEN(INDEX('By serial number'!$A:$AV,MATCH(TEXT($C217,"000"),'By serial number'!$A:$A,0),MATCH(_7043_DJones_1_export_excel_2_9_[[#Headers],[STREET]],'By serial number'!$A$1:$AV$1,0)))=0,"",INDEX('By serial number'!$A:$AV,MATCH(TEXT($C217,"000"),'By serial number'!$A:$A,0),MATCH(_7043_DJones_1_export_excel_2_9_[[#Headers],[STREET]],'By serial number'!$A$1:$AV$1,0)))</f>
        <v>100 CAR 165 STE 508 CENTRO INTL</v>
      </c>
      <c r="AG217" s="4" t="str">
        <f>IF(LEN(INDEX('By serial number'!$A:$AV,MATCH(TEXT($C217,"000"),'By serial number'!$A:$A,0),MATCH(_7043_DJones_1_export_excel_2_9_[[#Headers],[CITY]],'By serial number'!$A$1:$AV$1,0)))=0,"",INDEX('By serial number'!$A:$AV,MATCH(TEXT($C217,"000"),'By serial number'!$A:$A,0),MATCH(_7043_DJones_1_export_excel_2_9_[[#Headers],[CITY]],'By serial number'!$A$1:$AV$1,0)))</f>
        <v>GUAYNABO</v>
      </c>
      <c r="AH217" s="4" t="str">
        <f>IF(LEN(INDEX('By serial number'!$A:$AV,MATCH(TEXT($C217,"000"),'By serial number'!$A:$A,0),MATCH(_7043_DJones_1_export_excel_2_9_[[#Headers],[STATE]],'By serial number'!$A$1:$AV$1,0)))=0,"",INDEX('By serial number'!$A:$AV,MATCH(TEXT($C217,"000"),'By serial number'!$A:$A,0),MATCH(_7043_DJones_1_export_excel_2_9_[[#Headers],[STATE]],'By serial number'!$A$1:$AV$1,0)))</f>
        <v>PR</v>
      </c>
      <c r="AI217" s="4" t="e">
        <f>IF(LEN(INDEX('By serial number'!$A:$AV,MATCH(TEXT($C217,"000"),'By serial number'!$A:$A,0),MATCH(_7043_DJones_1_export_excel_2_9_[[#Headers],[Column1]],'By serial number'!$A$1:$AV$1,0)))=0,"",INDEX('By serial number'!$A:$AV,MATCH(TEXT($C217,"000"),'By serial number'!$A:$A,0),MATCH(_7043_DJones_1_export_excel_2_9_[[#Headers],[Column1]],'By serial number'!$A$1:$AV$1,0)))</f>
        <v>#N/A</v>
      </c>
      <c r="AJ217" s="4" t="str">
        <f>IF(LEN(INDEX('By serial number'!$A:$AV,MATCH(TEXT($C217,"000"),'By serial number'!$A:$A,0),MATCH(_7043_DJones_1_export_excel_2_9_[[#Headers],[OTHER NAMES(1)]],'By serial number'!$A$1:$AV$1,0)))=0,"",INDEX('By serial number'!$A:$AV,MATCH(TEXT($C217,"000"),'By serial number'!$A:$A,0),MATCH(_7043_DJones_1_export_excel_2_9_[[#Headers],[OTHER NAMES(1)]],'By serial number'!$A$1:$AV$1,0)))</f>
        <v/>
      </c>
      <c r="AK217" s="4" t="str">
        <f>IF(LEN(INDEX('By serial number'!$A:$AV,MATCH(TEXT($C217,"000"),'By serial number'!$A:$A,0),MATCH(_7043_DJones_1_export_excel_2_9_[[#Headers],[OTHER NAMES(2)]],'By serial number'!$A$1:$AV$1,0)))=0,"",INDEX('By serial number'!$A:$AV,MATCH(TEXT($C217,"000"),'By serial number'!$A:$A,0),MATCH(_7043_DJones_1_export_excel_2_9_[[#Headers],[OTHER NAMES(2)]],'By serial number'!$A$1:$AV$1,0)))</f>
        <v/>
      </c>
      <c r="AL217" s="4" t="str">
        <f>IF(LEN(INDEX('By serial number'!$A:$AV,MATCH(TEXT($C217,"000"),'By serial number'!$A:$A,0),MATCH(_7043_DJones_1_export_excel_2_9_[[#Headers],[Part 135 Certificate Holder Name]],'By serial number'!$A$1:$AV$1,0)))=0,"",INDEX('By serial number'!$A:$AV,MATCH(TEXT($C217,"000"),'By serial number'!$A:$A,0),MATCH(_7043_DJones_1_export_excel_2_9_[[#Headers],[Part 135 Certificate Holder Name]],'By serial number'!$A$1:$AV$1,0)))</f>
        <v>DORADO AVIATION LLC</v>
      </c>
      <c r="AM217" s="4" t="str">
        <f>IF(LEN(INDEX('By serial number'!$A:$AV,MATCH(TEXT($C217,"000"),'By serial number'!$A:$A,0),MATCH(_7043_DJones_1_export_excel_2_9_[[#Headers],[Part 135 Dsgn]],'By serial number'!$A$1:$AV$1,0)))=0,"",INDEX('By serial number'!$A:$AV,MATCH(TEXT($C217,"000"),'By serial number'!$A:$A,0),MATCH(_7043_DJones_1_export_excel_2_9_[[#Headers],[Part 135 Dsgn]],'By serial number'!$A$1:$AV$1,0)))</f>
        <v>1DVA</v>
      </c>
      <c r="AN217" s="4" t="e">
        <f>IF(LEN(INDEX('By serial number'!$A:$AV,MATCH(TEXT($C217,"000"),'By serial number'!$A:$A,0),MATCH(_7043_DJones_1_export_excel_2_9_[[#Headers],[Column2]],'By serial number'!$A$1:$AV$1,0)))=0,"",INDEX('By serial number'!$A:$AV,MATCH(TEXT($C217,"000"),'By serial number'!$A:$A,0),MATCH(_7043_DJones_1_export_excel_2_9_[[#Headers],[Column2]],'By serial number'!$A$1:$AV$1,0)))</f>
        <v>#N/A</v>
      </c>
      <c r="AO217" s="4" t="str">
        <f>IF(LEN(INDEX('By serial number'!$A:$AV,MATCH(TEXT($C217,"000"),'By serial number'!$A:$A,0),MATCH(_7043_DJones_1_export_excel_2_9_[[#Headers],[DNB Key People]],'By serial number'!$A$1:$AV$1,0)))=0,"",INDEX('By serial number'!$A:$AV,MATCH(TEXT($C217,"000"),'By serial number'!$A:$A,0),MATCH(_7043_DJones_1_export_excel_2_9_[[#Headers],[DNB Key People]],'By serial number'!$A$1:$AV$1,0)))</f>
        <v/>
      </c>
      <c r="AP217" s="4" t="str">
        <f>IF(LEN(INDEX('By serial number'!$A:$AV,MATCH(TEXT($C217,"000"),'By serial number'!$A:$A,0),MATCH(_7043_DJones_1_export_excel_2_9_[[#Headers],[POC]],'By serial number'!$A$1:$AV$1,0)))=0,"",INDEX('By serial number'!$A:$AV,MATCH(TEXT($C217,"000"),'By serial number'!$A:$A,0),MATCH(_7043_DJones_1_export_excel_2_9_[[#Headers],[POC]],'By serial number'!$A$1:$AV$1,0)))</f>
        <v/>
      </c>
      <c r="AQ217" s="4" t="str">
        <f>IF(LEN(INDEX('By serial number'!$A:$AV,MATCH(TEXT($C217,"000"),'By serial number'!$A:$A,0),MATCH(_7043_DJones_1_export_excel_2_9_[[#Headers],[Title]],'By serial number'!$A$1:$AV$1,0)))=0,"",INDEX('By serial number'!$A:$AV,MATCH(TEXT($C217,"000"),'By serial number'!$A:$A,0),MATCH(_7043_DJones_1_export_excel_2_9_[[#Headers],[Title]],'By serial number'!$A$1:$AV$1,0)))</f>
        <v/>
      </c>
      <c r="AR217" s="4" t="str">
        <f>IF(LEN(INDEX('By serial number'!$A:$AV,MATCH(TEXT($C217,"000"),'By serial number'!$A:$A,0),MATCH(_7043_DJones_1_export_excel_2_9_[[#Headers],[Address]],'By serial number'!$A$1:$AV$1,0)))=0,"",INDEX('By serial number'!$A:$AV,MATCH(TEXT($C217,"000"),'By serial number'!$A:$A,0),MATCH(_7043_DJones_1_export_excel_2_9_[[#Headers],[Address]],'By serial number'!$A$1:$AV$1,0)))</f>
        <v/>
      </c>
      <c r="AS217" s="4" t="e">
        <f>IF(LEN(INDEX('By serial number'!$A:$AV,MATCH(TEXT($C217,"000"),'By serial number'!$A:$A,0),MATCH(_7043_DJones_1_export_excel_2_9_[[#Headers],[Column3]],'By serial number'!$A$1:$AV$1,0)))=0,"",INDEX('By serial number'!$A:$AV,MATCH(TEXT($C217,"000"),'By serial number'!$A:$A,0),MATCH(_7043_DJones_1_export_excel_2_9_[[#Headers],[Column3]],'By serial number'!$A$1:$AV$1,0)))</f>
        <v>#N/A</v>
      </c>
      <c r="AT217" s="4" t="str">
        <f>IF(LEN(INDEX('By serial number'!$A:$AV,MATCH(TEXT($C217,"000"),'By serial number'!$A:$A,0),MATCH(_7043_DJones_1_export_excel_2_9_[[#Headers],[Phone]],'By serial number'!$A$1:$AV$1,0)))=0,"",INDEX('By serial number'!$A:$AV,MATCH(TEXT($C217,"000"),'By serial number'!$A:$A,0),MATCH(_7043_DJones_1_export_excel_2_9_[[#Headers],[Phone]],'By serial number'!$A$1:$AV$1,0)))</f>
        <v/>
      </c>
      <c r="AU217" s="4" t="str">
        <f>IF(LEN(INDEX('By serial number'!$A:$AV,MATCH(TEXT($C217,"000"),'By serial number'!$A:$A,0),MATCH(_7043_DJones_1_export_excel_2_9_[[#Headers],[Email]],'By serial number'!$A$1:$AV$1,0)))=0,"",INDEX('By serial number'!$A:$AV,MATCH(TEXT($C217,"000"),'By serial number'!$A:$A,0),MATCH(_7043_DJones_1_export_excel_2_9_[[#Headers],[Email]],'By serial number'!$A$1:$AV$1,0)))</f>
        <v/>
      </c>
      <c r="AV217" s="4" t="e">
        <f>IF(LEN(INDEX('By serial number'!$A:$AV,MATCH(TEXT($C217,"000"),'By serial number'!$A:$A,0),MATCH(_7043_DJones_1_export_excel_2_9_[[#Headers],[Column4]],'By serial number'!$A$1:$AV$1,0)))=0,"",INDEX('By serial number'!$A:$AV,MATCH(TEXT($C217,"000"),'By serial number'!$A:$A,0),MATCH(_7043_DJones_1_export_excel_2_9_[[#Headers],[Column4]],'By serial number'!$A$1:$AV$1,0)))</f>
        <v>#N/A</v>
      </c>
      <c r="AW217" s="4" t="str">
        <f>IF(LEN(INDEX('By serial number'!$A:$AV,MATCH(TEXT($C217,"000"),'By serial number'!$A:$A,0),MATCH(_7043_DJones_1_export_excel_2_9_[[#Headers],[NBAA Name]],'By serial number'!$A$1:$AV$1,0)))=0,"",INDEX('By serial number'!$A:$AV,MATCH(TEXT($C217,"000"),'By serial number'!$A:$A,0),MATCH(_7043_DJones_1_export_excel_2_9_[[#Headers],[NBAA Name]],'By serial number'!$A$1:$AV$1,0)))</f>
        <v/>
      </c>
      <c r="AX217" s="4" t="str">
        <f>IF(LEN(INDEX('By serial number'!$A:$AV,MATCH(TEXT($C217,"000"),'By serial number'!$A:$A,0),MATCH(_7043_DJones_1_export_excel_2_9_[[#Headers],[NBAA Addr1]],'By serial number'!$A$1:$AV$1,0)))=0,"",INDEX('By serial number'!$A:$AV,MATCH(TEXT($C217,"000"),'By serial number'!$A:$A,0),MATCH(_7043_DJones_1_export_excel_2_9_[[#Headers],[NBAA Addr1]],'By serial number'!$A$1:$AV$1,0)))</f>
        <v/>
      </c>
      <c r="AY217" s="4" t="str">
        <f>IF(LEN(INDEX('By serial number'!$A:$AV,MATCH(TEXT($C217,"000"),'By serial number'!$A:$A,0),MATCH(_7043_DJones_1_export_excel_2_9_[[#Headers],[NBAA Addr2]],'By serial number'!$A$1:$AV$1,0)))=0,"",INDEX('By serial number'!$A:$AV,MATCH(TEXT($C217,"000"),'By serial number'!$A:$A,0),MATCH(_7043_DJones_1_export_excel_2_9_[[#Headers],[NBAA Addr2]],'By serial number'!$A$1:$AV$1,0)))</f>
        <v/>
      </c>
      <c r="AZ217" s="4" t="str">
        <f>IF(LEN(INDEX('By serial number'!$A:$AV,MATCH(TEXT($C217,"000"),'By serial number'!$A:$A,0),MATCH(_7043_DJones_1_export_excel_2_9_[[#Headers],[NBAA City]],'By serial number'!$A$1:$AV$1,0)))=0,"",INDEX('By serial number'!$A:$AV,MATCH(TEXT($C217,"000"),'By serial number'!$A:$A,0),MATCH(_7043_DJones_1_export_excel_2_9_[[#Headers],[NBAA City]],'By serial number'!$A$1:$AV$1,0)))</f>
        <v/>
      </c>
      <c r="BA217" s="4" t="str">
        <f>IF(LEN(INDEX('By serial number'!$A:$AV,MATCH(TEXT($C217,"000"),'By serial number'!$A:$A,0),MATCH(_7043_DJones_1_export_excel_2_9_[[#Headers],[NBAA State]],'By serial number'!$A$1:$AV$1,0)))=0,"",INDEX('By serial number'!$A:$AV,MATCH(TEXT($C217,"000"),'By serial number'!$A:$A,0),MATCH(_7043_DJones_1_export_excel_2_9_[[#Headers],[NBAA State]],'By serial number'!$A$1:$AV$1,0)))</f>
        <v/>
      </c>
      <c r="BB217" s="4" t="str">
        <f>IF(LEN(INDEX('By serial number'!$A:$AV,MATCH(TEXT($C217,"000"),'By serial number'!$A:$A,0),MATCH(_7043_DJones_1_export_excel_2_9_[[#Headers],[NBAA Zip]],'By serial number'!$A$1:$AV$1,0)))=0,"",INDEX('By serial number'!$A:$AV,MATCH(TEXT($C217,"000"),'By serial number'!$A:$A,0),MATCH(_7043_DJones_1_export_excel_2_9_[[#Headers],[NBAA Zip]],'By serial number'!$A$1:$AV$1,0)))</f>
        <v/>
      </c>
      <c r="BC217" s="4" t="str">
        <f>IF(LEN(INDEX('By serial number'!$A:$AV,MATCH(TEXT($C217,"000"),'By serial number'!$A:$A,0),MATCH(_7043_DJones_1_export_excel_2_9_[[#Headers],[NBAA Phone]],'By serial number'!$A$1:$AV$1,0)))=0,"",INDEX('By serial number'!$A:$AV,MATCH(TEXT($C217,"000"),'By serial number'!$A:$A,0),MATCH(_7043_DJones_1_export_excel_2_9_[[#Headers],[NBAA Phone]],'By serial number'!$A$1:$AV$1,0)))</f>
        <v/>
      </c>
      <c r="BD217" s="4" t="str">
        <f>IF(LEN(INDEX('By serial number'!$A:$AV,MATCH(TEXT($C217,"000"),'By serial number'!$A:$A,0),MATCH(_7043_DJones_1_export_excel_2_9_[[#Headers],[NBAA Web]],'By serial number'!$A$1:$AV$1,0)))=0,"",INDEX('By serial number'!$A:$AV,MATCH(TEXT($C217,"000"),'By serial number'!$A:$A,0),MATCH(_7043_DJones_1_export_excel_2_9_[[#Headers],[NBAA Web]],'By serial number'!$A$1:$AV$1,0)))</f>
        <v/>
      </c>
      <c r="BE217" s="4" t="str">
        <f>IF(LEN(INDEX('By serial number'!$A:$AV,MATCH(TEXT($C217,"000"),'By serial number'!$A:$A,0),MATCH(_7043_DJones_1_export_excel_2_9_[[#Headers],[NBAA email]],'By serial number'!$A$1:$AV$1,0)))=0,"",INDEX('By serial number'!$A:$AV,MATCH(TEXT($C217,"000"),'By serial number'!$A:$A,0),MATCH(_7043_DJones_1_export_excel_2_9_[[#Headers],[NBAA email]],'By serial number'!$A$1:$AV$1,0)))</f>
        <v/>
      </c>
      <c r="BF217" s="4" t="str">
        <f>IF(LEN(INDEX('By serial number'!$A:$AV,MATCH(TEXT($C217,"000"),'By serial number'!$A:$A,0),MATCH(_7043_DJones_1_export_excel_2_9_[[#Headers],[NBAA NBAA Link]],'By serial number'!$A$1:$AV$1,0)))=0,"",INDEX('By serial number'!$A:$AV,MATCH(TEXT($C217,"000"),'By serial number'!$A:$A,0),MATCH(_7043_DJones_1_export_excel_2_9_[[#Headers],[NBAA NBAA Link]],'By serial number'!$A$1:$AV$1,0)))</f>
        <v/>
      </c>
      <c r="BG217" s="4" t="str">
        <f>IF(LEN(INDEX('By serial number'!$A:$AV,MATCH(TEXT($C217,"000"),'By serial number'!$A:$A,0),MATCH(_7043_DJones_1_export_excel_2_9_[[#Headers],[Certificate Designator]],'By serial number'!$A$1:$AV$1,0)))=0,"",INDEX('By serial number'!$A:$AV,MATCH(TEXT($C217,"000"),'By serial number'!$A:$A,0),MATCH(_7043_DJones_1_export_excel_2_9_[[#Headers],[Certificate Designator]],'By serial number'!$A$1:$AV$1,0)))</f>
        <v>1DVA</v>
      </c>
      <c r="BH217" s="4" t="str">
        <f>IF(LEN(INDEX('By serial number'!$A:$AV,MATCH(TEXT($C217,"000"),'By serial number'!$A:$A,0),MATCH(_7043_DJones_1_export_excel_2_9_[[#Headers],[Company Name]],'By serial number'!$A$1:$AV$1,0)))=0,"",INDEX('By serial number'!$A:$AV,MATCH(TEXT($C217,"000"),'By serial number'!$A:$A,0),MATCH(_7043_DJones_1_export_excel_2_9_[[#Headers],[Company Name]],'By serial number'!$A$1:$AV$1,0)))</f>
        <v>DORADO AVIATION LLC</v>
      </c>
      <c r="BI217" s="4" t="str">
        <f>IF(LEN(INDEX('By serial number'!$A:$AV,MATCH(TEXT($C217,"000"),'By serial number'!$A:$A,0),MATCH(_7043_DJones_1_export_excel_2_9_[[#Headers],[CEO_Name]],'By serial number'!$A$1:$AV$1,0)))=0,"",INDEX('By serial number'!$A:$AV,MATCH(TEXT($C217,"000"),'By serial number'!$A:$A,0),MATCH(_7043_DJones_1_export_excel_2_9_[[#Headers],[CEO_Name]],'By serial number'!$A$1:$AV$1,0)))</f>
        <v/>
      </c>
      <c r="BJ217" s="4" t="str">
        <f>IF(LEN(INDEX('By serial number'!$A:$AV,MATCH(TEXT($C217,"000"),'By serial number'!$A:$A,0),MATCH(_7043_DJones_1_export_excel_2_9_[[#Headers],[CEO_Title]],'By serial number'!$A$1:$AV$1,0)))=0,"",INDEX('By serial number'!$A:$AV,MATCH(TEXT($C217,"000"),'By serial number'!$A:$A,0),MATCH(_7043_DJones_1_export_excel_2_9_[[#Headers],[CEO_Title]],'By serial number'!$A$1:$AV$1,0)))</f>
        <v/>
      </c>
      <c r="BK217" s="4" t="str">
        <f>IF(LEN(INDEX('By serial number'!$A:$AV,MATCH(TEXT($C217,"000"),'By serial number'!$A:$A,0),MATCH(_7043_DJones_1_export_excel_2_9_[[#Headers],[CEO_Address1]],'By serial number'!$A$1:$AV$1,0)))=0,"",INDEX('By serial number'!$A:$AV,MATCH(TEXT($C217,"000"),'By serial number'!$A:$A,0),MATCH(_7043_DJones_1_export_excel_2_9_[[#Headers],[CEO_Address1]],'By serial number'!$A$1:$AV$1,0)))</f>
        <v/>
      </c>
      <c r="BL217" s="4" t="str">
        <f>IF(LEN(INDEX('By serial number'!$A:$AV,MATCH(TEXT($C217,"000"),'By serial number'!$A:$A,0),MATCH(_7043_DJones_1_export_excel_2_9_[[#Headers],[CEO_Address2]],'By serial number'!$A$1:$AV$1,0)))=0,"",INDEX('By serial number'!$A:$AV,MATCH(TEXT($C217,"000"),'By serial number'!$A:$A,0),MATCH(_7043_DJones_1_export_excel_2_9_[[#Headers],[CEO_Address2]],'By serial number'!$A$1:$AV$1,0)))</f>
        <v/>
      </c>
      <c r="BM217" s="4" t="str">
        <f>IF(LEN(INDEX('By serial number'!$A:$AV,MATCH(TEXT($C217,"000"),'By serial number'!$A:$A,0),MATCH(_7043_DJones_1_export_excel_2_9_[[#Headers],[CEO_Address3]],'By serial number'!$A$1:$AV$1,0)))=0,"",INDEX('By serial number'!$A:$AV,MATCH(TEXT($C217,"000"),'By serial number'!$A:$A,0),MATCH(_7043_DJones_1_export_excel_2_9_[[#Headers],[CEO_Address3]],'By serial number'!$A$1:$AV$1,0)))</f>
        <v/>
      </c>
      <c r="BN217" s="4" t="str">
        <f>IF(LEN(INDEX('By serial number'!$A:$AV,MATCH(TEXT($C217,"000"),'By serial number'!$A:$A,0),MATCH(_7043_DJones_1_export_excel_2_9_[[#Headers],[CEO_City]],'By serial number'!$A$1:$AV$1,0)))=0,"",INDEX('By serial number'!$A:$AV,MATCH(TEXT($C217,"000"),'By serial number'!$A:$A,0),MATCH(_7043_DJones_1_export_excel_2_9_[[#Headers],[CEO_City]],'By serial number'!$A$1:$AV$1,0)))</f>
        <v/>
      </c>
      <c r="BO217" s="4" t="str">
        <f>IF(LEN(INDEX('By serial number'!$A:$AV,MATCH(TEXT($C217,"000"),'By serial number'!$A:$A,0),MATCH(_7043_DJones_1_export_excel_2_9_[[#Headers],[CEO_State]],'By serial number'!$A$1:$AV$1,0)))=0,"",INDEX('By serial number'!$A:$AV,MATCH(TEXT($C217,"000"),'By serial number'!$A:$A,0),MATCH(_7043_DJones_1_export_excel_2_9_[[#Headers],[CEO_State]],'By serial number'!$A$1:$AV$1,0)))</f>
        <v/>
      </c>
      <c r="BP217" s="4" t="str">
        <f>IF(LEN(INDEX('By serial number'!$A:$AV,MATCH(TEXT($C217,"000"),'By serial number'!$A:$A,0),MATCH(_7043_DJones_1_export_excel_2_9_[[#Headers],[CEO_Postal_Code]],'By serial number'!$A$1:$AV$1,0)))=0,"",INDEX('By serial number'!$A:$AV,MATCH(TEXT($C217,"000"),'By serial number'!$A:$A,0),MATCH(_7043_DJones_1_export_excel_2_9_[[#Headers],[CEO_Postal_Code]],'By serial number'!$A$1:$AV$1,0)))</f>
        <v/>
      </c>
      <c r="BQ217" s="4" t="str">
        <f>IF(LEN(INDEX('By serial number'!$A:$AV,MATCH(TEXT($C217,"000"),'By serial number'!$A:$A,0),MATCH(_7043_DJones_1_export_excel_2_9_[[#Headers],[CEO_Country]],'By serial number'!$A$1:$AV$1,0)))=0,"",INDEX('By serial number'!$A:$AV,MATCH(TEXT($C217,"000"),'By serial number'!$A:$A,0),MATCH(_7043_DJones_1_export_excel_2_9_[[#Headers],[CEO_Country]],'By serial number'!$A$1:$AV$1,0)))</f>
        <v/>
      </c>
      <c r="BR217" s="4" t="str">
        <f>IF(LEN(INDEX('By serial number'!$A:$AV,MATCH(TEXT($C217,"000"),'By serial number'!$A:$A,0),MATCH(_7043_DJones_1_export_excel_2_9_[[#Headers],[CEO_Phone]],'By serial number'!$A$1:$AV$1,0)))=0,"",INDEX('By serial number'!$A:$AV,MATCH(TEXT($C217,"000"),'By serial number'!$A:$A,0),MATCH(_7043_DJones_1_export_excel_2_9_[[#Headers],[CEO_Phone]],'By serial number'!$A$1:$AV$1,0)))</f>
        <v/>
      </c>
      <c r="BS217" s="4" t="str">
        <f>IF(LEN(INDEX('By serial number'!$A:$AV,MATCH(TEXT($C217,"000"),'By serial number'!$A:$A,0),MATCH(_7043_DJones_1_export_excel_2_9_[[#Headers],[CEO_Phone_Extension]],'By serial number'!$A$1:$AV$1,0)))=0,"",INDEX('By serial number'!$A:$AV,MATCH(TEXT($C217,"000"),'By serial number'!$A:$A,0),MATCH(_7043_DJones_1_export_excel_2_9_[[#Headers],[CEO_Phone_Extension]],'By serial number'!$A$1:$AV$1,0)))</f>
        <v/>
      </c>
      <c r="BT217" s="4" t="str">
        <f>IF(LEN(INDEX('By serial number'!$A:$AV,MATCH(TEXT($C217,"000"),'By serial number'!$A:$A,0),MATCH(_7043_DJones_1_export_excel_2_9_[[#Headers],[CEO_Foreign_Phone]],'By serial number'!$A$1:$AV$1,0)))=0,"",INDEX('By serial number'!$A:$AV,MATCH(TEXT($C217,"000"),'By serial number'!$A:$A,0),MATCH(_7043_DJones_1_export_excel_2_9_[[#Headers],[CEO_Foreign_Phone]],'By serial number'!$A$1:$AV$1,0)))</f>
        <v/>
      </c>
      <c r="BU217" s="4" t="str">
        <f>IFERROR(INDEX(Zerobounce!$A:$B,MATCH(_7043_DJones_1_export_excel_2_9_[[#This Row],[COMPEMAILADDRESS]],Zerobounce!$A:$A,0),2),"")</f>
        <v/>
      </c>
      <c r="BV217" s="4" t="str">
        <f>IFERROR(INDEX(Zerobounce!$A:$B,MATCH(_7043_DJones_1_export_excel_2_9_[[#This Row],[CONTACTEMAIL]],Zerobounce!$A:$A,0),2),"")</f>
        <v>valid</v>
      </c>
      <c r="BW217" s="11"/>
    </row>
    <row r="218" spans="1:75" x14ac:dyDescent="0.25">
      <c r="A218" s="4" t="s">
        <v>999</v>
      </c>
      <c r="B218" s="4" t="s">
        <v>1000</v>
      </c>
      <c r="C218">
        <v>321</v>
      </c>
      <c r="D218" s="4" t="s">
        <v>954</v>
      </c>
      <c r="E218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N123QU</v>
      </c>
      <c r="F218" s="4" t="s">
        <v>2361</v>
      </c>
      <c r="G218" s="4"/>
      <c r="H218" s="4" t="s">
        <v>508</v>
      </c>
      <c r="I218" s="4" t="s">
        <v>515</v>
      </c>
      <c r="J218" s="4" t="s">
        <v>2362</v>
      </c>
      <c r="K218" s="4" t="s">
        <v>2363</v>
      </c>
      <c r="L218" s="4"/>
      <c r="M218" s="4" t="s">
        <v>2364</v>
      </c>
      <c r="N218" s="4"/>
      <c r="O218">
        <v>968</v>
      </c>
      <c r="P218" s="4" t="s">
        <v>508</v>
      </c>
      <c r="Q218" s="4" t="s">
        <v>1016</v>
      </c>
      <c r="R218" s="4"/>
      <c r="S218" s="4"/>
      <c r="T218" s="4" t="s">
        <v>2365</v>
      </c>
      <c r="U218" s="4"/>
      <c r="V218" s="4" t="s">
        <v>2337</v>
      </c>
      <c r="W218" s="4" t="s">
        <v>2371</v>
      </c>
      <c r="X218" s="4" t="s">
        <v>1395</v>
      </c>
      <c r="Y218" s="4"/>
      <c r="Z218" s="4" t="s">
        <v>2365</v>
      </c>
      <c r="AA218" s="4"/>
      <c r="AB218" s="4"/>
      <c r="AC218" s="4" t="str">
        <f>IF(LEN(INDEX('By serial number'!$A:$AV,MATCH(TEXT($C218,"000"),'By serial number'!$A:$A,0),MATCH(_7043_DJones_1_export_excel_2_9_[[#Headers],["Operator"]],'By serial number'!$A$1:$AV$1,0)))=0,"",INDEX('By serial number'!$A:$AV,MATCH(TEXT($C218,"000"),'By serial number'!$A:$A,0),MATCH(_7043_DJones_1_export_excel_2_9_[[#Headers],["Operator"]],'By serial number'!$A$1:$AV$1,0)))</f>
        <v/>
      </c>
      <c r="AD218" s="4" t="str">
        <f>IF(LEN(INDEX('By serial number'!$A:$AV,MATCH(TEXT($C218,"000"),'By serial number'!$A:$A,0),MATCH(_7043_DJones_1_export_excel_2_9_[[#Headers],[Data]],'By serial number'!$A$1:$AV$1,0)))=0,"",INDEX('By serial number'!$A:$AV,MATCH(TEXT($C218,"000"),'By serial number'!$A:$A,0),MATCH(_7043_DJones_1_export_excel_2_9_[[#Headers],[Data]],'By serial number'!$A$1:$AV$1,0)))</f>
        <v>Dorado Aviation LLC, Guaynabo PR delivered 11/18/16</v>
      </c>
      <c r="AE218" s="4" t="str">
        <f>IF(LEN(INDEX('By serial number'!$A:$AV,MATCH(TEXT($C218,"000"),'By serial number'!$A:$A,0),MATCH(_7043_DJones_1_export_excel_2_9_[[#Headers],[NAME]],'By serial number'!$A$1:$AV$1,0)))=0,"",INDEX('By serial number'!$A:$AV,MATCH(TEXT($C218,"000"),'By serial number'!$A:$A,0),MATCH(_7043_DJones_1_export_excel_2_9_[[#Headers],[NAME]],'By serial number'!$A$1:$AV$1,0)))</f>
        <v>DORADO AVIATION LLC</v>
      </c>
      <c r="AF218" s="4" t="str">
        <f>IF(LEN(INDEX('By serial number'!$A:$AV,MATCH(TEXT($C218,"000"),'By serial number'!$A:$A,0),MATCH(_7043_DJones_1_export_excel_2_9_[[#Headers],[STREET]],'By serial number'!$A$1:$AV$1,0)))=0,"",INDEX('By serial number'!$A:$AV,MATCH(TEXT($C218,"000"),'By serial number'!$A:$A,0),MATCH(_7043_DJones_1_export_excel_2_9_[[#Headers],[STREET]],'By serial number'!$A$1:$AV$1,0)))</f>
        <v>100 CAR 165 STE 508 CENTRO INTL</v>
      </c>
      <c r="AG218" s="4" t="str">
        <f>IF(LEN(INDEX('By serial number'!$A:$AV,MATCH(TEXT($C218,"000"),'By serial number'!$A:$A,0),MATCH(_7043_DJones_1_export_excel_2_9_[[#Headers],[CITY]],'By serial number'!$A$1:$AV$1,0)))=0,"",INDEX('By serial number'!$A:$AV,MATCH(TEXT($C218,"000"),'By serial number'!$A:$A,0),MATCH(_7043_DJones_1_export_excel_2_9_[[#Headers],[CITY]],'By serial number'!$A$1:$AV$1,0)))</f>
        <v>GUAYNABO</v>
      </c>
      <c r="AH218" s="4" t="str">
        <f>IF(LEN(INDEX('By serial number'!$A:$AV,MATCH(TEXT($C218,"000"),'By serial number'!$A:$A,0),MATCH(_7043_DJones_1_export_excel_2_9_[[#Headers],[STATE]],'By serial number'!$A$1:$AV$1,0)))=0,"",INDEX('By serial number'!$A:$AV,MATCH(TEXT($C218,"000"),'By serial number'!$A:$A,0),MATCH(_7043_DJones_1_export_excel_2_9_[[#Headers],[STATE]],'By serial number'!$A$1:$AV$1,0)))</f>
        <v>PR</v>
      </c>
      <c r="AI218" s="4" t="e">
        <f>IF(LEN(INDEX('By serial number'!$A:$AV,MATCH(TEXT($C218,"000"),'By serial number'!$A:$A,0),MATCH(_7043_DJones_1_export_excel_2_9_[[#Headers],[Column1]],'By serial number'!$A$1:$AV$1,0)))=0,"",INDEX('By serial number'!$A:$AV,MATCH(TEXT($C218,"000"),'By serial number'!$A:$A,0),MATCH(_7043_DJones_1_export_excel_2_9_[[#Headers],[Column1]],'By serial number'!$A$1:$AV$1,0)))</f>
        <v>#N/A</v>
      </c>
      <c r="AJ218" s="4" t="str">
        <f>IF(LEN(INDEX('By serial number'!$A:$AV,MATCH(TEXT($C218,"000"),'By serial number'!$A:$A,0),MATCH(_7043_DJones_1_export_excel_2_9_[[#Headers],[OTHER NAMES(1)]],'By serial number'!$A$1:$AV$1,0)))=0,"",INDEX('By serial number'!$A:$AV,MATCH(TEXT($C218,"000"),'By serial number'!$A:$A,0),MATCH(_7043_DJones_1_export_excel_2_9_[[#Headers],[OTHER NAMES(1)]],'By serial number'!$A$1:$AV$1,0)))</f>
        <v/>
      </c>
      <c r="AK218" s="4" t="str">
        <f>IF(LEN(INDEX('By serial number'!$A:$AV,MATCH(TEXT($C218,"000"),'By serial number'!$A:$A,0),MATCH(_7043_DJones_1_export_excel_2_9_[[#Headers],[OTHER NAMES(2)]],'By serial number'!$A$1:$AV$1,0)))=0,"",INDEX('By serial number'!$A:$AV,MATCH(TEXT($C218,"000"),'By serial number'!$A:$A,0),MATCH(_7043_DJones_1_export_excel_2_9_[[#Headers],[OTHER NAMES(2)]],'By serial number'!$A$1:$AV$1,0)))</f>
        <v/>
      </c>
      <c r="AL218" s="4" t="str">
        <f>IF(LEN(INDEX('By serial number'!$A:$AV,MATCH(TEXT($C218,"000"),'By serial number'!$A:$A,0),MATCH(_7043_DJones_1_export_excel_2_9_[[#Headers],[Part 135 Certificate Holder Name]],'By serial number'!$A$1:$AV$1,0)))=0,"",INDEX('By serial number'!$A:$AV,MATCH(TEXT($C218,"000"),'By serial number'!$A:$A,0),MATCH(_7043_DJones_1_export_excel_2_9_[[#Headers],[Part 135 Certificate Holder Name]],'By serial number'!$A$1:$AV$1,0)))</f>
        <v>DORADO AVIATION LLC</v>
      </c>
      <c r="AM218" s="4" t="str">
        <f>IF(LEN(INDEX('By serial number'!$A:$AV,MATCH(TEXT($C218,"000"),'By serial number'!$A:$A,0),MATCH(_7043_DJones_1_export_excel_2_9_[[#Headers],[Part 135 Dsgn]],'By serial number'!$A$1:$AV$1,0)))=0,"",INDEX('By serial number'!$A:$AV,MATCH(TEXT($C218,"000"),'By serial number'!$A:$A,0),MATCH(_7043_DJones_1_export_excel_2_9_[[#Headers],[Part 135 Dsgn]],'By serial number'!$A$1:$AV$1,0)))</f>
        <v>1DVA</v>
      </c>
      <c r="AN218" s="4" t="e">
        <f>IF(LEN(INDEX('By serial number'!$A:$AV,MATCH(TEXT($C218,"000"),'By serial number'!$A:$A,0),MATCH(_7043_DJones_1_export_excel_2_9_[[#Headers],[Column2]],'By serial number'!$A$1:$AV$1,0)))=0,"",INDEX('By serial number'!$A:$AV,MATCH(TEXT($C218,"000"),'By serial number'!$A:$A,0),MATCH(_7043_DJones_1_export_excel_2_9_[[#Headers],[Column2]],'By serial number'!$A$1:$AV$1,0)))</f>
        <v>#N/A</v>
      </c>
      <c r="AO218" s="4" t="str">
        <f>IF(LEN(INDEX('By serial number'!$A:$AV,MATCH(TEXT($C218,"000"),'By serial number'!$A:$A,0),MATCH(_7043_DJones_1_export_excel_2_9_[[#Headers],[DNB Key People]],'By serial number'!$A$1:$AV$1,0)))=0,"",INDEX('By serial number'!$A:$AV,MATCH(TEXT($C218,"000"),'By serial number'!$A:$A,0),MATCH(_7043_DJones_1_export_excel_2_9_[[#Headers],[DNB Key People]],'By serial number'!$A$1:$AV$1,0)))</f>
        <v/>
      </c>
      <c r="AP218" s="4" t="str">
        <f>IF(LEN(INDEX('By serial number'!$A:$AV,MATCH(TEXT($C218,"000"),'By serial number'!$A:$A,0),MATCH(_7043_DJones_1_export_excel_2_9_[[#Headers],[POC]],'By serial number'!$A$1:$AV$1,0)))=0,"",INDEX('By serial number'!$A:$AV,MATCH(TEXT($C218,"000"),'By serial number'!$A:$A,0),MATCH(_7043_DJones_1_export_excel_2_9_[[#Headers],[POC]],'By serial number'!$A$1:$AV$1,0)))</f>
        <v/>
      </c>
      <c r="AQ218" s="4" t="str">
        <f>IF(LEN(INDEX('By serial number'!$A:$AV,MATCH(TEXT($C218,"000"),'By serial number'!$A:$A,0),MATCH(_7043_DJones_1_export_excel_2_9_[[#Headers],[Title]],'By serial number'!$A$1:$AV$1,0)))=0,"",INDEX('By serial number'!$A:$AV,MATCH(TEXT($C218,"000"),'By serial number'!$A:$A,0),MATCH(_7043_DJones_1_export_excel_2_9_[[#Headers],[Title]],'By serial number'!$A$1:$AV$1,0)))</f>
        <v/>
      </c>
      <c r="AR218" s="4" t="str">
        <f>IF(LEN(INDEX('By serial number'!$A:$AV,MATCH(TEXT($C218,"000"),'By serial number'!$A:$A,0),MATCH(_7043_DJones_1_export_excel_2_9_[[#Headers],[Address]],'By serial number'!$A$1:$AV$1,0)))=0,"",INDEX('By serial number'!$A:$AV,MATCH(TEXT($C218,"000"),'By serial number'!$A:$A,0),MATCH(_7043_DJones_1_export_excel_2_9_[[#Headers],[Address]],'By serial number'!$A$1:$AV$1,0)))</f>
        <v/>
      </c>
      <c r="AS218" s="4" t="e">
        <f>IF(LEN(INDEX('By serial number'!$A:$AV,MATCH(TEXT($C218,"000"),'By serial number'!$A:$A,0),MATCH(_7043_DJones_1_export_excel_2_9_[[#Headers],[Column3]],'By serial number'!$A$1:$AV$1,0)))=0,"",INDEX('By serial number'!$A:$AV,MATCH(TEXT($C218,"000"),'By serial number'!$A:$A,0),MATCH(_7043_DJones_1_export_excel_2_9_[[#Headers],[Column3]],'By serial number'!$A$1:$AV$1,0)))</f>
        <v>#N/A</v>
      </c>
      <c r="AT218" s="4" t="str">
        <f>IF(LEN(INDEX('By serial number'!$A:$AV,MATCH(TEXT($C218,"000"),'By serial number'!$A:$A,0),MATCH(_7043_DJones_1_export_excel_2_9_[[#Headers],[Phone]],'By serial number'!$A$1:$AV$1,0)))=0,"",INDEX('By serial number'!$A:$AV,MATCH(TEXT($C218,"000"),'By serial number'!$A:$A,0),MATCH(_7043_DJones_1_export_excel_2_9_[[#Headers],[Phone]],'By serial number'!$A$1:$AV$1,0)))</f>
        <v/>
      </c>
      <c r="AU218" s="4" t="str">
        <f>IF(LEN(INDEX('By serial number'!$A:$AV,MATCH(TEXT($C218,"000"),'By serial number'!$A:$A,0),MATCH(_7043_DJones_1_export_excel_2_9_[[#Headers],[Email]],'By serial number'!$A$1:$AV$1,0)))=0,"",INDEX('By serial number'!$A:$AV,MATCH(TEXT($C218,"000"),'By serial number'!$A:$A,0),MATCH(_7043_DJones_1_export_excel_2_9_[[#Headers],[Email]],'By serial number'!$A$1:$AV$1,0)))</f>
        <v/>
      </c>
      <c r="AV218" s="4" t="e">
        <f>IF(LEN(INDEX('By serial number'!$A:$AV,MATCH(TEXT($C218,"000"),'By serial number'!$A:$A,0),MATCH(_7043_DJones_1_export_excel_2_9_[[#Headers],[Column4]],'By serial number'!$A$1:$AV$1,0)))=0,"",INDEX('By serial number'!$A:$AV,MATCH(TEXT($C218,"000"),'By serial number'!$A:$A,0),MATCH(_7043_DJones_1_export_excel_2_9_[[#Headers],[Column4]],'By serial number'!$A$1:$AV$1,0)))</f>
        <v>#N/A</v>
      </c>
      <c r="AW218" s="4" t="str">
        <f>IF(LEN(INDEX('By serial number'!$A:$AV,MATCH(TEXT($C218,"000"),'By serial number'!$A:$A,0),MATCH(_7043_DJones_1_export_excel_2_9_[[#Headers],[NBAA Name]],'By serial number'!$A$1:$AV$1,0)))=0,"",INDEX('By serial number'!$A:$AV,MATCH(TEXT($C218,"000"),'By serial number'!$A:$A,0),MATCH(_7043_DJones_1_export_excel_2_9_[[#Headers],[NBAA Name]],'By serial number'!$A$1:$AV$1,0)))</f>
        <v/>
      </c>
      <c r="AX218" s="4" t="str">
        <f>IF(LEN(INDEX('By serial number'!$A:$AV,MATCH(TEXT($C218,"000"),'By serial number'!$A:$A,0),MATCH(_7043_DJones_1_export_excel_2_9_[[#Headers],[NBAA Addr1]],'By serial number'!$A$1:$AV$1,0)))=0,"",INDEX('By serial number'!$A:$AV,MATCH(TEXT($C218,"000"),'By serial number'!$A:$A,0),MATCH(_7043_DJones_1_export_excel_2_9_[[#Headers],[NBAA Addr1]],'By serial number'!$A$1:$AV$1,0)))</f>
        <v/>
      </c>
      <c r="AY218" s="4" t="str">
        <f>IF(LEN(INDEX('By serial number'!$A:$AV,MATCH(TEXT($C218,"000"),'By serial number'!$A:$A,0),MATCH(_7043_DJones_1_export_excel_2_9_[[#Headers],[NBAA Addr2]],'By serial number'!$A$1:$AV$1,0)))=0,"",INDEX('By serial number'!$A:$AV,MATCH(TEXT($C218,"000"),'By serial number'!$A:$A,0),MATCH(_7043_DJones_1_export_excel_2_9_[[#Headers],[NBAA Addr2]],'By serial number'!$A$1:$AV$1,0)))</f>
        <v/>
      </c>
      <c r="AZ218" s="4" t="str">
        <f>IF(LEN(INDEX('By serial number'!$A:$AV,MATCH(TEXT($C218,"000"),'By serial number'!$A:$A,0),MATCH(_7043_DJones_1_export_excel_2_9_[[#Headers],[NBAA City]],'By serial number'!$A$1:$AV$1,0)))=0,"",INDEX('By serial number'!$A:$AV,MATCH(TEXT($C218,"000"),'By serial number'!$A:$A,0),MATCH(_7043_DJones_1_export_excel_2_9_[[#Headers],[NBAA City]],'By serial number'!$A$1:$AV$1,0)))</f>
        <v/>
      </c>
      <c r="BA218" s="4" t="str">
        <f>IF(LEN(INDEX('By serial number'!$A:$AV,MATCH(TEXT($C218,"000"),'By serial number'!$A:$A,0),MATCH(_7043_DJones_1_export_excel_2_9_[[#Headers],[NBAA State]],'By serial number'!$A$1:$AV$1,0)))=0,"",INDEX('By serial number'!$A:$AV,MATCH(TEXT($C218,"000"),'By serial number'!$A:$A,0),MATCH(_7043_DJones_1_export_excel_2_9_[[#Headers],[NBAA State]],'By serial number'!$A$1:$AV$1,0)))</f>
        <v/>
      </c>
      <c r="BB218" s="4" t="str">
        <f>IF(LEN(INDEX('By serial number'!$A:$AV,MATCH(TEXT($C218,"000"),'By serial number'!$A:$A,0),MATCH(_7043_DJones_1_export_excel_2_9_[[#Headers],[NBAA Zip]],'By serial number'!$A$1:$AV$1,0)))=0,"",INDEX('By serial number'!$A:$AV,MATCH(TEXT($C218,"000"),'By serial number'!$A:$A,0),MATCH(_7043_DJones_1_export_excel_2_9_[[#Headers],[NBAA Zip]],'By serial number'!$A$1:$AV$1,0)))</f>
        <v/>
      </c>
      <c r="BC218" s="4" t="str">
        <f>IF(LEN(INDEX('By serial number'!$A:$AV,MATCH(TEXT($C218,"000"),'By serial number'!$A:$A,0),MATCH(_7043_DJones_1_export_excel_2_9_[[#Headers],[NBAA Phone]],'By serial number'!$A$1:$AV$1,0)))=0,"",INDEX('By serial number'!$A:$AV,MATCH(TEXT($C218,"000"),'By serial number'!$A:$A,0),MATCH(_7043_DJones_1_export_excel_2_9_[[#Headers],[NBAA Phone]],'By serial number'!$A$1:$AV$1,0)))</f>
        <v/>
      </c>
      <c r="BD218" s="4" t="str">
        <f>IF(LEN(INDEX('By serial number'!$A:$AV,MATCH(TEXT($C218,"000"),'By serial number'!$A:$A,0),MATCH(_7043_DJones_1_export_excel_2_9_[[#Headers],[NBAA Web]],'By serial number'!$A$1:$AV$1,0)))=0,"",INDEX('By serial number'!$A:$AV,MATCH(TEXT($C218,"000"),'By serial number'!$A:$A,0),MATCH(_7043_DJones_1_export_excel_2_9_[[#Headers],[NBAA Web]],'By serial number'!$A$1:$AV$1,0)))</f>
        <v/>
      </c>
      <c r="BE218" s="4" t="str">
        <f>IF(LEN(INDEX('By serial number'!$A:$AV,MATCH(TEXT($C218,"000"),'By serial number'!$A:$A,0),MATCH(_7043_DJones_1_export_excel_2_9_[[#Headers],[NBAA email]],'By serial number'!$A$1:$AV$1,0)))=0,"",INDEX('By serial number'!$A:$AV,MATCH(TEXT($C218,"000"),'By serial number'!$A:$A,0),MATCH(_7043_DJones_1_export_excel_2_9_[[#Headers],[NBAA email]],'By serial number'!$A$1:$AV$1,0)))</f>
        <v/>
      </c>
      <c r="BF218" s="4" t="str">
        <f>IF(LEN(INDEX('By serial number'!$A:$AV,MATCH(TEXT($C218,"000"),'By serial number'!$A:$A,0),MATCH(_7043_DJones_1_export_excel_2_9_[[#Headers],[NBAA NBAA Link]],'By serial number'!$A$1:$AV$1,0)))=0,"",INDEX('By serial number'!$A:$AV,MATCH(TEXT($C218,"000"),'By serial number'!$A:$A,0),MATCH(_7043_DJones_1_export_excel_2_9_[[#Headers],[NBAA NBAA Link]],'By serial number'!$A$1:$AV$1,0)))</f>
        <v/>
      </c>
      <c r="BG218" s="4" t="str">
        <f>IF(LEN(INDEX('By serial number'!$A:$AV,MATCH(TEXT($C218,"000"),'By serial number'!$A:$A,0),MATCH(_7043_DJones_1_export_excel_2_9_[[#Headers],[Certificate Designator]],'By serial number'!$A$1:$AV$1,0)))=0,"",INDEX('By serial number'!$A:$AV,MATCH(TEXT($C218,"000"),'By serial number'!$A:$A,0),MATCH(_7043_DJones_1_export_excel_2_9_[[#Headers],[Certificate Designator]],'By serial number'!$A$1:$AV$1,0)))</f>
        <v>1DVA</v>
      </c>
      <c r="BH218" s="4" t="str">
        <f>IF(LEN(INDEX('By serial number'!$A:$AV,MATCH(TEXT($C218,"000"),'By serial number'!$A:$A,0),MATCH(_7043_DJones_1_export_excel_2_9_[[#Headers],[Company Name]],'By serial number'!$A$1:$AV$1,0)))=0,"",INDEX('By serial number'!$A:$AV,MATCH(TEXT($C218,"000"),'By serial number'!$A:$A,0),MATCH(_7043_DJones_1_export_excel_2_9_[[#Headers],[Company Name]],'By serial number'!$A$1:$AV$1,0)))</f>
        <v>DORADO AVIATION LLC</v>
      </c>
      <c r="BI218" s="4" t="str">
        <f>IF(LEN(INDEX('By serial number'!$A:$AV,MATCH(TEXT($C218,"000"),'By serial number'!$A:$A,0),MATCH(_7043_DJones_1_export_excel_2_9_[[#Headers],[CEO_Name]],'By serial number'!$A$1:$AV$1,0)))=0,"",INDEX('By serial number'!$A:$AV,MATCH(TEXT($C218,"000"),'By serial number'!$A:$A,0),MATCH(_7043_DJones_1_export_excel_2_9_[[#Headers],[CEO_Name]],'By serial number'!$A$1:$AV$1,0)))</f>
        <v/>
      </c>
      <c r="BJ218" s="4" t="str">
        <f>IF(LEN(INDEX('By serial number'!$A:$AV,MATCH(TEXT($C218,"000"),'By serial number'!$A:$A,0),MATCH(_7043_DJones_1_export_excel_2_9_[[#Headers],[CEO_Title]],'By serial number'!$A$1:$AV$1,0)))=0,"",INDEX('By serial number'!$A:$AV,MATCH(TEXT($C218,"000"),'By serial number'!$A:$A,0),MATCH(_7043_DJones_1_export_excel_2_9_[[#Headers],[CEO_Title]],'By serial number'!$A$1:$AV$1,0)))</f>
        <v/>
      </c>
      <c r="BK218" s="4" t="str">
        <f>IF(LEN(INDEX('By serial number'!$A:$AV,MATCH(TEXT($C218,"000"),'By serial number'!$A:$A,0),MATCH(_7043_DJones_1_export_excel_2_9_[[#Headers],[CEO_Address1]],'By serial number'!$A$1:$AV$1,0)))=0,"",INDEX('By serial number'!$A:$AV,MATCH(TEXT($C218,"000"),'By serial number'!$A:$A,0),MATCH(_7043_DJones_1_export_excel_2_9_[[#Headers],[CEO_Address1]],'By serial number'!$A$1:$AV$1,0)))</f>
        <v/>
      </c>
      <c r="BL218" s="4" t="str">
        <f>IF(LEN(INDEX('By serial number'!$A:$AV,MATCH(TEXT($C218,"000"),'By serial number'!$A:$A,0),MATCH(_7043_DJones_1_export_excel_2_9_[[#Headers],[CEO_Address2]],'By serial number'!$A$1:$AV$1,0)))=0,"",INDEX('By serial number'!$A:$AV,MATCH(TEXT($C218,"000"),'By serial number'!$A:$A,0),MATCH(_7043_DJones_1_export_excel_2_9_[[#Headers],[CEO_Address2]],'By serial number'!$A$1:$AV$1,0)))</f>
        <v/>
      </c>
      <c r="BM218" s="4" t="str">
        <f>IF(LEN(INDEX('By serial number'!$A:$AV,MATCH(TEXT($C218,"000"),'By serial number'!$A:$A,0),MATCH(_7043_DJones_1_export_excel_2_9_[[#Headers],[CEO_Address3]],'By serial number'!$A$1:$AV$1,0)))=0,"",INDEX('By serial number'!$A:$AV,MATCH(TEXT($C218,"000"),'By serial number'!$A:$A,0),MATCH(_7043_DJones_1_export_excel_2_9_[[#Headers],[CEO_Address3]],'By serial number'!$A$1:$AV$1,0)))</f>
        <v/>
      </c>
      <c r="BN218" s="4" t="str">
        <f>IF(LEN(INDEX('By serial number'!$A:$AV,MATCH(TEXT($C218,"000"),'By serial number'!$A:$A,0),MATCH(_7043_DJones_1_export_excel_2_9_[[#Headers],[CEO_City]],'By serial number'!$A$1:$AV$1,0)))=0,"",INDEX('By serial number'!$A:$AV,MATCH(TEXT($C218,"000"),'By serial number'!$A:$A,0),MATCH(_7043_DJones_1_export_excel_2_9_[[#Headers],[CEO_City]],'By serial number'!$A$1:$AV$1,0)))</f>
        <v/>
      </c>
      <c r="BO218" s="4" t="str">
        <f>IF(LEN(INDEX('By serial number'!$A:$AV,MATCH(TEXT($C218,"000"),'By serial number'!$A:$A,0),MATCH(_7043_DJones_1_export_excel_2_9_[[#Headers],[CEO_State]],'By serial number'!$A$1:$AV$1,0)))=0,"",INDEX('By serial number'!$A:$AV,MATCH(TEXT($C218,"000"),'By serial number'!$A:$A,0),MATCH(_7043_DJones_1_export_excel_2_9_[[#Headers],[CEO_State]],'By serial number'!$A$1:$AV$1,0)))</f>
        <v/>
      </c>
      <c r="BP218" s="4" t="str">
        <f>IF(LEN(INDEX('By serial number'!$A:$AV,MATCH(TEXT($C218,"000"),'By serial number'!$A:$A,0),MATCH(_7043_DJones_1_export_excel_2_9_[[#Headers],[CEO_Postal_Code]],'By serial number'!$A$1:$AV$1,0)))=0,"",INDEX('By serial number'!$A:$AV,MATCH(TEXT($C218,"000"),'By serial number'!$A:$A,0),MATCH(_7043_DJones_1_export_excel_2_9_[[#Headers],[CEO_Postal_Code]],'By serial number'!$A$1:$AV$1,0)))</f>
        <v/>
      </c>
      <c r="BQ218" s="4" t="str">
        <f>IF(LEN(INDEX('By serial number'!$A:$AV,MATCH(TEXT($C218,"000"),'By serial number'!$A:$A,0),MATCH(_7043_DJones_1_export_excel_2_9_[[#Headers],[CEO_Country]],'By serial number'!$A$1:$AV$1,0)))=0,"",INDEX('By serial number'!$A:$AV,MATCH(TEXT($C218,"000"),'By serial number'!$A:$A,0),MATCH(_7043_DJones_1_export_excel_2_9_[[#Headers],[CEO_Country]],'By serial number'!$A$1:$AV$1,0)))</f>
        <v/>
      </c>
      <c r="BR218" s="4" t="str">
        <f>IF(LEN(INDEX('By serial number'!$A:$AV,MATCH(TEXT($C218,"000"),'By serial number'!$A:$A,0),MATCH(_7043_DJones_1_export_excel_2_9_[[#Headers],[CEO_Phone]],'By serial number'!$A$1:$AV$1,0)))=0,"",INDEX('By serial number'!$A:$AV,MATCH(TEXT($C218,"000"),'By serial number'!$A:$A,0),MATCH(_7043_DJones_1_export_excel_2_9_[[#Headers],[CEO_Phone]],'By serial number'!$A$1:$AV$1,0)))</f>
        <v/>
      </c>
      <c r="BS218" s="4" t="str">
        <f>IF(LEN(INDEX('By serial number'!$A:$AV,MATCH(TEXT($C218,"000"),'By serial number'!$A:$A,0),MATCH(_7043_DJones_1_export_excel_2_9_[[#Headers],[CEO_Phone_Extension]],'By serial number'!$A$1:$AV$1,0)))=0,"",INDEX('By serial number'!$A:$AV,MATCH(TEXT($C218,"000"),'By serial number'!$A:$A,0),MATCH(_7043_DJones_1_export_excel_2_9_[[#Headers],[CEO_Phone_Extension]],'By serial number'!$A$1:$AV$1,0)))</f>
        <v/>
      </c>
      <c r="BT218" s="4" t="str">
        <f>IF(LEN(INDEX('By serial number'!$A:$AV,MATCH(TEXT($C218,"000"),'By serial number'!$A:$A,0),MATCH(_7043_DJones_1_export_excel_2_9_[[#Headers],[CEO_Foreign_Phone]],'By serial number'!$A$1:$AV$1,0)))=0,"",INDEX('By serial number'!$A:$AV,MATCH(TEXT($C218,"000"),'By serial number'!$A:$A,0),MATCH(_7043_DJones_1_export_excel_2_9_[[#Headers],[CEO_Foreign_Phone]],'By serial number'!$A$1:$AV$1,0)))</f>
        <v/>
      </c>
      <c r="BU218" s="4" t="str">
        <f>IFERROR(INDEX(Zerobounce!$A:$B,MATCH(_7043_DJones_1_export_excel_2_9_[[#This Row],[COMPEMAILADDRESS]],Zerobounce!$A:$A,0),2),"")</f>
        <v/>
      </c>
      <c r="BV218" s="4" t="str">
        <f>IFERROR(INDEX(Zerobounce!$A:$B,MATCH(_7043_DJones_1_export_excel_2_9_[[#This Row],[CONTACTEMAIL]],Zerobounce!$A:$A,0),2),"")</f>
        <v/>
      </c>
      <c r="BW218" s="11"/>
    </row>
    <row r="219" spans="1:75" x14ac:dyDescent="0.25">
      <c r="A219" s="4" t="s">
        <v>999</v>
      </c>
      <c r="B219" s="4" t="s">
        <v>1000</v>
      </c>
      <c r="C219">
        <v>322</v>
      </c>
      <c r="D219" s="4" t="s">
        <v>959</v>
      </c>
      <c r="E219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N6950C</v>
      </c>
      <c r="F219" s="4" t="s">
        <v>1360</v>
      </c>
      <c r="G219" s="4" t="s">
        <v>248</v>
      </c>
      <c r="H219" s="4" t="s">
        <v>1002</v>
      </c>
      <c r="I219" s="4" t="s">
        <v>1086</v>
      </c>
      <c r="J219" s="4" t="s">
        <v>404</v>
      </c>
      <c r="K219" s="4" t="s">
        <v>1314</v>
      </c>
      <c r="L219" s="4" t="s">
        <v>1315</v>
      </c>
      <c r="M219" s="4" t="s">
        <v>288</v>
      </c>
      <c r="N219" s="4" t="s">
        <v>248</v>
      </c>
      <c r="O219">
        <v>84116</v>
      </c>
      <c r="P219" s="4" t="s">
        <v>1002</v>
      </c>
      <c r="Q219" s="4" t="s">
        <v>1316</v>
      </c>
      <c r="R219" s="4" t="s">
        <v>1317</v>
      </c>
      <c r="S219" s="4" t="s">
        <v>292</v>
      </c>
      <c r="T219" s="4" t="s">
        <v>1318</v>
      </c>
      <c r="U219" s="4"/>
      <c r="V219" s="4" t="s">
        <v>1319</v>
      </c>
      <c r="W219" s="4" t="s">
        <v>1320</v>
      </c>
      <c r="X219" s="4" t="s">
        <v>1321</v>
      </c>
      <c r="Y219" s="4" t="s">
        <v>1322</v>
      </c>
      <c r="Z219" s="4" t="s">
        <v>1323</v>
      </c>
      <c r="AA219" s="4" t="s">
        <v>1324</v>
      </c>
      <c r="AB219" s="4" t="s">
        <v>1323</v>
      </c>
      <c r="AC219" s="4" t="str">
        <f>IF(LEN(INDEX('By serial number'!$A:$AV,MATCH(TEXT($C219,"000"),'By serial number'!$A:$A,0),MATCH(_7043_DJones_1_export_excel_2_9_[[#Headers],["Operator"]],'By serial number'!$A$1:$AV$1,0)))=0,"",INDEX('By serial number'!$A:$AV,MATCH(TEXT($C219,"000"),'By serial number'!$A:$A,0),MATCH(_7043_DJones_1_export_excel_2_9_[[#Headers],["Operator"]],'By serial number'!$A$1:$AV$1,0)))</f>
        <v/>
      </c>
      <c r="AD219" s="4" t="str">
        <f>IF(LEN(INDEX('By serial number'!$A:$AV,MATCH(TEXT($C219,"000"),'By serial number'!$A:$A,0),MATCH(_7043_DJones_1_export_excel_2_9_[[#Headers],[Data]],'By serial number'!$A$1:$AV$1,0)))=0,"",INDEX('By serial number'!$A:$AV,MATCH(TEXT($C219,"000"),'By serial number'!$A:$A,0),MATCH(_7043_DJones_1_export_excel_2_9_[[#Headers],[Data]],'By serial number'!$A$1:$AV$1,0)))</f>
        <v>Milloaks LLC Salt Lake City UT bought 5/22/18</v>
      </c>
      <c r="AE219" s="4" t="str">
        <f>IF(LEN(INDEX('By serial number'!$A:$AV,MATCH(TEXT($C219,"000"),'By serial number'!$A:$A,0),MATCH(_7043_DJones_1_export_excel_2_9_[[#Headers],[NAME]],'By serial number'!$A$1:$AV$1,0)))=0,"",INDEX('By serial number'!$A:$AV,MATCH(TEXT($C219,"000"),'By serial number'!$A:$A,0),MATCH(_7043_DJones_1_export_excel_2_9_[[#Headers],[NAME]],'By serial number'!$A$1:$AV$1,0)))</f>
        <v>MILLOAKS LLC</v>
      </c>
      <c r="AF219" s="4" t="str">
        <f>IF(LEN(INDEX('By serial number'!$A:$AV,MATCH(TEXT($C219,"000"),'By serial number'!$A:$A,0),MATCH(_7043_DJones_1_export_excel_2_9_[[#Headers],[STREET]],'By serial number'!$A$1:$AV$1,0)))=0,"",INDEX('By serial number'!$A:$AV,MATCH(TEXT($C219,"000"),'By serial number'!$A:$A,0),MATCH(_7043_DJones_1_export_excel_2_9_[[#Headers],[STREET]],'By serial number'!$A$1:$AV$1,0)))</f>
        <v>1978 S WEST TEMPLE</v>
      </c>
      <c r="AG219" s="4" t="str">
        <f>IF(LEN(INDEX('By serial number'!$A:$AV,MATCH(TEXT($C219,"000"),'By serial number'!$A:$A,0),MATCH(_7043_DJones_1_export_excel_2_9_[[#Headers],[CITY]],'By serial number'!$A$1:$AV$1,0)))=0,"",INDEX('By serial number'!$A:$AV,MATCH(TEXT($C219,"000"),'By serial number'!$A:$A,0),MATCH(_7043_DJones_1_export_excel_2_9_[[#Headers],[CITY]],'By serial number'!$A$1:$AV$1,0)))</f>
        <v>SALT LAKE CITY</v>
      </c>
      <c r="AH219" s="4" t="str">
        <f>IF(LEN(INDEX('By serial number'!$A:$AV,MATCH(TEXT($C219,"000"),'By serial number'!$A:$A,0),MATCH(_7043_DJones_1_export_excel_2_9_[[#Headers],[STATE]],'By serial number'!$A$1:$AV$1,0)))=0,"",INDEX('By serial number'!$A:$AV,MATCH(TEXT($C219,"000"),'By serial number'!$A:$A,0),MATCH(_7043_DJones_1_export_excel_2_9_[[#Headers],[STATE]],'By serial number'!$A$1:$AV$1,0)))</f>
        <v>UT</v>
      </c>
      <c r="AI219" s="4" t="e">
        <f>IF(LEN(INDEX('By serial number'!$A:$AV,MATCH(TEXT($C219,"000"),'By serial number'!$A:$A,0),MATCH(_7043_DJones_1_export_excel_2_9_[[#Headers],[Column1]],'By serial number'!$A$1:$AV$1,0)))=0,"",INDEX('By serial number'!$A:$AV,MATCH(TEXT($C219,"000"),'By serial number'!$A:$A,0),MATCH(_7043_DJones_1_export_excel_2_9_[[#Headers],[Column1]],'By serial number'!$A$1:$AV$1,0)))</f>
        <v>#N/A</v>
      </c>
      <c r="AJ219" s="4" t="str">
        <f>IF(LEN(INDEX('By serial number'!$A:$AV,MATCH(TEXT($C219,"000"),'By serial number'!$A:$A,0),MATCH(_7043_DJones_1_export_excel_2_9_[[#Headers],[OTHER NAMES(1)]],'By serial number'!$A$1:$AV$1,0)))=0,"",INDEX('By serial number'!$A:$AV,MATCH(TEXT($C219,"000"),'By serial number'!$A:$A,0),MATCH(_7043_DJones_1_export_excel_2_9_[[#Headers],[OTHER NAMES(1)]],'By serial number'!$A$1:$AV$1,0)))</f>
        <v/>
      </c>
      <c r="AK219" s="4" t="str">
        <f>IF(LEN(INDEX('By serial number'!$A:$AV,MATCH(TEXT($C219,"000"),'By serial number'!$A:$A,0),MATCH(_7043_DJones_1_export_excel_2_9_[[#Headers],[OTHER NAMES(2)]],'By serial number'!$A$1:$AV$1,0)))=0,"",INDEX('By serial number'!$A:$AV,MATCH(TEXT($C219,"000"),'By serial number'!$A:$A,0),MATCH(_7043_DJones_1_export_excel_2_9_[[#Headers],[OTHER NAMES(2)]],'By serial number'!$A$1:$AV$1,0)))</f>
        <v/>
      </c>
      <c r="AL219" s="4" t="str">
        <f>IF(LEN(INDEX('By serial number'!$A:$AV,MATCH(TEXT($C219,"000"),'By serial number'!$A:$A,0),MATCH(_7043_DJones_1_export_excel_2_9_[[#Headers],[Part 135 Certificate Holder Name]],'By serial number'!$A$1:$AV$1,0)))=0,"",INDEX('By serial number'!$A:$AV,MATCH(TEXT($C219,"000"),'By serial number'!$A:$A,0),MATCH(_7043_DJones_1_export_excel_2_9_[[#Headers],[Part 135 Certificate Holder Name]],'By serial number'!$A$1:$AV$1,0)))</f>
        <v/>
      </c>
      <c r="AM219" s="4" t="str">
        <f>IF(LEN(INDEX('By serial number'!$A:$AV,MATCH(TEXT($C219,"000"),'By serial number'!$A:$A,0),MATCH(_7043_DJones_1_export_excel_2_9_[[#Headers],[Part 135 Dsgn]],'By serial number'!$A$1:$AV$1,0)))=0,"",INDEX('By serial number'!$A:$AV,MATCH(TEXT($C219,"000"),'By serial number'!$A:$A,0),MATCH(_7043_DJones_1_export_excel_2_9_[[#Headers],[Part 135 Dsgn]],'By serial number'!$A$1:$AV$1,0)))</f>
        <v/>
      </c>
      <c r="AN219" s="4" t="e">
        <f>IF(LEN(INDEX('By serial number'!$A:$AV,MATCH(TEXT($C219,"000"),'By serial number'!$A:$A,0),MATCH(_7043_DJones_1_export_excel_2_9_[[#Headers],[Column2]],'By serial number'!$A$1:$AV$1,0)))=0,"",INDEX('By serial number'!$A:$AV,MATCH(TEXT($C219,"000"),'By serial number'!$A:$A,0),MATCH(_7043_DJones_1_export_excel_2_9_[[#Headers],[Column2]],'By serial number'!$A$1:$AV$1,0)))</f>
        <v>#N/A</v>
      </c>
      <c r="AO219" s="4" t="str">
        <f>IF(LEN(INDEX('By serial number'!$A:$AV,MATCH(TEXT($C219,"000"),'By serial number'!$A:$A,0),MATCH(_7043_DJones_1_export_excel_2_9_[[#Headers],[DNB Key People]],'By serial number'!$A$1:$AV$1,0)))=0,"",INDEX('By serial number'!$A:$AV,MATCH(TEXT($C219,"000"),'By serial number'!$A:$A,0),MATCH(_7043_DJones_1_export_excel_2_9_[[#Headers],[DNB Key People]],'By serial number'!$A$1:$AV$1,0)))</f>
        <v/>
      </c>
      <c r="AP219" s="4" t="str">
        <f>IF(LEN(INDEX('By serial number'!$A:$AV,MATCH(TEXT($C219,"000"),'By serial number'!$A:$A,0),MATCH(_7043_DJones_1_export_excel_2_9_[[#Headers],[POC]],'By serial number'!$A$1:$AV$1,0)))=0,"",INDEX('By serial number'!$A:$AV,MATCH(TEXT($C219,"000"),'By serial number'!$A:$A,0),MATCH(_7043_DJones_1_export_excel_2_9_[[#Headers],[POC]],'By serial number'!$A$1:$AV$1,0)))</f>
        <v/>
      </c>
      <c r="AQ219" s="4" t="str">
        <f>IF(LEN(INDEX('By serial number'!$A:$AV,MATCH(TEXT($C219,"000"),'By serial number'!$A:$A,0),MATCH(_7043_DJones_1_export_excel_2_9_[[#Headers],[Title]],'By serial number'!$A$1:$AV$1,0)))=0,"",INDEX('By serial number'!$A:$AV,MATCH(TEXT($C219,"000"),'By serial number'!$A:$A,0),MATCH(_7043_DJones_1_export_excel_2_9_[[#Headers],[Title]],'By serial number'!$A$1:$AV$1,0)))</f>
        <v/>
      </c>
      <c r="AR219" s="4" t="str">
        <f>IF(LEN(INDEX('By serial number'!$A:$AV,MATCH(TEXT($C219,"000"),'By serial number'!$A:$A,0),MATCH(_7043_DJones_1_export_excel_2_9_[[#Headers],[Address]],'By serial number'!$A$1:$AV$1,0)))=0,"",INDEX('By serial number'!$A:$AV,MATCH(TEXT($C219,"000"),'By serial number'!$A:$A,0),MATCH(_7043_DJones_1_export_excel_2_9_[[#Headers],[Address]],'By serial number'!$A$1:$AV$1,0)))</f>
        <v/>
      </c>
      <c r="AS219" s="4" t="e">
        <f>IF(LEN(INDEX('By serial number'!$A:$AV,MATCH(TEXT($C219,"000"),'By serial number'!$A:$A,0),MATCH(_7043_DJones_1_export_excel_2_9_[[#Headers],[Column3]],'By serial number'!$A$1:$AV$1,0)))=0,"",INDEX('By serial number'!$A:$AV,MATCH(TEXT($C219,"000"),'By serial number'!$A:$A,0),MATCH(_7043_DJones_1_export_excel_2_9_[[#Headers],[Column3]],'By serial number'!$A$1:$AV$1,0)))</f>
        <v>#N/A</v>
      </c>
      <c r="AT219" s="4" t="str">
        <f>IF(LEN(INDEX('By serial number'!$A:$AV,MATCH(TEXT($C219,"000"),'By serial number'!$A:$A,0),MATCH(_7043_DJones_1_export_excel_2_9_[[#Headers],[Phone]],'By serial number'!$A$1:$AV$1,0)))=0,"",INDEX('By serial number'!$A:$AV,MATCH(TEXT($C219,"000"),'By serial number'!$A:$A,0),MATCH(_7043_DJones_1_export_excel_2_9_[[#Headers],[Phone]],'By serial number'!$A$1:$AV$1,0)))</f>
        <v/>
      </c>
      <c r="AU219" s="4" t="str">
        <f>IF(LEN(INDEX('By serial number'!$A:$AV,MATCH(TEXT($C219,"000"),'By serial number'!$A:$A,0),MATCH(_7043_DJones_1_export_excel_2_9_[[#Headers],[Email]],'By serial number'!$A$1:$AV$1,0)))=0,"",INDEX('By serial number'!$A:$AV,MATCH(TEXT($C219,"000"),'By serial number'!$A:$A,0),MATCH(_7043_DJones_1_export_excel_2_9_[[#Headers],[Email]],'By serial number'!$A$1:$AV$1,0)))</f>
        <v/>
      </c>
      <c r="AV219" s="4" t="e">
        <f>IF(LEN(INDEX('By serial number'!$A:$AV,MATCH(TEXT($C219,"000"),'By serial number'!$A:$A,0),MATCH(_7043_DJones_1_export_excel_2_9_[[#Headers],[Column4]],'By serial number'!$A$1:$AV$1,0)))=0,"",INDEX('By serial number'!$A:$AV,MATCH(TEXT($C219,"000"),'By serial number'!$A:$A,0),MATCH(_7043_DJones_1_export_excel_2_9_[[#Headers],[Column4]],'By serial number'!$A$1:$AV$1,0)))</f>
        <v>#N/A</v>
      </c>
      <c r="AW219" s="4" t="str">
        <f>IF(LEN(INDEX('By serial number'!$A:$AV,MATCH(TEXT($C219,"000"),'By serial number'!$A:$A,0),MATCH(_7043_DJones_1_export_excel_2_9_[[#Headers],[NBAA Name]],'By serial number'!$A$1:$AV$1,0)))=0,"",INDEX('By serial number'!$A:$AV,MATCH(TEXT($C219,"000"),'By serial number'!$A:$A,0),MATCH(_7043_DJones_1_export_excel_2_9_[[#Headers],[NBAA Name]],'By serial number'!$A$1:$AV$1,0)))</f>
        <v xml:space="preserve">Keystone Aviation </v>
      </c>
      <c r="AX219" s="4" t="str">
        <f>IF(LEN(INDEX('By serial number'!$A:$AV,MATCH(TEXT($C219,"000"),'By serial number'!$A:$A,0),MATCH(_7043_DJones_1_export_excel_2_9_[[#Headers],[NBAA Addr1]],'By serial number'!$A$1:$AV$1,0)))=0,"",INDEX('By serial number'!$A:$AV,MATCH(TEXT($C219,"000"),'By serial number'!$A:$A,0),MATCH(_7043_DJones_1_export_excel_2_9_[[#Headers],[NBAA Addr1]],'By serial number'!$A$1:$AV$1,0)))</f>
        <v>303 N 2370 W</v>
      </c>
      <c r="AY219" s="4" t="str">
        <f>IF(LEN(INDEX('By serial number'!$A:$AV,MATCH(TEXT($C219,"000"),'By serial number'!$A:$A,0),MATCH(_7043_DJones_1_export_excel_2_9_[[#Headers],[NBAA Addr2]],'By serial number'!$A$1:$AV$1,0)))=0,"",INDEX('By serial number'!$A:$AV,MATCH(TEXT($C219,"000"),'By serial number'!$A:$A,0),MATCH(_7043_DJones_1_export_excel_2_9_[[#Headers],[NBAA Addr2]],'By serial number'!$A$1:$AV$1,0)))</f>
        <v/>
      </c>
      <c r="AZ219" s="4" t="str">
        <f>IF(LEN(INDEX('By serial number'!$A:$AV,MATCH(TEXT($C219,"000"),'By serial number'!$A:$A,0),MATCH(_7043_DJones_1_export_excel_2_9_[[#Headers],[NBAA City]],'By serial number'!$A$1:$AV$1,0)))=0,"",INDEX('By serial number'!$A:$AV,MATCH(TEXT($C219,"000"),'By serial number'!$A:$A,0),MATCH(_7043_DJones_1_export_excel_2_9_[[#Headers],[NBAA City]],'By serial number'!$A$1:$AV$1,0)))</f>
        <v>Salt Lake City</v>
      </c>
      <c r="BA219" s="4" t="str">
        <f>IF(LEN(INDEX('By serial number'!$A:$AV,MATCH(TEXT($C219,"000"),'By serial number'!$A:$A,0),MATCH(_7043_DJones_1_export_excel_2_9_[[#Headers],[NBAA State]],'By serial number'!$A$1:$AV$1,0)))=0,"",INDEX('By serial number'!$A:$AV,MATCH(TEXT($C219,"000"),'By serial number'!$A:$A,0),MATCH(_7043_DJones_1_export_excel_2_9_[[#Headers],[NBAA State]],'By serial number'!$A$1:$AV$1,0)))</f>
        <v>Utah</v>
      </c>
      <c r="BB219" s="4" t="str">
        <f>IF(LEN(INDEX('By serial number'!$A:$AV,MATCH(TEXT($C219,"000"),'By serial number'!$A:$A,0),MATCH(_7043_DJones_1_export_excel_2_9_[[#Headers],[NBAA Zip]],'By serial number'!$A$1:$AV$1,0)))=0,"",INDEX('By serial number'!$A:$AV,MATCH(TEXT($C219,"000"),'By serial number'!$A:$A,0),MATCH(_7043_DJones_1_export_excel_2_9_[[#Headers],[NBAA Zip]],'By serial number'!$A$1:$AV$1,0)))</f>
        <v>84116</v>
      </c>
      <c r="BC219" s="4" t="str">
        <f>IF(LEN(INDEX('By serial number'!$A:$AV,MATCH(TEXT($C219,"000"),'By serial number'!$A:$A,0),MATCH(_7043_DJones_1_export_excel_2_9_[[#Headers],[NBAA Phone]],'By serial number'!$A$1:$AV$1,0)))=0,"",INDEX('By serial number'!$A:$AV,MATCH(TEXT($C219,"000"),'By serial number'!$A:$A,0),MATCH(_7043_DJones_1_export_excel_2_9_[[#Headers],[NBAA Phone]],'By serial number'!$A$1:$AV$1,0)))</f>
        <v>+1 801.359.2085</v>
      </c>
      <c r="BD219" s="4" t="str">
        <f>IF(LEN(INDEX('By serial number'!$A:$AV,MATCH(TEXT($C219,"000"),'By serial number'!$A:$A,0),MATCH(_7043_DJones_1_export_excel_2_9_[[#Headers],[NBAA Web]],'By serial number'!$A$1:$AV$1,0)))=0,"",INDEX('By serial number'!$A:$AV,MATCH(TEXT($C219,"000"),'By serial number'!$A:$A,0),MATCH(_7043_DJones_1_export_excel_2_9_[[#Headers],[NBAA Web]],'By serial number'!$A$1:$AV$1,0)))</f>
        <v>www.keystoneaviation.com</v>
      </c>
      <c r="BE219" s="4" t="str">
        <f>IF(LEN(INDEX('By serial number'!$A:$AV,MATCH(TEXT($C219,"000"),'By serial number'!$A:$A,0),MATCH(_7043_DJones_1_export_excel_2_9_[[#Headers],[NBAA email]],'By serial number'!$A$1:$AV$1,0)))=0,"",INDEX('By serial number'!$A:$AV,MATCH(TEXT($C219,"000"),'By serial number'!$A:$A,0),MATCH(_7043_DJones_1_export_excel_2_9_[[#Headers],[NBAA email]],'By serial number'!$A$1:$AV$1,0)))</f>
        <v>ops@keystoneaviation.com</v>
      </c>
      <c r="BF219" s="4" t="str">
        <f>IF(LEN(INDEX('By serial number'!$A:$AV,MATCH(TEXT($C219,"000"),'By serial number'!$A:$A,0),MATCH(_7043_DJones_1_export_excel_2_9_[[#Headers],[NBAA NBAA Link]],'By serial number'!$A$1:$AV$1,0)))=0,"",INDEX('By serial number'!$A:$AV,MATCH(TEXT($C219,"000"),'By serial number'!$A:$A,0),MATCH(_7043_DJones_1_export_excel_2_9_[[#Headers],[NBAA NBAA Link]],'By serial number'!$A$1:$AV$1,0)))</f>
        <v/>
      </c>
      <c r="BG219" s="4" t="str">
        <f>IF(LEN(INDEX('By serial number'!$A:$AV,MATCH(TEXT($C219,"000"),'By serial number'!$A:$A,0),MATCH(_7043_DJones_1_export_excel_2_9_[[#Headers],[Certificate Designator]],'By serial number'!$A$1:$AV$1,0)))=0,"",INDEX('By serial number'!$A:$AV,MATCH(TEXT($C219,"000"),'By serial number'!$A:$A,0),MATCH(_7043_DJones_1_export_excel_2_9_[[#Headers],[Certificate Designator]],'By serial number'!$A$1:$AV$1,0)))</f>
        <v/>
      </c>
      <c r="BH219" s="4" t="str">
        <f>IF(LEN(INDEX('By serial number'!$A:$AV,MATCH(TEXT($C219,"000"),'By serial number'!$A:$A,0),MATCH(_7043_DJones_1_export_excel_2_9_[[#Headers],[Company Name]],'By serial number'!$A$1:$AV$1,0)))=0,"",INDEX('By serial number'!$A:$AV,MATCH(TEXT($C219,"000"),'By serial number'!$A:$A,0),MATCH(_7043_DJones_1_export_excel_2_9_[[#Headers],[Company Name]],'By serial number'!$A$1:$AV$1,0)))</f>
        <v/>
      </c>
      <c r="BI219" s="4" t="str">
        <f>IF(LEN(INDEX('By serial number'!$A:$AV,MATCH(TEXT($C219,"000"),'By serial number'!$A:$A,0),MATCH(_7043_DJones_1_export_excel_2_9_[[#Headers],[CEO_Name]],'By serial number'!$A$1:$AV$1,0)))=0,"",INDEX('By serial number'!$A:$AV,MATCH(TEXT($C219,"000"),'By serial number'!$A:$A,0),MATCH(_7043_DJones_1_export_excel_2_9_[[#Headers],[CEO_Name]],'By serial number'!$A$1:$AV$1,0)))</f>
        <v/>
      </c>
      <c r="BJ219" s="4" t="str">
        <f>IF(LEN(INDEX('By serial number'!$A:$AV,MATCH(TEXT($C219,"000"),'By serial number'!$A:$A,0),MATCH(_7043_DJones_1_export_excel_2_9_[[#Headers],[CEO_Title]],'By serial number'!$A$1:$AV$1,0)))=0,"",INDEX('By serial number'!$A:$AV,MATCH(TEXT($C219,"000"),'By serial number'!$A:$A,0),MATCH(_7043_DJones_1_export_excel_2_9_[[#Headers],[CEO_Title]],'By serial number'!$A$1:$AV$1,0)))</f>
        <v/>
      </c>
      <c r="BK219" s="4" t="str">
        <f>IF(LEN(INDEX('By serial number'!$A:$AV,MATCH(TEXT($C219,"000"),'By serial number'!$A:$A,0),MATCH(_7043_DJones_1_export_excel_2_9_[[#Headers],[CEO_Address1]],'By serial number'!$A$1:$AV$1,0)))=0,"",INDEX('By serial number'!$A:$AV,MATCH(TEXT($C219,"000"),'By serial number'!$A:$A,0),MATCH(_7043_DJones_1_export_excel_2_9_[[#Headers],[CEO_Address1]],'By serial number'!$A$1:$AV$1,0)))</f>
        <v/>
      </c>
      <c r="BL219" s="4" t="str">
        <f>IF(LEN(INDEX('By serial number'!$A:$AV,MATCH(TEXT($C219,"000"),'By serial number'!$A:$A,0),MATCH(_7043_DJones_1_export_excel_2_9_[[#Headers],[CEO_Address2]],'By serial number'!$A$1:$AV$1,0)))=0,"",INDEX('By serial number'!$A:$AV,MATCH(TEXT($C219,"000"),'By serial number'!$A:$A,0),MATCH(_7043_DJones_1_export_excel_2_9_[[#Headers],[CEO_Address2]],'By serial number'!$A$1:$AV$1,0)))</f>
        <v/>
      </c>
      <c r="BM219" s="4" t="str">
        <f>IF(LEN(INDEX('By serial number'!$A:$AV,MATCH(TEXT($C219,"000"),'By serial number'!$A:$A,0),MATCH(_7043_DJones_1_export_excel_2_9_[[#Headers],[CEO_Address3]],'By serial number'!$A$1:$AV$1,0)))=0,"",INDEX('By serial number'!$A:$AV,MATCH(TEXT($C219,"000"),'By serial number'!$A:$A,0),MATCH(_7043_DJones_1_export_excel_2_9_[[#Headers],[CEO_Address3]],'By serial number'!$A$1:$AV$1,0)))</f>
        <v/>
      </c>
      <c r="BN219" s="4" t="str">
        <f>IF(LEN(INDEX('By serial number'!$A:$AV,MATCH(TEXT($C219,"000"),'By serial number'!$A:$A,0),MATCH(_7043_DJones_1_export_excel_2_9_[[#Headers],[CEO_City]],'By serial number'!$A$1:$AV$1,0)))=0,"",INDEX('By serial number'!$A:$AV,MATCH(TEXT($C219,"000"),'By serial number'!$A:$A,0),MATCH(_7043_DJones_1_export_excel_2_9_[[#Headers],[CEO_City]],'By serial number'!$A$1:$AV$1,0)))</f>
        <v/>
      </c>
      <c r="BO219" s="4" t="str">
        <f>IF(LEN(INDEX('By serial number'!$A:$AV,MATCH(TEXT($C219,"000"),'By serial number'!$A:$A,0),MATCH(_7043_DJones_1_export_excel_2_9_[[#Headers],[CEO_State]],'By serial number'!$A$1:$AV$1,0)))=0,"",INDEX('By serial number'!$A:$AV,MATCH(TEXT($C219,"000"),'By serial number'!$A:$A,0),MATCH(_7043_DJones_1_export_excel_2_9_[[#Headers],[CEO_State]],'By serial number'!$A$1:$AV$1,0)))</f>
        <v/>
      </c>
      <c r="BP219" s="4" t="str">
        <f>IF(LEN(INDEX('By serial number'!$A:$AV,MATCH(TEXT($C219,"000"),'By serial number'!$A:$A,0),MATCH(_7043_DJones_1_export_excel_2_9_[[#Headers],[CEO_Postal_Code]],'By serial number'!$A$1:$AV$1,0)))=0,"",INDEX('By serial number'!$A:$AV,MATCH(TEXT($C219,"000"),'By serial number'!$A:$A,0),MATCH(_7043_DJones_1_export_excel_2_9_[[#Headers],[CEO_Postal_Code]],'By serial number'!$A$1:$AV$1,0)))</f>
        <v/>
      </c>
      <c r="BQ219" s="4" t="str">
        <f>IF(LEN(INDEX('By serial number'!$A:$AV,MATCH(TEXT($C219,"000"),'By serial number'!$A:$A,0),MATCH(_7043_DJones_1_export_excel_2_9_[[#Headers],[CEO_Country]],'By serial number'!$A$1:$AV$1,0)))=0,"",INDEX('By serial number'!$A:$AV,MATCH(TEXT($C219,"000"),'By serial number'!$A:$A,0),MATCH(_7043_DJones_1_export_excel_2_9_[[#Headers],[CEO_Country]],'By serial number'!$A$1:$AV$1,0)))</f>
        <v/>
      </c>
      <c r="BR219" s="4" t="str">
        <f>IF(LEN(INDEX('By serial number'!$A:$AV,MATCH(TEXT($C219,"000"),'By serial number'!$A:$A,0),MATCH(_7043_DJones_1_export_excel_2_9_[[#Headers],[CEO_Phone]],'By serial number'!$A$1:$AV$1,0)))=0,"",INDEX('By serial number'!$A:$AV,MATCH(TEXT($C219,"000"),'By serial number'!$A:$A,0),MATCH(_7043_DJones_1_export_excel_2_9_[[#Headers],[CEO_Phone]],'By serial number'!$A$1:$AV$1,0)))</f>
        <v/>
      </c>
      <c r="BS219" s="4" t="str">
        <f>IF(LEN(INDEX('By serial number'!$A:$AV,MATCH(TEXT($C219,"000"),'By serial number'!$A:$A,0),MATCH(_7043_DJones_1_export_excel_2_9_[[#Headers],[CEO_Phone_Extension]],'By serial number'!$A$1:$AV$1,0)))=0,"",INDEX('By serial number'!$A:$AV,MATCH(TEXT($C219,"000"),'By serial number'!$A:$A,0),MATCH(_7043_DJones_1_export_excel_2_9_[[#Headers],[CEO_Phone_Extension]],'By serial number'!$A$1:$AV$1,0)))</f>
        <v/>
      </c>
      <c r="BT219" s="4" t="str">
        <f>IF(LEN(INDEX('By serial number'!$A:$AV,MATCH(TEXT($C219,"000"),'By serial number'!$A:$A,0),MATCH(_7043_DJones_1_export_excel_2_9_[[#Headers],[CEO_Foreign_Phone]],'By serial number'!$A$1:$AV$1,0)))=0,"",INDEX('By serial number'!$A:$AV,MATCH(TEXT($C219,"000"),'By serial number'!$A:$A,0),MATCH(_7043_DJones_1_export_excel_2_9_[[#Headers],[CEO_Foreign_Phone]],'By serial number'!$A$1:$AV$1,0)))</f>
        <v/>
      </c>
      <c r="BU219" s="4" t="str">
        <f>IFERROR(INDEX(Zerobounce!$A:$B,MATCH(_7043_DJones_1_export_excel_2_9_[[#This Row],[COMPEMAILADDRESS]],Zerobounce!$A:$A,0),2),"")</f>
        <v>do_not_mail</v>
      </c>
      <c r="BV219" s="4" t="str">
        <f>IFERROR(INDEX(Zerobounce!$A:$B,MATCH(_7043_DJones_1_export_excel_2_9_[[#This Row],[CONTACTEMAIL]],Zerobounce!$A:$A,0),2),"")</f>
        <v>valid</v>
      </c>
      <c r="BW219" s="11"/>
    </row>
    <row r="220" spans="1:75" x14ac:dyDescent="0.25">
      <c r="A220" s="4" t="s">
        <v>999</v>
      </c>
      <c r="B220" s="4" t="s">
        <v>1000</v>
      </c>
      <c r="C220">
        <v>322</v>
      </c>
      <c r="D220" s="4" t="s">
        <v>959</v>
      </c>
      <c r="E220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N6950C</v>
      </c>
      <c r="F220" s="4" t="s">
        <v>1360</v>
      </c>
      <c r="G220" s="4" t="s">
        <v>248</v>
      </c>
      <c r="H220" s="4" t="s">
        <v>1002</v>
      </c>
      <c r="I220" s="4" t="s">
        <v>515</v>
      </c>
      <c r="J220" s="4" t="s">
        <v>2372</v>
      </c>
      <c r="K220" s="4" t="s">
        <v>2373</v>
      </c>
      <c r="L220" s="4"/>
      <c r="M220" s="4" t="s">
        <v>288</v>
      </c>
      <c r="N220" s="4" t="s">
        <v>248</v>
      </c>
      <c r="O220">
        <v>84115</v>
      </c>
      <c r="P220" s="4" t="s">
        <v>1002</v>
      </c>
      <c r="Q220" s="4" t="s">
        <v>1016</v>
      </c>
      <c r="R220" s="4"/>
      <c r="S220" s="4"/>
      <c r="T220" s="4" t="s">
        <v>2374</v>
      </c>
      <c r="U220" s="4"/>
      <c r="V220" s="4" t="s">
        <v>2136</v>
      </c>
      <c r="W220" s="4" t="s">
        <v>2375</v>
      </c>
      <c r="X220" s="4"/>
      <c r="Y220" s="4" t="s">
        <v>2376</v>
      </c>
      <c r="Z220" s="4" t="s">
        <v>2374</v>
      </c>
      <c r="AA220" s="4"/>
      <c r="AB220" s="4"/>
      <c r="AC220" s="4" t="str">
        <f>IF(LEN(INDEX('By serial number'!$A:$AV,MATCH(TEXT($C220,"000"),'By serial number'!$A:$A,0),MATCH(_7043_DJones_1_export_excel_2_9_[[#Headers],["Operator"]],'By serial number'!$A$1:$AV$1,0)))=0,"",INDEX('By serial number'!$A:$AV,MATCH(TEXT($C220,"000"),'By serial number'!$A:$A,0),MATCH(_7043_DJones_1_export_excel_2_9_[[#Headers],["Operator"]],'By serial number'!$A$1:$AV$1,0)))</f>
        <v/>
      </c>
      <c r="AD220" s="4" t="str">
        <f>IF(LEN(INDEX('By serial number'!$A:$AV,MATCH(TEXT($C220,"000"),'By serial number'!$A:$A,0),MATCH(_7043_DJones_1_export_excel_2_9_[[#Headers],[Data]],'By serial number'!$A$1:$AV$1,0)))=0,"",INDEX('By serial number'!$A:$AV,MATCH(TEXT($C220,"000"),'By serial number'!$A:$A,0),MATCH(_7043_DJones_1_export_excel_2_9_[[#Headers],[Data]],'By serial number'!$A$1:$AV$1,0)))</f>
        <v>Milloaks LLC Salt Lake City UT bought 5/22/18</v>
      </c>
      <c r="AE220" s="4" t="str">
        <f>IF(LEN(INDEX('By serial number'!$A:$AV,MATCH(TEXT($C220,"000"),'By serial number'!$A:$A,0),MATCH(_7043_DJones_1_export_excel_2_9_[[#Headers],[NAME]],'By serial number'!$A$1:$AV$1,0)))=0,"",INDEX('By serial number'!$A:$AV,MATCH(TEXT($C220,"000"),'By serial number'!$A:$A,0),MATCH(_7043_DJones_1_export_excel_2_9_[[#Headers],[NAME]],'By serial number'!$A$1:$AV$1,0)))</f>
        <v>MILLOAKS LLC</v>
      </c>
      <c r="AF220" s="4" t="str">
        <f>IF(LEN(INDEX('By serial number'!$A:$AV,MATCH(TEXT($C220,"000"),'By serial number'!$A:$A,0),MATCH(_7043_DJones_1_export_excel_2_9_[[#Headers],[STREET]],'By serial number'!$A$1:$AV$1,0)))=0,"",INDEX('By serial number'!$A:$AV,MATCH(TEXT($C220,"000"),'By serial number'!$A:$A,0),MATCH(_7043_DJones_1_export_excel_2_9_[[#Headers],[STREET]],'By serial number'!$A$1:$AV$1,0)))</f>
        <v>1978 S WEST TEMPLE</v>
      </c>
      <c r="AG220" s="4" t="str">
        <f>IF(LEN(INDEX('By serial number'!$A:$AV,MATCH(TEXT($C220,"000"),'By serial number'!$A:$A,0),MATCH(_7043_DJones_1_export_excel_2_9_[[#Headers],[CITY]],'By serial number'!$A$1:$AV$1,0)))=0,"",INDEX('By serial number'!$A:$AV,MATCH(TEXT($C220,"000"),'By serial number'!$A:$A,0),MATCH(_7043_DJones_1_export_excel_2_9_[[#Headers],[CITY]],'By serial number'!$A$1:$AV$1,0)))</f>
        <v>SALT LAKE CITY</v>
      </c>
      <c r="AH220" s="4" t="str">
        <f>IF(LEN(INDEX('By serial number'!$A:$AV,MATCH(TEXT($C220,"000"),'By serial number'!$A:$A,0),MATCH(_7043_DJones_1_export_excel_2_9_[[#Headers],[STATE]],'By serial number'!$A$1:$AV$1,0)))=0,"",INDEX('By serial number'!$A:$AV,MATCH(TEXT($C220,"000"),'By serial number'!$A:$A,0),MATCH(_7043_DJones_1_export_excel_2_9_[[#Headers],[STATE]],'By serial number'!$A$1:$AV$1,0)))</f>
        <v>UT</v>
      </c>
      <c r="AI220" s="4" t="e">
        <f>IF(LEN(INDEX('By serial number'!$A:$AV,MATCH(TEXT($C220,"000"),'By serial number'!$A:$A,0),MATCH(_7043_DJones_1_export_excel_2_9_[[#Headers],[Column1]],'By serial number'!$A$1:$AV$1,0)))=0,"",INDEX('By serial number'!$A:$AV,MATCH(TEXT($C220,"000"),'By serial number'!$A:$A,0),MATCH(_7043_DJones_1_export_excel_2_9_[[#Headers],[Column1]],'By serial number'!$A$1:$AV$1,0)))</f>
        <v>#N/A</v>
      </c>
      <c r="AJ220" s="4" t="str">
        <f>IF(LEN(INDEX('By serial number'!$A:$AV,MATCH(TEXT($C220,"000"),'By serial number'!$A:$A,0),MATCH(_7043_DJones_1_export_excel_2_9_[[#Headers],[OTHER NAMES(1)]],'By serial number'!$A$1:$AV$1,0)))=0,"",INDEX('By serial number'!$A:$AV,MATCH(TEXT($C220,"000"),'By serial number'!$A:$A,0),MATCH(_7043_DJones_1_export_excel_2_9_[[#Headers],[OTHER NAMES(1)]],'By serial number'!$A$1:$AV$1,0)))</f>
        <v/>
      </c>
      <c r="AK220" s="4" t="str">
        <f>IF(LEN(INDEX('By serial number'!$A:$AV,MATCH(TEXT($C220,"000"),'By serial number'!$A:$A,0),MATCH(_7043_DJones_1_export_excel_2_9_[[#Headers],[OTHER NAMES(2)]],'By serial number'!$A$1:$AV$1,0)))=0,"",INDEX('By serial number'!$A:$AV,MATCH(TEXT($C220,"000"),'By serial number'!$A:$A,0),MATCH(_7043_DJones_1_export_excel_2_9_[[#Headers],[OTHER NAMES(2)]],'By serial number'!$A$1:$AV$1,0)))</f>
        <v/>
      </c>
      <c r="AL220" s="4" t="str">
        <f>IF(LEN(INDEX('By serial number'!$A:$AV,MATCH(TEXT($C220,"000"),'By serial number'!$A:$A,0),MATCH(_7043_DJones_1_export_excel_2_9_[[#Headers],[Part 135 Certificate Holder Name]],'By serial number'!$A$1:$AV$1,0)))=0,"",INDEX('By serial number'!$A:$AV,MATCH(TEXT($C220,"000"),'By serial number'!$A:$A,0),MATCH(_7043_DJones_1_export_excel_2_9_[[#Headers],[Part 135 Certificate Holder Name]],'By serial number'!$A$1:$AV$1,0)))</f>
        <v/>
      </c>
      <c r="AM220" s="4" t="str">
        <f>IF(LEN(INDEX('By serial number'!$A:$AV,MATCH(TEXT($C220,"000"),'By serial number'!$A:$A,0),MATCH(_7043_DJones_1_export_excel_2_9_[[#Headers],[Part 135 Dsgn]],'By serial number'!$A$1:$AV$1,0)))=0,"",INDEX('By serial number'!$A:$AV,MATCH(TEXT($C220,"000"),'By serial number'!$A:$A,0),MATCH(_7043_DJones_1_export_excel_2_9_[[#Headers],[Part 135 Dsgn]],'By serial number'!$A$1:$AV$1,0)))</f>
        <v/>
      </c>
      <c r="AN220" s="4" t="e">
        <f>IF(LEN(INDEX('By serial number'!$A:$AV,MATCH(TEXT($C220,"000"),'By serial number'!$A:$A,0),MATCH(_7043_DJones_1_export_excel_2_9_[[#Headers],[Column2]],'By serial number'!$A$1:$AV$1,0)))=0,"",INDEX('By serial number'!$A:$AV,MATCH(TEXT($C220,"000"),'By serial number'!$A:$A,0),MATCH(_7043_DJones_1_export_excel_2_9_[[#Headers],[Column2]],'By serial number'!$A$1:$AV$1,0)))</f>
        <v>#N/A</v>
      </c>
      <c r="AO220" s="4" t="str">
        <f>IF(LEN(INDEX('By serial number'!$A:$AV,MATCH(TEXT($C220,"000"),'By serial number'!$A:$A,0),MATCH(_7043_DJones_1_export_excel_2_9_[[#Headers],[DNB Key People]],'By serial number'!$A$1:$AV$1,0)))=0,"",INDEX('By serial number'!$A:$AV,MATCH(TEXT($C220,"000"),'By serial number'!$A:$A,0),MATCH(_7043_DJones_1_export_excel_2_9_[[#Headers],[DNB Key People]],'By serial number'!$A$1:$AV$1,0)))</f>
        <v/>
      </c>
      <c r="AP220" s="4" t="str">
        <f>IF(LEN(INDEX('By serial number'!$A:$AV,MATCH(TEXT($C220,"000"),'By serial number'!$A:$A,0),MATCH(_7043_DJones_1_export_excel_2_9_[[#Headers],[POC]],'By serial number'!$A$1:$AV$1,0)))=0,"",INDEX('By serial number'!$A:$AV,MATCH(TEXT($C220,"000"),'By serial number'!$A:$A,0),MATCH(_7043_DJones_1_export_excel_2_9_[[#Headers],[POC]],'By serial number'!$A$1:$AV$1,0)))</f>
        <v/>
      </c>
      <c r="AQ220" s="4" t="str">
        <f>IF(LEN(INDEX('By serial number'!$A:$AV,MATCH(TEXT($C220,"000"),'By serial number'!$A:$A,0),MATCH(_7043_DJones_1_export_excel_2_9_[[#Headers],[Title]],'By serial number'!$A$1:$AV$1,0)))=0,"",INDEX('By serial number'!$A:$AV,MATCH(TEXT($C220,"000"),'By serial number'!$A:$A,0),MATCH(_7043_DJones_1_export_excel_2_9_[[#Headers],[Title]],'By serial number'!$A$1:$AV$1,0)))</f>
        <v/>
      </c>
      <c r="AR220" s="4" t="str">
        <f>IF(LEN(INDEX('By serial number'!$A:$AV,MATCH(TEXT($C220,"000"),'By serial number'!$A:$A,0),MATCH(_7043_DJones_1_export_excel_2_9_[[#Headers],[Address]],'By serial number'!$A$1:$AV$1,0)))=0,"",INDEX('By serial number'!$A:$AV,MATCH(TEXT($C220,"000"),'By serial number'!$A:$A,0),MATCH(_7043_DJones_1_export_excel_2_9_[[#Headers],[Address]],'By serial number'!$A$1:$AV$1,0)))</f>
        <v/>
      </c>
      <c r="AS220" s="4" t="e">
        <f>IF(LEN(INDEX('By serial number'!$A:$AV,MATCH(TEXT($C220,"000"),'By serial number'!$A:$A,0),MATCH(_7043_DJones_1_export_excel_2_9_[[#Headers],[Column3]],'By serial number'!$A$1:$AV$1,0)))=0,"",INDEX('By serial number'!$A:$AV,MATCH(TEXT($C220,"000"),'By serial number'!$A:$A,0),MATCH(_7043_DJones_1_export_excel_2_9_[[#Headers],[Column3]],'By serial number'!$A$1:$AV$1,0)))</f>
        <v>#N/A</v>
      </c>
      <c r="AT220" s="4" t="str">
        <f>IF(LEN(INDEX('By serial number'!$A:$AV,MATCH(TEXT($C220,"000"),'By serial number'!$A:$A,0),MATCH(_7043_DJones_1_export_excel_2_9_[[#Headers],[Phone]],'By serial number'!$A$1:$AV$1,0)))=0,"",INDEX('By serial number'!$A:$AV,MATCH(TEXT($C220,"000"),'By serial number'!$A:$A,0),MATCH(_7043_DJones_1_export_excel_2_9_[[#Headers],[Phone]],'By serial number'!$A$1:$AV$1,0)))</f>
        <v/>
      </c>
      <c r="AU220" s="4" t="str">
        <f>IF(LEN(INDEX('By serial number'!$A:$AV,MATCH(TEXT($C220,"000"),'By serial number'!$A:$A,0),MATCH(_7043_DJones_1_export_excel_2_9_[[#Headers],[Email]],'By serial number'!$A$1:$AV$1,0)))=0,"",INDEX('By serial number'!$A:$AV,MATCH(TEXT($C220,"000"),'By serial number'!$A:$A,0),MATCH(_7043_DJones_1_export_excel_2_9_[[#Headers],[Email]],'By serial number'!$A$1:$AV$1,0)))</f>
        <v/>
      </c>
      <c r="AV220" s="4" t="e">
        <f>IF(LEN(INDEX('By serial number'!$A:$AV,MATCH(TEXT($C220,"000"),'By serial number'!$A:$A,0),MATCH(_7043_DJones_1_export_excel_2_9_[[#Headers],[Column4]],'By serial number'!$A$1:$AV$1,0)))=0,"",INDEX('By serial number'!$A:$AV,MATCH(TEXT($C220,"000"),'By serial number'!$A:$A,0),MATCH(_7043_DJones_1_export_excel_2_9_[[#Headers],[Column4]],'By serial number'!$A$1:$AV$1,0)))</f>
        <v>#N/A</v>
      </c>
      <c r="AW220" s="4" t="str">
        <f>IF(LEN(INDEX('By serial number'!$A:$AV,MATCH(TEXT($C220,"000"),'By serial number'!$A:$A,0),MATCH(_7043_DJones_1_export_excel_2_9_[[#Headers],[NBAA Name]],'By serial number'!$A$1:$AV$1,0)))=0,"",INDEX('By serial number'!$A:$AV,MATCH(TEXT($C220,"000"),'By serial number'!$A:$A,0),MATCH(_7043_DJones_1_export_excel_2_9_[[#Headers],[NBAA Name]],'By serial number'!$A$1:$AV$1,0)))</f>
        <v xml:space="preserve">Keystone Aviation </v>
      </c>
      <c r="AX220" s="4" t="str">
        <f>IF(LEN(INDEX('By serial number'!$A:$AV,MATCH(TEXT($C220,"000"),'By serial number'!$A:$A,0),MATCH(_7043_DJones_1_export_excel_2_9_[[#Headers],[NBAA Addr1]],'By serial number'!$A$1:$AV$1,0)))=0,"",INDEX('By serial number'!$A:$AV,MATCH(TEXT($C220,"000"),'By serial number'!$A:$A,0),MATCH(_7043_DJones_1_export_excel_2_9_[[#Headers],[NBAA Addr1]],'By serial number'!$A$1:$AV$1,0)))</f>
        <v>303 N 2370 W</v>
      </c>
      <c r="AY220" s="4" t="str">
        <f>IF(LEN(INDEX('By serial number'!$A:$AV,MATCH(TEXT($C220,"000"),'By serial number'!$A:$A,0),MATCH(_7043_DJones_1_export_excel_2_9_[[#Headers],[NBAA Addr2]],'By serial number'!$A$1:$AV$1,0)))=0,"",INDEX('By serial number'!$A:$AV,MATCH(TEXT($C220,"000"),'By serial number'!$A:$A,0),MATCH(_7043_DJones_1_export_excel_2_9_[[#Headers],[NBAA Addr2]],'By serial number'!$A$1:$AV$1,0)))</f>
        <v/>
      </c>
      <c r="AZ220" s="4" t="str">
        <f>IF(LEN(INDEX('By serial number'!$A:$AV,MATCH(TEXT($C220,"000"),'By serial number'!$A:$A,0),MATCH(_7043_DJones_1_export_excel_2_9_[[#Headers],[NBAA City]],'By serial number'!$A$1:$AV$1,0)))=0,"",INDEX('By serial number'!$A:$AV,MATCH(TEXT($C220,"000"),'By serial number'!$A:$A,0),MATCH(_7043_DJones_1_export_excel_2_9_[[#Headers],[NBAA City]],'By serial number'!$A$1:$AV$1,0)))</f>
        <v>Salt Lake City</v>
      </c>
      <c r="BA220" s="4" t="str">
        <f>IF(LEN(INDEX('By serial number'!$A:$AV,MATCH(TEXT($C220,"000"),'By serial number'!$A:$A,0),MATCH(_7043_DJones_1_export_excel_2_9_[[#Headers],[NBAA State]],'By serial number'!$A$1:$AV$1,0)))=0,"",INDEX('By serial number'!$A:$AV,MATCH(TEXT($C220,"000"),'By serial number'!$A:$A,0),MATCH(_7043_DJones_1_export_excel_2_9_[[#Headers],[NBAA State]],'By serial number'!$A$1:$AV$1,0)))</f>
        <v>Utah</v>
      </c>
      <c r="BB220" s="4" t="str">
        <f>IF(LEN(INDEX('By serial number'!$A:$AV,MATCH(TEXT($C220,"000"),'By serial number'!$A:$A,0),MATCH(_7043_DJones_1_export_excel_2_9_[[#Headers],[NBAA Zip]],'By serial number'!$A$1:$AV$1,0)))=0,"",INDEX('By serial number'!$A:$AV,MATCH(TEXT($C220,"000"),'By serial number'!$A:$A,0),MATCH(_7043_DJones_1_export_excel_2_9_[[#Headers],[NBAA Zip]],'By serial number'!$A$1:$AV$1,0)))</f>
        <v>84116</v>
      </c>
      <c r="BC220" s="4" t="str">
        <f>IF(LEN(INDEX('By serial number'!$A:$AV,MATCH(TEXT($C220,"000"),'By serial number'!$A:$A,0),MATCH(_7043_DJones_1_export_excel_2_9_[[#Headers],[NBAA Phone]],'By serial number'!$A$1:$AV$1,0)))=0,"",INDEX('By serial number'!$A:$AV,MATCH(TEXT($C220,"000"),'By serial number'!$A:$A,0),MATCH(_7043_DJones_1_export_excel_2_9_[[#Headers],[NBAA Phone]],'By serial number'!$A$1:$AV$1,0)))</f>
        <v>+1 801.359.2085</v>
      </c>
      <c r="BD220" s="4" t="str">
        <f>IF(LEN(INDEX('By serial number'!$A:$AV,MATCH(TEXT($C220,"000"),'By serial number'!$A:$A,0),MATCH(_7043_DJones_1_export_excel_2_9_[[#Headers],[NBAA Web]],'By serial number'!$A$1:$AV$1,0)))=0,"",INDEX('By serial number'!$A:$AV,MATCH(TEXT($C220,"000"),'By serial number'!$A:$A,0),MATCH(_7043_DJones_1_export_excel_2_9_[[#Headers],[NBAA Web]],'By serial number'!$A$1:$AV$1,0)))</f>
        <v>www.keystoneaviation.com</v>
      </c>
      <c r="BE220" s="4" t="str">
        <f>IF(LEN(INDEX('By serial number'!$A:$AV,MATCH(TEXT($C220,"000"),'By serial number'!$A:$A,0),MATCH(_7043_DJones_1_export_excel_2_9_[[#Headers],[NBAA email]],'By serial number'!$A$1:$AV$1,0)))=0,"",INDEX('By serial number'!$A:$AV,MATCH(TEXT($C220,"000"),'By serial number'!$A:$A,0),MATCH(_7043_DJones_1_export_excel_2_9_[[#Headers],[NBAA email]],'By serial number'!$A$1:$AV$1,0)))</f>
        <v>ops@keystoneaviation.com</v>
      </c>
      <c r="BF220" s="4" t="str">
        <f>IF(LEN(INDEX('By serial number'!$A:$AV,MATCH(TEXT($C220,"000"),'By serial number'!$A:$A,0),MATCH(_7043_DJones_1_export_excel_2_9_[[#Headers],[NBAA NBAA Link]],'By serial number'!$A$1:$AV$1,0)))=0,"",INDEX('By serial number'!$A:$AV,MATCH(TEXT($C220,"000"),'By serial number'!$A:$A,0),MATCH(_7043_DJones_1_export_excel_2_9_[[#Headers],[NBAA NBAA Link]],'By serial number'!$A$1:$AV$1,0)))</f>
        <v/>
      </c>
      <c r="BG220" s="4" t="str">
        <f>IF(LEN(INDEX('By serial number'!$A:$AV,MATCH(TEXT($C220,"000"),'By serial number'!$A:$A,0),MATCH(_7043_DJones_1_export_excel_2_9_[[#Headers],[Certificate Designator]],'By serial number'!$A$1:$AV$1,0)))=0,"",INDEX('By serial number'!$A:$AV,MATCH(TEXT($C220,"000"),'By serial number'!$A:$A,0),MATCH(_7043_DJones_1_export_excel_2_9_[[#Headers],[Certificate Designator]],'By serial number'!$A$1:$AV$1,0)))</f>
        <v/>
      </c>
      <c r="BH220" s="4" t="str">
        <f>IF(LEN(INDEX('By serial number'!$A:$AV,MATCH(TEXT($C220,"000"),'By serial number'!$A:$A,0),MATCH(_7043_DJones_1_export_excel_2_9_[[#Headers],[Company Name]],'By serial number'!$A$1:$AV$1,0)))=0,"",INDEX('By serial number'!$A:$AV,MATCH(TEXT($C220,"000"),'By serial number'!$A:$A,0),MATCH(_7043_DJones_1_export_excel_2_9_[[#Headers],[Company Name]],'By serial number'!$A$1:$AV$1,0)))</f>
        <v/>
      </c>
      <c r="BI220" s="4" t="str">
        <f>IF(LEN(INDEX('By serial number'!$A:$AV,MATCH(TEXT($C220,"000"),'By serial number'!$A:$A,0),MATCH(_7043_DJones_1_export_excel_2_9_[[#Headers],[CEO_Name]],'By serial number'!$A$1:$AV$1,0)))=0,"",INDEX('By serial number'!$A:$AV,MATCH(TEXT($C220,"000"),'By serial number'!$A:$A,0),MATCH(_7043_DJones_1_export_excel_2_9_[[#Headers],[CEO_Name]],'By serial number'!$A$1:$AV$1,0)))</f>
        <v/>
      </c>
      <c r="BJ220" s="4" t="str">
        <f>IF(LEN(INDEX('By serial number'!$A:$AV,MATCH(TEXT($C220,"000"),'By serial number'!$A:$A,0),MATCH(_7043_DJones_1_export_excel_2_9_[[#Headers],[CEO_Title]],'By serial number'!$A$1:$AV$1,0)))=0,"",INDEX('By serial number'!$A:$AV,MATCH(TEXT($C220,"000"),'By serial number'!$A:$A,0),MATCH(_7043_DJones_1_export_excel_2_9_[[#Headers],[CEO_Title]],'By serial number'!$A$1:$AV$1,0)))</f>
        <v/>
      </c>
      <c r="BK220" s="4" t="str">
        <f>IF(LEN(INDEX('By serial number'!$A:$AV,MATCH(TEXT($C220,"000"),'By serial number'!$A:$A,0),MATCH(_7043_DJones_1_export_excel_2_9_[[#Headers],[CEO_Address1]],'By serial number'!$A$1:$AV$1,0)))=0,"",INDEX('By serial number'!$A:$AV,MATCH(TEXT($C220,"000"),'By serial number'!$A:$A,0),MATCH(_7043_DJones_1_export_excel_2_9_[[#Headers],[CEO_Address1]],'By serial number'!$A$1:$AV$1,0)))</f>
        <v/>
      </c>
      <c r="BL220" s="4" t="str">
        <f>IF(LEN(INDEX('By serial number'!$A:$AV,MATCH(TEXT($C220,"000"),'By serial number'!$A:$A,0),MATCH(_7043_DJones_1_export_excel_2_9_[[#Headers],[CEO_Address2]],'By serial number'!$A$1:$AV$1,0)))=0,"",INDEX('By serial number'!$A:$AV,MATCH(TEXT($C220,"000"),'By serial number'!$A:$A,0),MATCH(_7043_DJones_1_export_excel_2_9_[[#Headers],[CEO_Address2]],'By serial number'!$A$1:$AV$1,0)))</f>
        <v/>
      </c>
      <c r="BM220" s="4" t="str">
        <f>IF(LEN(INDEX('By serial number'!$A:$AV,MATCH(TEXT($C220,"000"),'By serial number'!$A:$A,0),MATCH(_7043_DJones_1_export_excel_2_9_[[#Headers],[CEO_Address3]],'By serial number'!$A$1:$AV$1,0)))=0,"",INDEX('By serial number'!$A:$AV,MATCH(TEXT($C220,"000"),'By serial number'!$A:$A,0),MATCH(_7043_DJones_1_export_excel_2_9_[[#Headers],[CEO_Address3]],'By serial number'!$A$1:$AV$1,0)))</f>
        <v/>
      </c>
      <c r="BN220" s="4" t="str">
        <f>IF(LEN(INDEX('By serial number'!$A:$AV,MATCH(TEXT($C220,"000"),'By serial number'!$A:$A,0),MATCH(_7043_DJones_1_export_excel_2_9_[[#Headers],[CEO_City]],'By serial number'!$A$1:$AV$1,0)))=0,"",INDEX('By serial number'!$A:$AV,MATCH(TEXT($C220,"000"),'By serial number'!$A:$A,0),MATCH(_7043_DJones_1_export_excel_2_9_[[#Headers],[CEO_City]],'By serial number'!$A$1:$AV$1,0)))</f>
        <v/>
      </c>
      <c r="BO220" s="4" t="str">
        <f>IF(LEN(INDEX('By serial number'!$A:$AV,MATCH(TEXT($C220,"000"),'By serial number'!$A:$A,0),MATCH(_7043_DJones_1_export_excel_2_9_[[#Headers],[CEO_State]],'By serial number'!$A$1:$AV$1,0)))=0,"",INDEX('By serial number'!$A:$AV,MATCH(TEXT($C220,"000"),'By serial number'!$A:$A,0),MATCH(_7043_DJones_1_export_excel_2_9_[[#Headers],[CEO_State]],'By serial number'!$A$1:$AV$1,0)))</f>
        <v/>
      </c>
      <c r="BP220" s="4" t="str">
        <f>IF(LEN(INDEX('By serial number'!$A:$AV,MATCH(TEXT($C220,"000"),'By serial number'!$A:$A,0),MATCH(_7043_DJones_1_export_excel_2_9_[[#Headers],[CEO_Postal_Code]],'By serial number'!$A$1:$AV$1,0)))=0,"",INDEX('By serial number'!$A:$AV,MATCH(TEXT($C220,"000"),'By serial number'!$A:$A,0),MATCH(_7043_DJones_1_export_excel_2_9_[[#Headers],[CEO_Postal_Code]],'By serial number'!$A$1:$AV$1,0)))</f>
        <v/>
      </c>
      <c r="BQ220" s="4" t="str">
        <f>IF(LEN(INDEX('By serial number'!$A:$AV,MATCH(TEXT($C220,"000"),'By serial number'!$A:$A,0),MATCH(_7043_DJones_1_export_excel_2_9_[[#Headers],[CEO_Country]],'By serial number'!$A$1:$AV$1,0)))=0,"",INDEX('By serial number'!$A:$AV,MATCH(TEXT($C220,"000"),'By serial number'!$A:$A,0),MATCH(_7043_DJones_1_export_excel_2_9_[[#Headers],[CEO_Country]],'By serial number'!$A$1:$AV$1,0)))</f>
        <v/>
      </c>
      <c r="BR220" s="4" t="str">
        <f>IF(LEN(INDEX('By serial number'!$A:$AV,MATCH(TEXT($C220,"000"),'By serial number'!$A:$A,0),MATCH(_7043_DJones_1_export_excel_2_9_[[#Headers],[CEO_Phone]],'By serial number'!$A$1:$AV$1,0)))=0,"",INDEX('By serial number'!$A:$AV,MATCH(TEXT($C220,"000"),'By serial number'!$A:$A,0),MATCH(_7043_DJones_1_export_excel_2_9_[[#Headers],[CEO_Phone]],'By serial number'!$A$1:$AV$1,0)))</f>
        <v/>
      </c>
      <c r="BS220" s="4" t="str">
        <f>IF(LEN(INDEX('By serial number'!$A:$AV,MATCH(TEXT($C220,"000"),'By serial number'!$A:$A,0),MATCH(_7043_DJones_1_export_excel_2_9_[[#Headers],[CEO_Phone_Extension]],'By serial number'!$A$1:$AV$1,0)))=0,"",INDEX('By serial number'!$A:$AV,MATCH(TEXT($C220,"000"),'By serial number'!$A:$A,0),MATCH(_7043_DJones_1_export_excel_2_9_[[#Headers],[CEO_Phone_Extension]],'By serial number'!$A$1:$AV$1,0)))</f>
        <v/>
      </c>
      <c r="BT220" s="4" t="str">
        <f>IF(LEN(INDEX('By serial number'!$A:$AV,MATCH(TEXT($C220,"000"),'By serial number'!$A:$A,0),MATCH(_7043_DJones_1_export_excel_2_9_[[#Headers],[CEO_Foreign_Phone]],'By serial number'!$A$1:$AV$1,0)))=0,"",INDEX('By serial number'!$A:$AV,MATCH(TEXT($C220,"000"),'By serial number'!$A:$A,0),MATCH(_7043_DJones_1_export_excel_2_9_[[#Headers],[CEO_Foreign_Phone]],'By serial number'!$A$1:$AV$1,0)))</f>
        <v/>
      </c>
      <c r="BU220" s="4" t="str">
        <f>IFERROR(INDEX(Zerobounce!$A:$B,MATCH(_7043_DJones_1_export_excel_2_9_[[#This Row],[COMPEMAILADDRESS]],Zerobounce!$A:$A,0),2),"")</f>
        <v/>
      </c>
      <c r="BV220" s="4" t="str">
        <f>IFERROR(INDEX(Zerobounce!$A:$B,MATCH(_7043_DJones_1_export_excel_2_9_[[#This Row],[CONTACTEMAIL]],Zerobounce!$A:$A,0),2),"")</f>
        <v>valid</v>
      </c>
      <c r="BW220" s="11"/>
    </row>
    <row r="221" spans="1:75" x14ac:dyDescent="0.25">
      <c r="A221" s="4" t="s">
        <v>999</v>
      </c>
      <c r="B221" s="4" t="s">
        <v>1000</v>
      </c>
      <c r="C221">
        <v>323</v>
      </c>
      <c r="D221" s="4" t="s">
        <v>963</v>
      </c>
      <c r="E221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N12WF</v>
      </c>
      <c r="F221" s="4" t="s">
        <v>2216</v>
      </c>
      <c r="G221" s="4" t="s">
        <v>206</v>
      </c>
      <c r="H221" s="4" t="s">
        <v>1002</v>
      </c>
      <c r="I221" s="4" t="s">
        <v>1302</v>
      </c>
      <c r="J221" s="4" t="s">
        <v>2217</v>
      </c>
      <c r="K221" s="4" t="s">
        <v>2218</v>
      </c>
      <c r="L221" s="4"/>
      <c r="M221" s="4" t="s">
        <v>871</v>
      </c>
      <c r="N221" s="4" t="s">
        <v>206</v>
      </c>
      <c r="O221">
        <v>31757</v>
      </c>
      <c r="P221" s="4" t="s">
        <v>1002</v>
      </c>
      <c r="Q221" s="4" t="s">
        <v>1016</v>
      </c>
      <c r="R221" s="4"/>
      <c r="S221" s="4" t="s">
        <v>2219</v>
      </c>
      <c r="T221" s="4"/>
      <c r="U221" s="4"/>
      <c r="V221" s="4" t="s">
        <v>1106</v>
      </c>
      <c r="W221" s="4" t="s">
        <v>2220</v>
      </c>
      <c r="X221" s="4" t="s">
        <v>2221</v>
      </c>
      <c r="Y221" s="4"/>
      <c r="Z221" s="4"/>
      <c r="AA221" s="4"/>
      <c r="AB221" s="4"/>
      <c r="AC221" s="4" t="str">
        <f>IF(LEN(INDEX('By serial number'!$A:$AV,MATCH(TEXT($C221,"000"),'By serial number'!$A:$A,0),MATCH(_7043_DJones_1_export_excel_2_9_[[#Headers],["Operator"]],'By serial number'!$A$1:$AV$1,0)))=0,"",INDEX('By serial number'!$A:$AV,MATCH(TEXT($C221,"000"),'By serial number'!$A:$A,0),MATCH(_7043_DJones_1_export_excel_2_9_[[#Headers],["Operator"]],'By serial number'!$A$1:$AV$1,0)))</f>
        <v/>
      </c>
      <c r="AD221" s="4" t="str">
        <f>IF(LEN(INDEX('By serial number'!$A:$AV,MATCH(TEXT($C221,"000"),'By serial number'!$A:$A,0),MATCH(_7043_DJones_1_export_excel_2_9_[[#Headers],[Data]],'By serial number'!$A$1:$AV$1,0)))=0,"",INDEX('By serial number'!$A:$AV,MATCH(TEXT($C221,"000"),'By serial number'!$A:$A,0),MATCH(_7043_DJones_1_export_excel_2_9_[[#Headers],[Data]],'By serial number'!$A$1:$AV$1,0)))</f>
        <v>rg 01/12/17 PNC Equipment Finance Llc Boise ID</v>
      </c>
      <c r="AE221" s="4" t="str">
        <f>IF(LEN(INDEX('By serial number'!$A:$AV,MATCH(TEXT($C221,"000"),'By serial number'!$A:$A,0),MATCH(_7043_DJones_1_export_excel_2_9_[[#Headers],[NAME]],'By serial number'!$A$1:$AV$1,0)))=0,"",INDEX('By serial number'!$A:$AV,MATCH(TEXT($C221,"000"),'By serial number'!$A:$A,0),MATCH(_7043_DJones_1_export_excel_2_9_[[#Headers],[NAME]],'By serial number'!$A$1:$AV$1,0)))</f>
        <v>PNC EQUIPMENT FINANCE LLC</v>
      </c>
      <c r="AF221" s="4" t="str">
        <f>IF(LEN(INDEX('By serial number'!$A:$AV,MATCH(TEXT($C221,"000"),'By serial number'!$A:$A,0),MATCH(_7043_DJones_1_export_excel_2_9_[[#Headers],[STREET]],'By serial number'!$A$1:$AV$1,0)))=0,"",INDEX('By serial number'!$A:$AV,MATCH(TEXT($C221,"000"),'By serial number'!$A:$A,0),MATCH(_7043_DJones_1_export_excel_2_9_[[#Headers],[STREET]],'By serial number'!$A$1:$AV$1,0)))</f>
        <v>4355 W EMERALD ST STE 100</v>
      </c>
      <c r="AG221" s="4" t="str">
        <f>IF(LEN(INDEX('By serial number'!$A:$AV,MATCH(TEXT($C221,"000"),'By serial number'!$A:$A,0),MATCH(_7043_DJones_1_export_excel_2_9_[[#Headers],[CITY]],'By serial number'!$A$1:$AV$1,0)))=0,"",INDEX('By serial number'!$A:$AV,MATCH(TEXT($C221,"000"),'By serial number'!$A:$A,0),MATCH(_7043_DJones_1_export_excel_2_9_[[#Headers],[CITY]],'By serial number'!$A$1:$AV$1,0)))</f>
        <v>BOISE</v>
      </c>
      <c r="AH221" s="4" t="str">
        <f>IF(LEN(INDEX('By serial number'!$A:$AV,MATCH(TEXT($C221,"000"),'By serial number'!$A:$A,0),MATCH(_7043_DJones_1_export_excel_2_9_[[#Headers],[STATE]],'By serial number'!$A$1:$AV$1,0)))=0,"",INDEX('By serial number'!$A:$AV,MATCH(TEXT($C221,"000"),'By serial number'!$A:$A,0),MATCH(_7043_DJones_1_export_excel_2_9_[[#Headers],[STATE]],'By serial number'!$A$1:$AV$1,0)))</f>
        <v>ID</v>
      </c>
      <c r="AI221" s="4" t="e">
        <f>IF(LEN(INDEX('By serial number'!$A:$AV,MATCH(TEXT($C221,"000"),'By serial number'!$A:$A,0),MATCH(_7043_DJones_1_export_excel_2_9_[[#Headers],[Column1]],'By serial number'!$A$1:$AV$1,0)))=0,"",INDEX('By serial number'!$A:$AV,MATCH(TEXT($C221,"000"),'By serial number'!$A:$A,0),MATCH(_7043_DJones_1_export_excel_2_9_[[#Headers],[Column1]],'By serial number'!$A$1:$AV$1,0)))</f>
        <v>#N/A</v>
      </c>
      <c r="AJ221" s="4" t="str">
        <f>IF(LEN(INDEX('By serial number'!$A:$AV,MATCH(TEXT($C221,"000"),'By serial number'!$A:$A,0),MATCH(_7043_DJones_1_export_excel_2_9_[[#Headers],[OTHER NAMES(1)]],'By serial number'!$A$1:$AV$1,0)))=0,"",INDEX('By serial number'!$A:$AV,MATCH(TEXT($C221,"000"),'By serial number'!$A:$A,0),MATCH(_7043_DJones_1_export_excel_2_9_[[#Headers],[OTHER NAMES(1)]],'By serial number'!$A$1:$AV$1,0)))</f>
        <v/>
      </c>
      <c r="AK221" s="4" t="str">
        <f>IF(LEN(INDEX('By serial number'!$A:$AV,MATCH(TEXT($C221,"000"),'By serial number'!$A:$A,0),MATCH(_7043_DJones_1_export_excel_2_9_[[#Headers],[OTHER NAMES(2)]],'By serial number'!$A$1:$AV$1,0)))=0,"",INDEX('By serial number'!$A:$AV,MATCH(TEXT($C221,"000"),'By serial number'!$A:$A,0),MATCH(_7043_DJones_1_export_excel_2_9_[[#Headers],[OTHER NAMES(2)]],'By serial number'!$A$1:$AV$1,0)))</f>
        <v/>
      </c>
      <c r="AL221" s="4" t="str">
        <f>IF(LEN(INDEX('By serial number'!$A:$AV,MATCH(TEXT($C221,"000"),'By serial number'!$A:$A,0),MATCH(_7043_DJones_1_export_excel_2_9_[[#Headers],[Part 135 Certificate Holder Name]],'By serial number'!$A$1:$AV$1,0)))=0,"",INDEX('By serial number'!$A:$AV,MATCH(TEXT($C221,"000"),'By serial number'!$A:$A,0),MATCH(_7043_DJones_1_export_excel_2_9_[[#Headers],[Part 135 Certificate Holder Name]],'By serial number'!$A$1:$AV$1,0)))</f>
        <v/>
      </c>
      <c r="AM221" s="4" t="str">
        <f>IF(LEN(INDEX('By serial number'!$A:$AV,MATCH(TEXT($C221,"000"),'By serial number'!$A:$A,0),MATCH(_7043_DJones_1_export_excel_2_9_[[#Headers],[Part 135 Dsgn]],'By serial number'!$A$1:$AV$1,0)))=0,"",INDEX('By serial number'!$A:$AV,MATCH(TEXT($C221,"000"),'By serial number'!$A:$A,0),MATCH(_7043_DJones_1_export_excel_2_9_[[#Headers],[Part 135 Dsgn]],'By serial number'!$A$1:$AV$1,0)))</f>
        <v/>
      </c>
      <c r="AN221" s="4" t="e">
        <f>IF(LEN(INDEX('By serial number'!$A:$AV,MATCH(TEXT($C221,"000"),'By serial number'!$A:$A,0),MATCH(_7043_DJones_1_export_excel_2_9_[[#Headers],[Column2]],'By serial number'!$A$1:$AV$1,0)))=0,"",INDEX('By serial number'!$A:$AV,MATCH(TEXT($C221,"000"),'By serial number'!$A:$A,0),MATCH(_7043_DJones_1_export_excel_2_9_[[#Headers],[Column2]],'By serial number'!$A$1:$AV$1,0)))</f>
        <v>#N/A</v>
      </c>
      <c r="AO221" s="4" t="str">
        <f>IF(LEN(INDEX('By serial number'!$A:$AV,MATCH(TEXT($C221,"000"),'By serial number'!$A:$A,0),MATCH(_7043_DJones_1_export_excel_2_9_[[#Headers],[DNB Key People]],'By serial number'!$A$1:$AV$1,0)))=0,"",INDEX('By serial number'!$A:$AV,MATCH(TEXT($C221,"000"),'By serial number'!$A:$A,0),MATCH(_7043_DJones_1_export_excel_2_9_[[#Headers],[DNB Key People]],'By serial number'!$A$1:$AV$1,0)))</f>
        <v/>
      </c>
      <c r="AP221" s="4" t="str">
        <f>IF(LEN(INDEX('By serial number'!$A:$AV,MATCH(TEXT($C221,"000"),'By serial number'!$A:$A,0),MATCH(_7043_DJones_1_export_excel_2_9_[[#Headers],[POC]],'By serial number'!$A$1:$AV$1,0)))=0,"",INDEX('By serial number'!$A:$AV,MATCH(TEXT($C221,"000"),'By serial number'!$A:$A,0),MATCH(_7043_DJones_1_export_excel_2_9_[[#Headers],[POC]],'By serial number'!$A$1:$AV$1,0)))</f>
        <v/>
      </c>
      <c r="AQ221" s="4" t="str">
        <f>IF(LEN(INDEX('By serial number'!$A:$AV,MATCH(TEXT($C221,"000"),'By serial number'!$A:$A,0),MATCH(_7043_DJones_1_export_excel_2_9_[[#Headers],[Title]],'By serial number'!$A$1:$AV$1,0)))=0,"",INDEX('By serial number'!$A:$AV,MATCH(TEXT($C221,"000"),'By serial number'!$A:$A,0),MATCH(_7043_DJones_1_export_excel_2_9_[[#Headers],[Title]],'By serial number'!$A$1:$AV$1,0)))</f>
        <v/>
      </c>
      <c r="AR221" s="4" t="str">
        <f>IF(LEN(INDEX('By serial number'!$A:$AV,MATCH(TEXT($C221,"000"),'By serial number'!$A:$A,0),MATCH(_7043_DJones_1_export_excel_2_9_[[#Headers],[Address]],'By serial number'!$A$1:$AV$1,0)))=0,"",INDEX('By serial number'!$A:$AV,MATCH(TEXT($C221,"000"),'By serial number'!$A:$A,0),MATCH(_7043_DJones_1_export_excel_2_9_[[#Headers],[Address]],'By serial number'!$A$1:$AV$1,0)))</f>
        <v/>
      </c>
      <c r="AS221" s="4" t="e">
        <f>IF(LEN(INDEX('By serial number'!$A:$AV,MATCH(TEXT($C221,"000"),'By serial number'!$A:$A,0),MATCH(_7043_DJones_1_export_excel_2_9_[[#Headers],[Column3]],'By serial number'!$A$1:$AV$1,0)))=0,"",INDEX('By serial number'!$A:$AV,MATCH(TEXT($C221,"000"),'By serial number'!$A:$A,0),MATCH(_7043_DJones_1_export_excel_2_9_[[#Headers],[Column3]],'By serial number'!$A$1:$AV$1,0)))</f>
        <v>#N/A</v>
      </c>
      <c r="AT221" s="4" t="str">
        <f>IF(LEN(INDEX('By serial number'!$A:$AV,MATCH(TEXT($C221,"000"),'By serial number'!$A:$A,0),MATCH(_7043_DJones_1_export_excel_2_9_[[#Headers],[Phone]],'By serial number'!$A$1:$AV$1,0)))=0,"",INDEX('By serial number'!$A:$AV,MATCH(TEXT($C221,"000"),'By serial number'!$A:$A,0),MATCH(_7043_DJones_1_export_excel_2_9_[[#Headers],[Phone]],'By serial number'!$A$1:$AV$1,0)))</f>
        <v/>
      </c>
      <c r="AU221" s="4" t="str">
        <f>IF(LEN(INDEX('By serial number'!$A:$AV,MATCH(TEXT($C221,"000"),'By serial number'!$A:$A,0),MATCH(_7043_DJones_1_export_excel_2_9_[[#Headers],[Email]],'By serial number'!$A$1:$AV$1,0)))=0,"",INDEX('By serial number'!$A:$AV,MATCH(TEXT($C221,"000"),'By serial number'!$A:$A,0),MATCH(_7043_DJones_1_export_excel_2_9_[[#Headers],[Email]],'By serial number'!$A$1:$AV$1,0)))</f>
        <v/>
      </c>
      <c r="AV221" s="4" t="e">
        <f>IF(LEN(INDEX('By serial number'!$A:$AV,MATCH(TEXT($C221,"000"),'By serial number'!$A:$A,0),MATCH(_7043_DJones_1_export_excel_2_9_[[#Headers],[Column4]],'By serial number'!$A$1:$AV$1,0)))=0,"",INDEX('By serial number'!$A:$AV,MATCH(TEXT($C221,"000"),'By serial number'!$A:$A,0),MATCH(_7043_DJones_1_export_excel_2_9_[[#Headers],[Column4]],'By serial number'!$A$1:$AV$1,0)))</f>
        <v>#N/A</v>
      </c>
      <c r="AW221" s="4" t="str">
        <f>IF(LEN(INDEX('By serial number'!$A:$AV,MATCH(TEXT($C221,"000"),'By serial number'!$A:$A,0),MATCH(_7043_DJones_1_export_excel_2_9_[[#Headers],[NBAA Name]],'By serial number'!$A$1:$AV$1,0)))=0,"",INDEX('By serial number'!$A:$AV,MATCH(TEXT($C221,"000"),'By serial number'!$A:$A,0),MATCH(_7043_DJones_1_export_excel_2_9_[[#Headers],[NBAA Name]],'By serial number'!$A$1:$AV$1,0)))</f>
        <v/>
      </c>
      <c r="AX221" s="4" t="str">
        <f>IF(LEN(INDEX('By serial number'!$A:$AV,MATCH(TEXT($C221,"000"),'By serial number'!$A:$A,0),MATCH(_7043_DJones_1_export_excel_2_9_[[#Headers],[NBAA Addr1]],'By serial number'!$A$1:$AV$1,0)))=0,"",INDEX('By serial number'!$A:$AV,MATCH(TEXT($C221,"000"),'By serial number'!$A:$A,0),MATCH(_7043_DJones_1_export_excel_2_9_[[#Headers],[NBAA Addr1]],'By serial number'!$A$1:$AV$1,0)))</f>
        <v/>
      </c>
      <c r="AY221" s="4" t="str">
        <f>IF(LEN(INDEX('By serial number'!$A:$AV,MATCH(TEXT($C221,"000"),'By serial number'!$A:$A,0),MATCH(_7043_DJones_1_export_excel_2_9_[[#Headers],[NBAA Addr2]],'By serial number'!$A$1:$AV$1,0)))=0,"",INDEX('By serial number'!$A:$AV,MATCH(TEXT($C221,"000"),'By serial number'!$A:$A,0),MATCH(_7043_DJones_1_export_excel_2_9_[[#Headers],[NBAA Addr2]],'By serial number'!$A$1:$AV$1,0)))</f>
        <v/>
      </c>
      <c r="AZ221" s="4" t="str">
        <f>IF(LEN(INDEX('By serial number'!$A:$AV,MATCH(TEXT($C221,"000"),'By serial number'!$A:$A,0),MATCH(_7043_DJones_1_export_excel_2_9_[[#Headers],[NBAA City]],'By serial number'!$A$1:$AV$1,0)))=0,"",INDEX('By serial number'!$A:$AV,MATCH(TEXT($C221,"000"),'By serial number'!$A:$A,0),MATCH(_7043_DJones_1_export_excel_2_9_[[#Headers],[NBAA City]],'By serial number'!$A$1:$AV$1,0)))</f>
        <v/>
      </c>
      <c r="BA221" s="4" t="str">
        <f>IF(LEN(INDEX('By serial number'!$A:$AV,MATCH(TEXT($C221,"000"),'By serial number'!$A:$A,0),MATCH(_7043_DJones_1_export_excel_2_9_[[#Headers],[NBAA State]],'By serial number'!$A$1:$AV$1,0)))=0,"",INDEX('By serial number'!$A:$AV,MATCH(TEXT($C221,"000"),'By serial number'!$A:$A,0),MATCH(_7043_DJones_1_export_excel_2_9_[[#Headers],[NBAA State]],'By serial number'!$A$1:$AV$1,0)))</f>
        <v/>
      </c>
      <c r="BB221" s="4" t="str">
        <f>IF(LEN(INDEX('By serial number'!$A:$AV,MATCH(TEXT($C221,"000"),'By serial number'!$A:$A,0),MATCH(_7043_DJones_1_export_excel_2_9_[[#Headers],[NBAA Zip]],'By serial number'!$A$1:$AV$1,0)))=0,"",INDEX('By serial number'!$A:$AV,MATCH(TEXT($C221,"000"),'By serial number'!$A:$A,0),MATCH(_7043_DJones_1_export_excel_2_9_[[#Headers],[NBAA Zip]],'By serial number'!$A$1:$AV$1,0)))</f>
        <v/>
      </c>
      <c r="BC221" s="4" t="str">
        <f>IF(LEN(INDEX('By serial number'!$A:$AV,MATCH(TEXT($C221,"000"),'By serial number'!$A:$A,0),MATCH(_7043_DJones_1_export_excel_2_9_[[#Headers],[NBAA Phone]],'By serial number'!$A$1:$AV$1,0)))=0,"",INDEX('By serial number'!$A:$AV,MATCH(TEXT($C221,"000"),'By serial number'!$A:$A,0),MATCH(_7043_DJones_1_export_excel_2_9_[[#Headers],[NBAA Phone]],'By serial number'!$A$1:$AV$1,0)))</f>
        <v/>
      </c>
      <c r="BD221" s="4" t="str">
        <f>IF(LEN(INDEX('By serial number'!$A:$AV,MATCH(TEXT($C221,"000"),'By serial number'!$A:$A,0),MATCH(_7043_DJones_1_export_excel_2_9_[[#Headers],[NBAA Web]],'By serial number'!$A$1:$AV$1,0)))=0,"",INDEX('By serial number'!$A:$AV,MATCH(TEXT($C221,"000"),'By serial number'!$A:$A,0),MATCH(_7043_DJones_1_export_excel_2_9_[[#Headers],[NBAA Web]],'By serial number'!$A$1:$AV$1,0)))</f>
        <v/>
      </c>
      <c r="BE221" s="4" t="str">
        <f>IF(LEN(INDEX('By serial number'!$A:$AV,MATCH(TEXT($C221,"000"),'By serial number'!$A:$A,0),MATCH(_7043_DJones_1_export_excel_2_9_[[#Headers],[NBAA email]],'By serial number'!$A$1:$AV$1,0)))=0,"",INDEX('By serial number'!$A:$AV,MATCH(TEXT($C221,"000"),'By serial number'!$A:$A,0),MATCH(_7043_DJones_1_export_excel_2_9_[[#Headers],[NBAA email]],'By serial number'!$A$1:$AV$1,0)))</f>
        <v/>
      </c>
      <c r="BF221" s="4" t="str">
        <f>IF(LEN(INDEX('By serial number'!$A:$AV,MATCH(TEXT($C221,"000"),'By serial number'!$A:$A,0),MATCH(_7043_DJones_1_export_excel_2_9_[[#Headers],[NBAA NBAA Link]],'By serial number'!$A$1:$AV$1,0)))=0,"",INDEX('By serial number'!$A:$AV,MATCH(TEXT($C221,"000"),'By serial number'!$A:$A,0),MATCH(_7043_DJones_1_export_excel_2_9_[[#Headers],[NBAA NBAA Link]],'By serial number'!$A$1:$AV$1,0)))</f>
        <v/>
      </c>
      <c r="BG221" s="4" t="str">
        <f>IF(LEN(INDEX('By serial number'!$A:$AV,MATCH(TEXT($C221,"000"),'By serial number'!$A:$A,0),MATCH(_7043_DJones_1_export_excel_2_9_[[#Headers],[Certificate Designator]],'By serial number'!$A$1:$AV$1,0)))=0,"",INDEX('By serial number'!$A:$AV,MATCH(TEXT($C221,"000"),'By serial number'!$A:$A,0),MATCH(_7043_DJones_1_export_excel_2_9_[[#Headers],[Certificate Designator]],'By serial number'!$A$1:$AV$1,0)))</f>
        <v/>
      </c>
      <c r="BH221" s="4" t="str">
        <f>IF(LEN(INDEX('By serial number'!$A:$AV,MATCH(TEXT($C221,"000"),'By serial number'!$A:$A,0),MATCH(_7043_DJones_1_export_excel_2_9_[[#Headers],[Company Name]],'By serial number'!$A$1:$AV$1,0)))=0,"",INDEX('By serial number'!$A:$AV,MATCH(TEXT($C221,"000"),'By serial number'!$A:$A,0),MATCH(_7043_DJones_1_export_excel_2_9_[[#Headers],[Company Name]],'By serial number'!$A$1:$AV$1,0)))</f>
        <v/>
      </c>
      <c r="BI221" s="4" t="str">
        <f>IF(LEN(INDEX('By serial number'!$A:$AV,MATCH(TEXT($C221,"000"),'By serial number'!$A:$A,0),MATCH(_7043_DJones_1_export_excel_2_9_[[#Headers],[CEO_Name]],'By serial number'!$A$1:$AV$1,0)))=0,"",INDEX('By serial number'!$A:$AV,MATCH(TEXT($C221,"000"),'By serial number'!$A:$A,0),MATCH(_7043_DJones_1_export_excel_2_9_[[#Headers],[CEO_Name]],'By serial number'!$A$1:$AV$1,0)))</f>
        <v/>
      </c>
      <c r="BJ221" s="4" t="str">
        <f>IF(LEN(INDEX('By serial number'!$A:$AV,MATCH(TEXT($C221,"000"),'By serial number'!$A:$A,0),MATCH(_7043_DJones_1_export_excel_2_9_[[#Headers],[CEO_Title]],'By serial number'!$A$1:$AV$1,0)))=0,"",INDEX('By serial number'!$A:$AV,MATCH(TEXT($C221,"000"),'By serial number'!$A:$A,0),MATCH(_7043_DJones_1_export_excel_2_9_[[#Headers],[CEO_Title]],'By serial number'!$A$1:$AV$1,0)))</f>
        <v/>
      </c>
      <c r="BK221" s="4" t="str">
        <f>IF(LEN(INDEX('By serial number'!$A:$AV,MATCH(TEXT($C221,"000"),'By serial number'!$A:$A,0),MATCH(_7043_DJones_1_export_excel_2_9_[[#Headers],[CEO_Address1]],'By serial number'!$A$1:$AV$1,0)))=0,"",INDEX('By serial number'!$A:$AV,MATCH(TEXT($C221,"000"),'By serial number'!$A:$A,0),MATCH(_7043_DJones_1_export_excel_2_9_[[#Headers],[CEO_Address1]],'By serial number'!$A$1:$AV$1,0)))</f>
        <v/>
      </c>
      <c r="BL221" s="4" t="str">
        <f>IF(LEN(INDEX('By serial number'!$A:$AV,MATCH(TEXT($C221,"000"),'By serial number'!$A:$A,0),MATCH(_7043_DJones_1_export_excel_2_9_[[#Headers],[CEO_Address2]],'By serial number'!$A$1:$AV$1,0)))=0,"",INDEX('By serial number'!$A:$AV,MATCH(TEXT($C221,"000"),'By serial number'!$A:$A,0),MATCH(_7043_DJones_1_export_excel_2_9_[[#Headers],[CEO_Address2]],'By serial number'!$A$1:$AV$1,0)))</f>
        <v/>
      </c>
      <c r="BM221" s="4" t="str">
        <f>IF(LEN(INDEX('By serial number'!$A:$AV,MATCH(TEXT($C221,"000"),'By serial number'!$A:$A,0),MATCH(_7043_DJones_1_export_excel_2_9_[[#Headers],[CEO_Address3]],'By serial number'!$A$1:$AV$1,0)))=0,"",INDEX('By serial number'!$A:$AV,MATCH(TEXT($C221,"000"),'By serial number'!$A:$A,0),MATCH(_7043_DJones_1_export_excel_2_9_[[#Headers],[CEO_Address3]],'By serial number'!$A$1:$AV$1,0)))</f>
        <v/>
      </c>
      <c r="BN221" s="4" t="str">
        <f>IF(LEN(INDEX('By serial number'!$A:$AV,MATCH(TEXT($C221,"000"),'By serial number'!$A:$A,0),MATCH(_7043_DJones_1_export_excel_2_9_[[#Headers],[CEO_City]],'By serial number'!$A$1:$AV$1,0)))=0,"",INDEX('By serial number'!$A:$AV,MATCH(TEXT($C221,"000"),'By serial number'!$A:$A,0),MATCH(_7043_DJones_1_export_excel_2_9_[[#Headers],[CEO_City]],'By serial number'!$A$1:$AV$1,0)))</f>
        <v/>
      </c>
      <c r="BO221" s="4" t="str">
        <f>IF(LEN(INDEX('By serial number'!$A:$AV,MATCH(TEXT($C221,"000"),'By serial number'!$A:$A,0),MATCH(_7043_DJones_1_export_excel_2_9_[[#Headers],[CEO_State]],'By serial number'!$A$1:$AV$1,0)))=0,"",INDEX('By serial number'!$A:$AV,MATCH(TEXT($C221,"000"),'By serial number'!$A:$A,0),MATCH(_7043_DJones_1_export_excel_2_9_[[#Headers],[CEO_State]],'By serial number'!$A$1:$AV$1,0)))</f>
        <v/>
      </c>
      <c r="BP221" s="4" t="str">
        <f>IF(LEN(INDEX('By serial number'!$A:$AV,MATCH(TEXT($C221,"000"),'By serial number'!$A:$A,0),MATCH(_7043_DJones_1_export_excel_2_9_[[#Headers],[CEO_Postal_Code]],'By serial number'!$A$1:$AV$1,0)))=0,"",INDEX('By serial number'!$A:$AV,MATCH(TEXT($C221,"000"),'By serial number'!$A:$A,0),MATCH(_7043_DJones_1_export_excel_2_9_[[#Headers],[CEO_Postal_Code]],'By serial number'!$A$1:$AV$1,0)))</f>
        <v/>
      </c>
      <c r="BQ221" s="4" t="str">
        <f>IF(LEN(INDEX('By serial number'!$A:$AV,MATCH(TEXT($C221,"000"),'By serial number'!$A:$A,0),MATCH(_7043_DJones_1_export_excel_2_9_[[#Headers],[CEO_Country]],'By serial number'!$A$1:$AV$1,0)))=0,"",INDEX('By serial number'!$A:$AV,MATCH(TEXT($C221,"000"),'By serial number'!$A:$A,0),MATCH(_7043_DJones_1_export_excel_2_9_[[#Headers],[CEO_Country]],'By serial number'!$A$1:$AV$1,0)))</f>
        <v/>
      </c>
      <c r="BR221" s="4" t="str">
        <f>IF(LEN(INDEX('By serial number'!$A:$AV,MATCH(TEXT($C221,"000"),'By serial number'!$A:$A,0),MATCH(_7043_DJones_1_export_excel_2_9_[[#Headers],[CEO_Phone]],'By serial number'!$A$1:$AV$1,0)))=0,"",INDEX('By serial number'!$A:$AV,MATCH(TEXT($C221,"000"),'By serial number'!$A:$A,0),MATCH(_7043_DJones_1_export_excel_2_9_[[#Headers],[CEO_Phone]],'By serial number'!$A$1:$AV$1,0)))</f>
        <v/>
      </c>
      <c r="BS221" s="4" t="str">
        <f>IF(LEN(INDEX('By serial number'!$A:$AV,MATCH(TEXT($C221,"000"),'By serial number'!$A:$A,0),MATCH(_7043_DJones_1_export_excel_2_9_[[#Headers],[CEO_Phone_Extension]],'By serial number'!$A$1:$AV$1,0)))=0,"",INDEX('By serial number'!$A:$AV,MATCH(TEXT($C221,"000"),'By serial number'!$A:$A,0),MATCH(_7043_DJones_1_export_excel_2_9_[[#Headers],[CEO_Phone_Extension]],'By serial number'!$A$1:$AV$1,0)))</f>
        <v/>
      </c>
      <c r="BT221" s="4" t="str">
        <f>IF(LEN(INDEX('By serial number'!$A:$AV,MATCH(TEXT($C221,"000"),'By serial number'!$A:$A,0),MATCH(_7043_DJones_1_export_excel_2_9_[[#Headers],[CEO_Foreign_Phone]],'By serial number'!$A$1:$AV$1,0)))=0,"",INDEX('By serial number'!$A:$AV,MATCH(TEXT($C221,"000"),'By serial number'!$A:$A,0),MATCH(_7043_DJones_1_export_excel_2_9_[[#Headers],[CEO_Foreign_Phone]],'By serial number'!$A$1:$AV$1,0)))</f>
        <v/>
      </c>
      <c r="BU221" s="4" t="str">
        <f>IFERROR(INDEX(Zerobounce!$A:$B,MATCH(_7043_DJones_1_export_excel_2_9_[[#This Row],[COMPEMAILADDRESS]],Zerobounce!$A:$A,0),2),"")</f>
        <v/>
      </c>
      <c r="BV221" s="4" t="str">
        <f>IFERROR(INDEX(Zerobounce!$A:$B,MATCH(_7043_DJones_1_export_excel_2_9_[[#This Row],[CONTACTEMAIL]],Zerobounce!$A:$A,0),2),"")</f>
        <v/>
      </c>
      <c r="BW221" s="11"/>
    </row>
    <row r="222" spans="1:75" x14ac:dyDescent="0.25">
      <c r="A222" s="4" t="s">
        <v>999</v>
      </c>
      <c r="B222" s="4" t="s">
        <v>1000</v>
      </c>
      <c r="C222">
        <v>323</v>
      </c>
      <c r="D222" s="4" t="s">
        <v>963</v>
      </c>
      <c r="E222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N12WF</v>
      </c>
      <c r="F222" s="4" t="s">
        <v>2216</v>
      </c>
      <c r="G222" s="4" t="s">
        <v>206</v>
      </c>
      <c r="H222" s="4" t="s">
        <v>1002</v>
      </c>
      <c r="I222" s="4" t="s">
        <v>515</v>
      </c>
      <c r="J222" s="4" t="s">
        <v>2377</v>
      </c>
      <c r="K222" s="4" t="s">
        <v>2378</v>
      </c>
      <c r="L222" s="4"/>
      <c r="M222" s="4" t="s">
        <v>2379</v>
      </c>
      <c r="N222" s="4" t="s">
        <v>601</v>
      </c>
      <c r="O222">
        <v>83706</v>
      </c>
      <c r="P222" s="4" t="s">
        <v>1002</v>
      </c>
      <c r="Q222" s="4" t="s">
        <v>1748</v>
      </c>
      <c r="R222" s="4"/>
      <c r="S222" s="4" t="s">
        <v>2380</v>
      </c>
      <c r="T222" s="4" t="s">
        <v>2381</v>
      </c>
      <c r="U222" s="4"/>
      <c r="V222" s="4" t="s">
        <v>2382</v>
      </c>
      <c r="W222" s="4" t="s">
        <v>1816</v>
      </c>
      <c r="X222" s="4" t="s">
        <v>2172</v>
      </c>
      <c r="Y222" s="4" t="s">
        <v>2383</v>
      </c>
      <c r="Z222" s="4" t="s">
        <v>2384</v>
      </c>
      <c r="AA222" s="4" t="s">
        <v>2384</v>
      </c>
      <c r="AB222" s="4"/>
      <c r="AC222" s="4" t="str">
        <f>IF(LEN(INDEX('By serial number'!$A:$AV,MATCH(TEXT($C222,"000"),'By serial number'!$A:$A,0),MATCH(_7043_DJones_1_export_excel_2_9_[[#Headers],["Operator"]],'By serial number'!$A$1:$AV$1,0)))=0,"",INDEX('By serial number'!$A:$AV,MATCH(TEXT($C222,"000"),'By serial number'!$A:$A,0),MATCH(_7043_DJones_1_export_excel_2_9_[[#Headers],["Operator"]],'By serial number'!$A$1:$AV$1,0)))</f>
        <v/>
      </c>
      <c r="AD222" s="4" t="str">
        <f>IF(LEN(INDEX('By serial number'!$A:$AV,MATCH(TEXT($C222,"000"),'By serial number'!$A:$A,0),MATCH(_7043_DJones_1_export_excel_2_9_[[#Headers],[Data]],'By serial number'!$A$1:$AV$1,0)))=0,"",INDEX('By serial number'!$A:$AV,MATCH(TEXT($C222,"000"),'By serial number'!$A:$A,0),MATCH(_7043_DJones_1_export_excel_2_9_[[#Headers],[Data]],'By serial number'!$A$1:$AV$1,0)))</f>
        <v>rg 01/12/17 PNC Equipment Finance Llc Boise ID</v>
      </c>
      <c r="AE222" s="4" t="str">
        <f>IF(LEN(INDEX('By serial number'!$A:$AV,MATCH(TEXT($C222,"000"),'By serial number'!$A:$A,0),MATCH(_7043_DJones_1_export_excel_2_9_[[#Headers],[NAME]],'By serial number'!$A$1:$AV$1,0)))=0,"",INDEX('By serial number'!$A:$AV,MATCH(TEXT($C222,"000"),'By serial number'!$A:$A,0),MATCH(_7043_DJones_1_export_excel_2_9_[[#Headers],[NAME]],'By serial number'!$A$1:$AV$1,0)))</f>
        <v>PNC EQUIPMENT FINANCE LLC</v>
      </c>
      <c r="AF222" s="4" t="str">
        <f>IF(LEN(INDEX('By serial number'!$A:$AV,MATCH(TEXT($C222,"000"),'By serial number'!$A:$A,0),MATCH(_7043_DJones_1_export_excel_2_9_[[#Headers],[STREET]],'By serial number'!$A$1:$AV$1,0)))=0,"",INDEX('By serial number'!$A:$AV,MATCH(TEXT($C222,"000"),'By serial number'!$A:$A,0),MATCH(_7043_DJones_1_export_excel_2_9_[[#Headers],[STREET]],'By serial number'!$A$1:$AV$1,0)))</f>
        <v>4355 W EMERALD ST STE 100</v>
      </c>
      <c r="AG222" s="4" t="str">
        <f>IF(LEN(INDEX('By serial number'!$A:$AV,MATCH(TEXT($C222,"000"),'By serial number'!$A:$A,0),MATCH(_7043_DJones_1_export_excel_2_9_[[#Headers],[CITY]],'By serial number'!$A$1:$AV$1,0)))=0,"",INDEX('By serial number'!$A:$AV,MATCH(TEXT($C222,"000"),'By serial number'!$A:$A,0),MATCH(_7043_DJones_1_export_excel_2_9_[[#Headers],[CITY]],'By serial number'!$A$1:$AV$1,0)))</f>
        <v>BOISE</v>
      </c>
      <c r="AH222" s="4" t="str">
        <f>IF(LEN(INDEX('By serial number'!$A:$AV,MATCH(TEXT($C222,"000"),'By serial number'!$A:$A,0),MATCH(_7043_DJones_1_export_excel_2_9_[[#Headers],[STATE]],'By serial number'!$A$1:$AV$1,0)))=0,"",INDEX('By serial number'!$A:$AV,MATCH(TEXT($C222,"000"),'By serial number'!$A:$A,0),MATCH(_7043_DJones_1_export_excel_2_9_[[#Headers],[STATE]],'By serial number'!$A$1:$AV$1,0)))</f>
        <v>ID</v>
      </c>
      <c r="AI222" s="4" t="e">
        <f>IF(LEN(INDEX('By serial number'!$A:$AV,MATCH(TEXT($C222,"000"),'By serial number'!$A:$A,0),MATCH(_7043_DJones_1_export_excel_2_9_[[#Headers],[Column1]],'By serial number'!$A$1:$AV$1,0)))=0,"",INDEX('By serial number'!$A:$AV,MATCH(TEXT($C222,"000"),'By serial number'!$A:$A,0),MATCH(_7043_DJones_1_export_excel_2_9_[[#Headers],[Column1]],'By serial number'!$A$1:$AV$1,0)))</f>
        <v>#N/A</v>
      </c>
      <c r="AJ222" s="4" t="str">
        <f>IF(LEN(INDEX('By serial number'!$A:$AV,MATCH(TEXT($C222,"000"),'By serial number'!$A:$A,0),MATCH(_7043_DJones_1_export_excel_2_9_[[#Headers],[OTHER NAMES(1)]],'By serial number'!$A$1:$AV$1,0)))=0,"",INDEX('By serial number'!$A:$AV,MATCH(TEXT($C222,"000"),'By serial number'!$A:$A,0),MATCH(_7043_DJones_1_export_excel_2_9_[[#Headers],[OTHER NAMES(1)]],'By serial number'!$A$1:$AV$1,0)))</f>
        <v/>
      </c>
      <c r="AK222" s="4" t="str">
        <f>IF(LEN(INDEX('By serial number'!$A:$AV,MATCH(TEXT($C222,"000"),'By serial number'!$A:$A,0),MATCH(_7043_DJones_1_export_excel_2_9_[[#Headers],[OTHER NAMES(2)]],'By serial number'!$A$1:$AV$1,0)))=0,"",INDEX('By serial number'!$A:$AV,MATCH(TEXT($C222,"000"),'By serial number'!$A:$A,0),MATCH(_7043_DJones_1_export_excel_2_9_[[#Headers],[OTHER NAMES(2)]],'By serial number'!$A$1:$AV$1,0)))</f>
        <v/>
      </c>
      <c r="AL222" s="4" t="str">
        <f>IF(LEN(INDEX('By serial number'!$A:$AV,MATCH(TEXT($C222,"000"),'By serial number'!$A:$A,0),MATCH(_7043_DJones_1_export_excel_2_9_[[#Headers],[Part 135 Certificate Holder Name]],'By serial number'!$A$1:$AV$1,0)))=0,"",INDEX('By serial number'!$A:$AV,MATCH(TEXT($C222,"000"),'By serial number'!$A:$A,0),MATCH(_7043_DJones_1_export_excel_2_9_[[#Headers],[Part 135 Certificate Holder Name]],'By serial number'!$A$1:$AV$1,0)))</f>
        <v/>
      </c>
      <c r="AM222" s="4" t="str">
        <f>IF(LEN(INDEX('By serial number'!$A:$AV,MATCH(TEXT($C222,"000"),'By serial number'!$A:$A,0),MATCH(_7043_DJones_1_export_excel_2_9_[[#Headers],[Part 135 Dsgn]],'By serial number'!$A$1:$AV$1,0)))=0,"",INDEX('By serial number'!$A:$AV,MATCH(TEXT($C222,"000"),'By serial number'!$A:$A,0),MATCH(_7043_DJones_1_export_excel_2_9_[[#Headers],[Part 135 Dsgn]],'By serial number'!$A$1:$AV$1,0)))</f>
        <v/>
      </c>
      <c r="AN222" s="4" t="e">
        <f>IF(LEN(INDEX('By serial number'!$A:$AV,MATCH(TEXT($C222,"000"),'By serial number'!$A:$A,0),MATCH(_7043_DJones_1_export_excel_2_9_[[#Headers],[Column2]],'By serial number'!$A$1:$AV$1,0)))=0,"",INDEX('By serial number'!$A:$AV,MATCH(TEXT($C222,"000"),'By serial number'!$A:$A,0),MATCH(_7043_DJones_1_export_excel_2_9_[[#Headers],[Column2]],'By serial number'!$A$1:$AV$1,0)))</f>
        <v>#N/A</v>
      </c>
      <c r="AO222" s="4" t="str">
        <f>IF(LEN(INDEX('By serial number'!$A:$AV,MATCH(TEXT($C222,"000"),'By serial number'!$A:$A,0),MATCH(_7043_DJones_1_export_excel_2_9_[[#Headers],[DNB Key People]],'By serial number'!$A$1:$AV$1,0)))=0,"",INDEX('By serial number'!$A:$AV,MATCH(TEXT($C222,"000"),'By serial number'!$A:$A,0),MATCH(_7043_DJones_1_export_excel_2_9_[[#Headers],[DNB Key People]],'By serial number'!$A$1:$AV$1,0)))</f>
        <v/>
      </c>
      <c r="AP222" s="4" t="str">
        <f>IF(LEN(INDEX('By serial number'!$A:$AV,MATCH(TEXT($C222,"000"),'By serial number'!$A:$A,0),MATCH(_7043_DJones_1_export_excel_2_9_[[#Headers],[POC]],'By serial number'!$A$1:$AV$1,0)))=0,"",INDEX('By serial number'!$A:$AV,MATCH(TEXT($C222,"000"),'By serial number'!$A:$A,0),MATCH(_7043_DJones_1_export_excel_2_9_[[#Headers],[POC]],'By serial number'!$A$1:$AV$1,0)))</f>
        <v/>
      </c>
      <c r="AQ222" s="4" t="str">
        <f>IF(LEN(INDEX('By serial number'!$A:$AV,MATCH(TEXT($C222,"000"),'By serial number'!$A:$A,0),MATCH(_7043_DJones_1_export_excel_2_9_[[#Headers],[Title]],'By serial number'!$A$1:$AV$1,0)))=0,"",INDEX('By serial number'!$A:$AV,MATCH(TEXT($C222,"000"),'By serial number'!$A:$A,0),MATCH(_7043_DJones_1_export_excel_2_9_[[#Headers],[Title]],'By serial number'!$A$1:$AV$1,0)))</f>
        <v/>
      </c>
      <c r="AR222" s="4" t="str">
        <f>IF(LEN(INDEX('By serial number'!$A:$AV,MATCH(TEXT($C222,"000"),'By serial number'!$A:$A,0),MATCH(_7043_DJones_1_export_excel_2_9_[[#Headers],[Address]],'By serial number'!$A$1:$AV$1,0)))=0,"",INDEX('By serial number'!$A:$AV,MATCH(TEXT($C222,"000"),'By serial number'!$A:$A,0),MATCH(_7043_DJones_1_export_excel_2_9_[[#Headers],[Address]],'By serial number'!$A$1:$AV$1,0)))</f>
        <v/>
      </c>
      <c r="AS222" s="4" t="e">
        <f>IF(LEN(INDEX('By serial number'!$A:$AV,MATCH(TEXT($C222,"000"),'By serial number'!$A:$A,0),MATCH(_7043_DJones_1_export_excel_2_9_[[#Headers],[Column3]],'By serial number'!$A$1:$AV$1,0)))=0,"",INDEX('By serial number'!$A:$AV,MATCH(TEXT($C222,"000"),'By serial number'!$A:$A,0),MATCH(_7043_DJones_1_export_excel_2_9_[[#Headers],[Column3]],'By serial number'!$A$1:$AV$1,0)))</f>
        <v>#N/A</v>
      </c>
      <c r="AT222" s="4" t="str">
        <f>IF(LEN(INDEX('By serial number'!$A:$AV,MATCH(TEXT($C222,"000"),'By serial number'!$A:$A,0),MATCH(_7043_DJones_1_export_excel_2_9_[[#Headers],[Phone]],'By serial number'!$A$1:$AV$1,0)))=0,"",INDEX('By serial number'!$A:$AV,MATCH(TEXT($C222,"000"),'By serial number'!$A:$A,0),MATCH(_7043_DJones_1_export_excel_2_9_[[#Headers],[Phone]],'By serial number'!$A$1:$AV$1,0)))</f>
        <v/>
      </c>
      <c r="AU222" s="4" t="str">
        <f>IF(LEN(INDEX('By serial number'!$A:$AV,MATCH(TEXT($C222,"000"),'By serial number'!$A:$A,0),MATCH(_7043_DJones_1_export_excel_2_9_[[#Headers],[Email]],'By serial number'!$A$1:$AV$1,0)))=0,"",INDEX('By serial number'!$A:$AV,MATCH(TEXT($C222,"000"),'By serial number'!$A:$A,0),MATCH(_7043_DJones_1_export_excel_2_9_[[#Headers],[Email]],'By serial number'!$A$1:$AV$1,0)))</f>
        <v/>
      </c>
      <c r="AV222" s="4" t="e">
        <f>IF(LEN(INDEX('By serial number'!$A:$AV,MATCH(TEXT($C222,"000"),'By serial number'!$A:$A,0),MATCH(_7043_DJones_1_export_excel_2_9_[[#Headers],[Column4]],'By serial number'!$A$1:$AV$1,0)))=0,"",INDEX('By serial number'!$A:$AV,MATCH(TEXT($C222,"000"),'By serial number'!$A:$A,0),MATCH(_7043_DJones_1_export_excel_2_9_[[#Headers],[Column4]],'By serial number'!$A$1:$AV$1,0)))</f>
        <v>#N/A</v>
      </c>
      <c r="AW222" s="4" t="str">
        <f>IF(LEN(INDEX('By serial number'!$A:$AV,MATCH(TEXT($C222,"000"),'By serial number'!$A:$A,0),MATCH(_7043_DJones_1_export_excel_2_9_[[#Headers],[NBAA Name]],'By serial number'!$A$1:$AV$1,0)))=0,"",INDEX('By serial number'!$A:$AV,MATCH(TEXT($C222,"000"),'By serial number'!$A:$A,0),MATCH(_7043_DJones_1_export_excel_2_9_[[#Headers],[NBAA Name]],'By serial number'!$A$1:$AV$1,0)))</f>
        <v/>
      </c>
      <c r="AX222" s="4" t="str">
        <f>IF(LEN(INDEX('By serial number'!$A:$AV,MATCH(TEXT($C222,"000"),'By serial number'!$A:$A,0),MATCH(_7043_DJones_1_export_excel_2_9_[[#Headers],[NBAA Addr1]],'By serial number'!$A$1:$AV$1,0)))=0,"",INDEX('By serial number'!$A:$AV,MATCH(TEXT($C222,"000"),'By serial number'!$A:$A,0),MATCH(_7043_DJones_1_export_excel_2_9_[[#Headers],[NBAA Addr1]],'By serial number'!$A$1:$AV$1,0)))</f>
        <v/>
      </c>
      <c r="AY222" s="4" t="str">
        <f>IF(LEN(INDEX('By serial number'!$A:$AV,MATCH(TEXT($C222,"000"),'By serial number'!$A:$A,0),MATCH(_7043_DJones_1_export_excel_2_9_[[#Headers],[NBAA Addr2]],'By serial number'!$A$1:$AV$1,0)))=0,"",INDEX('By serial number'!$A:$AV,MATCH(TEXT($C222,"000"),'By serial number'!$A:$A,0),MATCH(_7043_DJones_1_export_excel_2_9_[[#Headers],[NBAA Addr2]],'By serial number'!$A$1:$AV$1,0)))</f>
        <v/>
      </c>
      <c r="AZ222" s="4" t="str">
        <f>IF(LEN(INDEX('By serial number'!$A:$AV,MATCH(TEXT($C222,"000"),'By serial number'!$A:$A,0),MATCH(_7043_DJones_1_export_excel_2_9_[[#Headers],[NBAA City]],'By serial number'!$A$1:$AV$1,0)))=0,"",INDEX('By serial number'!$A:$AV,MATCH(TEXT($C222,"000"),'By serial number'!$A:$A,0),MATCH(_7043_DJones_1_export_excel_2_9_[[#Headers],[NBAA City]],'By serial number'!$A$1:$AV$1,0)))</f>
        <v/>
      </c>
      <c r="BA222" s="4" t="str">
        <f>IF(LEN(INDEX('By serial number'!$A:$AV,MATCH(TEXT($C222,"000"),'By serial number'!$A:$A,0),MATCH(_7043_DJones_1_export_excel_2_9_[[#Headers],[NBAA State]],'By serial number'!$A$1:$AV$1,0)))=0,"",INDEX('By serial number'!$A:$AV,MATCH(TEXT($C222,"000"),'By serial number'!$A:$A,0),MATCH(_7043_DJones_1_export_excel_2_9_[[#Headers],[NBAA State]],'By serial number'!$A$1:$AV$1,0)))</f>
        <v/>
      </c>
      <c r="BB222" s="4" t="str">
        <f>IF(LEN(INDEX('By serial number'!$A:$AV,MATCH(TEXT($C222,"000"),'By serial number'!$A:$A,0),MATCH(_7043_DJones_1_export_excel_2_9_[[#Headers],[NBAA Zip]],'By serial number'!$A$1:$AV$1,0)))=0,"",INDEX('By serial number'!$A:$AV,MATCH(TEXT($C222,"000"),'By serial number'!$A:$A,0),MATCH(_7043_DJones_1_export_excel_2_9_[[#Headers],[NBAA Zip]],'By serial number'!$A$1:$AV$1,0)))</f>
        <v/>
      </c>
      <c r="BC222" s="4" t="str">
        <f>IF(LEN(INDEX('By serial number'!$A:$AV,MATCH(TEXT($C222,"000"),'By serial number'!$A:$A,0),MATCH(_7043_DJones_1_export_excel_2_9_[[#Headers],[NBAA Phone]],'By serial number'!$A$1:$AV$1,0)))=0,"",INDEX('By serial number'!$A:$AV,MATCH(TEXT($C222,"000"),'By serial number'!$A:$A,0),MATCH(_7043_DJones_1_export_excel_2_9_[[#Headers],[NBAA Phone]],'By serial number'!$A$1:$AV$1,0)))</f>
        <v/>
      </c>
      <c r="BD222" s="4" t="str">
        <f>IF(LEN(INDEX('By serial number'!$A:$AV,MATCH(TEXT($C222,"000"),'By serial number'!$A:$A,0),MATCH(_7043_DJones_1_export_excel_2_9_[[#Headers],[NBAA Web]],'By serial number'!$A$1:$AV$1,0)))=0,"",INDEX('By serial number'!$A:$AV,MATCH(TEXT($C222,"000"),'By serial number'!$A:$A,0),MATCH(_7043_DJones_1_export_excel_2_9_[[#Headers],[NBAA Web]],'By serial number'!$A$1:$AV$1,0)))</f>
        <v/>
      </c>
      <c r="BE222" s="4" t="str">
        <f>IF(LEN(INDEX('By serial number'!$A:$AV,MATCH(TEXT($C222,"000"),'By serial number'!$A:$A,0),MATCH(_7043_DJones_1_export_excel_2_9_[[#Headers],[NBAA email]],'By serial number'!$A$1:$AV$1,0)))=0,"",INDEX('By serial number'!$A:$AV,MATCH(TEXT($C222,"000"),'By serial number'!$A:$A,0),MATCH(_7043_DJones_1_export_excel_2_9_[[#Headers],[NBAA email]],'By serial number'!$A$1:$AV$1,0)))</f>
        <v/>
      </c>
      <c r="BF222" s="4" t="str">
        <f>IF(LEN(INDEX('By serial number'!$A:$AV,MATCH(TEXT($C222,"000"),'By serial number'!$A:$A,0),MATCH(_7043_DJones_1_export_excel_2_9_[[#Headers],[NBAA NBAA Link]],'By serial number'!$A$1:$AV$1,0)))=0,"",INDEX('By serial number'!$A:$AV,MATCH(TEXT($C222,"000"),'By serial number'!$A:$A,0),MATCH(_7043_DJones_1_export_excel_2_9_[[#Headers],[NBAA NBAA Link]],'By serial number'!$A$1:$AV$1,0)))</f>
        <v/>
      </c>
      <c r="BG222" s="4" t="str">
        <f>IF(LEN(INDEX('By serial number'!$A:$AV,MATCH(TEXT($C222,"000"),'By serial number'!$A:$A,0),MATCH(_7043_DJones_1_export_excel_2_9_[[#Headers],[Certificate Designator]],'By serial number'!$A$1:$AV$1,0)))=0,"",INDEX('By serial number'!$A:$AV,MATCH(TEXT($C222,"000"),'By serial number'!$A:$A,0),MATCH(_7043_DJones_1_export_excel_2_9_[[#Headers],[Certificate Designator]],'By serial number'!$A$1:$AV$1,0)))</f>
        <v/>
      </c>
      <c r="BH222" s="4" t="str">
        <f>IF(LEN(INDEX('By serial number'!$A:$AV,MATCH(TEXT($C222,"000"),'By serial number'!$A:$A,0),MATCH(_7043_DJones_1_export_excel_2_9_[[#Headers],[Company Name]],'By serial number'!$A$1:$AV$1,0)))=0,"",INDEX('By serial number'!$A:$AV,MATCH(TEXT($C222,"000"),'By serial number'!$A:$A,0),MATCH(_7043_DJones_1_export_excel_2_9_[[#Headers],[Company Name]],'By serial number'!$A$1:$AV$1,0)))</f>
        <v/>
      </c>
      <c r="BI222" s="4" t="str">
        <f>IF(LEN(INDEX('By serial number'!$A:$AV,MATCH(TEXT($C222,"000"),'By serial number'!$A:$A,0),MATCH(_7043_DJones_1_export_excel_2_9_[[#Headers],[CEO_Name]],'By serial number'!$A$1:$AV$1,0)))=0,"",INDEX('By serial number'!$A:$AV,MATCH(TEXT($C222,"000"),'By serial number'!$A:$A,0),MATCH(_7043_DJones_1_export_excel_2_9_[[#Headers],[CEO_Name]],'By serial number'!$A$1:$AV$1,0)))</f>
        <v/>
      </c>
      <c r="BJ222" s="4" t="str">
        <f>IF(LEN(INDEX('By serial number'!$A:$AV,MATCH(TEXT($C222,"000"),'By serial number'!$A:$A,0),MATCH(_7043_DJones_1_export_excel_2_9_[[#Headers],[CEO_Title]],'By serial number'!$A$1:$AV$1,0)))=0,"",INDEX('By serial number'!$A:$AV,MATCH(TEXT($C222,"000"),'By serial number'!$A:$A,0),MATCH(_7043_DJones_1_export_excel_2_9_[[#Headers],[CEO_Title]],'By serial number'!$A$1:$AV$1,0)))</f>
        <v/>
      </c>
      <c r="BK222" s="4" t="str">
        <f>IF(LEN(INDEX('By serial number'!$A:$AV,MATCH(TEXT($C222,"000"),'By serial number'!$A:$A,0),MATCH(_7043_DJones_1_export_excel_2_9_[[#Headers],[CEO_Address1]],'By serial number'!$A$1:$AV$1,0)))=0,"",INDEX('By serial number'!$A:$AV,MATCH(TEXT($C222,"000"),'By serial number'!$A:$A,0),MATCH(_7043_DJones_1_export_excel_2_9_[[#Headers],[CEO_Address1]],'By serial number'!$A$1:$AV$1,0)))</f>
        <v/>
      </c>
      <c r="BL222" s="4" t="str">
        <f>IF(LEN(INDEX('By serial number'!$A:$AV,MATCH(TEXT($C222,"000"),'By serial number'!$A:$A,0),MATCH(_7043_DJones_1_export_excel_2_9_[[#Headers],[CEO_Address2]],'By serial number'!$A$1:$AV$1,0)))=0,"",INDEX('By serial number'!$A:$AV,MATCH(TEXT($C222,"000"),'By serial number'!$A:$A,0),MATCH(_7043_DJones_1_export_excel_2_9_[[#Headers],[CEO_Address2]],'By serial number'!$A$1:$AV$1,0)))</f>
        <v/>
      </c>
      <c r="BM222" s="4" t="str">
        <f>IF(LEN(INDEX('By serial number'!$A:$AV,MATCH(TEXT($C222,"000"),'By serial number'!$A:$A,0),MATCH(_7043_DJones_1_export_excel_2_9_[[#Headers],[CEO_Address3]],'By serial number'!$A$1:$AV$1,0)))=0,"",INDEX('By serial number'!$A:$AV,MATCH(TEXT($C222,"000"),'By serial number'!$A:$A,0),MATCH(_7043_DJones_1_export_excel_2_9_[[#Headers],[CEO_Address3]],'By serial number'!$A$1:$AV$1,0)))</f>
        <v/>
      </c>
      <c r="BN222" s="4" t="str">
        <f>IF(LEN(INDEX('By serial number'!$A:$AV,MATCH(TEXT($C222,"000"),'By serial number'!$A:$A,0),MATCH(_7043_DJones_1_export_excel_2_9_[[#Headers],[CEO_City]],'By serial number'!$A$1:$AV$1,0)))=0,"",INDEX('By serial number'!$A:$AV,MATCH(TEXT($C222,"000"),'By serial number'!$A:$A,0),MATCH(_7043_DJones_1_export_excel_2_9_[[#Headers],[CEO_City]],'By serial number'!$A$1:$AV$1,0)))</f>
        <v/>
      </c>
      <c r="BO222" s="4" t="str">
        <f>IF(LEN(INDEX('By serial number'!$A:$AV,MATCH(TEXT($C222,"000"),'By serial number'!$A:$A,0),MATCH(_7043_DJones_1_export_excel_2_9_[[#Headers],[CEO_State]],'By serial number'!$A$1:$AV$1,0)))=0,"",INDEX('By serial number'!$A:$AV,MATCH(TEXT($C222,"000"),'By serial number'!$A:$A,0),MATCH(_7043_DJones_1_export_excel_2_9_[[#Headers],[CEO_State]],'By serial number'!$A$1:$AV$1,0)))</f>
        <v/>
      </c>
      <c r="BP222" s="4" t="str">
        <f>IF(LEN(INDEX('By serial number'!$A:$AV,MATCH(TEXT($C222,"000"),'By serial number'!$A:$A,0),MATCH(_7043_DJones_1_export_excel_2_9_[[#Headers],[CEO_Postal_Code]],'By serial number'!$A$1:$AV$1,0)))=0,"",INDEX('By serial number'!$A:$AV,MATCH(TEXT($C222,"000"),'By serial number'!$A:$A,0),MATCH(_7043_DJones_1_export_excel_2_9_[[#Headers],[CEO_Postal_Code]],'By serial number'!$A$1:$AV$1,0)))</f>
        <v/>
      </c>
      <c r="BQ222" s="4" t="str">
        <f>IF(LEN(INDEX('By serial number'!$A:$AV,MATCH(TEXT($C222,"000"),'By serial number'!$A:$A,0),MATCH(_7043_DJones_1_export_excel_2_9_[[#Headers],[CEO_Country]],'By serial number'!$A$1:$AV$1,0)))=0,"",INDEX('By serial number'!$A:$AV,MATCH(TEXT($C222,"000"),'By serial number'!$A:$A,0),MATCH(_7043_DJones_1_export_excel_2_9_[[#Headers],[CEO_Country]],'By serial number'!$A$1:$AV$1,0)))</f>
        <v/>
      </c>
      <c r="BR222" s="4" t="str">
        <f>IF(LEN(INDEX('By serial number'!$A:$AV,MATCH(TEXT($C222,"000"),'By serial number'!$A:$A,0),MATCH(_7043_DJones_1_export_excel_2_9_[[#Headers],[CEO_Phone]],'By serial number'!$A$1:$AV$1,0)))=0,"",INDEX('By serial number'!$A:$AV,MATCH(TEXT($C222,"000"),'By serial number'!$A:$A,0),MATCH(_7043_DJones_1_export_excel_2_9_[[#Headers],[CEO_Phone]],'By serial number'!$A$1:$AV$1,0)))</f>
        <v/>
      </c>
      <c r="BS222" s="4" t="str">
        <f>IF(LEN(INDEX('By serial number'!$A:$AV,MATCH(TEXT($C222,"000"),'By serial number'!$A:$A,0),MATCH(_7043_DJones_1_export_excel_2_9_[[#Headers],[CEO_Phone_Extension]],'By serial number'!$A$1:$AV$1,0)))=0,"",INDEX('By serial number'!$A:$AV,MATCH(TEXT($C222,"000"),'By serial number'!$A:$A,0),MATCH(_7043_DJones_1_export_excel_2_9_[[#Headers],[CEO_Phone_Extension]],'By serial number'!$A$1:$AV$1,0)))</f>
        <v/>
      </c>
      <c r="BT222" s="4" t="str">
        <f>IF(LEN(INDEX('By serial number'!$A:$AV,MATCH(TEXT($C222,"000"),'By serial number'!$A:$A,0),MATCH(_7043_DJones_1_export_excel_2_9_[[#Headers],[CEO_Foreign_Phone]],'By serial number'!$A$1:$AV$1,0)))=0,"",INDEX('By serial number'!$A:$AV,MATCH(TEXT($C222,"000"),'By serial number'!$A:$A,0),MATCH(_7043_DJones_1_export_excel_2_9_[[#Headers],[CEO_Foreign_Phone]],'By serial number'!$A$1:$AV$1,0)))</f>
        <v/>
      </c>
      <c r="BU222" s="4" t="str">
        <f>IFERROR(INDEX(Zerobounce!$A:$B,MATCH(_7043_DJones_1_export_excel_2_9_[[#This Row],[COMPEMAILADDRESS]],Zerobounce!$A:$A,0),2),"")</f>
        <v/>
      </c>
      <c r="BV222" s="4" t="str">
        <f>IFERROR(INDEX(Zerobounce!$A:$B,MATCH(_7043_DJones_1_export_excel_2_9_[[#This Row],[CONTACTEMAIL]],Zerobounce!$A:$A,0),2),"")</f>
        <v>valid</v>
      </c>
      <c r="BW222" s="11"/>
    </row>
    <row r="223" spans="1:75" x14ac:dyDescent="0.25">
      <c r="A223" s="4" t="s">
        <v>999</v>
      </c>
      <c r="B223" s="4" t="s">
        <v>1000</v>
      </c>
      <c r="C223">
        <v>324</v>
      </c>
      <c r="D223" s="4" t="s">
        <v>967</v>
      </c>
      <c r="E223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N1ED</v>
      </c>
      <c r="F223" s="4" t="s">
        <v>2385</v>
      </c>
      <c r="G223" s="4" t="s">
        <v>254</v>
      </c>
      <c r="H223" s="4" t="s">
        <v>1002</v>
      </c>
      <c r="I223" s="4" t="s">
        <v>1302</v>
      </c>
      <c r="J223" s="4" t="s">
        <v>2386</v>
      </c>
      <c r="K223" s="4" t="s">
        <v>2387</v>
      </c>
      <c r="L223" s="4" t="s">
        <v>2388</v>
      </c>
      <c r="M223" s="4" t="s">
        <v>2389</v>
      </c>
      <c r="N223" s="4" t="s">
        <v>254</v>
      </c>
      <c r="O223" t="s">
        <v>2390</v>
      </c>
      <c r="P223" s="4" t="s">
        <v>1002</v>
      </c>
      <c r="Q223" s="4" t="s">
        <v>1016</v>
      </c>
      <c r="R223" s="4"/>
      <c r="S223" s="4"/>
      <c r="T223" s="4"/>
      <c r="U223" s="4"/>
      <c r="V223" s="4" t="s">
        <v>2391</v>
      </c>
      <c r="W223" s="4" t="s">
        <v>2392</v>
      </c>
      <c r="X223" s="4" t="s">
        <v>1972</v>
      </c>
      <c r="Y223" s="4" t="s">
        <v>2393</v>
      </c>
      <c r="Z223" s="4" t="s">
        <v>2394</v>
      </c>
      <c r="AA223" s="4"/>
      <c r="AB223" s="4" t="s">
        <v>2394</v>
      </c>
      <c r="AC223" s="4" t="str">
        <f>IF(LEN(INDEX('By serial number'!$A:$AV,MATCH(TEXT($C223,"000"),'By serial number'!$A:$A,0),MATCH(_7043_DJones_1_export_excel_2_9_[[#Headers],["Operator"]],'By serial number'!$A$1:$AV$1,0)))=0,"",INDEX('By serial number'!$A:$AV,MATCH(TEXT($C223,"000"),'By serial number'!$A:$A,0),MATCH(_7043_DJones_1_export_excel_2_9_[[#Headers],["Operator"]],'By serial number'!$A$1:$AV$1,0)))</f>
        <v/>
      </c>
      <c r="AD223" s="4" t="str">
        <f>IF(LEN(INDEX('By serial number'!$A:$AV,MATCH(TEXT($C223,"000"),'By serial number'!$A:$A,0),MATCH(_7043_DJones_1_export_excel_2_9_[[#Headers],[Data]],'By serial number'!$A$1:$AV$1,0)))=0,"",INDEX('By serial number'!$A:$AV,MATCH(TEXT($C223,"000"),'By serial number'!$A:$A,0),MATCH(_7043_DJones_1_export_excel_2_9_[[#Headers],[Data]],'By serial number'!$A$1:$AV$1,0)))</f>
        <v>DBCT LLC, Youngstown OH delivered 2/3/17</v>
      </c>
      <c r="AE223" s="4" t="str">
        <f>IF(LEN(INDEX('By serial number'!$A:$AV,MATCH(TEXT($C223,"000"),'By serial number'!$A:$A,0),MATCH(_7043_DJones_1_export_excel_2_9_[[#Headers],[NAME]],'By serial number'!$A$1:$AV$1,0)))=0,"",INDEX('By serial number'!$A:$AV,MATCH(TEXT($C223,"000"),'By serial number'!$A:$A,0),MATCH(_7043_DJones_1_export_excel_2_9_[[#Headers],[NAME]],'By serial number'!$A$1:$AV$1,0)))</f>
        <v>DBCT LLC</v>
      </c>
      <c r="AF223" s="4" t="str">
        <f>IF(LEN(INDEX('By serial number'!$A:$AV,MATCH(TEXT($C223,"000"),'By serial number'!$A:$A,0),MATCH(_7043_DJones_1_export_excel_2_9_[[#Headers],[STREET]],'By serial number'!$A$1:$AV$1,0)))=0,"",INDEX('By serial number'!$A:$AV,MATCH(TEXT($C223,"000"),'By serial number'!$A:$A,0),MATCH(_7043_DJones_1_export_excel_2_9_[[#Headers],[STREET]],'By serial number'!$A$1:$AV$1,0)))</f>
        <v>7620 MARKET ST</v>
      </c>
      <c r="AG223" s="4" t="str">
        <f>IF(LEN(INDEX('By serial number'!$A:$AV,MATCH(TEXT($C223,"000"),'By serial number'!$A:$A,0),MATCH(_7043_DJones_1_export_excel_2_9_[[#Headers],[CITY]],'By serial number'!$A$1:$AV$1,0)))=0,"",INDEX('By serial number'!$A:$AV,MATCH(TEXT($C223,"000"),'By serial number'!$A:$A,0),MATCH(_7043_DJones_1_export_excel_2_9_[[#Headers],[CITY]],'By serial number'!$A$1:$AV$1,0)))</f>
        <v>YOUNGSTOWN</v>
      </c>
      <c r="AH223" s="4" t="str">
        <f>IF(LEN(INDEX('By serial number'!$A:$AV,MATCH(TEXT($C223,"000"),'By serial number'!$A:$A,0),MATCH(_7043_DJones_1_export_excel_2_9_[[#Headers],[STATE]],'By serial number'!$A$1:$AV$1,0)))=0,"",INDEX('By serial number'!$A:$AV,MATCH(TEXT($C223,"000"),'By serial number'!$A:$A,0),MATCH(_7043_DJones_1_export_excel_2_9_[[#Headers],[STATE]],'By serial number'!$A$1:$AV$1,0)))</f>
        <v>OH</v>
      </c>
      <c r="AI223" s="4" t="e">
        <f>IF(LEN(INDEX('By serial number'!$A:$AV,MATCH(TEXT($C223,"000"),'By serial number'!$A:$A,0),MATCH(_7043_DJones_1_export_excel_2_9_[[#Headers],[Column1]],'By serial number'!$A$1:$AV$1,0)))=0,"",INDEX('By serial number'!$A:$AV,MATCH(TEXT($C223,"000"),'By serial number'!$A:$A,0),MATCH(_7043_DJones_1_export_excel_2_9_[[#Headers],[Column1]],'By serial number'!$A$1:$AV$1,0)))</f>
        <v>#N/A</v>
      </c>
      <c r="AJ223" s="4" t="str">
        <f>IF(LEN(INDEX('By serial number'!$A:$AV,MATCH(TEXT($C223,"000"),'By serial number'!$A:$A,0),MATCH(_7043_DJones_1_export_excel_2_9_[[#Headers],[OTHER NAMES(1)]],'By serial number'!$A$1:$AV$1,0)))=0,"",INDEX('By serial number'!$A:$AV,MATCH(TEXT($C223,"000"),'By serial number'!$A:$A,0),MATCH(_7043_DJones_1_export_excel_2_9_[[#Headers],[OTHER NAMES(1)]],'By serial number'!$A$1:$AV$1,0)))</f>
        <v/>
      </c>
      <c r="AK223" s="4" t="str">
        <f>IF(LEN(INDEX('By serial number'!$A:$AV,MATCH(TEXT($C223,"000"),'By serial number'!$A:$A,0),MATCH(_7043_DJones_1_export_excel_2_9_[[#Headers],[OTHER NAMES(2)]],'By serial number'!$A$1:$AV$1,0)))=0,"",INDEX('By serial number'!$A:$AV,MATCH(TEXT($C223,"000"),'By serial number'!$A:$A,0),MATCH(_7043_DJones_1_export_excel_2_9_[[#Headers],[OTHER NAMES(2)]],'By serial number'!$A$1:$AV$1,0)))</f>
        <v/>
      </c>
      <c r="AL223" s="4" t="str">
        <f>IF(LEN(INDEX('By serial number'!$A:$AV,MATCH(TEXT($C223,"000"),'By serial number'!$A:$A,0),MATCH(_7043_DJones_1_export_excel_2_9_[[#Headers],[Part 135 Certificate Holder Name]],'By serial number'!$A$1:$AV$1,0)))=0,"",INDEX('By serial number'!$A:$AV,MATCH(TEXT($C223,"000"),'By serial number'!$A:$A,0),MATCH(_7043_DJones_1_export_excel_2_9_[[#Headers],[Part 135 Certificate Holder Name]],'By serial number'!$A$1:$AV$1,0)))</f>
        <v/>
      </c>
      <c r="AM223" s="4" t="str">
        <f>IF(LEN(INDEX('By serial number'!$A:$AV,MATCH(TEXT($C223,"000"),'By serial number'!$A:$A,0),MATCH(_7043_DJones_1_export_excel_2_9_[[#Headers],[Part 135 Dsgn]],'By serial number'!$A$1:$AV$1,0)))=0,"",INDEX('By serial number'!$A:$AV,MATCH(TEXT($C223,"000"),'By serial number'!$A:$A,0),MATCH(_7043_DJones_1_export_excel_2_9_[[#Headers],[Part 135 Dsgn]],'By serial number'!$A$1:$AV$1,0)))</f>
        <v/>
      </c>
      <c r="AN223" s="4" t="e">
        <f>IF(LEN(INDEX('By serial number'!$A:$AV,MATCH(TEXT($C223,"000"),'By serial number'!$A:$A,0),MATCH(_7043_DJones_1_export_excel_2_9_[[#Headers],[Column2]],'By serial number'!$A$1:$AV$1,0)))=0,"",INDEX('By serial number'!$A:$AV,MATCH(TEXT($C223,"000"),'By serial number'!$A:$A,0),MATCH(_7043_DJones_1_export_excel_2_9_[[#Headers],[Column2]],'By serial number'!$A$1:$AV$1,0)))</f>
        <v>#N/A</v>
      </c>
      <c r="AO223" s="4" t="str">
        <f>IF(LEN(INDEX('By serial number'!$A:$AV,MATCH(TEXT($C223,"000"),'By serial number'!$A:$A,0),MATCH(_7043_DJones_1_export_excel_2_9_[[#Headers],[DNB Key People]],'By serial number'!$A$1:$AV$1,0)))=0,"",INDEX('By serial number'!$A:$AV,MATCH(TEXT($C223,"000"),'By serial number'!$A:$A,0),MATCH(_7043_DJones_1_export_excel_2_9_[[#Headers],[DNB Key People]],'By serial number'!$A$1:$AV$1,0)))</f>
        <v/>
      </c>
      <c r="AP223" s="4" t="str">
        <f>IF(LEN(INDEX('By serial number'!$A:$AV,MATCH(TEXT($C223,"000"),'By serial number'!$A:$A,0),MATCH(_7043_DJones_1_export_excel_2_9_[[#Headers],[POC]],'By serial number'!$A$1:$AV$1,0)))=0,"",INDEX('By serial number'!$A:$AV,MATCH(TEXT($C223,"000"),'By serial number'!$A:$A,0),MATCH(_7043_DJones_1_export_excel_2_9_[[#Headers],[POC]],'By serial number'!$A$1:$AV$1,0)))</f>
        <v/>
      </c>
      <c r="AQ223" s="4" t="str">
        <f>IF(LEN(INDEX('By serial number'!$A:$AV,MATCH(TEXT($C223,"000"),'By serial number'!$A:$A,0),MATCH(_7043_DJones_1_export_excel_2_9_[[#Headers],[Title]],'By serial number'!$A$1:$AV$1,0)))=0,"",INDEX('By serial number'!$A:$AV,MATCH(TEXT($C223,"000"),'By serial number'!$A:$A,0),MATCH(_7043_DJones_1_export_excel_2_9_[[#Headers],[Title]],'By serial number'!$A$1:$AV$1,0)))</f>
        <v/>
      </c>
      <c r="AR223" s="4" t="str">
        <f>IF(LEN(INDEX('By serial number'!$A:$AV,MATCH(TEXT($C223,"000"),'By serial number'!$A:$A,0),MATCH(_7043_DJones_1_export_excel_2_9_[[#Headers],[Address]],'By serial number'!$A$1:$AV$1,0)))=0,"",INDEX('By serial number'!$A:$AV,MATCH(TEXT($C223,"000"),'By serial number'!$A:$A,0),MATCH(_7043_DJones_1_export_excel_2_9_[[#Headers],[Address]],'By serial number'!$A$1:$AV$1,0)))</f>
        <v/>
      </c>
      <c r="AS223" s="4" t="e">
        <f>IF(LEN(INDEX('By serial number'!$A:$AV,MATCH(TEXT($C223,"000"),'By serial number'!$A:$A,0),MATCH(_7043_DJones_1_export_excel_2_9_[[#Headers],[Column3]],'By serial number'!$A$1:$AV$1,0)))=0,"",INDEX('By serial number'!$A:$AV,MATCH(TEXT($C223,"000"),'By serial number'!$A:$A,0),MATCH(_7043_DJones_1_export_excel_2_9_[[#Headers],[Column3]],'By serial number'!$A$1:$AV$1,0)))</f>
        <v>#N/A</v>
      </c>
      <c r="AT223" s="4" t="str">
        <f>IF(LEN(INDEX('By serial number'!$A:$AV,MATCH(TEXT($C223,"000"),'By serial number'!$A:$A,0),MATCH(_7043_DJones_1_export_excel_2_9_[[#Headers],[Phone]],'By serial number'!$A$1:$AV$1,0)))=0,"",INDEX('By serial number'!$A:$AV,MATCH(TEXT($C223,"000"),'By serial number'!$A:$A,0),MATCH(_7043_DJones_1_export_excel_2_9_[[#Headers],[Phone]],'By serial number'!$A$1:$AV$1,0)))</f>
        <v/>
      </c>
      <c r="AU223" s="4" t="str">
        <f>IF(LEN(INDEX('By serial number'!$A:$AV,MATCH(TEXT($C223,"000"),'By serial number'!$A:$A,0),MATCH(_7043_DJones_1_export_excel_2_9_[[#Headers],[Email]],'By serial number'!$A$1:$AV$1,0)))=0,"",INDEX('By serial number'!$A:$AV,MATCH(TEXT($C223,"000"),'By serial number'!$A:$A,0),MATCH(_7043_DJones_1_export_excel_2_9_[[#Headers],[Email]],'By serial number'!$A$1:$AV$1,0)))</f>
        <v/>
      </c>
      <c r="AV223" s="4" t="e">
        <f>IF(LEN(INDEX('By serial number'!$A:$AV,MATCH(TEXT($C223,"000"),'By serial number'!$A:$A,0),MATCH(_7043_DJones_1_export_excel_2_9_[[#Headers],[Column4]],'By serial number'!$A$1:$AV$1,0)))=0,"",INDEX('By serial number'!$A:$AV,MATCH(TEXT($C223,"000"),'By serial number'!$A:$A,0),MATCH(_7043_DJones_1_export_excel_2_9_[[#Headers],[Column4]],'By serial number'!$A$1:$AV$1,0)))</f>
        <v>#N/A</v>
      </c>
      <c r="AW223" s="4" t="str">
        <f>IF(LEN(INDEX('By serial number'!$A:$AV,MATCH(TEXT($C223,"000"),'By serial number'!$A:$A,0),MATCH(_7043_DJones_1_export_excel_2_9_[[#Headers],[NBAA Name]],'By serial number'!$A$1:$AV$1,0)))=0,"",INDEX('By serial number'!$A:$AV,MATCH(TEXT($C223,"000"),'By serial number'!$A:$A,0),MATCH(_7043_DJones_1_export_excel_2_9_[[#Headers],[NBAA Name]],'By serial number'!$A$1:$AV$1,0)))</f>
        <v/>
      </c>
      <c r="AX223" s="4" t="str">
        <f>IF(LEN(INDEX('By serial number'!$A:$AV,MATCH(TEXT($C223,"000"),'By serial number'!$A:$A,0),MATCH(_7043_DJones_1_export_excel_2_9_[[#Headers],[NBAA Addr1]],'By serial number'!$A$1:$AV$1,0)))=0,"",INDEX('By serial number'!$A:$AV,MATCH(TEXT($C223,"000"),'By serial number'!$A:$A,0),MATCH(_7043_DJones_1_export_excel_2_9_[[#Headers],[NBAA Addr1]],'By serial number'!$A$1:$AV$1,0)))</f>
        <v/>
      </c>
      <c r="AY223" s="4" t="str">
        <f>IF(LEN(INDEX('By serial number'!$A:$AV,MATCH(TEXT($C223,"000"),'By serial number'!$A:$A,0),MATCH(_7043_DJones_1_export_excel_2_9_[[#Headers],[NBAA Addr2]],'By serial number'!$A$1:$AV$1,0)))=0,"",INDEX('By serial number'!$A:$AV,MATCH(TEXT($C223,"000"),'By serial number'!$A:$A,0),MATCH(_7043_DJones_1_export_excel_2_9_[[#Headers],[NBAA Addr2]],'By serial number'!$A$1:$AV$1,0)))</f>
        <v/>
      </c>
      <c r="AZ223" s="4" t="str">
        <f>IF(LEN(INDEX('By serial number'!$A:$AV,MATCH(TEXT($C223,"000"),'By serial number'!$A:$A,0),MATCH(_7043_DJones_1_export_excel_2_9_[[#Headers],[NBAA City]],'By serial number'!$A$1:$AV$1,0)))=0,"",INDEX('By serial number'!$A:$AV,MATCH(TEXT($C223,"000"),'By serial number'!$A:$A,0),MATCH(_7043_DJones_1_export_excel_2_9_[[#Headers],[NBAA City]],'By serial number'!$A$1:$AV$1,0)))</f>
        <v/>
      </c>
      <c r="BA223" s="4" t="str">
        <f>IF(LEN(INDEX('By serial number'!$A:$AV,MATCH(TEXT($C223,"000"),'By serial number'!$A:$A,0),MATCH(_7043_DJones_1_export_excel_2_9_[[#Headers],[NBAA State]],'By serial number'!$A$1:$AV$1,0)))=0,"",INDEX('By serial number'!$A:$AV,MATCH(TEXT($C223,"000"),'By serial number'!$A:$A,0),MATCH(_7043_DJones_1_export_excel_2_9_[[#Headers],[NBAA State]],'By serial number'!$A$1:$AV$1,0)))</f>
        <v/>
      </c>
      <c r="BB223" s="4" t="str">
        <f>IF(LEN(INDEX('By serial number'!$A:$AV,MATCH(TEXT($C223,"000"),'By serial number'!$A:$A,0),MATCH(_7043_DJones_1_export_excel_2_9_[[#Headers],[NBAA Zip]],'By serial number'!$A$1:$AV$1,0)))=0,"",INDEX('By serial number'!$A:$AV,MATCH(TEXT($C223,"000"),'By serial number'!$A:$A,0),MATCH(_7043_DJones_1_export_excel_2_9_[[#Headers],[NBAA Zip]],'By serial number'!$A$1:$AV$1,0)))</f>
        <v/>
      </c>
      <c r="BC223" s="4" t="str">
        <f>IF(LEN(INDEX('By serial number'!$A:$AV,MATCH(TEXT($C223,"000"),'By serial number'!$A:$A,0),MATCH(_7043_DJones_1_export_excel_2_9_[[#Headers],[NBAA Phone]],'By serial number'!$A$1:$AV$1,0)))=0,"",INDEX('By serial number'!$A:$AV,MATCH(TEXT($C223,"000"),'By serial number'!$A:$A,0),MATCH(_7043_DJones_1_export_excel_2_9_[[#Headers],[NBAA Phone]],'By serial number'!$A$1:$AV$1,0)))</f>
        <v/>
      </c>
      <c r="BD223" s="4" t="str">
        <f>IF(LEN(INDEX('By serial number'!$A:$AV,MATCH(TEXT($C223,"000"),'By serial number'!$A:$A,0),MATCH(_7043_DJones_1_export_excel_2_9_[[#Headers],[NBAA Web]],'By serial number'!$A$1:$AV$1,0)))=0,"",INDEX('By serial number'!$A:$AV,MATCH(TEXT($C223,"000"),'By serial number'!$A:$A,0),MATCH(_7043_DJones_1_export_excel_2_9_[[#Headers],[NBAA Web]],'By serial number'!$A$1:$AV$1,0)))</f>
        <v/>
      </c>
      <c r="BE223" s="4" t="str">
        <f>IF(LEN(INDEX('By serial number'!$A:$AV,MATCH(TEXT($C223,"000"),'By serial number'!$A:$A,0),MATCH(_7043_DJones_1_export_excel_2_9_[[#Headers],[NBAA email]],'By serial number'!$A$1:$AV$1,0)))=0,"",INDEX('By serial number'!$A:$AV,MATCH(TEXT($C223,"000"),'By serial number'!$A:$A,0),MATCH(_7043_DJones_1_export_excel_2_9_[[#Headers],[NBAA email]],'By serial number'!$A$1:$AV$1,0)))</f>
        <v/>
      </c>
      <c r="BF223" s="4" t="str">
        <f>IF(LEN(INDEX('By serial number'!$A:$AV,MATCH(TEXT($C223,"000"),'By serial number'!$A:$A,0),MATCH(_7043_DJones_1_export_excel_2_9_[[#Headers],[NBAA NBAA Link]],'By serial number'!$A$1:$AV$1,0)))=0,"",INDEX('By serial number'!$A:$AV,MATCH(TEXT($C223,"000"),'By serial number'!$A:$A,0),MATCH(_7043_DJones_1_export_excel_2_9_[[#Headers],[NBAA NBAA Link]],'By serial number'!$A$1:$AV$1,0)))</f>
        <v/>
      </c>
      <c r="BG223" s="4" t="str">
        <f>IF(LEN(INDEX('By serial number'!$A:$AV,MATCH(TEXT($C223,"000"),'By serial number'!$A:$A,0),MATCH(_7043_DJones_1_export_excel_2_9_[[#Headers],[Certificate Designator]],'By serial number'!$A$1:$AV$1,0)))=0,"",INDEX('By serial number'!$A:$AV,MATCH(TEXT($C223,"000"),'By serial number'!$A:$A,0),MATCH(_7043_DJones_1_export_excel_2_9_[[#Headers],[Certificate Designator]],'By serial number'!$A$1:$AV$1,0)))</f>
        <v/>
      </c>
      <c r="BH223" s="4" t="str">
        <f>IF(LEN(INDEX('By serial number'!$A:$AV,MATCH(TEXT($C223,"000"),'By serial number'!$A:$A,0),MATCH(_7043_DJones_1_export_excel_2_9_[[#Headers],[Company Name]],'By serial number'!$A$1:$AV$1,0)))=0,"",INDEX('By serial number'!$A:$AV,MATCH(TEXT($C223,"000"),'By serial number'!$A:$A,0),MATCH(_7043_DJones_1_export_excel_2_9_[[#Headers],[Company Name]],'By serial number'!$A$1:$AV$1,0)))</f>
        <v/>
      </c>
      <c r="BI223" s="4" t="str">
        <f>IF(LEN(INDEX('By serial number'!$A:$AV,MATCH(TEXT($C223,"000"),'By serial number'!$A:$A,0),MATCH(_7043_DJones_1_export_excel_2_9_[[#Headers],[CEO_Name]],'By serial number'!$A$1:$AV$1,0)))=0,"",INDEX('By serial number'!$A:$AV,MATCH(TEXT($C223,"000"),'By serial number'!$A:$A,0),MATCH(_7043_DJones_1_export_excel_2_9_[[#Headers],[CEO_Name]],'By serial number'!$A$1:$AV$1,0)))</f>
        <v/>
      </c>
      <c r="BJ223" s="4" t="str">
        <f>IF(LEN(INDEX('By serial number'!$A:$AV,MATCH(TEXT($C223,"000"),'By serial number'!$A:$A,0),MATCH(_7043_DJones_1_export_excel_2_9_[[#Headers],[CEO_Title]],'By serial number'!$A$1:$AV$1,0)))=0,"",INDEX('By serial number'!$A:$AV,MATCH(TEXT($C223,"000"),'By serial number'!$A:$A,0),MATCH(_7043_DJones_1_export_excel_2_9_[[#Headers],[CEO_Title]],'By serial number'!$A$1:$AV$1,0)))</f>
        <v/>
      </c>
      <c r="BK223" s="4" t="str">
        <f>IF(LEN(INDEX('By serial number'!$A:$AV,MATCH(TEXT($C223,"000"),'By serial number'!$A:$A,0),MATCH(_7043_DJones_1_export_excel_2_9_[[#Headers],[CEO_Address1]],'By serial number'!$A$1:$AV$1,0)))=0,"",INDEX('By serial number'!$A:$AV,MATCH(TEXT($C223,"000"),'By serial number'!$A:$A,0),MATCH(_7043_DJones_1_export_excel_2_9_[[#Headers],[CEO_Address1]],'By serial number'!$A$1:$AV$1,0)))</f>
        <v/>
      </c>
      <c r="BL223" s="4" t="str">
        <f>IF(LEN(INDEX('By serial number'!$A:$AV,MATCH(TEXT($C223,"000"),'By serial number'!$A:$A,0),MATCH(_7043_DJones_1_export_excel_2_9_[[#Headers],[CEO_Address2]],'By serial number'!$A$1:$AV$1,0)))=0,"",INDEX('By serial number'!$A:$AV,MATCH(TEXT($C223,"000"),'By serial number'!$A:$A,0),MATCH(_7043_DJones_1_export_excel_2_9_[[#Headers],[CEO_Address2]],'By serial number'!$A$1:$AV$1,0)))</f>
        <v/>
      </c>
      <c r="BM223" s="4" t="str">
        <f>IF(LEN(INDEX('By serial number'!$A:$AV,MATCH(TEXT($C223,"000"),'By serial number'!$A:$A,0),MATCH(_7043_DJones_1_export_excel_2_9_[[#Headers],[CEO_Address3]],'By serial number'!$A$1:$AV$1,0)))=0,"",INDEX('By serial number'!$A:$AV,MATCH(TEXT($C223,"000"),'By serial number'!$A:$A,0),MATCH(_7043_DJones_1_export_excel_2_9_[[#Headers],[CEO_Address3]],'By serial number'!$A$1:$AV$1,0)))</f>
        <v/>
      </c>
      <c r="BN223" s="4" t="str">
        <f>IF(LEN(INDEX('By serial number'!$A:$AV,MATCH(TEXT($C223,"000"),'By serial number'!$A:$A,0),MATCH(_7043_DJones_1_export_excel_2_9_[[#Headers],[CEO_City]],'By serial number'!$A$1:$AV$1,0)))=0,"",INDEX('By serial number'!$A:$AV,MATCH(TEXT($C223,"000"),'By serial number'!$A:$A,0),MATCH(_7043_DJones_1_export_excel_2_9_[[#Headers],[CEO_City]],'By serial number'!$A$1:$AV$1,0)))</f>
        <v/>
      </c>
      <c r="BO223" s="4" t="str">
        <f>IF(LEN(INDEX('By serial number'!$A:$AV,MATCH(TEXT($C223,"000"),'By serial number'!$A:$A,0),MATCH(_7043_DJones_1_export_excel_2_9_[[#Headers],[CEO_State]],'By serial number'!$A$1:$AV$1,0)))=0,"",INDEX('By serial number'!$A:$AV,MATCH(TEXT($C223,"000"),'By serial number'!$A:$A,0),MATCH(_7043_DJones_1_export_excel_2_9_[[#Headers],[CEO_State]],'By serial number'!$A$1:$AV$1,0)))</f>
        <v/>
      </c>
      <c r="BP223" s="4" t="str">
        <f>IF(LEN(INDEX('By serial number'!$A:$AV,MATCH(TEXT($C223,"000"),'By serial number'!$A:$A,0),MATCH(_7043_DJones_1_export_excel_2_9_[[#Headers],[CEO_Postal_Code]],'By serial number'!$A$1:$AV$1,0)))=0,"",INDEX('By serial number'!$A:$AV,MATCH(TEXT($C223,"000"),'By serial number'!$A:$A,0),MATCH(_7043_DJones_1_export_excel_2_9_[[#Headers],[CEO_Postal_Code]],'By serial number'!$A$1:$AV$1,0)))</f>
        <v/>
      </c>
      <c r="BQ223" s="4" t="str">
        <f>IF(LEN(INDEX('By serial number'!$A:$AV,MATCH(TEXT($C223,"000"),'By serial number'!$A:$A,0),MATCH(_7043_DJones_1_export_excel_2_9_[[#Headers],[CEO_Country]],'By serial number'!$A$1:$AV$1,0)))=0,"",INDEX('By serial number'!$A:$AV,MATCH(TEXT($C223,"000"),'By serial number'!$A:$A,0),MATCH(_7043_DJones_1_export_excel_2_9_[[#Headers],[CEO_Country]],'By serial number'!$A$1:$AV$1,0)))</f>
        <v/>
      </c>
      <c r="BR223" s="4" t="str">
        <f>IF(LEN(INDEX('By serial number'!$A:$AV,MATCH(TEXT($C223,"000"),'By serial number'!$A:$A,0),MATCH(_7043_DJones_1_export_excel_2_9_[[#Headers],[CEO_Phone]],'By serial number'!$A$1:$AV$1,0)))=0,"",INDEX('By serial number'!$A:$AV,MATCH(TEXT($C223,"000"),'By serial number'!$A:$A,0),MATCH(_7043_DJones_1_export_excel_2_9_[[#Headers],[CEO_Phone]],'By serial number'!$A$1:$AV$1,0)))</f>
        <v/>
      </c>
      <c r="BS223" s="4" t="str">
        <f>IF(LEN(INDEX('By serial number'!$A:$AV,MATCH(TEXT($C223,"000"),'By serial number'!$A:$A,0),MATCH(_7043_DJones_1_export_excel_2_9_[[#Headers],[CEO_Phone_Extension]],'By serial number'!$A$1:$AV$1,0)))=0,"",INDEX('By serial number'!$A:$AV,MATCH(TEXT($C223,"000"),'By serial number'!$A:$A,0),MATCH(_7043_DJones_1_export_excel_2_9_[[#Headers],[CEO_Phone_Extension]],'By serial number'!$A$1:$AV$1,0)))</f>
        <v/>
      </c>
      <c r="BT223" s="4" t="str">
        <f>IF(LEN(INDEX('By serial number'!$A:$AV,MATCH(TEXT($C223,"000"),'By serial number'!$A:$A,0),MATCH(_7043_DJones_1_export_excel_2_9_[[#Headers],[CEO_Foreign_Phone]],'By serial number'!$A$1:$AV$1,0)))=0,"",INDEX('By serial number'!$A:$AV,MATCH(TEXT($C223,"000"),'By serial number'!$A:$A,0),MATCH(_7043_DJones_1_export_excel_2_9_[[#Headers],[CEO_Foreign_Phone]],'By serial number'!$A$1:$AV$1,0)))</f>
        <v/>
      </c>
      <c r="BU223" s="4" t="str">
        <f>IFERROR(INDEX(Zerobounce!$A:$B,MATCH(_7043_DJones_1_export_excel_2_9_[[#This Row],[COMPEMAILADDRESS]],Zerobounce!$A:$A,0),2),"")</f>
        <v/>
      </c>
      <c r="BV223" s="4" t="str">
        <f>IFERROR(INDEX(Zerobounce!$A:$B,MATCH(_7043_DJones_1_export_excel_2_9_[[#This Row],[CONTACTEMAIL]],Zerobounce!$A:$A,0),2),"")</f>
        <v>valid</v>
      </c>
      <c r="BW223" s="11"/>
    </row>
    <row r="224" spans="1:75" x14ac:dyDescent="0.25">
      <c r="A224" s="4" t="s">
        <v>999</v>
      </c>
      <c r="B224" s="4" t="s">
        <v>1000</v>
      </c>
      <c r="C224">
        <v>324</v>
      </c>
      <c r="D224" s="4" t="s">
        <v>967</v>
      </c>
      <c r="E224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N1ED</v>
      </c>
      <c r="F224" s="4" t="s">
        <v>2385</v>
      </c>
      <c r="G224" s="4" t="s">
        <v>254</v>
      </c>
      <c r="H224" s="4" t="s">
        <v>1002</v>
      </c>
      <c r="I224" s="4" t="s">
        <v>515</v>
      </c>
      <c r="J224" s="4" t="s">
        <v>2395</v>
      </c>
      <c r="K224" s="4" t="s">
        <v>2396</v>
      </c>
      <c r="L224" s="4"/>
      <c r="M224" s="4" t="s">
        <v>2397</v>
      </c>
      <c r="N224" s="4" t="s">
        <v>254</v>
      </c>
      <c r="O224">
        <v>44512</v>
      </c>
      <c r="P224" s="4" t="s">
        <v>1002</v>
      </c>
      <c r="Q224" s="4" t="s">
        <v>1016</v>
      </c>
      <c r="R224" s="4"/>
      <c r="S224" s="4"/>
      <c r="T224" s="4" t="s">
        <v>2398</v>
      </c>
      <c r="U224" s="4"/>
      <c r="V224" s="4" t="s">
        <v>2399</v>
      </c>
      <c r="W224" s="4" t="s">
        <v>2400</v>
      </c>
      <c r="X224" s="4" t="s">
        <v>1020</v>
      </c>
      <c r="Y224" s="4"/>
      <c r="Z224" s="4" t="s">
        <v>2398</v>
      </c>
      <c r="AA224" s="4"/>
      <c r="AB224" s="4"/>
      <c r="AC224" s="4" t="str">
        <f>IF(LEN(INDEX('By serial number'!$A:$AV,MATCH(TEXT($C224,"000"),'By serial number'!$A:$A,0),MATCH(_7043_DJones_1_export_excel_2_9_[[#Headers],["Operator"]],'By serial number'!$A$1:$AV$1,0)))=0,"",INDEX('By serial number'!$A:$AV,MATCH(TEXT($C224,"000"),'By serial number'!$A:$A,0),MATCH(_7043_DJones_1_export_excel_2_9_[[#Headers],["Operator"]],'By serial number'!$A$1:$AV$1,0)))</f>
        <v/>
      </c>
      <c r="AD224" s="4" t="str">
        <f>IF(LEN(INDEX('By serial number'!$A:$AV,MATCH(TEXT($C224,"000"),'By serial number'!$A:$A,0),MATCH(_7043_DJones_1_export_excel_2_9_[[#Headers],[Data]],'By serial number'!$A$1:$AV$1,0)))=0,"",INDEX('By serial number'!$A:$AV,MATCH(TEXT($C224,"000"),'By serial number'!$A:$A,0),MATCH(_7043_DJones_1_export_excel_2_9_[[#Headers],[Data]],'By serial number'!$A$1:$AV$1,0)))</f>
        <v>DBCT LLC, Youngstown OH delivered 2/3/17</v>
      </c>
      <c r="AE224" s="4" t="str">
        <f>IF(LEN(INDEX('By serial number'!$A:$AV,MATCH(TEXT($C224,"000"),'By serial number'!$A:$A,0),MATCH(_7043_DJones_1_export_excel_2_9_[[#Headers],[NAME]],'By serial number'!$A$1:$AV$1,0)))=0,"",INDEX('By serial number'!$A:$AV,MATCH(TEXT($C224,"000"),'By serial number'!$A:$A,0),MATCH(_7043_DJones_1_export_excel_2_9_[[#Headers],[NAME]],'By serial number'!$A$1:$AV$1,0)))</f>
        <v>DBCT LLC</v>
      </c>
      <c r="AF224" s="4" t="str">
        <f>IF(LEN(INDEX('By serial number'!$A:$AV,MATCH(TEXT($C224,"000"),'By serial number'!$A:$A,0),MATCH(_7043_DJones_1_export_excel_2_9_[[#Headers],[STREET]],'By serial number'!$A$1:$AV$1,0)))=0,"",INDEX('By serial number'!$A:$AV,MATCH(TEXT($C224,"000"),'By serial number'!$A:$A,0),MATCH(_7043_DJones_1_export_excel_2_9_[[#Headers],[STREET]],'By serial number'!$A$1:$AV$1,0)))</f>
        <v>7620 MARKET ST</v>
      </c>
      <c r="AG224" s="4" t="str">
        <f>IF(LEN(INDEX('By serial number'!$A:$AV,MATCH(TEXT($C224,"000"),'By serial number'!$A:$A,0),MATCH(_7043_DJones_1_export_excel_2_9_[[#Headers],[CITY]],'By serial number'!$A$1:$AV$1,0)))=0,"",INDEX('By serial number'!$A:$AV,MATCH(TEXT($C224,"000"),'By serial number'!$A:$A,0),MATCH(_7043_DJones_1_export_excel_2_9_[[#Headers],[CITY]],'By serial number'!$A$1:$AV$1,0)))</f>
        <v>YOUNGSTOWN</v>
      </c>
      <c r="AH224" s="4" t="str">
        <f>IF(LEN(INDEX('By serial number'!$A:$AV,MATCH(TEXT($C224,"000"),'By serial number'!$A:$A,0),MATCH(_7043_DJones_1_export_excel_2_9_[[#Headers],[STATE]],'By serial number'!$A$1:$AV$1,0)))=0,"",INDEX('By serial number'!$A:$AV,MATCH(TEXT($C224,"000"),'By serial number'!$A:$A,0),MATCH(_7043_DJones_1_export_excel_2_9_[[#Headers],[STATE]],'By serial number'!$A$1:$AV$1,0)))</f>
        <v>OH</v>
      </c>
      <c r="AI224" s="4" t="e">
        <f>IF(LEN(INDEX('By serial number'!$A:$AV,MATCH(TEXT($C224,"000"),'By serial number'!$A:$A,0),MATCH(_7043_DJones_1_export_excel_2_9_[[#Headers],[Column1]],'By serial number'!$A$1:$AV$1,0)))=0,"",INDEX('By serial number'!$A:$AV,MATCH(TEXT($C224,"000"),'By serial number'!$A:$A,0),MATCH(_7043_DJones_1_export_excel_2_9_[[#Headers],[Column1]],'By serial number'!$A$1:$AV$1,0)))</f>
        <v>#N/A</v>
      </c>
      <c r="AJ224" s="4" t="str">
        <f>IF(LEN(INDEX('By serial number'!$A:$AV,MATCH(TEXT($C224,"000"),'By serial number'!$A:$A,0),MATCH(_7043_DJones_1_export_excel_2_9_[[#Headers],[OTHER NAMES(1)]],'By serial number'!$A$1:$AV$1,0)))=0,"",INDEX('By serial number'!$A:$AV,MATCH(TEXT($C224,"000"),'By serial number'!$A:$A,0),MATCH(_7043_DJones_1_export_excel_2_9_[[#Headers],[OTHER NAMES(1)]],'By serial number'!$A$1:$AV$1,0)))</f>
        <v/>
      </c>
      <c r="AK224" s="4" t="str">
        <f>IF(LEN(INDEX('By serial number'!$A:$AV,MATCH(TEXT($C224,"000"),'By serial number'!$A:$A,0),MATCH(_7043_DJones_1_export_excel_2_9_[[#Headers],[OTHER NAMES(2)]],'By serial number'!$A$1:$AV$1,0)))=0,"",INDEX('By serial number'!$A:$AV,MATCH(TEXT($C224,"000"),'By serial number'!$A:$A,0),MATCH(_7043_DJones_1_export_excel_2_9_[[#Headers],[OTHER NAMES(2)]],'By serial number'!$A$1:$AV$1,0)))</f>
        <v/>
      </c>
      <c r="AL224" s="4" t="str">
        <f>IF(LEN(INDEX('By serial number'!$A:$AV,MATCH(TEXT($C224,"000"),'By serial number'!$A:$A,0),MATCH(_7043_DJones_1_export_excel_2_9_[[#Headers],[Part 135 Certificate Holder Name]],'By serial number'!$A$1:$AV$1,0)))=0,"",INDEX('By serial number'!$A:$AV,MATCH(TEXT($C224,"000"),'By serial number'!$A:$A,0),MATCH(_7043_DJones_1_export_excel_2_9_[[#Headers],[Part 135 Certificate Holder Name]],'By serial number'!$A$1:$AV$1,0)))</f>
        <v/>
      </c>
      <c r="AM224" s="4" t="str">
        <f>IF(LEN(INDEX('By serial number'!$A:$AV,MATCH(TEXT($C224,"000"),'By serial number'!$A:$A,0),MATCH(_7043_DJones_1_export_excel_2_9_[[#Headers],[Part 135 Dsgn]],'By serial number'!$A$1:$AV$1,0)))=0,"",INDEX('By serial number'!$A:$AV,MATCH(TEXT($C224,"000"),'By serial number'!$A:$A,0),MATCH(_7043_DJones_1_export_excel_2_9_[[#Headers],[Part 135 Dsgn]],'By serial number'!$A$1:$AV$1,0)))</f>
        <v/>
      </c>
      <c r="AN224" s="4" t="e">
        <f>IF(LEN(INDEX('By serial number'!$A:$AV,MATCH(TEXT($C224,"000"),'By serial number'!$A:$A,0),MATCH(_7043_DJones_1_export_excel_2_9_[[#Headers],[Column2]],'By serial number'!$A$1:$AV$1,0)))=0,"",INDEX('By serial number'!$A:$AV,MATCH(TEXT($C224,"000"),'By serial number'!$A:$A,0),MATCH(_7043_DJones_1_export_excel_2_9_[[#Headers],[Column2]],'By serial number'!$A$1:$AV$1,0)))</f>
        <v>#N/A</v>
      </c>
      <c r="AO224" s="4" t="str">
        <f>IF(LEN(INDEX('By serial number'!$A:$AV,MATCH(TEXT($C224,"000"),'By serial number'!$A:$A,0),MATCH(_7043_DJones_1_export_excel_2_9_[[#Headers],[DNB Key People]],'By serial number'!$A$1:$AV$1,0)))=0,"",INDEX('By serial number'!$A:$AV,MATCH(TEXT($C224,"000"),'By serial number'!$A:$A,0),MATCH(_7043_DJones_1_export_excel_2_9_[[#Headers],[DNB Key People]],'By serial number'!$A$1:$AV$1,0)))</f>
        <v/>
      </c>
      <c r="AP224" s="4" t="str">
        <f>IF(LEN(INDEX('By serial number'!$A:$AV,MATCH(TEXT($C224,"000"),'By serial number'!$A:$A,0),MATCH(_7043_DJones_1_export_excel_2_9_[[#Headers],[POC]],'By serial number'!$A$1:$AV$1,0)))=0,"",INDEX('By serial number'!$A:$AV,MATCH(TEXT($C224,"000"),'By serial number'!$A:$A,0),MATCH(_7043_DJones_1_export_excel_2_9_[[#Headers],[POC]],'By serial number'!$A$1:$AV$1,0)))</f>
        <v/>
      </c>
      <c r="AQ224" s="4" t="str">
        <f>IF(LEN(INDEX('By serial number'!$A:$AV,MATCH(TEXT($C224,"000"),'By serial number'!$A:$A,0),MATCH(_7043_DJones_1_export_excel_2_9_[[#Headers],[Title]],'By serial number'!$A$1:$AV$1,0)))=0,"",INDEX('By serial number'!$A:$AV,MATCH(TEXT($C224,"000"),'By serial number'!$A:$A,0),MATCH(_7043_DJones_1_export_excel_2_9_[[#Headers],[Title]],'By serial number'!$A$1:$AV$1,0)))</f>
        <v/>
      </c>
      <c r="AR224" s="4" t="str">
        <f>IF(LEN(INDEX('By serial number'!$A:$AV,MATCH(TEXT($C224,"000"),'By serial number'!$A:$A,0),MATCH(_7043_DJones_1_export_excel_2_9_[[#Headers],[Address]],'By serial number'!$A$1:$AV$1,0)))=0,"",INDEX('By serial number'!$A:$AV,MATCH(TEXT($C224,"000"),'By serial number'!$A:$A,0),MATCH(_7043_DJones_1_export_excel_2_9_[[#Headers],[Address]],'By serial number'!$A$1:$AV$1,0)))</f>
        <v/>
      </c>
      <c r="AS224" s="4" t="e">
        <f>IF(LEN(INDEX('By serial number'!$A:$AV,MATCH(TEXT($C224,"000"),'By serial number'!$A:$A,0),MATCH(_7043_DJones_1_export_excel_2_9_[[#Headers],[Column3]],'By serial number'!$A$1:$AV$1,0)))=0,"",INDEX('By serial number'!$A:$AV,MATCH(TEXT($C224,"000"),'By serial number'!$A:$A,0),MATCH(_7043_DJones_1_export_excel_2_9_[[#Headers],[Column3]],'By serial number'!$A$1:$AV$1,0)))</f>
        <v>#N/A</v>
      </c>
      <c r="AT224" s="4" t="str">
        <f>IF(LEN(INDEX('By serial number'!$A:$AV,MATCH(TEXT($C224,"000"),'By serial number'!$A:$A,0),MATCH(_7043_DJones_1_export_excel_2_9_[[#Headers],[Phone]],'By serial number'!$A$1:$AV$1,0)))=0,"",INDEX('By serial number'!$A:$AV,MATCH(TEXT($C224,"000"),'By serial number'!$A:$A,0),MATCH(_7043_DJones_1_export_excel_2_9_[[#Headers],[Phone]],'By serial number'!$A$1:$AV$1,0)))</f>
        <v/>
      </c>
      <c r="AU224" s="4" t="str">
        <f>IF(LEN(INDEX('By serial number'!$A:$AV,MATCH(TEXT($C224,"000"),'By serial number'!$A:$A,0),MATCH(_7043_DJones_1_export_excel_2_9_[[#Headers],[Email]],'By serial number'!$A$1:$AV$1,0)))=0,"",INDEX('By serial number'!$A:$AV,MATCH(TEXT($C224,"000"),'By serial number'!$A:$A,0),MATCH(_7043_DJones_1_export_excel_2_9_[[#Headers],[Email]],'By serial number'!$A$1:$AV$1,0)))</f>
        <v/>
      </c>
      <c r="AV224" s="4" t="e">
        <f>IF(LEN(INDEX('By serial number'!$A:$AV,MATCH(TEXT($C224,"000"),'By serial number'!$A:$A,0),MATCH(_7043_DJones_1_export_excel_2_9_[[#Headers],[Column4]],'By serial number'!$A$1:$AV$1,0)))=0,"",INDEX('By serial number'!$A:$AV,MATCH(TEXT($C224,"000"),'By serial number'!$A:$A,0),MATCH(_7043_DJones_1_export_excel_2_9_[[#Headers],[Column4]],'By serial number'!$A$1:$AV$1,0)))</f>
        <v>#N/A</v>
      </c>
      <c r="AW224" s="4" t="str">
        <f>IF(LEN(INDEX('By serial number'!$A:$AV,MATCH(TEXT($C224,"000"),'By serial number'!$A:$A,0),MATCH(_7043_DJones_1_export_excel_2_9_[[#Headers],[NBAA Name]],'By serial number'!$A$1:$AV$1,0)))=0,"",INDEX('By serial number'!$A:$AV,MATCH(TEXT($C224,"000"),'By serial number'!$A:$A,0),MATCH(_7043_DJones_1_export_excel_2_9_[[#Headers],[NBAA Name]],'By serial number'!$A$1:$AV$1,0)))</f>
        <v/>
      </c>
      <c r="AX224" s="4" t="str">
        <f>IF(LEN(INDEX('By serial number'!$A:$AV,MATCH(TEXT($C224,"000"),'By serial number'!$A:$A,0),MATCH(_7043_DJones_1_export_excel_2_9_[[#Headers],[NBAA Addr1]],'By serial number'!$A$1:$AV$1,0)))=0,"",INDEX('By serial number'!$A:$AV,MATCH(TEXT($C224,"000"),'By serial number'!$A:$A,0),MATCH(_7043_DJones_1_export_excel_2_9_[[#Headers],[NBAA Addr1]],'By serial number'!$A$1:$AV$1,0)))</f>
        <v/>
      </c>
      <c r="AY224" s="4" t="str">
        <f>IF(LEN(INDEX('By serial number'!$A:$AV,MATCH(TEXT($C224,"000"),'By serial number'!$A:$A,0),MATCH(_7043_DJones_1_export_excel_2_9_[[#Headers],[NBAA Addr2]],'By serial number'!$A$1:$AV$1,0)))=0,"",INDEX('By serial number'!$A:$AV,MATCH(TEXT($C224,"000"),'By serial number'!$A:$A,0),MATCH(_7043_DJones_1_export_excel_2_9_[[#Headers],[NBAA Addr2]],'By serial number'!$A$1:$AV$1,0)))</f>
        <v/>
      </c>
      <c r="AZ224" s="4" t="str">
        <f>IF(LEN(INDEX('By serial number'!$A:$AV,MATCH(TEXT($C224,"000"),'By serial number'!$A:$A,0),MATCH(_7043_DJones_1_export_excel_2_9_[[#Headers],[NBAA City]],'By serial number'!$A$1:$AV$1,0)))=0,"",INDEX('By serial number'!$A:$AV,MATCH(TEXT($C224,"000"),'By serial number'!$A:$A,0),MATCH(_7043_DJones_1_export_excel_2_9_[[#Headers],[NBAA City]],'By serial number'!$A$1:$AV$1,0)))</f>
        <v/>
      </c>
      <c r="BA224" s="4" t="str">
        <f>IF(LEN(INDEX('By serial number'!$A:$AV,MATCH(TEXT($C224,"000"),'By serial number'!$A:$A,0),MATCH(_7043_DJones_1_export_excel_2_9_[[#Headers],[NBAA State]],'By serial number'!$A$1:$AV$1,0)))=0,"",INDEX('By serial number'!$A:$AV,MATCH(TEXT($C224,"000"),'By serial number'!$A:$A,0),MATCH(_7043_DJones_1_export_excel_2_9_[[#Headers],[NBAA State]],'By serial number'!$A$1:$AV$1,0)))</f>
        <v/>
      </c>
      <c r="BB224" s="4" t="str">
        <f>IF(LEN(INDEX('By serial number'!$A:$AV,MATCH(TEXT($C224,"000"),'By serial number'!$A:$A,0),MATCH(_7043_DJones_1_export_excel_2_9_[[#Headers],[NBAA Zip]],'By serial number'!$A$1:$AV$1,0)))=0,"",INDEX('By serial number'!$A:$AV,MATCH(TEXT($C224,"000"),'By serial number'!$A:$A,0),MATCH(_7043_DJones_1_export_excel_2_9_[[#Headers],[NBAA Zip]],'By serial number'!$A$1:$AV$1,0)))</f>
        <v/>
      </c>
      <c r="BC224" s="4" t="str">
        <f>IF(LEN(INDEX('By serial number'!$A:$AV,MATCH(TEXT($C224,"000"),'By serial number'!$A:$A,0),MATCH(_7043_DJones_1_export_excel_2_9_[[#Headers],[NBAA Phone]],'By serial number'!$A$1:$AV$1,0)))=0,"",INDEX('By serial number'!$A:$AV,MATCH(TEXT($C224,"000"),'By serial number'!$A:$A,0),MATCH(_7043_DJones_1_export_excel_2_9_[[#Headers],[NBAA Phone]],'By serial number'!$A$1:$AV$1,0)))</f>
        <v/>
      </c>
      <c r="BD224" s="4" t="str">
        <f>IF(LEN(INDEX('By serial number'!$A:$AV,MATCH(TEXT($C224,"000"),'By serial number'!$A:$A,0),MATCH(_7043_DJones_1_export_excel_2_9_[[#Headers],[NBAA Web]],'By serial number'!$A$1:$AV$1,0)))=0,"",INDEX('By serial number'!$A:$AV,MATCH(TEXT($C224,"000"),'By serial number'!$A:$A,0),MATCH(_7043_DJones_1_export_excel_2_9_[[#Headers],[NBAA Web]],'By serial number'!$A$1:$AV$1,0)))</f>
        <v/>
      </c>
      <c r="BE224" s="4" t="str">
        <f>IF(LEN(INDEX('By serial number'!$A:$AV,MATCH(TEXT($C224,"000"),'By serial number'!$A:$A,0),MATCH(_7043_DJones_1_export_excel_2_9_[[#Headers],[NBAA email]],'By serial number'!$A$1:$AV$1,0)))=0,"",INDEX('By serial number'!$A:$AV,MATCH(TEXT($C224,"000"),'By serial number'!$A:$A,0),MATCH(_7043_DJones_1_export_excel_2_9_[[#Headers],[NBAA email]],'By serial number'!$A$1:$AV$1,0)))</f>
        <v/>
      </c>
      <c r="BF224" s="4" t="str">
        <f>IF(LEN(INDEX('By serial number'!$A:$AV,MATCH(TEXT($C224,"000"),'By serial number'!$A:$A,0),MATCH(_7043_DJones_1_export_excel_2_9_[[#Headers],[NBAA NBAA Link]],'By serial number'!$A$1:$AV$1,0)))=0,"",INDEX('By serial number'!$A:$AV,MATCH(TEXT($C224,"000"),'By serial number'!$A:$A,0),MATCH(_7043_DJones_1_export_excel_2_9_[[#Headers],[NBAA NBAA Link]],'By serial number'!$A$1:$AV$1,0)))</f>
        <v/>
      </c>
      <c r="BG224" s="4" t="str">
        <f>IF(LEN(INDEX('By serial number'!$A:$AV,MATCH(TEXT($C224,"000"),'By serial number'!$A:$A,0),MATCH(_7043_DJones_1_export_excel_2_9_[[#Headers],[Certificate Designator]],'By serial number'!$A$1:$AV$1,0)))=0,"",INDEX('By serial number'!$A:$AV,MATCH(TEXT($C224,"000"),'By serial number'!$A:$A,0),MATCH(_7043_DJones_1_export_excel_2_9_[[#Headers],[Certificate Designator]],'By serial number'!$A$1:$AV$1,0)))</f>
        <v/>
      </c>
      <c r="BH224" s="4" t="str">
        <f>IF(LEN(INDEX('By serial number'!$A:$AV,MATCH(TEXT($C224,"000"),'By serial number'!$A:$A,0),MATCH(_7043_DJones_1_export_excel_2_9_[[#Headers],[Company Name]],'By serial number'!$A$1:$AV$1,0)))=0,"",INDEX('By serial number'!$A:$AV,MATCH(TEXT($C224,"000"),'By serial number'!$A:$A,0),MATCH(_7043_DJones_1_export_excel_2_9_[[#Headers],[Company Name]],'By serial number'!$A$1:$AV$1,0)))</f>
        <v/>
      </c>
      <c r="BI224" s="4" t="str">
        <f>IF(LEN(INDEX('By serial number'!$A:$AV,MATCH(TEXT($C224,"000"),'By serial number'!$A:$A,0),MATCH(_7043_DJones_1_export_excel_2_9_[[#Headers],[CEO_Name]],'By serial number'!$A$1:$AV$1,0)))=0,"",INDEX('By serial number'!$A:$AV,MATCH(TEXT($C224,"000"),'By serial number'!$A:$A,0),MATCH(_7043_DJones_1_export_excel_2_9_[[#Headers],[CEO_Name]],'By serial number'!$A$1:$AV$1,0)))</f>
        <v/>
      </c>
      <c r="BJ224" s="4" t="str">
        <f>IF(LEN(INDEX('By serial number'!$A:$AV,MATCH(TEXT($C224,"000"),'By serial number'!$A:$A,0),MATCH(_7043_DJones_1_export_excel_2_9_[[#Headers],[CEO_Title]],'By serial number'!$A$1:$AV$1,0)))=0,"",INDEX('By serial number'!$A:$AV,MATCH(TEXT($C224,"000"),'By serial number'!$A:$A,0),MATCH(_7043_DJones_1_export_excel_2_9_[[#Headers],[CEO_Title]],'By serial number'!$A$1:$AV$1,0)))</f>
        <v/>
      </c>
      <c r="BK224" s="4" t="str">
        <f>IF(LEN(INDEX('By serial number'!$A:$AV,MATCH(TEXT($C224,"000"),'By serial number'!$A:$A,0),MATCH(_7043_DJones_1_export_excel_2_9_[[#Headers],[CEO_Address1]],'By serial number'!$A$1:$AV$1,0)))=0,"",INDEX('By serial number'!$A:$AV,MATCH(TEXT($C224,"000"),'By serial number'!$A:$A,0),MATCH(_7043_DJones_1_export_excel_2_9_[[#Headers],[CEO_Address1]],'By serial number'!$A$1:$AV$1,0)))</f>
        <v/>
      </c>
      <c r="BL224" s="4" t="str">
        <f>IF(LEN(INDEX('By serial number'!$A:$AV,MATCH(TEXT($C224,"000"),'By serial number'!$A:$A,0),MATCH(_7043_DJones_1_export_excel_2_9_[[#Headers],[CEO_Address2]],'By serial number'!$A$1:$AV$1,0)))=0,"",INDEX('By serial number'!$A:$AV,MATCH(TEXT($C224,"000"),'By serial number'!$A:$A,0),MATCH(_7043_DJones_1_export_excel_2_9_[[#Headers],[CEO_Address2]],'By serial number'!$A$1:$AV$1,0)))</f>
        <v/>
      </c>
      <c r="BM224" s="4" t="str">
        <f>IF(LEN(INDEX('By serial number'!$A:$AV,MATCH(TEXT($C224,"000"),'By serial number'!$A:$A,0),MATCH(_7043_DJones_1_export_excel_2_9_[[#Headers],[CEO_Address3]],'By serial number'!$A$1:$AV$1,0)))=0,"",INDEX('By serial number'!$A:$AV,MATCH(TEXT($C224,"000"),'By serial number'!$A:$A,0),MATCH(_7043_DJones_1_export_excel_2_9_[[#Headers],[CEO_Address3]],'By serial number'!$A$1:$AV$1,0)))</f>
        <v/>
      </c>
      <c r="BN224" s="4" t="str">
        <f>IF(LEN(INDEX('By serial number'!$A:$AV,MATCH(TEXT($C224,"000"),'By serial number'!$A:$A,0),MATCH(_7043_DJones_1_export_excel_2_9_[[#Headers],[CEO_City]],'By serial number'!$A$1:$AV$1,0)))=0,"",INDEX('By serial number'!$A:$AV,MATCH(TEXT($C224,"000"),'By serial number'!$A:$A,0),MATCH(_7043_DJones_1_export_excel_2_9_[[#Headers],[CEO_City]],'By serial number'!$A$1:$AV$1,0)))</f>
        <v/>
      </c>
      <c r="BO224" s="4" t="str">
        <f>IF(LEN(INDEX('By serial number'!$A:$AV,MATCH(TEXT($C224,"000"),'By serial number'!$A:$A,0),MATCH(_7043_DJones_1_export_excel_2_9_[[#Headers],[CEO_State]],'By serial number'!$A$1:$AV$1,0)))=0,"",INDEX('By serial number'!$A:$AV,MATCH(TEXT($C224,"000"),'By serial number'!$A:$A,0),MATCH(_7043_DJones_1_export_excel_2_9_[[#Headers],[CEO_State]],'By serial number'!$A$1:$AV$1,0)))</f>
        <v/>
      </c>
      <c r="BP224" s="4" t="str">
        <f>IF(LEN(INDEX('By serial number'!$A:$AV,MATCH(TEXT($C224,"000"),'By serial number'!$A:$A,0),MATCH(_7043_DJones_1_export_excel_2_9_[[#Headers],[CEO_Postal_Code]],'By serial number'!$A$1:$AV$1,0)))=0,"",INDEX('By serial number'!$A:$AV,MATCH(TEXT($C224,"000"),'By serial number'!$A:$A,0),MATCH(_7043_DJones_1_export_excel_2_9_[[#Headers],[CEO_Postal_Code]],'By serial number'!$A$1:$AV$1,0)))</f>
        <v/>
      </c>
      <c r="BQ224" s="4" t="str">
        <f>IF(LEN(INDEX('By serial number'!$A:$AV,MATCH(TEXT($C224,"000"),'By serial number'!$A:$A,0),MATCH(_7043_DJones_1_export_excel_2_9_[[#Headers],[CEO_Country]],'By serial number'!$A$1:$AV$1,0)))=0,"",INDEX('By serial number'!$A:$AV,MATCH(TEXT($C224,"000"),'By serial number'!$A:$A,0),MATCH(_7043_DJones_1_export_excel_2_9_[[#Headers],[CEO_Country]],'By serial number'!$A$1:$AV$1,0)))</f>
        <v/>
      </c>
      <c r="BR224" s="4" t="str">
        <f>IF(LEN(INDEX('By serial number'!$A:$AV,MATCH(TEXT($C224,"000"),'By serial number'!$A:$A,0),MATCH(_7043_DJones_1_export_excel_2_9_[[#Headers],[CEO_Phone]],'By serial number'!$A$1:$AV$1,0)))=0,"",INDEX('By serial number'!$A:$AV,MATCH(TEXT($C224,"000"),'By serial number'!$A:$A,0),MATCH(_7043_DJones_1_export_excel_2_9_[[#Headers],[CEO_Phone]],'By serial number'!$A$1:$AV$1,0)))</f>
        <v/>
      </c>
      <c r="BS224" s="4" t="str">
        <f>IF(LEN(INDEX('By serial number'!$A:$AV,MATCH(TEXT($C224,"000"),'By serial number'!$A:$A,0),MATCH(_7043_DJones_1_export_excel_2_9_[[#Headers],[CEO_Phone_Extension]],'By serial number'!$A$1:$AV$1,0)))=0,"",INDEX('By serial number'!$A:$AV,MATCH(TEXT($C224,"000"),'By serial number'!$A:$A,0),MATCH(_7043_DJones_1_export_excel_2_9_[[#Headers],[CEO_Phone_Extension]],'By serial number'!$A$1:$AV$1,0)))</f>
        <v/>
      </c>
      <c r="BT224" s="4" t="str">
        <f>IF(LEN(INDEX('By serial number'!$A:$AV,MATCH(TEXT($C224,"000"),'By serial number'!$A:$A,0),MATCH(_7043_DJones_1_export_excel_2_9_[[#Headers],[CEO_Foreign_Phone]],'By serial number'!$A$1:$AV$1,0)))=0,"",INDEX('By serial number'!$A:$AV,MATCH(TEXT($C224,"000"),'By serial number'!$A:$A,0),MATCH(_7043_DJones_1_export_excel_2_9_[[#Headers],[CEO_Foreign_Phone]],'By serial number'!$A$1:$AV$1,0)))</f>
        <v/>
      </c>
      <c r="BU224" s="4" t="str">
        <f>IFERROR(INDEX(Zerobounce!$A:$B,MATCH(_7043_DJones_1_export_excel_2_9_[[#This Row],[COMPEMAILADDRESS]],Zerobounce!$A:$A,0),2),"")</f>
        <v/>
      </c>
      <c r="BV224" s="4" t="str">
        <f>IFERROR(INDEX(Zerobounce!$A:$B,MATCH(_7043_DJones_1_export_excel_2_9_[[#This Row],[CONTACTEMAIL]],Zerobounce!$A:$A,0),2),"")</f>
        <v/>
      </c>
      <c r="BW224" s="11"/>
    </row>
    <row r="225" spans="1:75" x14ac:dyDescent="0.25">
      <c r="A225" s="4" t="s">
        <v>999</v>
      </c>
      <c r="B225" s="4" t="s">
        <v>1000</v>
      </c>
      <c r="C225">
        <v>325</v>
      </c>
      <c r="D225" s="4" t="s">
        <v>2401</v>
      </c>
      <c r="E225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C-GWQM</v>
      </c>
      <c r="F225" s="4" t="s">
        <v>2402</v>
      </c>
      <c r="G225" s="4" t="s">
        <v>1620</v>
      </c>
      <c r="H225" s="4" t="s">
        <v>358</v>
      </c>
      <c r="I225" s="4" t="s">
        <v>1086</v>
      </c>
      <c r="J225" s="4" t="s">
        <v>2403</v>
      </c>
      <c r="K225" s="4" t="s">
        <v>2404</v>
      </c>
      <c r="L225" s="4"/>
      <c r="M225" s="4" t="s">
        <v>1723</v>
      </c>
      <c r="N225" s="4" t="s">
        <v>1620</v>
      </c>
      <c r="O225" t="s">
        <v>2405</v>
      </c>
      <c r="P225" s="4" t="s">
        <v>358</v>
      </c>
      <c r="Q225" s="4" t="s">
        <v>1033</v>
      </c>
      <c r="R225" s="4" t="s">
        <v>2406</v>
      </c>
      <c r="S225" s="4" t="s">
        <v>2407</v>
      </c>
      <c r="T225" s="4" t="s">
        <v>2408</v>
      </c>
      <c r="U225" s="4"/>
      <c r="V225" s="4" t="s">
        <v>2409</v>
      </c>
      <c r="W225" s="4" t="s">
        <v>2410</v>
      </c>
      <c r="X225" s="4" t="s">
        <v>1395</v>
      </c>
      <c r="Y225" s="4" t="s">
        <v>2411</v>
      </c>
      <c r="Z225" s="4" t="s">
        <v>2412</v>
      </c>
      <c r="AA225" s="4" t="s">
        <v>2408</v>
      </c>
      <c r="AB225" s="4" t="s">
        <v>2412</v>
      </c>
      <c r="AC225" s="4" t="str">
        <f>IF(LEN(INDEX('By serial number'!$A:$AV,MATCH(TEXT($C225,"000"),'By serial number'!$A:$A,0),MATCH(_7043_DJones_1_export_excel_2_9_[[#Headers],["Operator"]],'By serial number'!$A$1:$AV$1,0)))=0,"",INDEX('By serial number'!$A:$AV,MATCH(TEXT($C225,"000"),'By serial number'!$A:$A,0),MATCH(_7043_DJones_1_export_excel_2_9_[[#Headers],["Operator"]],'By serial number'!$A$1:$AV$1,0)))</f>
        <v>Novajet Aviation Group</v>
      </c>
      <c r="AD225" s="4" t="str">
        <f>IF(LEN(INDEX('By serial number'!$A:$AV,MATCH(TEXT($C225,"000"),'By serial number'!$A:$A,0),MATCH(_7043_DJones_1_export_excel_2_9_[[#Headers],[Data]],'By serial number'!$A$1:$AV$1,0)))=0,"",INDEX('By serial number'!$A:$AV,MATCH(TEXT($C225,"000"),'By serial number'!$A:$A,0),MATCH(_7043_DJones_1_export_excel_2_9_[[#Headers],[Data]],'By serial number'!$A$1:$AV$1,0)))</f>
        <v>2106701 Ontario Inc. Mississauga ON bought 6/22/18</v>
      </c>
      <c r="AE225" s="4" t="str">
        <f>IF(LEN(INDEX('By serial number'!$A:$AV,MATCH(TEXT($C225,"000"),'By serial number'!$A:$A,0),MATCH(_7043_DJones_1_export_excel_2_9_[[#Headers],[NAME]],'By serial number'!$A$1:$AV$1,0)))=0,"",INDEX('By serial number'!$A:$AV,MATCH(TEXT($C225,"000"),'By serial number'!$A:$A,0),MATCH(_7043_DJones_1_export_excel_2_9_[[#Headers],[NAME]],'By serial number'!$A$1:$AV$1,0)))</f>
        <v/>
      </c>
      <c r="AF225" s="4" t="str">
        <f>IF(LEN(INDEX('By serial number'!$A:$AV,MATCH(TEXT($C225,"000"),'By serial number'!$A:$A,0),MATCH(_7043_DJones_1_export_excel_2_9_[[#Headers],[STREET]],'By serial number'!$A$1:$AV$1,0)))=0,"",INDEX('By serial number'!$A:$AV,MATCH(TEXT($C225,"000"),'By serial number'!$A:$A,0),MATCH(_7043_DJones_1_export_excel_2_9_[[#Headers],[STREET]],'By serial number'!$A$1:$AV$1,0)))</f>
        <v/>
      </c>
      <c r="AG225" s="4" t="str">
        <f>IF(LEN(INDEX('By serial number'!$A:$AV,MATCH(TEXT($C225,"000"),'By serial number'!$A:$A,0),MATCH(_7043_DJones_1_export_excel_2_9_[[#Headers],[CITY]],'By serial number'!$A$1:$AV$1,0)))=0,"",INDEX('By serial number'!$A:$AV,MATCH(TEXT($C225,"000"),'By serial number'!$A:$A,0),MATCH(_7043_DJones_1_export_excel_2_9_[[#Headers],[CITY]],'By serial number'!$A$1:$AV$1,0)))</f>
        <v/>
      </c>
      <c r="AH225" s="4" t="str">
        <f>IF(LEN(INDEX('By serial number'!$A:$AV,MATCH(TEXT($C225,"000"),'By serial number'!$A:$A,0),MATCH(_7043_DJones_1_export_excel_2_9_[[#Headers],[STATE]],'By serial number'!$A$1:$AV$1,0)))=0,"",INDEX('By serial number'!$A:$AV,MATCH(TEXT($C225,"000"),'By serial number'!$A:$A,0),MATCH(_7043_DJones_1_export_excel_2_9_[[#Headers],[STATE]],'By serial number'!$A$1:$AV$1,0)))</f>
        <v/>
      </c>
      <c r="AI225" s="4" t="e">
        <f>IF(LEN(INDEX('By serial number'!$A:$AV,MATCH(TEXT($C225,"000"),'By serial number'!$A:$A,0),MATCH(_7043_DJones_1_export_excel_2_9_[[#Headers],[Column1]],'By serial number'!$A$1:$AV$1,0)))=0,"",INDEX('By serial number'!$A:$AV,MATCH(TEXT($C225,"000"),'By serial number'!$A:$A,0),MATCH(_7043_DJones_1_export_excel_2_9_[[#Headers],[Column1]],'By serial number'!$A$1:$AV$1,0)))</f>
        <v>#N/A</v>
      </c>
      <c r="AJ225" s="4" t="str">
        <f>IF(LEN(INDEX('By serial number'!$A:$AV,MATCH(TEXT($C225,"000"),'By serial number'!$A:$A,0),MATCH(_7043_DJones_1_export_excel_2_9_[[#Headers],[OTHER NAMES(1)]],'By serial number'!$A$1:$AV$1,0)))=0,"",INDEX('By serial number'!$A:$AV,MATCH(TEXT($C225,"000"),'By serial number'!$A:$A,0),MATCH(_7043_DJones_1_export_excel_2_9_[[#Headers],[OTHER NAMES(1)]],'By serial number'!$A$1:$AV$1,0)))</f>
        <v/>
      </c>
      <c r="AK225" s="4" t="str">
        <f>IF(LEN(INDEX('By serial number'!$A:$AV,MATCH(TEXT($C225,"000"),'By serial number'!$A:$A,0),MATCH(_7043_DJones_1_export_excel_2_9_[[#Headers],[OTHER NAMES(2)]],'By serial number'!$A$1:$AV$1,0)))=0,"",INDEX('By serial number'!$A:$AV,MATCH(TEXT($C225,"000"),'By serial number'!$A:$A,0),MATCH(_7043_DJones_1_export_excel_2_9_[[#Headers],[OTHER NAMES(2)]],'By serial number'!$A$1:$AV$1,0)))</f>
        <v/>
      </c>
      <c r="AL225" s="4" t="str">
        <f>IF(LEN(INDEX('By serial number'!$A:$AV,MATCH(TEXT($C225,"000"),'By serial number'!$A:$A,0),MATCH(_7043_DJones_1_export_excel_2_9_[[#Headers],[Part 135 Certificate Holder Name]],'By serial number'!$A$1:$AV$1,0)))=0,"",INDEX('By serial number'!$A:$AV,MATCH(TEXT($C225,"000"),'By serial number'!$A:$A,0),MATCH(_7043_DJones_1_export_excel_2_9_[[#Headers],[Part 135 Certificate Holder Name]],'By serial number'!$A$1:$AV$1,0)))</f>
        <v/>
      </c>
      <c r="AM225" s="4" t="str">
        <f>IF(LEN(INDEX('By serial number'!$A:$AV,MATCH(TEXT($C225,"000"),'By serial number'!$A:$A,0),MATCH(_7043_DJones_1_export_excel_2_9_[[#Headers],[Part 135 Dsgn]],'By serial number'!$A$1:$AV$1,0)))=0,"",INDEX('By serial number'!$A:$AV,MATCH(TEXT($C225,"000"),'By serial number'!$A:$A,0),MATCH(_7043_DJones_1_export_excel_2_9_[[#Headers],[Part 135 Dsgn]],'By serial number'!$A$1:$AV$1,0)))</f>
        <v/>
      </c>
      <c r="AN225" s="4" t="e">
        <f>IF(LEN(INDEX('By serial number'!$A:$AV,MATCH(TEXT($C225,"000"),'By serial number'!$A:$A,0),MATCH(_7043_DJones_1_export_excel_2_9_[[#Headers],[Column2]],'By serial number'!$A$1:$AV$1,0)))=0,"",INDEX('By serial number'!$A:$AV,MATCH(TEXT($C225,"000"),'By serial number'!$A:$A,0),MATCH(_7043_DJones_1_export_excel_2_9_[[#Headers],[Column2]],'By serial number'!$A$1:$AV$1,0)))</f>
        <v>#N/A</v>
      </c>
      <c r="AO225" s="4" t="str">
        <f>IF(LEN(INDEX('By serial number'!$A:$AV,MATCH(TEXT($C225,"000"),'By serial number'!$A:$A,0),MATCH(_7043_DJones_1_export_excel_2_9_[[#Headers],[DNB Key People]],'By serial number'!$A$1:$AV$1,0)))=0,"",INDEX('By serial number'!$A:$AV,MATCH(TEXT($C225,"000"),'By serial number'!$A:$A,0),MATCH(_7043_DJones_1_export_excel_2_9_[[#Headers],[DNB Key People]],'By serial number'!$A$1:$AV$1,0)))</f>
        <v/>
      </c>
      <c r="AP225" s="4" t="str">
        <f>IF(LEN(INDEX('By serial number'!$A:$AV,MATCH(TEXT($C225,"000"),'By serial number'!$A:$A,0),MATCH(_7043_DJones_1_export_excel_2_9_[[#Headers],[POC]],'By serial number'!$A$1:$AV$1,0)))=0,"",INDEX('By serial number'!$A:$AV,MATCH(TEXT($C225,"000"),'By serial number'!$A:$A,0),MATCH(_7043_DJones_1_export_excel_2_9_[[#Headers],[POC]],'By serial number'!$A$1:$AV$1,0)))</f>
        <v/>
      </c>
      <c r="AQ225" s="4" t="str">
        <f>IF(LEN(INDEX('By serial number'!$A:$AV,MATCH(TEXT($C225,"000"),'By serial number'!$A:$A,0),MATCH(_7043_DJones_1_export_excel_2_9_[[#Headers],[Title]],'By serial number'!$A$1:$AV$1,0)))=0,"",INDEX('By serial number'!$A:$AV,MATCH(TEXT($C225,"000"),'By serial number'!$A:$A,0),MATCH(_7043_DJones_1_export_excel_2_9_[[#Headers],[Title]],'By serial number'!$A$1:$AV$1,0)))</f>
        <v/>
      </c>
      <c r="AR225" s="4" t="str">
        <f>IF(LEN(INDEX('By serial number'!$A:$AV,MATCH(TEXT($C225,"000"),'By serial number'!$A:$A,0),MATCH(_7043_DJones_1_export_excel_2_9_[[#Headers],[Address]],'By serial number'!$A$1:$AV$1,0)))=0,"",INDEX('By serial number'!$A:$AV,MATCH(TEXT($C225,"000"),'By serial number'!$A:$A,0),MATCH(_7043_DJones_1_export_excel_2_9_[[#Headers],[Address]],'By serial number'!$A$1:$AV$1,0)))</f>
        <v/>
      </c>
      <c r="AS225" s="4" t="e">
        <f>IF(LEN(INDEX('By serial number'!$A:$AV,MATCH(TEXT($C225,"000"),'By serial number'!$A:$A,0),MATCH(_7043_DJones_1_export_excel_2_9_[[#Headers],[Column3]],'By serial number'!$A$1:$AV$1,0)))=0,"",INDEX('By serial number'!$A:$AV,MATCH(TEXT($C225,"000"),'By serial number'!$A:$A,0),MATCH(_7043_DJones_1_export_excel_2_9_[[#Headers],[Column3]],'By serial number'!$A$1:$AV$1,0)))</f>
        <v>#N/A</v>
      </c>
      <c r="AT225" s="4" t="str">
        <f>IF(LEN(INDEX('By serial number'!$A:$AV,MATCH(TEXT($C225,"000"),'By serial number'!$A:$A,0),MATCH(_7043_DJones_1_export_excel_2_9_[[#Headers],[Phone]],'By serial number'!$A$1:$AV$1,0)))=0,"",INDEX('By serial number'!$A:$AV,MATCH(TEXT($C225,"000"),'By serial number'!$A:$A,0),MATCH(_7043_DJones_1_export_excel_2_9_[[#Headers],[Phone]],'By serial number'!$A$1:$AV$1,0)))</f>
        <v/>
      </c>
      <c r="AU225" s="4" t="str">
        <f>IF(LEN(INDEX('By serial number'!$A:$AV,MATCH(TEXT($C225,"000"),'By serial number'!$A:$A,0),MATCH(_7043_DJones_1_export_excel_2_9_[[#Headers],[Email]],'By serial number'!$A$1:$AV$1,0)))=0,"",INDEX('By serial number'!$A:$AV,MATCH(TEXT($C225,"000"),'By serial number'!$A:$A,0),MATCH(_7043_DJones_1_export_excel_2_9_[[#Headers],[Email]],'By serial number'!$A$1:$AV$1,0)))</f>
        <v/>
      </c>
      <c r="AV225" s="4" t="e">
        <f>IF(LEN(INDEX('By serial number'!$A:$AV,MATCH(TEXT($C225,"000"),'By serial number'!$A:$A,0),MATCH(_7043_DJones_1_export_excel_2_9_[[#Headers],[Column4]],'By serial number'!$A$1:$AV$1,0)))=0,"",INDEX('By serial number'!$A:$AV,MATCH(TEXT($C225,"000"),'By serial number'!$A:$A,0),MATCH(_7043_DJones_1_export_excel_2_9_[[#Headers],[Column4]],'By serial number'!$A$1:$AV$1,0)))</f>
        <v>#N/A</v>
      </c>
      <c r="AW225" s="4" t="str">
        <f>IF(LEN(INDEX('By serial number'!$A:$AV,MATCH(TEXT($C225,"000"),'By serial number'!$A:$A,0),MATCH(_7043_DJones_1_export_excel_2_9_[[#Headers],[NBAA Name]],'By serial number'!$A$1:$AV$1,0)))=0,"",INDEX('By serial number'!$A:$AV,MATCH(TEXT($C225,"000"),'By serial number'!$A:$A,0),MATCH(_7043_DJones_1_export_excel_2_9_[[#Headers],[NBAA Name]],'By serial number'!$A$1:$AV$1,0)))</f>
        <v/>
      </c>
      <c r="AX225" s="4" t="str">
        <f>IF(LEN(INDEX('By serial number'!$A:$AV,MATCH(TEXT($C225,"000"),'By serial number'!$A:$A,0),MATCH(_7043_DJones_1_export_excel_2_9_[[#Headers],[NBAA Addr1]],'By serial number'!$A$1:$AV$1,0)))=0,"",INDEX('By serial number'!$A:$AV,MATCH(TEXT($C225,"000"),'By serial number'!$A:$A,0),MATCH(_7043_DJones_1_export_excel_2_9_[[#Headers],[NBAA Addr1]],'By serial number'!$A$1:$AV$1,0)))</f>
        <v/>
      </c>
      <c r="AY225" s="4" t="str">
        <f>IF(LEN(INDEX('By serial number'!$A:$AV,MATCH(TEXT($C225,"000"),'By serial number'!$A:$A,0),MATCH(_7043_DJones_1_export_excel_2_9_[[#Headers],[NBAA Addr2]],'By serial number'!$A$1:$AV$1,0)))=0,"",INDEX('By serial number'!$A:$AV,MATCH(TEXT($C225,"000"),'By serial number'!$A:$A,0),MATCH(_7043_DJones_1_export_excel_2_9_[[#Headers],[NBAA Addr2]],'By serial number'!$A$1:$AV$1,0)))</f>
        <v/>
      </c>
      <c r="AZ225" s="4" t="str">
        <f>IF(LEN(INDEX('By serial number'!$A:$AV,MATCH(TEXT($C225,"000"),'By serial number'!$A:$A,0),MATCH(_7043_DJones_1_export_excel_2_9_[[#Headers],[NBAA City]],'By serial number'!$A$1:$AV$1,0)))=0,"",INDEX('By serial number'!$A:$AV,MATCH(TEXT($C225,"000"),'By serial number'!$A:$A,0),MATCH(_7043_DJones_1_export_excel_2_9_[[#Headers],[NBAA City]],'By serial number'!$A$1:$AV$1,0)))</f>
        <v/>
      </c>
      <c r="BA225" s="4" t="str">
        <f>IF(LEN(INDEX('By serial number'!$A:$AV,MATCH(TEXT($C225,"000"),'By serial number'!$A:$A,0),MATCH(_7043_DJones_1_export_excel_2_9_[[#Headers],[NBAA State]],'By serial number'!$A$1:$AV$1,0)))=0,"",INDEX('By serial number'!$A:$AV,MATCH(TEXT($C225,"000"),'By serial number'!$A:$A,0),MATCH(_7043_DJones_1_export_excel_2_9_[[#Headers],[NBAA State]],'By serial number'!$A$1:$AV$1,0)))</f>
        <v/>
      </c>
      <c r="BB225" s="4" t="str">
        <f>IF(LEN(INDEX('By serial number'!$A:$AV,MATCH(TEXT($C225,"000"),'By serial number'!$A:$A,0),MATCH(_7043_DJones_1_export_excel_2_9_[[#Headers],[NBAA Zip]],'By serial number'!$A$1:$AV$1,0)))=0,"",INDEX('By serial number'!$A:$AV,MATCH(TEXT($C225,"000"),'By serial number'!$A:$A,0),MATCH(_7043_DJones_1_export_excel_2_9_[[#Headers],[NBAA Zip]],'By serial number'!$A$1:$AV$1,0)))</f>
        <v/>
      </c>
      <c r="BC225" s="4" t="str">
        <f>IF(LEN(INDEX('By serial number'!$A:$AV,MATCH(TEXT($C225,"000"),'By serial number'!$A:$A,0),MATCH(_7043_DJones_1_export_excel_2_9_[[#Headers],[NBAA Phone]],'By serial number'!$A$1:$AV$1,0)))=0,"",INDEX('By serial number'!$A:$AV,MATCH(TEXT($C225,"000"),'By serial number'!$A:$A,0),MATCH(_7043_DJones_1_export_excel_2_9_[[#Headers],[NBAA Phone]],'By serial number'!$A$1:$AV$1,0)))</f>
        <v/>
      </c>
      <c r="BD225" s="4" t="str">
        <f>IF(LEN(INDEX('By serial number'!$A:$AV,MATCH(TEXT($C225,"000"),'By serial number'!$A:$A,0),MATCH(_7043_DJones_1_export_excel_2_9_[[#Headers],[NBAA Web]],'By serial number'!$A$1:$AV$1,0)))=0,"",INDEX('By serial number'!$A:$AV,MATCH(TEXT($C225,"000"),'By serial number'!$A:$A,0),MATCH(_7043_DJones_1_export_excel_2_9_[[#Headers],[NBAA Web]],'By serial number'!$A$1:$AV$1,0)))</f>
        <v/>
      </c>
      <c r="BE225" s="4" t="str">
        <f>IF(LEN(INDEX('By serial number'!$A:$AV,MATCH(TEXT($C225,"000"),'By serial number'!$A:$A,0),MATCH(_7043_DJones_1_export_excel_2_9_[[#Headers],[NBAA email]],'By serial number'!$A$1:$AV$1,0)))=0,"",INDEX('By serial number'!$A:$AV,MATCH(TEXT($C225,"000"),'By serial number'!$A:$A,0),MATCH(_7043_DJones_1_export_excel_2_9_[[#Headers],[NBAA email]],'By serial number'!$A$1:$AV$1,0)))</f>
        <v/>
      </c>
      <c r="BF225" s="4" t="str">
        <f>IF(LEN(INDEX('By serial number'!$A:$AV,MATCH(TEXT($C225,"000"),'By serial number'!$A:$A,0),MATCH(_7043_DJones_1_export_excel_2_9_[[#Headers],[NBAA NBAA Link]],'By serial number'!$A$1:$AV$1,0)))=0,"",INDEX('By serial number'!$A:$AV,MATCH(TEXT($C225,"000"),'By serial number'!$A:$A,0),MATCH(_7043_DJones_1_export_excel_2_9_[[#Headers],[NBAA NBAA Link]],'By serial number'!$A$1:$AV$1,0)))</f>
        <v/>
      </c>
      <c r="BG225" s="4" t="str">
        <f>IF(LEN(INDEX('By serial number'!$A:$AV,MATCH(TEXT($C225,"000"),'By serial number'!$A:$A,0),MATCH(_7043_DJones_1_export_excel_2_9_[[#Headers],[Certificate Designator]],'By serial number'!$A$1:$AV$1,0)))=0,"",INDEX('By serial number'!$A:$AV,MATCH(TEXT($C225,"000"),'By serial number'!$A:$A,0),MATCH(_7043_DJones_1_export_excel_2_9_[[#Headers],[Certificate Designator]],'By serial number'!$A$1:$AV$1,0)))</f>
        <v/>
      </c>
      <c r="BH225" s="4" t="str">
        <f>IF(LEN(INDEX('By serial number'!$A:$AV,MATCH(TEXT($C225,"000"),'By serial number'!$A:$A,0),MATCH(_7043_DJones_1_export_excel_2_9_[[#Headers],[Company Name]],'By serial number'!$A$1:$AV$1,0)))=0,"",INDEX('By serial number'!$A:$AV,MATCH(TEXT($C225,"000"),'By serial number'!$A:$A,0),MATCH(_7043_DJones_1_export_excel_2_9_[[#Headers],[Company Name]],'By serial number'!$A$1:$AV$1,0)))</f>
        <v/>
      </c>
      <c r="BI225" s="4" t="str">
        <f>IF(LEN(INDEX('By serial number'!$A:$AV,MATCH(TEXT($C225,"000"),'By serial number'!$A:$A,0),MATCH(_7043_DJones_1_export_excel_2_9_[[#Headers],[CEO_Name]],'By serial number'!$A$1:$AV$1,0)))=0,"",INDEX('By serial number'!$A:$AV,MATCH(TEXT($C225,"000"),'By serial number'!$A:$A,0),MATCH(_7043_DJones_1_export_excel_2_9_[[#Headers],[CEO_Name]],'By serial number'!$A$1:$AV$1,0)))</f>
        <v/>
      </c>
      <c r="BJ225" s="4" t="str">
        <f>IF(LEN(INDEX('By serial number'!$A:$AV,MATCH(TEXT($C225,"000"),'By serial number'!$A:$A,0),MATCH(_7043_DJones_1_export_excel_2_9_[[#Headers],[CEO_Title]],'By serial number'!$A$1:$AV$1,0)))=0,"",INDEX('By serial number'!$A:$AV,MATCH(TEXT($C225,"000"),'By serial number'!$A:$A,0),MATCH(_7043_DJones_1_export_excel_2_9_[[#Headers],[CEO_Title]],'By serial number'!$A$1:$AV$1,0)))</f>
        <v/>
      </c>
      <c r="BK225" s="4" t="str">
        <f>IF(LEN(INDEX('By serial number'!$A:$AV,MATCH(TEXT($C225,"000"),'By serial number'!$A:$A,0),MATCH(_7043_DJones_1_export_excel_2_9_[[#Headers],[CEO_Address1]],'By serial number'!$A$1:$AV$1,0)))=0,"",INDEX('By serial number'!$A:$AV,MATCH(TEXT($C225,"000"),'By serial number'!$A:$A,0),MATCH(_7043_DJones_1_export_excel_2_9_[[#Headers],[CEO_Address1]],'By serial number'!$A$1:$AV$1,0)))</f>
        <v/>
      </c>
      <c r="BL225" s="4" t="str">
        <f>IF(LEN(INDEX('By serial number'!$A:$AV,MATCH(TEXT($C225,"000"),'By serial number'!$A:$A,0),MATCH(_7043_DJones_1_export_excel_2_9_[[#Headers],[CEO_Address2]],'By serial number'!$A$1:$AV$1,0)))=0,"",INDEX('By serial number'!$A:$AV,MATCH(TEXT($C225,"000"),'By serial number'!$A:$A,0),MATCH(_7043_DJones_1_export_excel_2_9_[[#Headers],[CEO_Address2]],'By serial number'!$A$1:$AV$1,0)))</f>
        <v/>
      </c>
      <c r="BM225" s="4" t="str">
        <f>IF(LEN(INDEX('By serial number'!$A:$AV,MATCH(TEXT($C225,"000"),'By serial number'!$A:$A,0),MATCH(_7043_DJones_1_export_excel_2_9_[[#Headers],[CEO_Address3]],'By serial number'!$A$1:$AV$1,0)))=0,"",INDEX('By serial number'!$A:$AV,MATCH(TEXT($C225,"000"),'By serial number'!$A:$A,0),MATCH(_7043_DJones_1_export_excel_2_9_[[#Headers],[CEO_Address3]],'By serial number'!$A$1:$AV$1,0)))</f>
        <v/>
      </c>
      <c r="BN225" s="4" t="str">
        <f>IF(LEN(INDEX('By serial number'!$A:$AV,MATCH(TEXT($C225,"000"),'By serial number'!$A:$A,0),MATCH(_7043_DJones_1_export_excel_2_9_[[#Headers],[CEO_City]],'By serial number'!$A$1:$AV$1,0)))=0,"",INDEX('By serial number'!$A:$AV,MATCH(TEXT($C225,"000"),'By serial number'!$A:$A,0),MATCH(_7043_DJones_1_export_excel_2_9_[[#Headers],[CEO_City]],'By serial number'!$A$1:$AV$1,0)))</f>
        <v/>
      </c>
      <c r="BO225" s="4" t="str">
        <f>IF(LEN(INDEX('By serial number'!$A:$AV,MATCH(TEXT($C225,"000"),'By serial number'!$A:$A,0),MATCH(_7043_DJones_1_export_excel_2_9_[[#Headers],[CEO_State]],'By serial number'!$A$1:$AV$1,0)))=0,"",INDEX('By serial number'!$A:$AV,MATCH(TEXT($C225,"000"),'By serial number'!$A:$A,0),MATCH(_7043_DJones_1_export_excel_2_9_[[#Headers],[CEO_State]],'By serial number'!$A$1:$AV$1,0)))</f>
        <v/>
      </c>
      <c r="BP225" s="4" t="str">
        <f>IF(LEN(INDEX('By serial number'!$A:$AV,MATCH(TEXT($C225,"000"),'By serial number'!$A:$A,0),MATCH(_7043_DJones_1_export_excel_2_9_[[#Headers],[CEO_Postal_Code]],'By serial number'!$A$1:$AV$1,0)))=0,"",INDEX('By serial number'!$A:$AV,MATCH(TEXT($C225,"000"),'By serial number'!$A:$A,0),MATCH(_7043_DJones_1_export_excel_2_9_[[#Headers],[CEO_Postal_Code]],'By serial number'!$A$1:$AV$1,0)))</f>
        <v/>
      </c>
      <c r="BQ225" s="4" t="str">
        <f>IF(LEN(INDEX('By serial number'!$A:$AV,MATCH(TEXT($C225,"000"),'By serial number'!$A:$A,0),MATCH(_7043_DJones_1_export_excel_2_9_[[#Headers],[CEO_Country]],'By serial number'!$A$1:$AV$1,0)))=0,"",INDEX('By serial number'!$A:$AV,MATCH(TEXT($C225,"000"),'By serial number'!$A:$A,0),MATCH(_7043_DJones_1_export_excel_2_9_[[#Headers],[CEO_Country]],'By serial number'!$A$1:$AV$1,0)))</f>
        <v/>
      </c>
      <c r="BR225" s="4" t="str">
        <f>IF(LEN(INDEX('By serial number'!$A:$AV,MATCH(TEXT($C225,"000"),'By serial number'!$A:$A,0),MATCH(_7043_DJones_1_export_excel_2_9_[[#Headers],[CEO_Phone]],'By serial number'!$A$1:$AV$1,0)))=0,"",INDEX('By serial number'!$A:$AV,MATCH(TEXT($C225,"000"),'By serial number'!$A:$A,0),MATCH(_7043_DJones_1_export_excel_2_9_[[#Headers],[CEO_Phone]],'By serial number'!$A$1:$AV$1,0)))</f>
        <v/>
      </c>
      <c r="BS225" s="4" t="str">
        <f>IF(LEN(INDEX('By serial number'!$A:$AV,MATCH(TEXT($C225,"000"),'By serial number'!$A:$A,0),MATCH(_7043_DJones_1_export_excel_2_9_[[#Headers],[CEO_Phone_Extension]],'By serial number'!$A$1:$AV$1,0)))=0,"",INDEX('By serial number'!$A:$AV,MATCH(TEXT($C225,"000"),'By serial number'!$A:$A,0),MATCH(_7043_DJones_1_export_excel_2_9_[[#Headers],[CEO_Phone_Extension]],'By serial number'!$A$1:$AV$1,0)))</f>
        <v/>
      </c>
      <c r="BT225" s="4" t="str">
        <f>IF(LEN(INDEX('By serial number'!$A:$AV,MATCH(TEXT($C225,"000"),'By serial number'!$A:$A,0),MATCH(_7043_DJones_1_export_excel_2_9_[[#Headers],[CEO_Foreign_Phone]],'By serial number'!$A$1:$AV$1,0)))=0,"",INDEX('By serial number'!$A:$AV,MATCH(TEXT($C225,"000"),'By serial number'!$A:$A,0),MATCH(_7043_DJones_1_export_excel_2_9_[[#Headers],[CEO_Foreign_Phone]],'By serial number'!$A$1:$AV$1,0)))</f>
        <v/>
      </c>
      <c r="BU225" s="4" t="str">
        <f>IFERROR(INDEX(Zerobounce!$A:$B,MATCH(_7043_DJones_1_export_excel_2_9_[[#This Row],[COMPEMAILADDRESS]],Zerobounce!$A:$A,0),2),"")</f>
        <v>do_not_mail</v>
      </c>
      <c r="BV225" s="4" t="str">
        <f>IFERROR(INDEX(Zerobounce!$A:$B,MATCH(_7043_DJones_1_export_excel_2_9_[[#This Row],[CONTACTEMAIL]],Zerobounce!$A:$A,0),2),"")</f>
        <v>catch-all</v>
      </c>
      <c r="BW225" s="11"/>
    </row>
    <row r="226" spans="1:75" x14ac:dyDescent="0.25">
      <c r="A226" s="4" t="s">
        <v>999</v>
      </c>
      <c r="B226" s="4" t="s">
        <v>1000</v>
      </c>
      <c r="C226">
        <v>325</v>
      </c>
      <c r="D226" s="4" t="s">
        <v>2401</v>
      </c>
      <c r="E226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C-GWQM</v>
      </c>
      <c r="F226" s="4" t="s">
        <v>2402</v>
      </c>
      <c r="G226" s="4" t="s">
        <v>1620</v>
      </c>
      <c r="H226" s="4" t="s">
        <v>358</v>
      </c>
      <c r="I226" s="4" t="s">
        <v>515</v>
      </c>
      <c r="J226" s="4" t="s">
        <v>2413</v>
      </c>
      <c r="K226" s="4" t="s">
        <v>2414</v>
      </c>
      <c r="L226" s="4"/>
      <c r="M226" s="4" t="s">
        <v>2415</v>
      </c>
      <c r="N226" s="4" t="s">
        <v>285</v>
      </c>
      <c r="O226">
        <v>48122</v>
      </c>
      <c r="P226" s="4" t="s">
        <v>1002</v>
      </c>
      <c r="Q226" s="4" t="s">
        <v>1016</v>
      </c>
      <c r="R226" s="4"/>
      <c r="S226" s="4"/>
      <c r="T226" s="4" t="s">
        <v>2416</v>
      </c>
      <c r="U226" s="4"/>
      <c r="V226" s="4" t="s">
        <v>1298</v>
      </c>
      <c r="W226" s="4" t="s">
        <v>2417</v>
      </c>
      <c r="X226" s="4" t="s">
        <v>1039</v>
      </c>
      <c r="Y226" s="4"/>
      <c r="Z226" s="4" t="s">
        <v>2416</v>
      </c>
      <c r="AA226" s="4"/>
      <c r="AB226" s="4"/>
      <c r="AC226" s="4" t="str">
        <f>IF(LEN(INDEX('By serial number'!$A:$AV,MATCH(TEXT($C226,"000"),'By serial number'!$A:$A,0),MATCH(_7043_DJones_1_export_excel_2_9_[[#Headers],["Operator"]],'By serial number'!$A$1:$AV$1,0)))=0,"",INDEX('By serial number'!$A:$AV,MATCH(TEXT($C226,"000"),'By serial number'!$A:$A,0),MATCH(_7043_DJones_1_export_excel_2_9_[[#Headers],["Operator"]],'By serial number'!$A$1:$AV$1,0)))</f>
        <v>Novajet Aviation Group</v>
      </c>
      <c r="AD226" s="4" t="str">
        <f>IF(LEN(INDEX('By serial number'!$A:$AV,MATCH(TEXT($C226,"000"),'By serial number'!$A:$A,0),MATCH(_7043_DJones_1_export_excel_2_9_[[#Headers],[Data]],'By serial number'!$A$1:$AV$1,0)))=0,"",INDEX('By serial number'!$A:$AV,MATCH(TEXT($C226,"000"),'By serial number'!$A:$A,0),MATCH(_7043_DJones_1_export_excel_2_9_[[#Headers],[Data]],'By serial number'!$A$1:$AV$1,0)))</f>
        <v>2106701 Ontario Inc. Mississauga ON bought 6/22/18</v>
      </c>
      <c r="AE226" s="4" t="str">
        <f>IF(LEN(INDEX('By serial number'!$A:$AV,MATCH(TEXT($C226,"000"),'By serial number'!$A:$A,0),MATCH(_7043_DJones_1_export_excel_2_9_[[#Headers],[NAME]],'By serial number'!$A$1:$AV$1,0)))=0,"",INDEX('By serial number'!$A:$AV,MATCH(TEXT($C226,"000"),'By serial number'!$A:$A,0),MATCH(_7043_DJones_1_export_excel_2_9_[[#Headers],[NAME]],'By serial number'!$A$1:$AV$1,0)))</f>
        <v/>
      </c>
      <c r="AF226" s="4" t="str">
        <f>IF(LEN(INDEX('By serial number'!$A:$AV,MATCH(TEXT($C226,"000"),'By serial number'!$A:$A,0),MATCH(_7043_DJones_1_export_excel_2_9_[[#Headers],[STREET]],'By serial number'!$A$1:$AV$1,0)))=0,"",INDEX('By serial number'!$A:$AV,MATCH(TEXT($C226,"000"),'By serial number'!$A:$A,0),MATCH(_7043_DJones_1_export_excel_2_9_[[#Headers],[STREET]],'By serial number'!$A$1:$AV$1,0)))</f>
        <v/>
      </c>
      <c r="AG226" s="4" t="str">
        <f>IF(LEN(INDEX('By serial number'!$A:$AV,MATCH(TEXT($C226,"000"),'By serial number'!$A:$A,0),MATCH(_7043_DJones_1_export_excel_2_9_[[#Headers],[CITY]],'By serial number'!$A$1:$AV$1,0)))=0,"",INDEX('By serial number'!$A:$AV,MATCH(TEXT($C226,"000"),'By serial number'!$A:$A,0),MATCH(_7043_DJones_1_export_excel_2_9_[[#Headers],[CITY]],'By serial number'!$A$1:$AV$1,0)))</f>
        <v/>
      </c>
      <c r="AH226" s="4" t="str">
        <f>IF(LEN(INDEX('By serial number'!$A:$AV,MATCH(TEXT($C226,"000"),'By serial number'!$A:$A,0),MATCH(_7043_DJones_1_export_excel_2_9_[[#Headers],[STATE]],'By serial number'!$A$1:$AV$1,0)))=0,"",INDEX('By serial number'!$A:$AV,MATCH(TEXT($C226,"000"),'By serial number'!$A:$A,0),MATCH(_7043_DJones_1_export_excel_2_9_[[#Headers],[STATE]],'By serial number'!$A$1:$AV$1,0)))</f>
        <v/>
      </c>
      <c r="AI226" s="4" t="e">
        <f>IF(LEN(INDEX('By serial number'!$A:$AV,MATCH(TEXT($C226,"000"),'By serial number'!$A:$A,0),MATCH(_7043_DJones_1_export_excel_2_9_[[#Headers],[Column1]],'By serial number'!$A$1:$AV$1,0)))=0,"",INDEX('By serial number'!$A:$AV,MATCH(TEXT($C226,"000"),'By serial number'!$A:$A,0),MATCH(_7043_DJones_1_export_excel_2_9_[[#Headers],[Column1]],'By serial number'!$A$1:$AV$1,0)))</f>
        <v>#N/A</v>
      </c>
      <c r="AJ226" s="4" t="str">
        <f>IF(LEN(INDEX('By serial number'!$A:$AV,MATCH(TEXT($C226,"000"),'By serial number'!$A:$A,0),MATCH(_7043_DJones_1_export_excel_2_9_[[#Headers],[OTHER NAMES(1)]],'By serial number'!$A$1:$AV$1,0)))=0,"",INDEX('By serial number'!$A:$AV,MATCH(TEXT($C226,"000"),'By serial number'!$A:$A,0),MATCH(_7043_DJones_1_export_excel_2_9_[[#Headers],[OTHER NAMES(1)]],'By serial number'!$A$1:$AV$1,0)))</f>
        <v/>
      </c>
      <c r="AK226" s="4" t="str">
        <f>IF(LEN(INDEX('By serial number'!$A:$AV,MATCH(TEXT($C226,"000"),'By serial number'!$A:$A,0),MATCH(_7043_DJones_1_export_excel_2_9_[[#Headers],[OTHER NAMES(2)]],'By serial number'!$A$1:$AV$1,0)))=0,"",INDEX('By serial number'!$A:$AV,MATCH(TEXT($C226,"000"),'By serial number'!$A:$A,0),MATCH(_7043_DJones_1_export_excel_2_9_[[#Headers],[OTHER NAMES(2)]],'By serial number'!$A$1:$AV$1,0)))</f>
        <v/>
      </c>
      <c r="AL226" s="4" t="str">
        <f>IF(LEN(INDEX('By serial number'!$A:$AV,MATCH(TEXT($C226,"000"),'By serial number'!$A:$A,0),MATCH(_7043_DJones_1_export_excel_2_9_[[#Headers],[Part 135 Certificate Holder Name]],'By serial number'!$A$1:$AV$1,0)))=0,"",INDEX('By serial number'!$A:$AV,MATCH(TEXT($C226,"000"),'By serial number'!$A:$A,0),MATCH(_7043_DJones_1_export_excel_2_9_[[#Headers],[Part 135 Certificate Holder Name]],'By serial number'!$A$1:$AV$1,0)))</f>
        <v/>
      </c>
      <c r="AM226" s="4" t="str">
        <f>IF(LEN(INDEX('By serial number'!$A:$AV,MATCH(TEXT($C226,"000"),'By serial number'!$A:$A,0),MATCH(_7043_DJones_1_export_excel_2_9_[[#Headers],[Part 135 Dsgn]],'By serial number'!$A$1:$AV$1,0)))=0,"",INDEX('By serial number'!$A:$AV,MATCH(TEXT($C226,"000"),'By serial number'!$A:$A,0),MATCH(_7043_DJones_1_export_excel_2_9_[[#Headers],[Part 135 Dsgn]],'By serial number'!$A$1:$AV$1,0)))</f>
        <v/>
      </c>
      <c r="AN226" s="4" t="e">
        <f>IF(LEN(INDEX('By serial number'!$A:$AV,MATCH(TEXT($C226,"000"),'By serial number'!$A:$A,0),MATCH(_7043_DJones_1_export_excel_2_9_[[#Headers],[Column2]],'By serial number'!$A$1:$AV$1,0)))=0,"",INDEX('By serial number'!$A:$AV,MATCH(TEXT($C226,"000"),'By serial number'!$A:$A,0),MATCH(_7043_DJones_1_export_excel_2_9_[[#Headers],[Column2]],'By serial number'!$A$1:$AV$1,0)))</f>
        <v>#N/A</v>
      </c>
      <c r="AO226" s="4" t="str">
        <f>IF(LEN(INDEX('By serial number'!$A:$AV,MATCH(TEXT($C226,"000"),'By serial number'!$A:$A,0),MATCH(_7043_DJones_1_export_excel_2_9_[[#Headers],[DNB Key People]],'By serial number'!$A$1:$AV$1,0)))=0,"",INDEX('By serial number'!$A:$AV,MATCH(TEXT($C226,"000"),'By serial number'!$A:$A,0),MATCH(_7043_DJones_1_export_excel_2_9_[[#Headers],[DNB Key People]],'By serial number'!$A$1:$AV$1,0)))</f>
        <v/>
      </c>
      <c r="AP226" s="4" t="str">
        <f>IF(LEN(INDEX('By serial number'!$A:$AV,MATCH(TEXT($C226,"000"),'By serial number'!$A:$A,0),MATCH(_7043_DJones_1_export_excel_2_9_[[#Headers],[POC]],'By serial number'!$A$1:$AV$1,0)))=0,"",INDEX('By serial number'!$A:$AV,MATCH(TEXT($C226,"000"),'By serial number'!$A:$A,0),MATCH(_7043_DJones_1_export_excel_2_9_[[#Headers],[POC]],'By serial number'!$A$1:$AV$1,0)))</f>
        <v/>
      </c>
      <c r="AQ226" s="4" t="str">
        <f>IF(LEN(INDEX('By serial number'!$A:$AV,MATCH(TEXT($C226,"000"),'By serial number'!$A:$A,0),MATCH(_7043_DJones_1_export_excel_2_9_[[#Headers],[Title]],'By serial number'!$A$1:$AV$1,0)))=0,"",INDEX('By serial number'!$A:$AV,MATCH(TEXT($C226,"000"),'By serial number'!$A:$A,0),MATCH(_7043_DJones_1_export_excel_2_9_[[#Headers],[Title]],'By serial number'!$A$1:$AV$1,0)))</f>
        <v/>
      </c>
      <c r="AR226" s="4" t="str">
        <f>IF(LEN(INDEX('By serial number'!$A:$AV,MATCH(TEXT($C226,"000"),'By serial number'!$A:$A,0),MATCH(_7043_DJones_1_export_excel_2_9_[[#Headers],[Address]],'By serial number'!$A$1:$AV$1,0)))=0,"",INDEX('By serial number'!$A:$AV,MATCH(TEXT($C226,"000"),'By serial number'!$A:$A,0),MATCH(_7043_DJones_1_export_excel_2_9_[[#Headers],[Address]],'By serial number'!$A$1:$AV$1,0)))</f>
        <v/>
      </c>
      <c r="AS226" s="4" t="e">
        <f>IF(LEN(INDEX('By serial number'!$A:$AV,MATCH(TEXT($C226,"000"),'By serial number'!$A:$A,0),MATCH(_7043_DJones_1_export_excel_2_9_[[#Headers],[Column3]],'By serial number'!$A$1:$AV$1,0)))=0,"",INDEX('By serial number'!$A:$AV,MATCH(TEXT($C226,"000"),'By serial number'!$A:$A,0),MATCH(_7043_DJones_1_export_excel_2_9_[[#Headers],[Column3]],'By serial number'!$A$1:$AV$1,0)))</f>
        <v>#N/A</v>
      </c>
      <c r="AT226" s="4" t="str">
        <f>IF(LEN(INDEX('By serial number'!$A:$AV,MATCH(TEXT($C226,"000"),'By serial number'!$A:$A,0),MATCH(_7043_DJones_1_export_excel_2_9_[[#Headers],[Phone]],'By serial number'!$A$1:$AV$1,0)))=0,"",INDEX('By serial number'!$A:$AV,MATCH(TEXT($C226,"000"),'By serial number'!$A:$A,0),MATCH(_7043_DJones_1_export_excel_2_9_[[#Headers],[Phone]],'By serial number'!$A$1:$AV$1,0)))</f>
        <v/>
      </c>
      <c r="AU226" s="4" t="str">
        <f>IF(LEN(INDEX('By serial number'!$A:$AV,MATCH(TEXT($C226,"000"),'By serial number'!$A:$A,0),MATCH(_7043_DJones_1_export_excel_2_9_[[#Headers],[Email]],'By serial number'!$A$1:$AV$1,0)))=0,"",INDEX('By serial number'!$A:$AV,MATCH(TEXT($C226,"000"),'By serial number'!$A:$A,0),MATCH(_7043_DJones_1_export_excel_2_9_[[#Headers],[Email]],'By serial number'!$A$1:$AV$1,0)))</f>
        <v/>
      </c>
      <c r="AV226" s="4" t="e">
        <f>IF(LEN(INDEX('By serial number'!$A:$AV,MATCH(TEXT($C226,"000"),'By serial number'!$A:$A,0),MATCH(_7043_DJones_1_export_excel_2_9_[[#Headers],[Column4]],'By serial number'!$A$1:$AV$1,0)))=0,"",INDEX('By serial number'!$A:$AV,MATCH(TEXT($C226,"000"),'By serial number'!$A:$A,0),MATCH(_7043_DJones_1_export_excel_2_9_[[#Headers],[Column4]],'By serial number'!$A$1:$AV$1,0)))</f>
        <v>#N/A</v>
      </c>
      <c r="AW226" s="4" t="str">
        <f>IF(LEN(INDEX('By serial number'!$A:$AV,MATCH(TEXT($C226,"000"),'By serial number'!$A:$A,0),MATCH(_7043_DJones_1_export_excel_2_9_[[#Headers],[NBAA Name]],'By serial number'!$A$1:$AV$1,0)))=0,"",INDEX('By serial number'!$A:$AV,MATCH(TEXT($C226,"000"),'By serial number'!$A:$A,0),MATCH(_7043_DJones_1_export_excel_2_9_[[#Headers],[NBAA Name]],'By serial number'!$A$1:$AV$1,0)))</f>
        <v/>
      </c>
      <c r="AX226" s="4" t="str">
        <f>IF(LEN(INDEX('By serial number'!$A:$AV,MATCH(TEXT($C226,"000"),'By serial number'!$A:$A,0),MATCH(_7043_DJones_1_export_excel_2_9_[[#Headers],[NBAA Addr1]],'By serial number'!$A$1:$AV$1,0)))=0,"",INDEX('By serial number'!$A:$AV,MATCH(TEXT($C226,"000"),'By serial number'!$A:$A,0),MATCH(_7043_DJones_1_export_excel_2_9_[[#Headers],[NBAA Addr1]],'By serial number'!$A$1:$AV$1,0)))</f>
        <v/>
      </c>
      <c r="AY226" s="4" t="str">
        <f>IF(LEN(INDEX('By serial number'!$A:$AV,MATCH(TEXT($C226,"000"),'By serial number'!$A:$A,0),MATCH(_7043_DJones_1_export_excel_2_9_[[#Headers],[NBAA Addr2]],'By serial number'!$A$1:$AV$1,0)))=0,"",INDEX('By serial number'!$A:$AV,MATCH(TEXT($C226,"000"),'By serial number'!$A:$A,0),MATCH(_7043_DJones_1_export_excel_2_9_[[#Headers],[NBAA Addr2]],'By serial number'!$A$1:$AV$1,0)))</f>
        <v/>
      </c>
      <c r="AZ226" s="4" t="str">
        <f>IF(LEN(INDEX('By serial number'!$A:$AV,MATCH(TEXT($C226,"000"),'By serial number'!$A:$A,0),MATCH(_7043_DJones_1_export_excel_2_9_[[#Headers],[NBAA City]],'By serial number'!$A$1:$AV$1,0)))=0,"",INDEX('By serial number'!$A:$AV,MATCH(TEXT($C226,"000"),'By serial number'!$A:$A,0),MATCH(_7043_DJones_1_export_excel_2_9_[[#Headers],[NBAA City]],'By serial number'!$A$1:$AV$1,0)))</f>
        <v/>
      </c>
      <c r="BA226" s="4" t="str">
        <f>IF(LEN(INDEX('By serial number'!$A:$AV,MATCH(TEXT($C226,"000"),'By serial number'!$A:$A,0),MATCH(_7043_DJones_1_export_excel_2_9_[[#Headers],[NBAA State]],'By serial number'!$A$1:$AV$1,0)))=0,"",INDEX('By serial number'!$A:$AV,MATCH(TEXT($C226,"000"),'By serial number'!$A:$A,0),MATCH(_7043_DJones_1_export_excel_2_9_[[#Headers],[NBAA State]],'By serial number'!$A$1:$AV$1,0)))</f>
        <v/>
      </c>
      <c r="BB226" s="4" t="str">
        <f>IF(LEN(INDEX('By serial number'!$A:$AV,MATCH(TEXT($C226,"000"),'By serial number'!$A:$A,0),MATCH(_7043_DJones_1_export_excel_2_9_[[#Headers],[NBAA Zip]],'By serial number'!$A$1:$AV$1,0)))=0,"",INDEX('By serial number'!$A:$AV,MATCH(TEXT($C226,"000"),'By serial number'!$A:$A,0),MATCH(_7043_DJones_1_export_excel_2_9_[[#Headers],[NBAA Zip]],'By serial number'!$A$1:$AV$1,0)))</f>
        <v/>
      </c>
      <c r="BC226" s="4" t="str">
        <f>IF(LEN(INDEX('By serial number'!$A:$AV,MATCH(TEXT($C226,"000"),'By serial number'!$A:$A,0),MATCH(_7043_DJones_1_export_excel_2_9_[[#Headers],[NBAA Phone]],'By serial number'!$A$1:$AV$1,0)))=0,"",INDEX('By serial number'!$A:$AV,MATCH(TEXT($C226,"000"),'By serial number'!$A:$A,0),MATCH(_7043_DJones_1_export_excel_2_9_[[#Headers],[NBAA Phone]],'By serial number'!$A$1:$AV$1,0)))</f>
        <v/>
      </c>
      <c r="BD226" s="4" t="str">
        <f>IF(LEN(INDEX('By serial number'!$A:$AV,MATCH(TEXT($C226,"000"),'By serial number'!$A:$A,0),MATCH(_7043_DJones_1_export_excel_2_9_[[#Headers],[NBAA Web]],'By serial number'!$A$1:$AV$1,0)))=0,"",INDEX('By serial number'!$A:$AV,MATCH(TEXT($C226,"000"),'By serial number'!$A:$A,0),MATCH(_7043_DJones_1_export_excel_2_9_[[#Headers],[NBAA Web]],'By serial number'!$A$1:$AV$1,0)))</f>
        <v/>
      </c>
      <c r="BE226" s="4" t="str">
        <f>IF(LEN(INDEX('By serial number'!$A:$AV,MATCH(TEXT($C226,"000"),'By serial number'!$A:$A,0),MATCH(_7043_DJones_1_export_excel_2_9_[[#Headers],[NBAA email]],'By serial number'!$A$1:$AV$1,0)))=0,"",INDEX('By serial number'!$A:$AV,MATCH(TEXT($C226,"000"),'By serial number'!$A:$A,0),MATCH(_7043_DJones_1_export_excel_2_9_[[#Headers],[NBAA email]],'By serial number'!$A$1:$AV$1,0)))</f>
        <v/>
      </c>
      <c r="BF226" s="4" t="str">
        <f>IF(LEN(INDEX('By serial number'!$A:$AV,MATCH(TEXT($C226,"000"),'By serial number'!$A:$A,0),MATCH(_7043_DJones_1_export_excel_2_9_[[#Headers],[NBAA NBAA Link]],'By serial number'!$A$1:$AV$1,0)))=0,"",INDEX('By serial number'!$A:$AV,MATCH(TEXT($C226,"000"),'By serial number'!$A:$A,0),MATCH(_7043_DJones_1_export_excel_2_9_[[#Headers],[NBAA NBAA Link]],'By serial number'!$A$1:$AV$1,0)))</f>
        <v/>
      </c>
      <c r="BG226" s="4" t="str">
        <f>IF(LEN(INDEX('By serial number'!$A:$AV,MATCH(TEXT($C226,"000"),'By serial number'!$A:$A,0),MATCH(_7043_DJones_1_export_excel_2_9_[[#Headers],[Certificate Designator]],'By serial number'!$A$1:$AV$1,0)))=0,"",INDEX('By serial number'!$A:$AV,MATCH(TEXT($C226,"000"),'By serial number'!$A:$A,0),MATCH(_7043_DJones_1_export_excel_2_9_[[#Headers],[Certificate Designator]],'By serial number'!$A$1:$AV$1,0)))</f>
        <v/>
      </c>
      <c r="BH226" s="4" t="str">
        <f>IF(LEN(INDEX('By serial number'!$A:$AV,MATCH(TEXT($C226,"000"),'By serial number'!$A:$A,0),MATCH(_7043_DJones_1_export_excel_2_9_[[#Headers],[Company Name]],'By serial number'!$A$1:$AV$1,0)))=0,"",INDEX('By serial number'!$A:$AV,MATCH(TEXT($C226,"000"),'By serial number'!$A:$A,0),MATCH(_7043_DJones_1_export_excel_2_9_[[#Headers],[Company Name]],'By serial number'!$A$1:$AV$1,0)))</f>
        <v/>
      </c>
      <c r="BI226" s="4" t="str">
        <f>IF(LEN(INDEX('By serial number'!$A:$AV,MATCH(TEXT($C226,"000"),'By serial number'!$A:$A,0),MATCH(_7043_DJones_1_export_excel_2_9_[[#Headers],[CEO_Name]],'By serial number'!$A$1:$AV$1,0)))=0,"",INDEX('By serial number'!$A:$AV,MATCH(TEXT($C226,"000"),'By serial number'!$A:$A,0),MATCH(_7043_DJones_1_export_excel_2_9_[[#Headers],[CEO_Name]],'By serial number'!$A$1:$AV$1,0)))</f>
        <v/>
      </c>
      <c r="BJ226" s="4" t="str">
        <f>IF(LEN(INDEX('By serial number'!$A:$AV,MATCH(TEXT($C226,"000"),'By serial number'!$A:$A,0),MATCH(_7043_DJones_1_export_excel_2_9_[[#Headers],[CEO_Title]],'By serial number'!$A$1:$AV$1,0)))=0,"",INDEX('By serial number'!$A:$AV,MATCH(TEXT($C226,"000"),'By serial number'!$A:$A,0),MATCH(_7043_DJones_1_export_excel_2_9_[[#Headers],[CEO_Title]],'By serial number'!$A$1:$AV$1,0)))</f>
        <v/>
      </c>
      <c r="BK226" s="4" t="str">
        <f>IF(LEN(INDEX('By serial number'!$A:$AV,MATCH(TEXT($C226,"000"),'By serial number'!$A:$A,0),MATCH(_7043_DJones_1_export_excel_2_9_[[#Headers],[CEO_Address1]],'By serial number'!$A$1:$AV$1,0)))=0,"",INDEX('By serial number'!$A:$AV,MATCH(TEXT($C226,"000"),'By serial number'!$A:$A,0),MATCH(_7043_DJones_1_export_excel_2_9_[[#Headers],[CEO_Address1]],'By serial number'!$A$1:$AV$1,0)))</f>
        <v/>
      </c>
      <c r="BL226" s="4" t="str">
        <f>IF(LEN(INDEX('By serial number'!$A:$AV,MATCH(TEXT($C226,"000"),'By serial number'!$A:$A,0),MATCH(_7043_DJones_1_export_excel_2_9_[[#Headers],[CEO_Address2]],'By serial number'!$A$1:$AV$1,0)))=0,"",INDEX('By serial number'!$A:$AV,MATCH(TEXT($C226,"000"),'By serial number'!$A:$A,0),MATCH(_7043_DJones_1_export_excel_2_9_[[#Headers],[CEO_Address2]],'By serial number'!$A$1:$AV$1,0)))</f>
        <v/>
      </c>
      <c r="BM226" s="4" t="str">
        <f>IF(LEN(INDEX('By serial number'!$A:$AV,MATCH(TEXT($C226,"000"),'By serial number'!$A:$A,0),MATCH(_7043_DJones_1_export_excel_2_9_[[#Headers],[CEO_Address3]],'By serial number'!$A$1:$AV$1,0)))=0,"",INDEX('By serial number'!$A:$AV,MATCH(TEXT($C226,"000"),'By serial number'!$A:$A,0),MATCH(_7043_DJones_1_export_excel_2_9_[[#Headers],[CEO_Address3]],'By serial number'!$A$1:$AV$1,0)))</f>
        <v/>
      </c>
      <c r="BN226" s="4" t="str">
        <f>IF(LEN(INDEX('By serial number'!$A:$AV,MATCH(TEXT($C226,"000"),'By serial number'!$A:$A,0),MATCH(_7043_DJones_1_export_excel_2_9_[[#Headers],[CEO_City]],'By serial number'!$A$1:$AV$1,0)))=0,"",INDEX('By serial number'!$A:$AV,MATCH(TEXT($C226,"000"),'By serial number'!$A:$A,0),MATCH(_7043_DJones_1_export_excel_2_9_[[#Headers],[CEO_City]],'By serial number'!$A$1:$AV$1,0)))</f>
        <v/>
      </c>
      <c r="BO226" s="4" t="str">
        <f>IF(LEN(INDEX('By serial number'!$A:$AV,MATCH(TEXT($C226,"000"),'By serial number'!$A:$A,0),MATCH(_7043_DJones_1_export_excel_2_9_[[#Headers],[CEO_State]],'By serial number'!$A$1:$AV$1,0)))=0,"",INDEX('By serial number'!$A:$AV,MATCH(TEXT($C226,"000"),'By serial number'!$A:$A,0),MATCH(_7043_DJones_1_export_excel_2_9_[[#Headers],[CEO_State]],'By serial number'!$A$1:$AV$1,0)))</f>
        <v/>
      </c>
      <c r="BP226" s="4" t="str">
        <f>IF(LEN(INDEX('By serial number'!$A:$AV,MATCH(TEXT($C226,"000"),'By serial number'!$A:$A,0),MATCH(_7043_DJones_1_export_excel_2_9_[[#Headers],[CEO_Postal_Code]],'By serial number'!$A$1:$AV$1,0)))=0,"",INDEX('By serial number'!$A:$AV,MATCH(TEXT($C226,"000"),'By serial number'!$A:$A,0),MATCH(_7043_DJones_1_export_excel_2_9_[[#Headers],[CEO_Postal_Code]],'By serial number'!$A$1:$AV$1,0)))</f>
        <v/>
      </c>
      <c r="BQ226" s="4" t="str">
        <f>IF(LEN(INDEX('By serial number'!$A:$AV,MATCH(TEXT($C226,"000"),'By serial number'!$A:$A,0),MATCH(_7043_DJones_1_export_excel_2_9_[[#Headers],[CEO_Country]],'By serial number'!$A$1:$AV$1,0)))=0,"",INDEX('By serial number'!$A:$AV,MATCH(TEXT($C226,"000"),'By serial number'!$A:$A,0),MATCH(_7043_DJones_1_export_excel_2_9_[[#Headers],[CEO_Country]],'By serial number'!$A$1:$AV$1,0)))</f>
        <v/>
      </c>
      <c r="BR226" s="4" t="str">
        <f>IF(LEN(INDEX('By serial number'!$A:$AV,MATCH(TEXT($C226,"000"),'By serial number'!$A:$A,0),MATCH(_7043_DJones_1_export_excel_2_9_[[#Headers],[CEO_Phone]],'By serial number'!$A$1:$AV$1,0)))=0,"",INDEX('By serial number'!$A:$AV,MATCH(TEXT($C226,"000"),'By serial number'!$A:$A,0),MATCH(_7043_DJones_1_export_excel_2_9_[[#Headers],[CEO_Phone]],'By serial number'!$A$1:$AV$1,0)))</f>
        <v/>
      </c>
      <c r="BS226" s="4" t="str">
        <f>IF(LEN(INDEX('By serial number'!$A:$AV,MATCH(TEXT($C226,"000"),'By serial number'!$A:$A,0),MATCH(_7043_DJones_1_export_excel_2_9_[[#Headers],[CEO_Phone_Extension]],'By serial number'!$A$1:$AV$1,0)))=0,"",INDEX('By serial number'!$A:$AV,MATCH(TEXT($C226,"000"),'By serial number'!$A:$A,0),MATCH(_7043_DJones_1_export_excel_2_9_[[#Headers],[CEO_Phone_Extension]],'By serial number'!$A$1:$AV$1,0)))</f>
        <v/>
      </c>
      <c r="BT226" s="4" t="str">
        <f>IF(LEN(INDEX('By serial number'!$A:$AV,MATCH(TEXT($C226,"000"),'By serial number'!$A:$A,0),MATCH(_7043_DJones_1_export_excel_2_9_[[#Headers],[CEO_Foreign_Phone]],'By serial number'!$A$1:$AV$1,0)))=0,"",INDEX('By serial number'!$A:$AV,MATCH(TEXT($C226,"000"),'By serial number'!$A:$A,0),MATCH(_7043_DJones_1_export_excel_2_9_[[#Headers],[CEO_Foreign_Phone]],'By serial number'!$A$1:$AV$1,0)))</f>
        <v/>
      </c>
      <c r="BU226" s="4" t="str">
        <f>IFERROR(INDEX(Zerobounce!$A:$B,MATCH(_7043_DJones_1_export_excel_2_9_[[#This Row],[COMPEMAILADDRESS]],Zerobounce!$A:$A,0),2),"")</f>
        <v/>
      </c>
      <c r="BV226" s="4" t="str">
        <f>IFERROR(INDEX(Zerobounce!$A:$B,MATCH(_7043_DJones_1_export_excel_2_9_[[#This Row],[CONTACTEMAIL]],Zerobounce!$A:$A,0),2),"")</f>
        <v/>
      </c>
      <c r="BW226" s="11"/>
    </row>
    <row r="227" spans="1:75" x14ac:dyDescent="0.25">
      <c r="A227" s="4" t="s">
        <v>999</v>
      </c>
      <c r="B227" s="4" t="s">
        <v>1000</v>
      </c>
      <c r="C227">
        <v>326</v>
      </c>
      <c r="D227" s="4" t="s">
        <v>2418</v>
      </c>
      <c r="E227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T7-DSD</v>
      </c>
      <c r="F227" s="4" t="s">
        <v>2419</v>
      </c>
      <c r="G227" s="4"/>
      <c r="H227" s="4" t="s">
        <v>2420</v>
      </c>
      <c r="I227" s="4" t="s">
        <v>1193</v>
      </c>
      <c r="J227" s="4" t="s">
        <v>2421</v>
      </c>
      <c r="K227" s="4" t="s">
        <v>2422</v>
      </c>
      <c r="L227" s="4"/>
      <c r="M227" s="4" t="s">
        <v>2423</v>
      </c>
      <c r="N227" s="4"/>
      <c r="O227">
        <v>1054</v>
      </c>
      <c r="P227" s="4" t="s">
        <v>2420</v>
      </c>
      <c r="Q227" s="4" t="s">
        <v>1193</v>
      </c>
      <c r="R227" s="4" t="s">
        <v>2424</v>
      </c>
      <c r="S227" s="4" t="s">
        <v>2425</v>
      </c>
      <c r="T227" s="4" t="s">
        <v>2426</v>
      </c>
      <c r="U227" s="4"/>
      <c r="V227" s="4" t="s">
        <v>2427</v>
      </c>
      <c r="W227" s="4" t="s">
        <v>2428</v>
      </c>
      <c r="X227" s="4" t="s">
        <v>1127</v>
      </c>
      <c r="Y227" s="4"/>
      <c r="Z227" s="4" t="s">
        <v>2426</v>
      </c>
      <c r="AA227" s="4"/>
      <c r="AB227" s="4"/>
      <c r="AC227" s="4" t="str">
        <f>IF(LEN(INDEX('By serial number'!$A:$AV,MATCH(TEXT($C227,"000"),'By serial number'!$A:$A,0),MATCH(_7043_DJones_1_export_excel_2_9_[[#Headers],["Operator"]],'By serial number'!$A$1:$AV$1,0)))=0,"",INDEX('By serial number'!$A:$AV,MATCH(TEXT($C227,"000"),'By serial number'!$A:$A,0),MATCH(_7043_DJones_1_export_excel_2_9_[[#Headers],["Operator"]],'By serial number'!$A$1:$AV$1,0)))</f>
        <v/>
      </c>
      <c r="AD227" s="4" t="str">
        <f>IF(LEN(INDEX('By serial number'!$A:$AV,MATCH(TEXT($C227,"000"),'By serial number'!$A:$A,0),MATCH(_7043_DJones_1_export_excel_2_9_[[#Headers],[Data]],'By serial number'!$A$1:$AV$1,0)))=0,"",INDEX('By serial number'!$A:$AV,MATCH(TEXT($C227,"000"),'By serial number'!$A:$A,0),MATCH(_7043_DJones_1_export_excel_2_9_[[#Headers],[Data]],'By serial number'!$A$1:$AV$1,0)))</f>
        <v>ICS Aero rg 6/12/17 ACTerra International based</v>
      </c>
      <c r="AE227" s="4" t="str">
        <f>IF(LEN(INDEX('By serial number'!$A:$AV,MATCH(TEXT($C227,"000"),'By serial number'!$A:$A,0),MATCH(_7043_DJones_1_export_excel_2_9_[[#Headers],[NAME]],'By serial number'!$A$1:$AV$1,0)))=0,"",INDEX('By serial number'!$A:$AV,MATCH(TEXT($C227,"000"),'By serial number'!$A:$A,0),MATCH(_7043_DJones_1_export_excel_2_9_[[#Headers],[NAME]],'By serial number'!$A$1:$AV$1,0)))</f>
        <v/>
      </c>
      <c r="AF227" s="4" t="str">
        <f>IF(LEN(INDEX('By serial number'!$A:$AV,MATCH(TEXT($C227,"000"),'By serial number'!$A:$A,0),MATCH(_7043_DJones_1_export_excel_2_9_[[#Headers],[STREET]],'By serial number'!$A$1:$AV$1,0)))=0,"",INDEX('By serial number'!$A:$AV,MATCH(TEXT($C227,"000"),'By serial number'!$A:$A,0),MATCH(_7043_DJones_1_export_excel_2_9_[[#Headers],[STREET]],'By serial number'!$A$1:$AV$1,0)))</f>
        <v/>
      </c>
      <c r="AG227" s="4" t="str">
        <f>IF(LEN(INDEX('By serial number'!$A:$AV,MATCH(TEXT($C227,"000"),'By serial number'!$A:$A,0),MATCH(_7043_DJones_1_export_excel_2_9_[[#Headers],[CITY]],'By serial number'!$A$1:$AV$1,0)))=0,"",INDEX('By serial number'!$A:$AV,MATCH(TEXT($C227,"000"),'By serial number'!$A:$A,0),MATCH(_7043_DJones_1_export_excel_2_9_[[#Headers],[CITY]],'By serial number'!$A$1:$AV$1,0)))</f>
        <v/>
      </c>
      <c r="AH227" s="4" t="str">
        <f>IF(LEN(INDEX('By serial number'!$A:$AV,MATCH(TEXT($C227,"000"),'By serial number'!$A:$A,0),MATCH(_7043_DJones_1_export_excel_2_9_[[#Headers],[STATE]],'By serial number'!$A$1:$AV$1,0)))=0,"",INDEX('By serial number'!$A:$AV,MATCH(TEXT($C227,"000"),'By serial number'!$A:$A,0),MATCH(_7043_DJones_1_export_excel_2_9_[[#Headers],[STATE]],'By serial number'!$A$1:$AV$1,0)))</f>
        <v/>
      </c>
      <c r="AI227" s="4" t="e">
        <f>IF(LEN(INDEX('By serial number'!$A:$AV,MATCH(TEXT($C227,"000"),'By serial number'!$A:$A,0),MATCH(_7043_DJones_1_export_excel_2_9_[[#Headers],[Column1]],'By serial number'!$A$1:$AV$1,0)))=0,"",INDEX('By serial number'!$A:$AV,MATCH(TEXT($C227,"000"),'By serial number'!$A:$A,0),MATCH(_7043_DJones_1_export_excel_2_9_[[#Headers],[Column1]],'By serial number'!$A$1:$AV$1,0)))</f>
        <v>#N/A</v>
      </c>
      <c r="AJ227" s="4" t="str">
        <f>IF(LEN(INDEX('By serial number'!$A:$AV,MATCH(TEXT($C227,"000"),'By serial number'!$A:$A,0),MATCH(_7043_DJones_1_export_excel_2_9_[[#Headers],[OTHER NAMES(1)]],'By serial number'!$A$1:$AV$1,0)))=0,"",INDEX('By serial number'!$A:$AV,MATCH(TEXT($C227,"000"),'By serial number'!$A:$A,0),MATCH(_7043_DJones_1_export_excel_2_9_[[#Headers],[OTHER NAMES(1)]],'By serial number'!$A$1:$AV$1,0)))</f>
        <v/>
      </c>
      <c r="AK227" s="4" t="str">
        <f>IF(LEN(INDEX('By serial number'!$A:$AV,MATCH(TEXT($C227,"000"),'By serial number'!$A:$A,0),MATCH(_7043_DJones_1_export_excel_2_9_[[#Headers],[OTHER NAMES(2)]],'By serial number'!$A$1:$AV$1,0)))=0,"",INDEX('By serial number'!$A:$AV,MATCH(TEXT($C227,"000"),'By serial number'!$A:$A,0),MATCH(_7043_DJones_1_export_excel_2_9_[[#Headers],[OTHER NAMES(2)]],'By serial number'!$A$1:$AV$1,0)))</f>
        <v/>
      </c>
      <c r="AL227" s="4" t="str">
        <f>IF(LEN(INDEX('By serial number'!$A:$AV,MATCH(TEXT($C227,"000"),'By serial number'!$A:$A,0),MATCH(_7043_DJones_1_export_excel_2_9_[[#Headers],[Part 135 Certificate Holder Name]],'By serial number'!$A$1:$AV$1,0)))=0,"",INDEX('By serial number'!$A:$AV,MATCH(TEXT($C227,"000"),'By serial number'!$A:$A,0),MATCH(_7043_DJones_1_export_excel_2_9_[[#Headers],[Part 135 Certificate Holder Name]],'By serial number'!$A$1:$AV$1,0)))</f>
        <v/>
      </c>
      <c r="AM227" s="4" t="str">
        <f>IF(LEN(INDEX('By serial number'!$A:$AV,MATCH(TEXT($C227,"000"),'By serial number'!$A:$A,0),MATCH(_7043_DJones_1_export_excel_2_9_[[#Headers],[Part 135 Dsgn]],'By serial number'!$A$1:$AV$1,0)))=0,"",INDEX('By serial number'!$A:$AV,MATCH(TEXT($C227,"000"),'By serial number'!$A:$A,0),MATCH(_7043_DJones_1_export_excel_2_9_[[#Headers],[Part 135 Dsgn]],'By serial number'!$A$1:$AV$1,0)))</f>
        <v/>
      </c>
      <c r="AN227" s="4" t="e">
        <f>IF(LEN(INDEX('By serial number'!$A:$AV,MATCH(TEXT($C227,"000"),'By serial number'!$A:$A,0),MATCH(_7043_DJones_1_export_excel_2_9_[[#Headers],[Column2]],'By serial number'!$A$1:$AV$1,0)))=0,"",INDEX('By serial number'!$A:$AV,MATCH(TEXT($C227,"000"),'By serial number'!$A:$A,0),MATCH(_7043_DJones_1_export_excel_2_9_[[#Headers],[Column2]],'By serial number'!$A$1:$AV$1,0)))</f>
        <v>#N/A</v>
      </c>
      <c r="AO227" s="4" t="str">
        <f>IF(LEN(INDEX('By serial number'!$A:$AV,MATCH(TEXT($C227,"000"),'By serial number'!$A:$A,0),MATCH(_7043_DJones_1_export_excel_2_9_[[#Headers],[DNB Key People]],'By serial number'!$A$1:$AV$1,0)))=0,"",INDEX('By serial number'!$A:$AV,MATCH(TEXT($C227,"000"),'By serial number'!$A:$A,0),MATCH(_7043_DJones_1_export_excel_2_9_[[#Headers],[DNB Key People]],'By serial number'!$A$1:$AV$1,0)))</f>
        <v/>
      </c>
      <c r="AP227" s="4" t="str">
        <f>IF(LEN(INDEX('By serial number'!$A:$AV,MATCH(TEXT($C227,"000"),'By serial number'!$A:$A,0),MATCH(_7043_DJones_1_export_excel_2_9_[[#Headers],[POC]],'By serial number'!$A$1:$AV$1,0)))=0,"",INDEX('By serial number'!$A:$AV,MATCH(TEXT($C227,"000"),'By serial number'!$A:$A,0),MATCH(_7043_DJones_1_export_excel_2_9_[[#Headers],[POC]],'By serial number'!$A$1:$AV$1,0)))</f>
        <v/>
      </c>
      <c r="AQ227" s="4" t="str">
        <f>IF(LEN(INDEX('By serial number'!$A:$AV,MATCH(TEXT($C227,"000"),'By serial number'!$A:$A,0),MATCH(_7043_DJones_1_export_excel_2_9_[[#Headers],[Title]],'By serial number'!$A$1:$AV$1,0)))=0,"",INDEX('By serial number'!$A:$AV,MATCH(TEXT($C227,"000"),'By serial number'!$A:$A,0),MATCH(_7043_DJones_1_export_excel_2_9_[[#Headers],[Title]],'By serial number'!$A$1:$AV$1,0)))</f>
        <v/>
      </c>
      <c r="AR227" s="4" t="str">
        <f>IF(LEN(INDEX('By serial number'!$A:$AV,MATCH(TEXT($C227,"000"),'By serial number'!$A:$A,0),MATCH(_7043_DJones_1_export_excel_2_9_[[#Headers],[Address]],'By serial number'!$A$1:$AV$1,0)))=0,"",INDEX('By serial number'!$A:$AV,MATCH(TEXT($C227,"000"),'By serial number'!$A:$A,0),MATCH(_7043_DJones_1_export_excel_2_9_[[#Headers],[Address]],'By serial number'!$A$1:$AV$1,0)))</f>
        <v/>
      </c>
      <c r="AS227" s="4" t="e">
        <f>IF(LEN(INDEX('By serial number'!$A:$AV,MATCH(TEXT($C227,"000"),'By serial number'!$A:$A,0),MATCH(_7043_DJones_1_export_excel_2_9_[[#Headers],[Column3]],'By serial number'!$A$1:$AV$1,0)))=0,"",INDEX('By serial number'!$A:$AV,MATCH(TEXT($C227,"000"),'By serial number'!$A:$A,0),MATCH(_7043_DJones_1_export_excel_2_9_[[#Headers],[Column3]],'By serial number'!$A$1:$AV$1,0)))</f>
        <v>#N/A</v>
      </c>
      <c r="AT227" s="4" t="str">
        <f>IF(LEN(INDEX('By serial number'!$A:$AV,MATCH(TEXT($C227,"000"),'By serial number'!$A:$A,0),MATCH(_7043_DJones_1_export_excel_2_9_[[#Headers],[Phone]],'By serial number'!$A$1:$AV$1,0)))=0,"",INDEX('By serial number'!$A:$AV,MATCH(TEXT($C227,"000"),'By serial number'!$A:$A,0),MATCH(_7043_DJones_1_export_excel_2_9_[[#Headers],[Phone]],'By serial number'!$A$1:$AV$1,0)))</f>
        <v/>
      </c>
      <c r="AU227" s="4" t="str">
        <f>IF(LEN(INDEX('By serial number'!$A:$AV,MATCH(TEXT($C227,"000"),'By serial number'!$A:$A,0),MATCH(_7043_DJones_1_export_excel_2_9_[[#Headers],[Email]],'By serial number'!$A$1:$AV$1,0)))=0,"",INDEX('By serial number'!$A:$AV,MATCH(TEXT($C227,"000"),'By serial number'!$A:$A,0),MATCH(_7043_DJones_1_export_excel_2_9_[[#Headers],[Email]],'By serial number'!$A$1:$AV$1,0)))</f>
        <v/>
      </c>
      <c r="AV227" s="4" t="e">
        <f>IF(LEN(INDEX('By serial number'!$A:$AV,MATCH(TEXT($C227,"000"),'By serial number'!$A:$A,0),MATCH(_7043_DJones_1_export_excel_2_9_[[#Headers],[Column4]],'By serial number'!$A$1:$AV$1,0)))=0,"",INDEX('By serial number'!$A:$AV,MATCH(TEXT($C227,"000"),'By serial number'!$A:$A,0),MATCH(_7043_DJones_1_export_excel_2_9_[[#Headers],[Column4]],'By serial number'!$A$1:$AV$1,0)))</f>
        <v>#N/A</v>
      </c>
      <c r="AW227" s="4" t="str">
        <f>IF(LEN(INDEX('By serial number'!$A:$AV,MATCH(TEXT($C227,"000"),'By serial number'!$A:$A,0),MATCH(_7043_DJones_1_export_excel_2_9_[[#Headers],[NBAA Name]],'By serial number'!$A$1:$AV$1,0)))=0,"",INDEX('By serial number'!$A:$AV,MATCH(TEXT($C227,"000"),'By serial number'!$A:$A,0),MATCH(_7043_DJones_1_export_excel_2_9_[[#Headers],[NBAA Name]],'By serial number'!$A$1:$AV$1,0)))</f>
        <v/>
      </c>
      <c r="AX227" s="4" t="str">
        <f>IF(LEN(INDEX('By serial number'!$A:$AV,MATCH(TEXT($C227,"000"),'By serial number'!$A:$A,0),MATCH(_7043_DJones_1_export_excel_2_9_[[#Headers],[NBAA Addr1]],'By serial number'!$A$1:$AV$1,0)))=0,"",INDEX('By serial number'!$A:$AV,MATCH(TEXT($C227,"000"),'By serial number'!$A:$A,0),MATCH(_7043_DJones_1_export_excel_2_9_[[#Headers],[NBAA Addr1]],'By serial number'!$A$1:$AV$1,0)))</f>
        <v/>
      </c>
      <c r="AY227" s="4" t="str">
        <f>IF(LEN(INDEX('By serial number'!$A:$AV,MATCH(TEXT($C227,"000"),'By serial number'!$A:$A,0),MATCH(_7043_DJones_1_export_excel_2_9_[[#Headers],[NBAA Addr2]],'By serial number'!$A$1:$AV$1,0)))=0,"",INDEX('By serial number'!$A:$AV,MATCH(TEXT($C227,"000"),'By serial number'!$A:$A,0),MATCH(_7043_DJones_1_export_excel_2_9_[[#Headers],[NBAA Addr2]],'By serial number'!$A$1:$AV$1,0)))</f>
        <v/>
      </c>
      <c r="AZ227" s="4" t="str">
        <f>IF(LEN(INDEX('By serial number'!$A:$AV,MATCH(TEXT($C227,"000"),'By serial number'!$A:$A,0),MATCH(_7043_DJones_1_export_excel_2_9_[[#Headers],[NBAA City]],'By serial number'!$A$1:$AV$1,0)))=0,"",INDEX('By serial number'!$A:$AV,MATCH(TEXT($C227,"000"),'By serial number'!$A:$A,0),MATCH(_7043_DJones_1_export_excel_2_9_[[#Headers],[NBAA City]],'By serial number'!$A$1:$AV$1,0)))</f>
        <v/>
      </c>
      <c r="BA227" s="4" t="str">
        <f>IF(LEN(INDEX('By serial number'!$A:$AV,MATCH(TEXT($C227,"000"),'By serial number'!$A:$A,0),MATCH(_7043_DJones_1_export_excel_2_9_[[#Headers],[NBAA State]],'By serial number'!$A$1:$AV$1,0)))=0,"",INDEX('By serial number'!$A:$AV,MATCH(TEXT($C227,"000"),'By serial number'!$A:$A,0),MATCH(_7043_DJones_1_export_excel_2_9_[[#Headers],[NBAA State]],'By serial number'!$A$1:$AV$1,0)))</f>
        <v/>
      </c>
      <c r="BB227" s="4" t="str">
        <f>IF(LEN(INDEX('By serial number'!$A:$AV,MATCH(TEXT($C227,"000"),'By serial number'!$A:$A,0),MATCH(_7043_DJones_1_export_excel_2_9_[[#Headers],[NBAA Zip]],'By serial number'!$A$1:$AV$1,0)))=0,"",INDEX('By serial number'!$A:$AV,MATCH(TEXT($C227,"000"),'By serial number'!$A:$A,0),MATCH(_7043_DJones_1_export_excel_2_9_[[#Headers],[NBAA Zip]],'By serial number'!$A$1:$AV$1,0)))</f>
        <v/>
      </c>
      <c r="BC227" s="4" t="str">
        <f>IF(LEN(INDEX('By serial number'!$A:$AV,MATCH(TEXT($C227,"000"),'By serial number'!$A:$A,0),MATCH(_7043_DJones_1_export_excel_2_9_[[#Headers],[NBAA Phone]],'By serial number'!$A$1:$AV$1,0)))=0,"",INDEX('By serial number'!$A:$AV,MATCH(TEXT($C227,"000"),'By serial number'!$A:$A,0),MATCH(_7043_DJones_1_export_excel_2_9_[[#Headers],[NBAA Phone]],'By serial number'!$A$1:$AV$1,0)))</f>
        <v/>
      </c>
      <c r="BD227" s="4" t="str">
        <f>IF(LEN(INDEX('By serial number'!$A:$AV,MATCH(TEXT($C227,"000"),'By serial number'!$A:$A,0),MATCH(_7043_DJones_1_export_excel_2_9_[[#Headers],[NBAA Web]],'By serial number'!$A$1:$AV$1,0)))=0,"",INDEX('By serial number'!$A:$AV,MATCH(TEXT($C227,"000"),'By serial number'!$A:$A,0),MATCH(_7043_DJones_1_export_excel_2_9_[[#Headers],[NBAA Web]],'By serial number'!$A$1:$AV$1,0)))</f>
        <v/>
      </c>
      <c r="BE227" s="4" t="str">
        <f>IF(LEN(INDEX('By serial number'!$A:$AV,MATCH(TEXT($C227,"000"),'By serial number'!$A:$A,0),MATCH(_7043_DJones_1_export_excel_2_9_[[#Headers],[NBAA email]],'By serial number'!$A$1:$AV$1,0)))=0,"",INDEX('By serial number'!$A:$AV,MATCH(TEXT($C227,"000"),'By serial number'!$A:$A,0),MATCH(_7043_DJones_1_export_excel_2_9_[[#Headers],[NBAA email]],'By serial number'!$A$1:$AV$1,0)))</f>
        <v/>
      </c>
      <c r="BF227" s="4" t="str">
        <f>IF(LEN(INDEX('By serial number'!$A:$AV,MATCH(TEXT($C227,"000"),'By serial number'!$A:$A,0),MATCH(_7043_DJones_1_export_excel_2_9_[[#Headers],[NBAA NBAA Link]],'By serial number'!$A$1:$AV$1,0)))=0,"",INDEX('By serial number'!$A:$AV,MATCH(TEXT($C227,"000"),'By serial number'!$A:$A,0),MATCH(_7043_DJones_1_export_excel_2_9_[[#Headers],[NBAA NBAA Link]],'By serial number'!$A$1:$AV$1,0)))</f>
        <v/>
      </c>
      <c r="BG227" s="4" t="str">
        <f>IF(LEN(INDEX('By serial number'!$A:$AV,MATCH(TEXT($C227,"000"),'By serial number'!$A:$A,0),MATCH(_7043_DJones_1_export_excel_2_9_[[#Headers],[Certificate Designator]],'By serial number'!$A$1:$AV$1,0)))=0,"",INDEX('By serial number'!$A:$AV,MATCH(TEXT($C227,"000"),'By serial number'!$A:$A,0),MATCH(_7043_DJones_1_export_excel_2_9_[[#Headers],[Certificate Designator]],'By serial number'!$A$1:$AV$1,0)))</f>
        <v/>
      </c>
      <c r="BH227" s="4" t="str">
        <f>IF(LEN(INDEX('By serial number'!$A:$AV,MATCH(TEXT($C227,"000"),'By serial number'!$A:$A,0),MATCH(_7043_DJones_1_export_excel_2_9_[[#Headers],[Company Name]],'By serial number'!$A$1:$AV$1,0)))=0,"",INDEX('By serial number'!$A:$AV,MATCH(TEXT($C227,"000"),'By serial number'!$A:$A,0),MATCH(_7043_DJones_1_export_excel_2_9_[[#Headers],[Company Name]],'By serial number'!$A$1:$AV$1,0)))</f>
        <v/>
      </c>
      <c r="BI227" s="4" t="str">
        <f>IF(LEN(INDEX('By serial number'!$A:$AV,MATCH(TEXT($C227,"000"),'By serial number'!$A:$A,0),MATCH(_7043_DJones_1_export_excel_2_9_[[#Headers],[CEO_Name]],'By serial number'!$A$1:$AV$1,0)))=0,"",INDEX('By serial number'!$A:$AV,MATCH(TEXT($C227,"000"),'By serial number'!$A:$A,0),MATCH(_7043_DJones_1_export_excel_2_9_[[#Headers],[CEO_Name]],'By serial number'!$A$1:$AV$1,0)))</f>
        <v/>
      </c>
      <c r="BJ227" s="4" t="str">
        <f>IF(LEN(INDEX('By serial number'!$A:$AV,MATCH(TEXT($C227,"000"),'By serial number'!$A:$A,0),MATCH(_7043_DJones_1_export_excel_2_9_[[#Headers],[CEO_Title]],'By serial number'!$A$1:$AV$1,0)))=0,"",INDEX('By serial number'!$A:$AV,MATCH(TEXT($C227,"000"),'By serial number'!$A:$A,0),MATCH(_7043_DJones_1_export_excel_2_9_[[#Headers],[CEO_Title]],'By serial number'!$A$1:$AV$1,0)))</f>
        <v/>
      </c>
      <c r="BK227" s="4" t="str">
        <f>IF(LEN(INDEX('By serial number'!$A:$AV,MATCH(TEXT($C227,"000"),'By serial number'!$A:$A,0),MATCH(_7043_DJones_1_export_excel_2_9_[[#Headers],[CEO_Address1]],'By serial number'!$A$1:$AV$1,0)))=0,"",INDEX('By serial number'!$A:$AV,MATCH(TEXT($C227,"000"),'By serial number'!$A:$A,0),MATCH(_7043_DJones_1_export_excel_2_9_[[#Headers],[CEO_Address1]],'By serial number'!$A$1:$AV$1,0)))</f>
        <v/>
      </c>
      <c r="BL227" s="4" t="str">
        <f>IF(LEN(INDEX('By serial number'!$A:$AV,MATCH(TEXT($C227,"000"),'By serial number'!$A:$A,0),MATCH(_7043_DJones_1_export_excel_2_9_[[#Headers],[CEO_Address2]],'By serial number'!$A$1:$AV$1,0)))=0,"",INDEX('By serial number'!$A:$AV,MATCH(TEXT($C227,"000"),'By serial number'!$A:$A,0),MATCH(_7043_DJones_1_export_excel_2_9_[[#Headers],[CEO_Address2]],'By serial number'!$A$1:$AV$1,0)))</f>
        <v/>
      </c>
      <c r="BM227" s="4" t="str">
        <f>IF(LEN(INDEX('By serial number'!$A:$AV,MATCH(TEXT($C227,"000"),'By serial number'!$A:$A,0),MATCH(_7043_DJones_1_export_excel_2_9_[[#Headers],[CEO_Address3]],'By serial number'!$A$1:$AV$1,0)))=0,"",INDEX('By serial number'!$A:$AV,MATCH(TEXT($C227,"000"),'By serial number'!$A:$A,0),MATCH(_7043_DJones_1_export_excel_2_9_[[#Headers],[CEO_Address3]],'By serial number'!$A$1:$AV$1,0)))</f>
        <v/>
      </c>
      <c r="BN227" s="4" t="str">
        <f>IF(LEN(INDEX('By serial number'!$A:$AV,MATCH(TEXT($C227,"000"),'By serial number'!$A:$A,0),MATCH(_7043_DJones_1_export_excel_2_9_[[#Headers],[CEO_City]],'By serial number'!$A$1:$AV$1,0)))=0,"",INDEX('By serial number'!$A:$AV,MATCH(TEXT($C227,"000"),'By serial number'!$A:$A,0),MATCH(_7043_DJones_1_export_excel_2_9_[[#Headers],[CEO_City]],'By serial number'!$A$1:$AV$1,0)))</f>
        <v/>
      </c>
      <c r="BO227" s="4" t="str">
        <f>IF(LEN(INDEX('By serial number'!$A:$AV,MATCH(TEXT($C227,"000"),'By serial number'!$A:$A,0),MATCH(_7043_DJones_1_export_excel_2_9_[[#Headers],[CEO_State]],'By serial number'!$A$1:$AV$1,0)))=0,"",INDEX('By serial number'!$A:$AV,MATCH(TEXT($C227,"000"),'By serial number'!$A:$A,0),MATCH(_7043_DJones_1_export_excel_2_9_[[#Headers],[CEO_State]],'By serial number'!$A$1:$AV$1,0)))</f>
        <v/>
      </c>
      <c r="BP227" s="4" t="str">
        <f>IF(LEN(INDEX('By serial number'!$A:$AV,MATCH(TEXT($C227,"000"),'By serial number'!$A:$A,0),MATCH(_7043_DJones_1_export_excel_2_9_[[#Headers],[CEO_Postal_Code]],'By serial number'!$A$1:$AV$1,0)))=0,"",INDEX('By serial number'!$A:$AV,MATCH(TEXT($C227,"000"),'By serial number'!$A:$A,0),MATCH(_7043_DJones_1_export_excel_2_9_[[#Headers],[CEO_Postal_Code]],'By serial number'!$A$1:$AV$1,0)))</f>
        <v/>
      </c>
      <c r="BQ227" s="4" t="str">
        <f>IF(LEN(INDEX('By serial number'!$A:$AV,MATCH(TEXT($C227,"000"),'By serial number'!$A:$A,0),MATCH(_7043_DJones_1_export_excel_2_9_[[#Headers],[CEO_Country]],'By serial number'!$A$1:$AV$1,0)))=0,"",INDEX('By serial number'!$A:$AV,MATCH(TEXT($C227,"000"),'By serial number'!$A:$A,0),MATCH(_7043_DJones_1_export_excel_2_9_[[#Headers],[CEO_Country]],'By serial number'!$A$1:$AV$1,0)))</f>
        <v/>
      </c>
      <c r="BR227" s="4" t="str">
        <f>IF(LEN(INDEX('By serial number'!$A:$AV,MATCH(TEXT($C227,"000"),'By serial number'!$A:$A,0),MATCH(_7043_DJones_1_export_excel_2_9_[[#Headers],[CEO_Phone]],'By serial number'!$A$1:$AV$1,0)))=0,"",INDEX('By serial number'!$A:$AV,MATCH(TEXT($C227,"000"),'By serial number'!$A:$A,0),MATCH(_7043_DJones_1_export_excel_2_9_[[#Headers],[CEO_Phone]],'By serial number'!$A$1:$AV$1,0)))</f>
        <v/>
      </c>
      <c r="BS227" s="4" t="str">
        <f>IF(LEN(INDEX('By serial number'!$A:$AV,MATCH(TEXT($C227,"000"),'By serial number'!$A:$A,0),MATCH(_7043_DJones_1_export_excel_2_9_[[#Headers],[CEO_Phone_Extension]],'By serial number'!$A$1:$AV$1,0)))=0,"",INDEX('By serial number'!$A:$AV,MATCH(TEXT($C227,"000"),'By serial number'!$A:$A,0),MATCH(_7043_DJones_1_export_excel_2_9_[[#Headers],[CEO_Phone_Extension]],'By serial number'!$A$1:$AV$1,0)))</f>
        <v/>
      </c>
      <c r="BT227" s="4" t="str">
        <f>IF(LEN(INDEX('By serial number'!$A:$AV,MATCH(TEXT($C227,"000"),'By serial number'!$A:$A,0),MATCH(_7043_DJones_1_export_excel_2_9_[[#Headers],[CEO_Foreign_Phone]],'By serial number'!$A$1:$AV$1,0)))=0,"",INDEX('By serial number'!$A:$AV,MATCH(TEXT($C227,"000"),'By serial number'!$A:$A,0),MATCH(_7043_DJones_1_export_excel_2_9_[[#Headers],[CEO_Foreign_Phone]],'By serial number'!$A$1:$AV$1,0)))</f>
        <v/>
      </c>
      <c r="BU227" s="4" t="str">
        <f>IFERROR(INDEX(Zerobounce!$A:$B,MATCH(_7043_DJones_1_export_excel_2_9_[[#This Row],[COMPEMAILADDRESS]],Zerobounce!$A:$A,0),2),"")</f>
        <v>do_not_mail</v>
      </c>
      <c r="BV227" s="4" t="str">
        <f>IFERROR(INDEX(Zerobounce!$A:$B,MATCH(_7043_DJones_1_export_excel_2_9_[[#This Row],[CONTACTEMAIL]],Zerobounce!$A:$A,0),2),"")</f>
        <v/>
      </c>
      <c r="BW227" s="11"/>
    </row>
    <row r="228" spans="1:75" x14ac:dyDescent="0.25">
      <c r="A228" s="4" t="s">
        <v>999</v>
      </c>
      <c r="B228" s="4" t="s">
        <v>1000</v>
      </c>
      <c r="C228">
        <v>326</v>
      </c>
      <c r="D228" s="4" t="s">
        <v>2418</v>
      </c>
      <c r="E228" s="4" t="str">
        <f>IF(LEN(INDEX('By serial number'!$A:$C,MATCH(TEXT(_7043_DJones_1_export_excel_2_9_[[#This Row],[SERNBR]],"000"),'By serial number'!A:A,0),2))&gt;0,INDEX('By serial number'!$A:$C,MATCH(TEXT(_7043_DJones_1_export_excel_2_9_[[#This Row],[SERNBR]],"000"),'By serial number'!A:A,0),2)&amp;" / ","")&amp;INDEX('By serial number'!$A:$C,MATCH(TEXT(_7043_DJones_1_export_excel_2_9_[[#This Row],[SERNBR]],"000"),'By serial number'!A:A,0),3)</f>
        <v>T7-DSD</v>
      </c>
      <c r="F228" s="4" t="s">
        <v>2419</v>
      </c>
      <c r="G228" s="4"/>
      <c r="H228" s="4" t="s">
        <v>2420</v>
      </c>
      <c r="I228" s="4" t="s">
        <v>515</v>
      </c>
      <c r="J228" s="4" t="s">
        <v>2429</v>
      </c>
      <c r="K228" s="4"/>
      <c r="L228" s="4"/>
      <c r="M228" s="4"/>
      <c r="N228" s="4"/>
      <c r="P228" s="4" t="s">
        <v>2420</v>
      </c>
      <c r="Q228" s="4" t="s">
        <v>1016</v>
      </c>
      <c r="R228" s="4"/>
      <c r="S228" s="4" t="s">
        <v>2430</v>
      </c>
      <c r="T228" s="4" t="s">
        <v>2431</v>
      </c>
      <c r="U228" s="4"/>
      <c r="V228" s="4" t="s">
        <v>2432</v>
      </c>
      <c r="W228" s="4" t="s">
        <v>2433</v>
      </c>
      <c r="X228" s="4"/>
      <c r="Y228" s="4" t="s">
        <v>2434</v>
      </c>
      <c r="Z228" s="4" t="s">
        <v>2435</v>
      </c>
      <c r="AA228" s="4" t="s">
        <v>2431</v>
      </c>
      <c r="AB228" s="4" t="s">
        <v>2435</v>
      </c>
      <c r="AC228" s="4" t="str">
        <f>IF(LEN(INDEX('By serial number'!$A:$AV,MATCH(TEXT($C228,"000"),'By serial number'!$A:$A,0),MATCH(_7043_DJones_1_export_excel_2_9_[[#Headers],["Operator"]],'By serial number'!$A$1:$AV$1,0)))=0,"",INDEX('By serial number'!$A:$AV,MATCH(TEXT($C228,"000"),'By serial number'!$A:$A,0),MATCH(_7043_DJones_1_export_excel_2_9_[[#Headers],["Operator"]],'By serial number'!$A$1:$AV$1,0)))</f>
        <v/>
      </c>
      <c r="AD228" s="4" t="str">
        <f>IF(LEN(INDEX('By serial number'!$A:$AV,MATCH(TEXT($C228,"000"),'By serial number'!$A:$A,0),MATCH(_7043_DJones_1_export_excel_2_9_[[#Headers],[Data]],'By serial number'!$A$1:$AV$1,0)))=0,"",INDEX('By serial number'!$A:$AV,MATCH(TEXT($C228,"000"),'By serial number'!$A:$A,0),MATCH(_7043_DJones_1_export_excel_2_9_[[#Headers],[Data]],'By serial number'!$A$1:$AV$1,0)))</f>
        <v>ICS Aero rg 6/12/17 ACTerra International based</v>
      </c>
      <c r="AE228" s="4" t="str">
        <f>IF(LEN(INDEX('By serial number'!$A:$AV,MATCH(TEXT($C228,"000"),'By serial number'!$A:$A,0),MATCH(_7043_DJones_1_export_excel_2_9_[[#Headers],[NAME]],'By serial number'!$A$1:$AV$1,0)))=0,"",INDEX('By serial number'!$A:$AV,MATCH(TEXT($C228,"000"),'By serial number'!$A:$A,0),MATCH(_7043_DJones_1_export_excel_2_9_[[#Headers],[NAME]],'By serial number'!$A$1:$AV$1,0)))</f>
        <v/>
      </c>
      <c r="AF228" s="4" t="str">
        <f>IF(LEN(INDEX('By serial number'!$A:$AV,MATCH(TEXT($C228,"000"),'By serial number'!$A:$A,0),MATCH(_7043_DJones_1_export_excel_2_9_[[#Headers],[STREET]],'By serial number'!$A$1:$AV$1,0)))=0,"",INDEX('By serial number'!$A:$AV,MATCH(TEXT($C228,"000"),'By serial number'!$A:$A,0),MATCH(_7043_DJones_1_export_excel_2_9_[[#Headers],[STREET]],'By serial number'!$A$1:$AV$1,0)))</f>
        <v/>
      </c>
      <c r="AG228" s="4" t="str">
        <f>IF(LEN(INDEX('By serial number'!$A:$AV,MATCH(TEXT($C228,"000"),'By serial number'!$A:$A,0),MATCH(_7043_DJones_1_export_excel_2_9_[[#Headers],[CITY]],'By serial number'!$A$1:$AV$1,0)))=0,"",INDEX('By serial number'!$A:$AV,MATCH(TEXT($C228,"000"),'By serial number'!$A:$A,0),MATCH(_7043_DJones_1_export_excel_2_9_[[#Headers],[CITY]],'By serial number'!$A$1:$AV$1,0)))</f>
        <v/>
      </c>
      <c r="AH228" s="4" t="str">
        <f>IF(LEN(INDEX('By serial number'!$A:$AV,MATCH(TEXT($C228,"000"),'By serial number'!$A:$A,0),MATCH(_7043_DJones_1_export_excel_2_9_[[#Headers],[STATE]],'By serial number'!$A$1:$AV$1,0)))=0,"",INDEX('By serial number'!$A:$AV,MATCH(TEXT($C228,"000"),'By serial number'!$A:$A,0),MATCH(_7043_DJones_1_export_excel_2_9_[[#Headers],[STATE]],'By serial number'!$A$1:$AV$1,0)))</f>
        <v/>
      </c>
      <c r="AI228" s="4" t="e">
        <f>IF(LEN(INDEX('By serial number'!$A:$AV,MATCH(TEXT($C228,"000"),'By serial number'!$A:$A,0),MATCH(_7043_DJones_1_export_excel_2_9_[[#Headers],[Column1]],'By serial number'!$A$1:$AV$1,0)))=0,"",INDEX('By serial number'!$A:$AV,MATCH(TEXT($C228,"000"),'By serial number'!$A:$A,0),MATCH(_7043_DJones_1_export_excel_2_9_[[#Headers],[Column1]],'By serial number'!$A$1:$AV$1,0)))</f>
        <v>#N/A</v>
      </c>
      <c r="AJ228" s="4" t="str">
        <f>IF(LEN(INDEX('By serial number'!$A:$AV,MATCH(TEXT($C228,"000"),'By serial number'!$A:$A,0),MATCH(_7043_DJones_1_export_excel_2_9_[[#Headers],[OTHER NAMES(1)]],'By serial number'!$A$1:$AV$1,0)))=0,"",INDEX('By serial number'!$A:$AV,MATCH(TEXT($C228,"000"),'By serial number'!$A:$A,0),MATCH(_7043_DJones_1_export_excel_2_9_[[#Headers],[OTHER NAMES(1)]],'By serial number'!$A$1:$AV$1,0)))</f>
        <v/>
      </c>
      <c r="AK228" s="4" t="str">
        <f>IF(LEN(INDEX('By serial number'!$A:$AV,MATCH(TEXT($C228,"000"),'By serial number'!$A:$A,0),MATCH(_7043_DJones_1_export_excel_2_9_[[#Headers],[OTHER NAMES(2)]],'By serial number'!$A$1:$AV$1,0)))=0,"",INDEX('By serial number'!$A:$AV,MATCH(TEXT($C228,"000"),'By serial number'!$A:$A,0),MATCH(_7043_DJones_1_export_excel_2_9_[[#Headers],[OTHER NAMES(2)]],'By serial number'!$A$1:$AV$1,0)))</f>
        <v/>
      </c>
      <c r="AL228" s="4" t="str">
        <f>IF(LEN(INDEX('By serial number'!$A:$AV,MATCH(TEXT($C228,"000"),'By serial number'!$A:$A,0),MATCH(_7043_DJones_1_export_excel_2_9_[[#Headers],[Part 135 Certificate Holder Name]],'By serial number'!$A$1:$AV$1,0)))=0,"",INDEX('By serial number'!$A:$AV,MATCH(TEXT($C228,"000"),'By serial number'!$A:$A,0),MATCH(_7043_DJones_1_export_excel_2_9_[[#Headers],[Part 135 Certificate Holder Name]],'By serial number'!$A$1:$AV$1,0)))</f>
        <v/>
      </c>
      <c r="AM228" s="4" t="str">
        <f>IF(LEN(INDEX('By serial number'!$A:$AV,MATCH(TEXT($C228,"000"),'By serial number'!$A:$A,0),MATCH(_7043_DJones_1_export_excel_2_9_[[#Headers],[Part 135 Dsgn]],'By serial number'!$A$1:$AV$1,0)))=0,"",INDEX('By serial number'!$A:$AV,MATCH(TEXT($C228,"000"),'By serial number'!$A:$A,0),MATCH(_7043_DJones_1_export_excel_2_9_[[#Headers],[Part 135 Dsgn]],'By serial number'!$A$1:$AV$1,0)))</f>
        <v/>
      </c>
      <c r="AN228" s="4" t="e">
        <f>IF(LEN(INDEX('By serial number'!$A:$AV,MATCH(TEXT($C228,"000"),'By serial number'!$A:$A,0),MATCH(_7043_DJones_1_export_excel_2_9_[[#Headers],[Column2]],'By serial number'!$A$1:$AV$1,0)))=0,"",INDEX('By serial number'!$A:$AV,MATCH(TEXT($C228,"000"),'By serial number'!$A:$A,0),MATCH(_7043_DJones_1_export_excel_2_9_[[#Headers],[Column2]],'By serial number'!$A$1:$AV$1,0)))</f>
        <v>#N/A</v>
      </c>
      <c r="AO228" s="4" t="str">
        <f>IF(LEN(INDEX('By serial number'!$A:$AV,MATCH(TEXT($C228,"000"),'By serial number'!$A:$A,0),MATCH(_7043_DJones_1_export_excel_2_9_[[#Headers],[DNB Key People]],'By serial number'!$A$1:$AV$1,0)))=0,"",INDEX('By serial number'!$A:$AV,MATCH(TEXT($C228,"000"),'By serial number'!$A:$A,0),MATCH(_7043_DJones_1_export_excel_2_9_[[#Headers],[DNB Key People]],'By serial number'!$A$1:$AV$1,0)))</f>
        <v/>
      </c>
      <c r="AP228" s="4" t="str">
        <f>IF(LEN(INDEX('By serial number'!$A:$AV,MATCH(TEXT($C228,"000"),'By serial number'!$A:$A,0),MATCH(_7043_DJones_1_export_excel_2_9_[[#Headers],[POC]],'By serial number'!$A$1:$AV$1,0)))=0,"",INDEX('By serial number'!$A:$AV,MATCH(TEXT($C228,"000"),'By serial number'!$A:$A,0),MATCH(_7043_DJones_1_export_excel_2_9_[[#Headers],[POC]],'By serial number'!$A$1:$AV$1,0)))</f>
        <v/>
      </c>
      <c r="AQ228" s="4" t="str">
        <f>IF(LEN(INDEX('By serial number'!$A:$AV,MATCH(TEXT($C228,"000"),'By serial number'!$A:$A,0),MATCH(_7043_DJones_1_export_excel_2_9_[[#Headers],[Title]],'By serial number'!$A$1:$AV$1,0)))=0,"",INDEX('By serial number'!$A:$AV,MATCH(TEXT($C228,"000"),'By serial number'!$A:$A,0),MATCH(_7043_DJones_1_export_excel_2_9_[[#Headers],[Title]],'By serial number'!$A$1:$AV$1,0)))</f>
        <v/>
      </c>
      <c r="AR228" s="4" t="str">
        <f>IF(LEN(INDEX('By serial number'!$A:$AV,MATCH(TEXT($C228,"000"),'By serial number'!$A:$A,0),MATCH(_7043_DJones_1_export_excel_2_9_[[#Headers],[Address]],'By serial number'!$A$1:$AV$1,0)))=0,"",INDEX('By serial number'!$A:$AV,MATCH(TEXT($C228,"000"),'By serial number'!$A:$A,0),MATCH(_7043_DJones_1_export_excel_2_9_[[#Headers],[Address]],'By serial number'!$A$1:$AV$1,0)))</f>
        <v/>
      </c>
      <c r="AS228" s="4" t="e">
        <f>IF(LEN(INDEX('By serial number'!$A:$AV,MATCH(TEXT($C228,"000"),'By serial number'!$A:$A,0),MATCH(_7043_DJones_1_export_excel_2_9_[[#Headers],[Column3]],'By serial number'!$A$1:$AV$1,0)))=0,"",INDEX('By serial number'!$A:$AV,MATCH(TEXT($C228,"000"),'By serial number'!$A:$A,0),MATCH(_7043_DJones_1_export_excel_2_9_[[#Headers],[Column3]],'By serial number'!$A$1:$AV$1,0)))</f>
        <v>#N/A</v>
      </c>
      <c r="AT228" s="4" t="str">
        <f>IF(LEN(INDEX('By serial number'!$A:$AV,MATCH(TEXT($C228,"000"),'By serial number'!$A:$A,0),MATCH(_7043_DJones_1_export_excel_2_9_[[#Headers],[Phone]],'By serial number'!$A$1:$AV$1,0)))=0,"",INDEX('By serial number'!$A:$AV,MATCH(TEXT($C228,"000"),'By serial number'!$A:$A,0),MATCH(_7043_DJones_1_export_excel_2_9_[[#Headers],[Phone]],'By serial number'!$A$1:$AV$1,0)))</f>
        <v/>
      </c>
      <c r="AU228" s="4" t="str">
        <f>IF(LEN(INDEX('By serial number'!$A:$AV,MATCH(TEXT($C228,"000"),'By serial number'!$A:$A,0),MATCH(_7043_DJones_1_export_excel_2_9_[[#Headers],[Email]],'By serial number'!$A$1:$AV$1,0)))=0,"",INDEX('By serial number'!$A:$AV,MATCH(TEXT($C228,"000"),'By serial number'!$A:$A,0),MATCH(_7043_DJones_1_export_excel_2_9_[[#Headers],[Email]],'By serial number'!$A$1:$AV$1,0)))</f>
        <v/>
      </c>
      <c r="AV228" s="4" t="e">
        <f>IF(LEN(INDEX('By serial number'!$A:$AV,MATCH(TEXT($C228,"000"),'By serial number'!$A:$A,0),MATCH(_7043_DJones_1_export_excel_2_9_[[#Headers],[Column4]],'By serial number'!$A$1:$AV$1,0)))=0,"",INDEX('By serial number'!$A:$AV,MATCH(TEXT($C228,"000"),'By serial number'!$A:$A,0),MATCH(_7043_DJones_1_export_excel_2_9_[[#Headers],[Column4]],'By serial number'!$A$1:$AV$1,0)))</f>
        <v>#N/A</v>
      </c>
      <c r="AW228" s="4" t="str">
        <f>IF(LEN(INDEX('By serial number'!$A:$AV,MATCH(TEXT($C228,"000"),'By serial number'!$A:$A,0),MATCH(_7043_DJones_1_export_excel_2_9_[[#Headers],[NBAA Name]],'By serial number'!$A$1:$AV$1,0)))=0,"",INDEX('By serial number'!$A:$AV,MATCH(TEXT($C228,"000"),'By serial number'!$A:$A,0),MATCH(_7043_DJones_1_export_excel_2_9_[[#Headers],[NBAA Name]],'By serial number'!$A$1:$AV$1,0)))</f>
        <v/>
      </c>
      <c r="AX228" s="4" t="str">
        <f>IF(LEN(INDEX('By serial number'!$A:$AV,MATCH(TEXT($C228,"000"),'By serial number'!$A:$A,0),MATCH(_7043_DJones_1_export_excel_2_9_[[#Headers],[NBAA Addr1]],'By serial number'!$A$1:$AV$1,0)))=0,"",INDEX('By serial number'!$A:$AV,MATCH(TEXT($C228,"000"),'By serial number'!$A:$A,0),MATCH(_7043_DJones_1_export_excel_2_9_[[#Headers],[NBAA Addr1]],'By serial number'!$A$1:$AV$1,0)))</f>
        <v/>
      </c>
      <c r="AY228" s="4" t="str">
        <f>IF(LEN(INDEX('By serial number'!$A:$AV,MATCH(TEXT($C228,"000"),'By serial number'!$A:$A,0),MATCH(_7043_DJones_1_export_excel_2_9_[[#Headers],[NBAA Addr2]],'By serial number'!$A$1:$AV$1,0)))=0,"",INDEX('By serial number'!$A:$AV,MATCH(TEXT($C228,"000"),'By serial number'!$A:$A,0),MATCH(_7043_DJones_1_export_excel_2_9_[[#Headers],[NBAA Addr2]],'By serial number'!$A$1:$AV$1,0)))</f>
        <v/>
      </c>
      <c r="AZ228" s="4" t="str">
        <f>IF(LEN(INDEX('By serial number'!$A:$AV,MATCH(TEXT($C228,"000"),'By serial number'!$A:$A,0),MATCH(_7043_DJones_1_export_excel_2_9_[[#Headers],[NBAA City]],'By serial number'!$A$1:$AV$1,0)))=0,"",INDEX('By serial number'!$A:$AV,MATCH(TEXT($C228,"000"),'By serial number'!$A:$A,0),MATCH(_7043_DJones_1_export_excel_2_9_[[#Headers],[NBAA City]],'By serial number'!$A$1:$AV$1,0)))</f>
        <v/>
      </c>
      <c r="BA228" s="4" t="str">
        <f>IF(LEN(INDEX('By serial number'!$A:$AV,MATCH(TEXT($C228,"000"),'By serial number'!$A:$A,0),MATCH(_7043_DJones_1_export_excel_2_9_[[#Headers],[NBAA State]],'By serial number'!$A$1:$AV$1,0)))=0,"",INDEX('By serial number'!$A:$AV,MATCH(TEXT($C228,"000"),'By serial number'!$A:$A,0),MATCH(_7043_DJones_1_export_excel_2_9_[[#Headers],[NBAA State]],'By serial number'!$A$1:$AV$1,0)))</f>
        <v/>
      </c>
      <c r="BB228" s="4" t="str">
        <f>IF(LEN(INDEX('By serial number'!$A:$AV,MATCH(TEXT($C228,"000"),'By serial number'!$A:$A,0),MATCH(_7043_DJones_1_export_excel_2_9_[[#Headers],[NBAA Zip]],'By serial number'!$A$1:$AV$1,0)))=0,"",INDEX('By serial number'!$A:$AV,MATCH(TEXT($C228,"000"),'By serial number'!$A:$A,0),MATCH(_7043_DJones_1_export_excel_2_9_[[#Headers],[NBAA Zip]],'By serial number'!$A$1:$AV$1,0)))</f>
        <v/>
      </c>
      <c r="BC228" s="4" t="str">
        <f>IF(LEN(INDEX('By serial number'!$A:$AV,MATCH(TEXT($C228,"000"),'By serial number'!$A:$A,0),MATCH(_7043_DJones_1_export_excel_2_9_[[#Headers],[NBAA Phone]],'By serial number'!$A$1:$AV$1,0)))=0,"",INDEX('By serial number'!$A:$AV,MATCH(TEXT($C228,"000"),'By serial number'!$A:$A,0),MATCH(_7043_DJones_1_export_excel_2_9_[[#Headers],[NBAA Phone]],'By serial number'!$A$1:$AV$1,0)))</f>
        <v/>
      </c>
      <c r="BD228" s="4" t="str">
        <f>IF(LEN(INDEX('By serial number'!$A:$AV,MATCH(TEXT($C228,"000"),'By serial number'!$A:$A,0),MATCH(_7043_DJones_1_export_excel_2_9_[[#Headers],[NBAA Web]],'By serial number'!$A$1:$AV$1,0)))=0,"",INDEX('By serial number'!$A:$AV,MATCH(TEXT($C228,"000"),'By serial number'!$A:$A,0),MATCH(_7043_DJones_1_export_excel_2_9_[[#Headers],[NBAA Web]],'By serial number'!$A$1:$AV$1,0)))</f>
        <v/>
      </c>
      <c r="BE228" s="4" t="str">
        <f>IF(LEN(INDEX('By serial number'!$A:$AV,MATCH(TEXT($C228,"000"),'By serial number'!$A:$A,0),MATCH(_7043_DJones_1_export_excel_2_9_[[#Headers],[NBAA email]],'By serial number'!$A$1:$AV$1,0)))=0,"",INDEX('By serial number'!$A:$AV,MATCH(TEXT($C228,"000"),'By serial number'!$A:$A,0),MATCH(_7043_DJones_1_export_excel_2_9_[[#Headers],[NBAA email]],'By serial number'!$A$1:$AV$1,0)))</f>
        <v/>
      </c>
      <c r="BF228" s="4" t="str">
        <f>IF(LEN(INDEX('By serial number'!$A:$AV,MATCH(TEXT($C228,"000"),'By serial number'!$A:$A,0),MATCH(_7043_DJones_1_export_excel_2_9_[[#Headers],[NBAA NBAA Link]],'By serial number'!$A$1:$AV$1,0)))=0,"",INDEX('By serial number'!$A:$AV,MATCH(TEXT($C228,"000"),'By serial number'!$A:$A,0),MATCH(_7043_DJones_1_export_excel_2_9_[[#Headers],[NBAA NBAA Link]],'By serial number'!$A$1:$AV$1,0)))</f>
        <v/>
      </c>
      <c r="BG228" s="4" t="str">
        <f>IF(LEN(INDEX('By serial number'!$A:$AV,MATCH(TEXT($C228,"000"),'By serial number'!$A:$A,0),MATCH(_7043_DJones_1_export_excel_2_9_[[#Headers],[Certificate Designator]],'By serial number'!$A$1:$AV$1,0)))=0,"",INDEX('By serial number'!$A:$AV,MATCH(TEXT($C228,"000"),'By serial number'!$A:$A,0),MATCH(_7043_DJones_1_export_excel_2_9_[[#Headers],[Certificate Designator]],'By serial number'!$A$1:$AV$1,0)))</f>
        <v/>
      </c>
      <c r="BH228" s="4" t="str">
        <f>IF(LEN(INDEX('By serial number'!$A:$AV,MATCH(TEXT($C228,"000"),'By serial number'!$A:$A,0),MATCH(_7043_DJones_1_export_excel_2_9_[[#Headers],[Company Name]],'By serial number'!$A$1:$AV$1,0)))=0,"",INDEX('By serial number'!$A:$AV,MATCH(TEXT($C228,"000"),'By serial number'!$A:$A,0),MATCH(_7043_DJones_1_export_excel_2_9_[[#Headers],[Company Name]],'By serial number'!$A$1:$AV$1,0)))</f>
        <v/>
      </c>
      <c r="BI228" s="4" t="str">
        <f>IF(LEN(INDEX('By serial number'!$A:$AV,MATCH(TEXT($C228,"000"),'By serial number'!$A:$A,0),MATCH(_7043_DJones_1_export_excel_2_9_[[#Headers],[CEO_Name]],'By serial number'!$A$1:$AV$1,0)))=0,"",INDEX('By serial number'!$A:$AV,MATCH(TEXT($C228,"000"),'By serial number'!$A:$A,0),MATCH(_7043_DJones_1_export_excel_2_9_[[#Headers],[CEO_Name]],'By serial number'!$A$1:$AV$1,0)))</f>
        <v/>
      </c>
      <c r="BJ228" s="4" t="str">
        <f>IF(LEN(INDEX('By serial number'!$A:$AV,MATCH(TEXT($C228,"000"),'By serial number'!$A:$A,0),MATCH(_7043_DJones_1_export_excel_2_9_[[#Headers],[CEO_Title]],'By serial number'!$A$1:$AV$1,0)))=0,"",INDEX('By serial number'!$A:$AV,MATCH(TEXT($C228,"000"),'By serial number'!$A:$A,0),MATCH(_7043_DJones_1_export_excel_2_9_[[#Headers],[CEO_Title]],'By serial number'!$A$1:$AV$1,0)))</f>
        <v/>
      </c>
      <c r="BK228" s="4" t="str">
        <f>IF(LEN(INDEX('By serial number'!$A:$AV,MATCH(TEXT($C228,"000"),'By serial number'!$A:$A,0),MATCH(_7043_DJones_1_export_excel_2_9_[[#Headers],[CEO_Address1]],'By serial number'!$A$1:$AV$1,0)))=0,"",INDEX('By serial number'!$A:$AV,MATCH(TEXT($C228,"000"),'By serial number'!$A:$A,0),MATCH(_7043_DJones_1_export_excel_2_9_[[#Headers],[CEO_Address1]],'By serial number'!$A$1:$AV$1,0)))</f>
        <v/>
      </c>
      <c r="BL228" s="4" t="str">
        <f>IF(LEN(INDEX('By serial number'!$A:$AV,MATCH(TEXT($C228,"000"),'By serial number'!$A:$A,0),MATCH(_7043_DJones_1_export_excel_2_9_[[#Headers],[CEO_Address2]],'By serial number'!$A$1:$AV$1,0)))=0,"",INDEX('By serial number'!$A:$AV,MATCH(TEXT($C228,"000"),'By serial number'!$A:$A,0),MATCH(_7043_DJones_1_export_excel_2_9_[[#Headers],[CEO_Address2]],'By serial number'!$A$1:$AV$1,0)))</f>
        <v/>
      </c>
      <c r="BM228" s="4" t="str">
        <f>IF(LEN(INDEX('By serial number'!$A:$AV,MATCH(TEXT($C228,"000"),'By serial number'!$A:$A,0),MATCH(_7043_DJones_1_export_excel_2_9_[[#Headers],[CEO_Address3]],'By serial number'!$A$1:$AV$1,0)))=0,"",INDEX('By serial number'!$A:$AV,MATCH(TEXT($C228,"000"),'By serial number'!$A:$A,0),MATCH(_7043_DJones_1_export_excel_2_9_[[#Headers],[CEO_Address3]],'By serial number'!$A$1:$AV$1,0)))</f>
        <v/>
      </c>
      <c r="BN228" s="4" t="str">
        <f>IF(LEN(INDEX('By serial number'!$A:$AV,MATCH(TEXT($C228,"000"),'By serial number'!$A:$A,0),MATCH(_7043_DJones_1_export_excel_2_9_[[#Headers],[CEO_City]],'By serial number'!$A$1:$AV$1,0)))=0,"",INDEX('By serial number'!$A:$AV,MATCH(TEXT($C228,"000"),'By serial number'!$A:$A,0),MATCH(_7043_DJones_1_export_excel_2_9_[[#Headers],[CEO_City]],'By serial number'!$A$1:$AV$1,0)))</f>
        <v/>
      </c>
      <c r="BO228" s="4" t="str">
        <f>IF(LEN(INDEX('By serial number'!$A:$AV,MATCH(TEXT($C228,"000"),'By serial number'!$A:$A,0),MATCH(_7043_DJones_1_export_excel_2_9_[[#Headers],[CEO_State]],'By serial number'!$A$1:$AV$1,0)))=0,"",INDEX('By serial number'!$A:$AV,MATCH(TEXT($C228,"000"),'By serial number'!$A:$A,0),MATCH(_7043_DJones_1_export_excel_2_9_[[#Headers],[CEO_State]],'By serial number'!$A$1:$AV$1,0)))</f>
        <v/>
      </c>
      <c r="BP228" s="4" t="str">
        <f>IF(LEN(INDEX('By serial number'!$A:$AV,MATCH(TEXT($C228,"000"),'By serial number'!$A:$A,0),MATCH(_7043_DJones_1_export_excel_2_9_[[#Headers],[CEO_Postal_Code]],'By serial number'!$A$1:$AV$1,0)))=0,"",INDEX('By serial number'!$A:$AV,MATCH(TEXT($C228,"000"),'By serial number'!$A:$A,0),MATCH(_7043_DJones_1_export_excel_2_9_[[#Headers],[CEO_Postal_Code]],'By serial number'!$A$1:$AV$1,0)))</f>
        <v/>
      </c>
      <c r="BQ228" s="4" t="str">
        <f>IF(LEN(INDEX('By serial number'!$A:$AV,MATCH(TEXT($C228,"000"),'By serial number'!$A:$A,0),MATCH(_7043_DJones_1_export_excel_2_9_[[#Headers],[CEO_Country]],'By serial number'!$A$1:$AV$1,0)))=0,"",INDEX('By serial number'!$A:$AV,MATCH(TEXT($C228,"000"),'By serial number'!$A:$A,0),MATCH(_7043_DJones_1_export_excel_2_9_[[#Headers],[CEO_Country]],'By serial number'!$A$1:$AV$1,0)))</f>
        <v/>
      </c>
      <c r="BR228" s="4" t="str">
        <f>IF(LEN(INDEX('By serial number'!$A:$AV,MATCH(TEXT($C228,"000"),'By serial number'!$A:$A,0),MATCH(_7043_DJones_1_export_excel_2_9_[[#Headers],[CEO_Phone]],'By serial number'!$A$1:$AV$1,0)))=0,"",INDEX('By serial number'!$A:$AV,MATCH(TEXT($C228,"000"),'By serial number'!$A:$A,0),MATCH(_7043_DJones_1_export_excel_2_9_[[#Headers],[CEO_Phone]],'By serial number'!$A$1:$AV$1,0)))</f>
        <v/>
      </c>
      <c r="BS228" s="4" t="str">
        <f>IF(LEN(INDEX('By serial number'!$A:$AV,MATCH(TEXT($C228,"000"),'By serial number'!$A:$A,0),MATCH(_7043_DJones_1_export_excel_2_9_[[#Headers],[CEO_Phone_Extension]],'By serial number'!$A$1:$AV$1,0)))=0,"",INDEX('By serial number'!$A:$AV,MATCH(TEXT($C228,"000"),'By serial number'!$A:$A,0),MATCH(_7043_DJones_1_export_excel_2_9_[[#Headers],[CEO_Phone_Extension]],'By serial number'!$A$1:$AV$1,0)))</f>
        <v/>
      </c>
      <c r="BT228" s="4" t="str">
        <f>IF(LEN(INDEX('By serial number'!$A:$AV,MATCH(TEXT($C228,"000"),'By serial number'!$A:$A,0),MATCH(_7043_DJones_1_export_excel_2_9_[[#Headers],[CEO_Foreign_Phone]],'By serial number'!$A$1:$AV$1,0)))=0,"",INDEX('By serial number'!$A:$AV,MATCH(TEXT($C228,"000"),'By serial number'!$A:$A,0),MATCH(_7043_DJones_1_export_excel_2_9_[[#Headers],[CEO_Foreign_Phone]],'By serial number'!$A$1:$AV$1,0)))</f>
        <v/>
      </c>
      <c r="BU228" s="4" t="str">
        <f>IFERROR(INDEX(Zerobounce!$A:$B,MATCH(_7043_DJones_1_export_excel_2_9_[[#This Row],[COMPEMAILADDRESS]],Zerobounce!$A:$A,0),2),"")</f>
        <v/>
      </c>
      <c r="BV228" s="4" t="str">
        <f>IFERROR(INDEX(Zerobounce!$A:$B,MATCH(_7043_DJones_1_export_excel_2_9_[[#This Row],[CONTACTEMAIL]],Zerobounce!$A:$A,0),2),"")</f>
        <v>catch-all</v>
      </c>
      <c r="BW228" s="11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3E0E2-9589-4C51-B5BE-C85703B959F2}">
  <sheetPr filterMode="1"/>
  <dimension ref="A1:S228"/>
  <sheetViews>
    <sheetView workbookViewId="0">
      <selection activeCell="H37" sqref="H37"/>
    </sheetView>
  </sheetViews>
  <sheetFormatPr defaultRowHeight="15" x14ac:dyDescent="0.25"/>
  <cols>
    <col min="2" max="2" width="61.140625" bestFit="1" customWidth="1"/>
    <col min="5" max="5" width="39.28515625" bestFit="1" customWidth="1"/>
  </cols>
  <sheetData>
    <row r="1" spans="1:19" x14ac:dyDescent="0.25">
      <c r="B1" t="s">
        <v>980</v>
      </c>
      <c r="C1" s="14" t="s">
        <v>975</v>
      </c>
      <c r="D1" s="10" t="s">
        <v>2483</v>
      </c>
      <c r="E1" s="10" t="s">
        <v>2484</v>
      </c>
      <c r="K1" t="s">
        <v>979</v>
      </c>
      <c r="N1" t="s">
        <v>0</v>
      </c>
      <c r="O1" t="s">
        <v>2481</v>
      </c>
      <c r="P1" t="s">
        <v>2482</v>
      </c>
      <c r="Q1" t="s">
        <v>2483</v>
      </c>
      <c r="R1" t="s">
        <v>2484</v>
      </c>
      <c r="S1" t="s">
        <v>2469</v>
      </c>
    </row>
    <row r="2" spans="1:19" hidden="1" x14ac:dyDescent="0.25">
      <c r="A2">
        <v>201</v>
      </c>
      <c r="B2" t="str">
        <f>INDEX(_7043_DJones_1_export_excel_2_9_[#All],MATCH($A2,_7043_DJones_1_export_excel_2_9_[[#All],[SERNBR]],0),MATCH("RELATIONTOAC",_7043_DJones_1_export_excel_2_9_[#Headers],0))&amp;" - "&amp;INDEX(_7043_DJones_1_export_excel_2_9_[#All],MATCH($A2,_7043_DJones_1_export_excel_2_9_[[#All],[SERNBR]],0),MATCH(B$1,_7043_DJones_1_export_excel_2_9_[#Headers],0))</f>
        <v>Owner - Gulfstream Leasing, LLC</v>
      </c>
      <c r="C2" s="10" t="str">
        <f>INDEX(_7043_DJones_1_export_excel_2_9_[#All],MATCH($A2,_7043_DJones_1_export_excel_2_9_[[#All],[SERNBR]],0),MATCH(C$1,_7043_DJones_1_export_excel_2_9_[#Headers],0))</f>
        <v>N150GV</v>
      </c>
      <c r="D2" t="str">
        <f>INDEX($M$1:$S$96,MATCH($A2,$N$1:$N$96,0),MATCH(D$1,$M$1:$S$1,0))</f>
        <v>N150GV</v>
      </c>
      <c r="E2" s="10" t="str">
        <f>INDEX($M$1:$S$96,MATCH($A2,$N$1:$N$96,0),MATCH(E$1,$M$1:$S$1,0))</f>
        <v>Gulfstream Leasing LLC</v>
      </c>
      <c r="M2" t="s">
        <v>2485</v>
      </c>
      <c r="N2">
        <v>201</v>
      </c>
      <c r="P2" t="s">
        <v>2486</v>
      </c>
      <c r="Q2" t="s">
        <v>199</v>
      </c>
      <c r="R2" t="s">
        <v>2487</v>
      </c>
      <c r="S2" t="s">
        <v>2488</v>
      </c>
    </row>
    <row r="3" spans="1:19" hidden="1" x14ac:dyDescent="0.25">
      <c r="A3" s="10">
        <v>202</v>
      </c>
      <c r="B3" s="10" t="str">
        <f>INDEX(_7043_DJones_1_export_excel_2_9_[#All],MATCH($A3,_7043_DJones_1_export_excel_2_9_[[#All],[SERNBR]],0),MATCH("RELATIONTOAC",_7043_DJones_1_export_excel_2_9_[#Headers],0))&amp;" - "&amp;INDEX(_7043_DJones_1_export_excel_2_9_[#All],MATCH($A3,_7043_DJones_1_export_excel_2_9_[[#All],[SERNBR]],0),MATCH(B$1,_7043_DJones_1_export_excel_2_9_[#Headers],0))</f>
        <v>Owner - Full Send Aviation, LLC</v>
      </c>
      <c r="C3" s="10" t="str">
        <f>INDEX(_7043_DJones_1_export_excel_2_9_[#All],MATCH($A3,_7043_DJones_1_export_excel_2_9_[[#All],[SERNBR]],0),MATCH(C$1,_7043_DJones_1_export_excel_2_9_[#Headers],0))</f>
        <v>N703HA</v>
      </c>
      <c r="D3" s="10" t="str">
        <f t="shared" ref="D3:E66" si="0">INDEX($M$1:$S$96,MATCH($A3,$N$1:$N$96,0),MATCH(D$1,$M$1:$S$1,0))</f>
        <v>N703HA</v>
      </c>
      <c r="E3" s="10" t="str">
        <f t="shared" si="0"/>
        <v>CCMP Capital Advisors LLC</v>
      </c>
      <c r="F3" s="10"/>
      <c r="M3" t="s">
        <v>2485</v>
      </c>
      <c r="N3">
        <v>202</v>
      </c>
      <c r="P3" t="s">
        <v>2486</v>
      </c>
      <c r="Q3" t="s">
        <v>207</v>
      </c>
      <c r="R3" t="s">
        <v>2489</v>
      </c>
      <c r="S3" t="s">
        <v>2488</v>
      </c>
    </row>
    <row r="4" spans="1:19" hidden="1" x14ac:dyDescent="0.25">
      <c r="A4" s="10">
        <v>203</v>
      </c>
      <c r="B4" s="10" t="str">
        <f>INDEX(_7043_DJones_1_export_excel_2_9_[#All],MATCH($A4,_7043_DJones_1_export_excel_2_9_[[#All],[SERNBR]],0),MATCH("RELATIONTOAC",_7043_DJones_1_export_excel_2_9_[#Headers],0))&amp;" - "&amp;INDEX(_7043_DJones_1_export_excel_2_9_[#All],MATCH($A4,_7043_DJones_1_export_excel_2_9_[[#All],[SERNBR]],0),MATCH(B$1,_7043_DJones_1_export_excel_2_9_[#Headers],0))</f>
        <v>Owner - 4 Love of Flight, LLC</v>
      </c>
      <c r="C4" s="10" t="str">
        <f>INDEX(_7043_DJones_1_export_excel_2_9_[#All],MATCH($A4,_7043_DJones_1_export_excel_2_9_[[#All],[SERNBR]],0),MATCH(C$1,_7043_DJones_1_export_excel_2_9_[#Headers],0))</f>
        <v>N530LD</v>
      </c>
      <c r="D4" s="10" t="str">
        <f t="shared" si="0"/>
        <v>N530GP</v>
      </c>
      <c r="E4" s="10" t="str">
        <f t="shared" si="0"/>
        <v>Corporate Jet Leasing Company LLC</v>
      </c>
      <c r="F4" s="10"/>
      <c r="M4" t="s">
        <v>2485</v>
      </c>
      <c r="N4">
        <v>203</v>
      </c>
      <c r="P4" t="s">
        <v>2486</v>
      </c>
      <c r="Q4" t="s">
        <v>2490</v>
      </c>
      <c r="R4" t="s">
        <v>2491</v>
      </c>
      <c r="S4" t="s">
        <v>2488</v>
      </c>
    </row>
    <row r="5" spans="1:19" hidden="1" x14ac:dyDescent="0.25">
      <c r="A5" s="10">
        <v>204</v>
      </c>
      <c r="B5" s="10" t="str">
        <f>INDEX(_7043_DJones_1_export_excel_2_9_[#All],MATCH($A5,_7043_DJones_1_export_excel_2_9_[[#All],[SERNBR]],0),MATCH("RELATIONTOAC",_7043_DJones_1_export_excel_2_9_[#Headers],0))&amp;" - "&amp;INDEX(_7043_DJones_1_export_excel_2_9_[#All],MATCH($A5,_7043_DJones_1_export_excel_2_9_[[#All],[SERNBR]],0),MATCH(B$1,_7043_DJones_1_export_excel_2_9_[#Headers],0))</f>
        <v>Owner - Dodson International Parts, Inc.</v>
      </c>
      <c r="C5" s="10" t="str">
        <f>INDEX(_7043_DJones_1_export_excel_2_9_[#All],MATCH($A5,_7043_DJones_1_export_excel_2_9_[[#All],[SERNBR]],0),MATCH(C$1,_7043_DJones_1_export_excel_2_9_[#Headers],0))</f>
        <v>N7476C</v>
      </c>
      <c r="D5" s="10" t="str">
        <f t="shared" si="0"/>
        <v>N373ML</v>
      </c>
      <c r="E5" s="10" t="str">
        <f t="shared" si="0"/>
        <v>All Island Charter LLC</v>
      </c>
      <c r="F5" s="10"/>
      <c r="M5" t="s">
        <v>2485</v>
      </c>
      <c r="N5">
        <v>204</v>
      </c>
      <c r="P5" t="s">
        <v>2492</v>
      </c>
      <c r="Q5" t="s">
        <v>2493</v>
      </c>
      <c r="R5" t="s">
        <v>2494</v>
      </c>
      <c r="S5" t="s">
        <v>2488</v>
      </c>
    </row>
    <row r="6" spans="1:19" x14ac:dyDescent="0.25">
      <c r="A6" s="10">
        <v>205</v>
      </c>
      <c r="B6" s="10" t="str">
        <f>INDEX(_7043_DJones_1_export_excel_2_9_[#All],MATCH($A6,_7043_DJones_1_export_excel_2_9_[[#All],[SERNBR]],0),MATCH("RELATIONTOAC",_7043_DJones_1_export_excel_2_9_[#Headers],0))&amp;" - "&amp;INDEX(_7043_DJones_1_export_excel_2_9_[#All],MATCH($A6,_7043_DJones_1_export_excel_2_9_[[#All],[SERNBR]],0),MATCH(B$1,_7043_DJones_1_export_excel_2_9_[#Headers],0))</f>
        <v>Operator - Schussboomer Systems, Inc.</v>
      </c>
      <c r="C6" s="10" t="str">
        <f>INDEX(_7043_DJones_1_export_excel_2_9_[#All],MATCH($A6,_7043_DJones_1_export_excel_2_9_[[#All],[SERNBR]],0),MATCH(C$1,_7043_DJones_1_export_excel_2_9_[#Headers],0))</f>
        <v>N29JW</v>
      </c>
      <c r="D6" s="10" t="str">
        <f t="shared" si="0"/>
        <v>N29JW</v>
      </c>
      <c r="E6" s="10" t="str">
        <f t="shared" si="0"/>
        <v>Schussboomer Systems Inc</v>
      </c>
      <c r="F6" s="10"/>
      <c r="M6" t="s">
        <v>2485</v>
      </c>
      <c r="N6">
        <v>205</v>
      </c>
      <c r="P6" t="s">
        <v>2486</v>
      </c>
      <c r="Q6" t="s">
        <v>237</v>
      </c>
      <c r="R6" t="s">
        <v>2495</v>
      </c>
      <c r="S6" t="s">
        <v>2488</v>
      </c>
    </row>
    <row r="7" spans="1:19" x14ac:dyDescent="0.25">
      <c r="A7" s="10">
        <v>205</v>
      </c>
      <c r="B7" s="10" t="str">
        <f>INDEX(_7043_DJones_1_export_excel_2_9_[#All],MATCH($A7,_7043_DJones_1_export_excel_2_9_[[#All],[SERNBR]],0),MATCH("RELATIONTOAC",_7043_DJones_1_export_excel_2_9_[#Headers],0))&amp;" - "&amp;INDEX(_7043_DJones_1_export_excel_2_9_[#All],MATCH($A7,_7043_DJones_1_export_excel_2_9_[[#All],[SERNBR]],0),MATCH(B$1,_7043_DJones_1_export_excel_2_9_[#Headers],0))</f>
        <v>Operator - Schussboomer Systems, Inc.</v>
      </c>
      <c r="C7" s="10" t="str">
        <f>INDEX(_7043_DJones_1_export_excel_2_9_[#All],MATCH($A7,_7043_DJones_1_export_excel_2_9_[[#All],[SERNBR]],0),MATCH(C$1,_7043_DJones_1_export_excel_2_9_[#Headers],0))</f>
        <v>N29JW</v>
      </c>
      <c r="D7" s="10" t="str">
        <f t="shared" si="0"/>
        <v>N29JW</v>
      </c>
      <c r="E7" s="10" t="str">
        <f t="shared" si="0"/>
        <v>Schussboomer Systems Inc</v>
      </c>
      <c r="F7" s="10"/>
      <c r="M7" t="s">
        <v>2485</v>
      </c>
      <c r="N7">
        <v>206</v>
      </c>
      <c r="P7" t="s">
        <v>2486</v>
      </c>
      <c r="Q7" t="s">
        <v>2496</v>
      </c>
      <c r="R7" t="s">
        <v>2497</v>
      </c>
      <c r="S7" t="s">
        <v>2488</v>
      </c>
    </row>
    <row r="8" spans="1:19" x14ac:dyDescent="0.25">
      <c r="A8" s="10">
        <v>206</v>
      </c>
      <c r="B8" s="10" t="str">
        <f>INDEX(_7043_DJones_1_export_excel_2_9_[#All],MATCH($A8,_7043_DJones_1_export_excel_2_9_[[#All],[SERNBR]],0),MATCH("RELATIONTOAC",_7043_DJones_1_export_excel_2_9_[#Headers],0))&amp;" - "&amp;INDEX(_7043_DJones_1_export_excel_2_9_[#All],MATCH($A8,_7043_DJones_1_export_excel_2_9_[[#All],[SERNBR]],0),MATCH(B$1,_7043_DJones_1_export_excel_2_9_[#Headers],0))</f>
        <v>Operator - North Houston Pole Line</v>
      </c>
      <c r="C8" s="10" t="str">
        <f>INDEX(_7043_DJones_1_export_excel_2_9_[#All],MATCH($A8,_7043_DJones_1_export_excel_2_9_[[#All],[SERNBR]],0),MATCH(C$1,_7043_DJones_1_export_excel_2_9_[#Headers],0))</f>
        <v>N150QA</v>
      </c>
      <c r="D8" s="10" t="str">
        <f t="shared" si="0"/>
        <v>N150KM</v>
      </c>
      <c r="E8" s="10" t="str">
        <f t="shared" si="0"/>
        <v>Adin Acquisitions Llc</v>
      </c>
      <c r="F8" s="10"/>
      <c r="M8" t="s">
        <v>2485</v>
      </c>
      <c r="N8">
        <v>208</v>
      </c>
      <c r="P8" t="s">
        <v>2486</v>
      </c>
      <c r="Q8" t="s">
        <v>255</v>
      </c>
      <c r="R8" t="s">
        <v>2498</v>
      </c>
      <c r="S8" t="s">
        <v>2488</v>
      </c>
    </row>
    <row r="9" spans="1:19" x14ac:dyDescent="0.25">
      <c r="A9" s="10">
        <v>206</v>
      </c>
      <c r="B9" s="10" t="str">
        <f>INDEX(_7043_DJones_1_export_excel_2_9_[#All],MATCH($A9,_7043_DJones_1_export_excel_2_9_[[#All],[SERNBR]],0),MATCH("RELATIONTOAC",_7043_DJones_1_export_excel_2_9_[#Headers],0))&amp;" - "&amp;INDEX(_7043_DJones_1_export_excel_2_9_[#All],MATCH($A9,_7043_DJones_1_export_excel_2_9_[[#All],[SERNBR]],0),MATCH(B$1,_7043_DJones_1_export_excel_2_9_[#Headers],0))</f>
        <v>Operator - North Houston Pole Line</v>
      </c>
      <c r="C9" s="10" t="str">
        <f>INDEX(_7043_DJones_1_export_excel_2_9_[#All],MATCH($A9,_7043_DJones_1_export_excel_2_9_[[#All],[SERNBR]],0),MATCH(C$1,_7043_DJones_1_export_excel_2_9_[#Headers],0))</f>
        <v>N150QA</v>
      </c>
      <c r="D9" s="10" t="str">
        <f t="shared" si="0"/>
        <v>N150KM</v>
      </c>
      <c r="E9" s="10" t="str">
        <f t="shared" si="0"/>
        <v>Adin Acquisitions Llc</v>
      </c>
      <c r="F9" s="10"/>
      <c r="M9" t="s">
        <v>2485</v>
      </c>
      <c r="N9">
        <v>209</v>
      </c>
      <c r="P9" t="s">
        <v>2486</v>
      </c>
      <c r="Q9" t="s">
        <v>2499</v>
      </c>
      <c r="R9" t="s">
        <v>2500</v>
      </c>
      <c r="S9" t="s">
        <v>2488</v>
      </c>
    </row>
    <row r="10" spans="1:19" hidden="1" x14ac:dyDescent="0.25">
      <c r="A10" s="10">
        <v>207</v>
      </c>
      <c r="B10" s="10" t="str">
        <f>INDEX(_7043_DJones_1_export_excel_2_9_[#All],MATCH($A10,_7043_DJones_1_export_excel_2_9_[[#All],[SERNBR]],0),MATCH("RELATIONTOAC",_7043_DJones_1_export_excel_2_9_[#Headers],0))&amp;" - "&amp;INDEX(_7043_DJones_1_export_excel_2_9_[#All],MATCH($A10,_7043_DJones_1_export_excel_2_9_[[#All],[SERNBR]],0),MATCH(B$1,_7043_DJones_1_export_excel_2_9_[#Headers],0))</f>
        <v>Owner - Blue Flag Two, Ltd.</v>
      </c>
      <c r="C10" s="10" t="str">
        <f>INDEX(_7043_DJones_1_export_excel_2_9_[#All],MATCH($A10,_7043_DJones_1_export_excel_2_9_[[#All],[SERNBR]],0),MATCH(C$1,_7043_DJones_1_export_excel_2_9_[#Headers],0))</f>
        <v>N531GP</v>
      </c>
      <c r="D10" s="10" t="e">
        <f t="shared" si="0"/>
        <v>#N/A</v>
      </c>
      <c r="E10" s="10" t="e">
        <f t="shared" si="0"/>
        <v>#N/A</v>
      </c>
      <c r="F10" s="10"/>
      <c r="M10" t="s">
        <v>2485</v>
      </c>
      <c r="N10">
        <v>210</v>
      </c>
      <c r="P10" t="s">
        <v>2486</v>
      </c>
      <c r="Q10" t="s">
        <v>266</v>
      </c>
      <c r="R10" t="s">
        <v>2501</v>
      </c>
      <c r="S10" t="s">
        <v>2488</v>
      </c>
    </row>
    <row r="11" spans="1:19" hidden="1" x14ac:dyDescent="0.25">
      <c r="A11" s="10">
        <v>208</v>
      </c>
      <c r="B11" s="10" t="str">
        <f>INDEX(_7043_DJones_1_export_excel_2_9_[#All],MATCH($A11,_7043_DJones_1_export_excel_2_9_[[#All],[SERNBR]],0),MATCH("RELATIONTOAC",_7043_DJones_1_export_excel_2_9_[#Headers],0))&amp;" - "&amp;INDEX(_7043_DJones_1_export_excel_2_9_[#All],MATCH($A11,_7043_DJones_1_export_excel_2_9_[[#All],[SERNBR]],0),MATCH(B$1,_7043_DJones_1_export_excel_2_9_[#Headers],0))</f>
        <v>Lessee - Promerica Financial Corporation</v>
      </c>
      <c r="C11" s="10" t="str">
        <f>INDEX(_7043_DJones_1_export_excel_2_9_[#All],MATCH($A11,_7043_DJones_1_export_excel_2_9_[[#All],[SERNBR]],0),MATCH(C$1,_7043_DJones_1_export_excel_2_9_[#Headers],0))</f>
        <v>N150CT</v>
      </c>
      <c r="D11" s="10" t="str">
        <f t="shared" si="0"/>
        <v>N150CT</v>
      </c>
      <c r="E11" s="10" t="str">
        <f t="shared" si="0"/>
        <v>Wells Fargo Bank Northwest NA Trustee</v>
      </c>
      <c r="F11" s="10"/>
      <c r="M11" t="s">
        <v>2485</v>
      </c>
      <c r="N11">
        <v>211</v>
      </c>
      <c r="P11" t="s">
        <v>2486</v>
      </c>
      <c r="Q11" t="s">
        <v>271</v>
      </c>
      <c r="R11" t="s">
        <v>2502</v>
      </c>
      <c r="S11" t="s">
        <v>2488</v>
      </c>
    </row>
    <row r="12" spans="1:19" hidden="1" x14ac:dyDescent="0.25">
      <c r="A12" s="10">
        <v>208</v>
      </c>
      <c r="B12" s="10" t="str">
        <f>INDEX(_7043_DJones_1_export_excel_2_9_[#All],MATCH($A12,_7043_DJones_1_export_excel_2_9_[[#All],[SERNBR]],0),MATCH("RELATIONTOAC",_7043_DJones_1_export_excel_2_9_[#Headers],0))&amp;" - "&amp;INDEX(_7043_DJones_1_export_excel_2_9_[#All],MATCH($A12,_7043_DJones_1_export_excel_2_9_[[#All],[SERNBR]],0),MATCH(B$1,_7043_DJones_1_export_excel_2_9_[#Headers],0))</f>
        <v>Lessee - Promerica Financial Corporation</v>
      </c>
      <c r="C12" s="10" t="str">
        <f>INDEX(_7043_DJones_1_export_excel_2_9_[#All],MATCH($A12,_7043_DJones_1_export_excel_2_9_[[#All],[SERNBR]],0),MATCH(C$1,_7043_DJones_1_export_excel_2_9_[#Headers],0))</f>
        <v>N150CT</v>
      </c>
      <c r="D12" s="10" t="str">
        <f t="shared" si="0"/>
        <v>N150CT</v>
      </c>
      <c r="E12" s="10" t="str">
        <f t="shared" si="0"/>
        <v>Wells Fargo Bank Northwest NA Trustee</v>
      </c>
      <c r="F12" s="10"/>
      <c r="M12" t="s">
        <v>2485</v>
      </c>
      <c r="N12">
        <v>212</v>
      </c>
      <c r="P12" t="s">
        <v>2486</v>
      </c>
      <c r="Q12" t="s">
        <v>2503</v>
      </c>
      <c r="R12" t="s">
        <v>2504</v>
      </c>
      <c r="S12" t="s">
        <v>2488</v>
      </c>
    </row>
    <row r="13" spans="1:19" hidden="1" x14ac:dyDescent="0.25">
      <c r="A13" s="10">
        <v>209</v>
      </c>
      <c r="B13" s="10" t="str">
        <f>INDEX(_7043_DJones_1_export_excel_2_9_[#All],MATCH($A13,_7043_DJones_1_export_excel_2_9_[[#All],[SERNBR]],0),MATCH("RELATIONTOAC",_7043_DJones_1_export_excel_2_9_[#Headers],0))&amp;" - "&amp;INDEX(_7043_DJones_1_export_excel_2_9_[#All],MATCH($A13,_7043_DJones_1_export_excel_2_9_[[#All],[SERNBR]],0),MATCH(B$1,_7043_DJones_1_export_excel_2_9_[#Headers],0))</f>
        <v>Aircraft Management Company - Pinnacle Aviation, Inc.</v>
      </c>
      <c r="C13" s="10" t="str">
        <f>INDEX(_7043_DJones_1_export_excel_2_9_[#All],MATCH($A13,_7043_DJones_1_export_excel_2_9_[[#All],[SERNBR]],0),MATCH(C$1,_7043_DJones_1_export_excel_2_9_[#Headers],0))</f>
        <v>N209AW</v>
      </c>
      <c r="D13" s="10" t="str">
        <f t="shared" si="0"/>
        <v>N92AJ</v>
      </c>
      <c r="E13" s="10" t="str">
        <f t="shared" si="0"/>
        <v>Alan Jay Logistics LLC</v>
      </c>
      <c r="F13" s="10"/>
      <c r="M13" t="s">
        <v>2485</v>
      </c>
      <c r="N13">
        <v>214</v>
      </c>
      <c r="P13" t="s">
        <v>2486</v>
      </c>
      <c r="Q13" t="s">
        <v>294</v>
      </c>
      <c r="R13" t="s">
        <v>2505</v>
      </c>
      <c r="S13" t="s">
        <v>2488</v>
      </c>
    </row>
    <row r="14" spans="1:19" hidden="1" x14ac:dyDescent="0.25">
      <c r="A14" s="10">
        <v>209</v>
      </c>
      <c r="B14" s="10" t="str">
        <f>INDEX(_7043_DJones_1_export_excel_2_9_[#All],MATCH($A14,_7043_DJones_1_export_excel_2_9_[[#All],[SERNBR]],0),MATCH("RELATIONTOAC",_7043_DJones_1_export_excel_2_9_[#Headers],0))&amp;" - "&amp;INDEX(_7043_DJones_1_export_excel_2_9_[#All],MATCH($A14,_7043_DJones_1_export_excel_2_9_[[#All],[SERNBR]],0),MATCH(B$1,_7043_DJones_1_export_excel_2_9_[#Headers],0))</f>
        <v>Aircraft Management Company - Pinnacle Aviation, Inc.</v>
      </c>
      <c r="C14" s="10" t="str">
        <f>INDEX(_7043_DJones_1_export_excel_2_9_[#All],MATCH($A14,_7043_DJones_1_export_excel_2_9_[[#All],[SERNBR]],0),MATCH(C$1,_7043_DJones_1_export_excel_2_9_[#Headers],0))</f>
        <v>N209AW</v>
      </c>
      <c r="D14" s="10" t="str">
        <f t="shared" si="0"/>
        <v>N92AJ</v>
      </c>
      <c r="E14" s="10" t="str">
        <f t="shared" si="0"/>
        <v>Alan Jay Logistics LLC</v>
      </c>
      <c r="F14" s="10"/>
      <c r="M14" t="s">
        <v>2485</v>
      </c>
      <c r="N14">
        <v>215</v>
      </c>
      <c r="P14" t="s">
        <v>2486</v>
      </c>
      <c r="Q14" t="s">
        <v>300</v>
      </c>
      <c r="R14" t="s">
        <v>1161</v>
      </c>
      <c r="S14" t="s">
        <v>2488</v>
      </c>
    </row>
    <row r="15" spans="1:19" hidden="1" x14ac:dyDescent="0.25">
      <c r="A15" s="10">
        <v>210</v>
      </c>
      <c r="B15" s="10" t="str">
        <f>INDEX(_7043_DJones_1_export_excel_2_9_[#All],MATCH($A15,_7043_DJones_1_export_excel_2_9_[[#All],[SERNBR]],0),MATCH("RELATIONTOAC",_7043_DJones_1_export_excel_2_9_[#Headers],0))&amp;" - "&amp;INDEX(_7043_DJones_1_export_excel_2_9_[#All],MATCH($A15,_7043_DJones_1_export_excel_2_9_[[#All],[SERNBR]],0),MATCH(B$1,_7043_DJones_1_export_excel_2_9_[#Headers],0))</f>
        <v>Owner - Dewberry Air, LLC</v>
      </c>
      <c r="C15" s="10" t="str">
        <f>INDEX(_7043_DJones_1_export_excel_2_9_[#All],MATCH($A15,_7043_DJones_1_export_excel_2_9_[[#All],[SERNBR]],0),MATCH(C$1,_7043_DJones_1_export_excel_2_9_[#Headers],0))</f>
        <v>N428JD</v>
      </c>
      <c r="D15" s="10" t="str">
        <f t="shared" si="0"/>
        <v>N428JD</v>
      </c>
      <c r="E15" s="10" t="str">
        <f t="shared" si="0"/>
        <v>Dewberry Air LLC</v>
      </c>
      <c r="F15" s="10"/>
      <c r="M15" t="s">
        <v>2485</v>
      </c>
      <c r="N15">
        <v>216</v>
      </c>
      <c r="P15" t="s">
        <v>2486</v>
      </c>
      <c r="Q15" t="s">
        <v>303</v>
      </c>
      <c r="R15" t="s">
        <v>2506</v>
      </c>
      <c r="S15" t="s">
        <v>2488</v>
      </c>
    </row>
    <row r="16" spans="1:19" hidden="1" x14ac:dyDescent="0.25">
      <c r="A16" s="10">
        <v>211</v>
      </c>
      <c r="B16" s="10" t="str">
        <f>INDEX(_7043_DJones_1_export_excel_2_9_[#All],MATCH($A16,_7043_DJones_1_export_excel_2_9_[[#All],[SERNBR]],0),MATCH("RELATIONTOAC",_7043_DJones_1_export_excel_2_9_[#Headers],0))&amp;" - "&amp;INDEX(_7043_DJones_1_export_excel_2_9_[#All],MATCH($A16,_7043_DJones_1_export_excel_2_9_[[#All],[SERNBR]],0),MATCH(B$1,_7043_DJones_1_export_excel_2_9_[#Headers],0))</f>
        <v>Co-Owner - Morales, Edgar</v>
      </c>
      <c r="C16" s="10" t="str">
        <f>INDEX(_7043_DJones_1_export_excel_2_9_[#All],MATCH($A16,_7043_DJones_1_export_excel_2_9_[[#All],[SERNBR]],0),MATCH(C$1,_7043_DJones_1_export_excel_2_9_[#Headers],0))</f>
        <v>N248SL</v>
      </c>
      <c r="D16" s="10" t="str">
        <f t="shared" si="0"/>
        <v>N248SL</v>
      </c>
      <c r="E16" s="10" t="str">
        <f t="shared" si="0"/>
        <v>Stim-Air Inc</v>
      </c>
      <c r="F16" s="10"/>
      <c r="M16" t="s">
        <v>2485</v>
      </c>
      <c r="N16">
        <v>217</v>
      </c>
      <c r="P16" t="s">
        <v>2486</v>
      </c>
      <c r="Q16" t="s">
        <v>308</v>
      </c>
      <c r="R16" t="s">
        <v>310</v>
      </c>
      <c r="S16" t="s">
        <v>2488</v>
      </c>
    </row>
    <row r="17" spans="1:19" hidden="1" x14ac:dyDescent="0.25">
      <c r="A17" s="10">
        <v>211</v>
      </c>
      <c r="B17" s="10" t="str">
        <f>INDEX(_7043_DJones_1_export_excel_2_9_[#All],MATCH($A17,_7043_DJones_1_export_excel_2_9_[[#All],[SERNBR]],0),MATCH("RELATIONTOAC",_7043_DJones_1_export_excel_2_9_[#Headers],0))&amp;" - "&amp;INDEX(_7043_DJones_1_export_excel_2_9_[#All],MATCH($A17,_7043_DJones_1_export_excel_2_9_[[#All],[SERNBR]],0),MATCH(B$1,_7043_DJones_1_export_excel_2_9_[#Headers],0))</f>
        <v>Co-Owner - Morales, Edgar</v>
      </c>
      <c r="C17" s="10" t="str">
        <f>INDEX(_7043_DJones_1_export_excel_2_9_[#All],MATCH($A17,_7043_DJones_1_export_excel_2_9_[[#All],[SERNBR]],0),MATCH(C$1,_7043_DJones_1_export_excel_2_9_[#Headers],0))</f>
        <v>N248SL</v>
      </c>
      <c r="D17" s="10" t="str">
        <f t="shared" si="0"/>
        <v>N248SL</v>
      </c>
      <c r="E17" s="10" t="str">
        <f t="shared" si="0"/>
        <v>Stim-Air Inc</v>
      </c>
      <c r="F17" s="10"/>
      <c r="M17" t="s">
        <v>2485</v>
      </c>
      <c r="N17">
        <v>218</v>
      </c>
      <c r="P17" t="s">
        <v>2486</v>
      </c>
      <c r="Q17" t="s">
        <v>2507</v>
      </c>
      <c r="R17" t="s">
        <v>2508</v>
      </c>
      <c r="S17" t="s">
        <v>2488</v>
      </c>
    </row>
    <row r="18" spans="1:19" hidden="1" x14ac:dyDescent="0.25">
      <c r="A18" s="10">
        <v>211</v>
      </c>
      <c r="B18" s="10" t="str">
        <f>INDEX(_7043_DJones_1_export_excel_2_9_[#All],MATCH($A18,_7043_DJones_1_export_excel_2_9_[[#All],[SERNBR]],0),MATCH("RELATIONTOAC",_7043_DJones_1_export_excel_2_9_[#Headers],0))&amp;" - "&amp;INDEX(_7043_DJones_1_export_excel_2_9_[#All],MATCH($A18,_7043_DJones_1_export_excel_2_9_[[#All],[SERNBR]],0),MATCH(B$1,_7043_DJones_1_export_excel_2_9_[#Headers],0))</f>
        <v>Co-Owner - Morales, Edgar</v>
      </c>
      <c r="C18" s="10" t="str">
        <f>INDEX(_7043_DJones_1_export_excel_2_9_[#All],MATCH($A18,_7043_DJones_1_export_excel_2_9_[[#All],[SERNBR]],0),MATCH(C$1,_7043_DJones_1_export_excel_2_9_[#Headers],0))</f>
        <v>N248SL</v>
      </c>
      <c r="D18" s="10" t="str">
        <f t="shared" si="0"/>
        <v>N248SL</v>
      </c>
      <c r="E18" s="10" t="str">
        <f t="shared" si="0"/>
        <v>Stim-Air Inc</v>
      </c>
      <c r="F18" s="10"/>
      <c r="M18" t="s">
        <v>2485</v>
      </c>
      <c r="N18">
        <v>220</v>
      </c>
      <c r="P18" t="s">
        <v>2486</v>
      </c>
      <c r="Q18" t="s">
        <v>2509</v>
      </c>
      <c r="R18" t="s">
        <v>2510</v>
      </c>
      <c r="S18" t="s">
        <v>2488</v>
      </c>
    </row>
    <row r="19" spans="1:19" hidden="1" x14ac:dyDescent="0.25">
      <c r="A19" s="10">
        <v>212</v>
      </c>
      <c r="B19" s="10" t="str">
        <f>INDEX(_7043_DJones_1_export_excel_2_9_[#All],MATCH($A19,_7043_DJones_1_export_excel_2_9_[[#All],[SERNBR]],0),MATCH("RELATIONTOAC",_7043_DJones_1_export_excel_2_9_[#Headers],0))&amp;" - "&amp;INDEX(_7043_DJones_1_export_excel_2_9_[#All],MATCH($A19,_7043_DJones_1_export_excel_2_9_[[#All],[SERNBR]],0),MATCH(B$1,_7043_DJones_1_export_excel_2_9_[#Headers],0))</f>
        <v>Owner - Koselig, LLC</v>
      </c>
      <c r="C19" s="10" t="str">
        <f>INDEX(_7043_DJones_1_export_excel_2_9_[#All],MATCH($A19,_7043_DJones_1_export_excel_2_9_[[#All],[SERNBR]],0),MATCH(C$1,_7043_DJones_1_export_excel_2_9_[#Headers],0))</f>
        <v>N150JN</v>
      </c>
      <c r="D19" s="10" t="str">
        <f t="shared" si="0"/>
        <v>N502RP</v>
      </c>
      <c r="E19" s="10" t="str">
        <f t="shared" si="0"/>
        <v>AVN Air LLC</v>
      </c>
      <c r="F19" s="10"/>
      <c r="M19" t="s">
        <v>2485</v>
      </c>
      <c r="N19">
        <v>222</v>
      </c>
      <c r="P19" t="s">
        <v>2486</v>
      </c>
      <c r="Q19" t="s">
        <v>356</v>
      </c>
      <c r="R19" t="s">
        <v>2511</v>
      </c>
      <c r="S19" t="s">
        <v>2488</v>
      </c>
    </row>
    <row r="20" spans="1:19" hidden="1" x14ac:dyDescent="0.25">
      <c r="A20" s="10">
        <v>213</v>
      </c>
      <c r="B20" s="10" t="str">
        <f>INDEX(_7043_DJones_1_export_excel_2_9_[#All],MATCH($A20,_7043_DJones_1_export_excel_2_9_[[#All],[SERNBR]],0),MATCH("RELATIONTOAC",_7043_DJones_1_export_excel_2_9_[#Headers],0))&amp;" - "&amp;INDEX(_7043_DJones_1_export_excel_2_9_[#All],MATCH($A20,_7043_DJones_1_export_excel_2_9_[[#All],[SERNBR]],0),MATCH(B$1,_7043_DJones_1_export_excel_2_9_[#Headers],0))</f>
        <v>Owner - Bravo Zulu G150, LLC</v>
      </c>
      <c r="C20" s="10" t="str">
        <f>INDEX(_7043_DJones_1_export_excel_2_9_[#All],MATCH($A20,_7043_DJones_1_export_excel_2_9_[[#All],[SERNBR]],0),MATCH(C$1,_7043_DJones_1_export_excel_2_9_[#Headers],0))</f>
        <v>N5950C</v>
      </c>
      <c r="D20" s="10" t="e">
        <f t="shared" si="0"/>
        <v>#N/A</v>
      </c>
      <c r="E20" s="10" t="e">
        <f t="shared" si="0"/>
        <v>#N/A</v>
      </c>
      <c r="F20" s="10"/>
      <c r="M20" t="s">
        <v>2485</v>
      </c>
      <c r="N20">
        <v>223</v>
      </c>
      <c r="P20" t="s">
        <v>2486</v>
      </c>
      <c r="Q20" t="s">
        <v>363</v>
      </c>
      <c r="R20" t="s">
        <v>2512</v>
      </c>
      <c r="S20" t="s">
        <v>2488</v>
      </c>
    </row>
    <row r="21" spans="1:19" x14ac:dyDescent="0.25">
      <c r="A21" s="10">
        <v>214</v>
      </c>
      <c r="B21" s="10" t="str">
        <f>INDEX(_7043_DJones_1_export_excel_2_9_[#All],MATCH($A21,_7043_DJones_1_export_excel_2_9_[[#All],[SERNBR]],0),MATCH("RELATIONTOAC",_7043_DJones_1_export_excel_2_9_[#Headers],0))&amp;" - "&amp;INDEX(_7043_DJones_1_export_excel_2_9_[#All],MATCH($A21,_7043_DJones_1_export_excel_2_9_[[#All],[SERNBR]],0),MATCH(B$1,_7043_DJones_1_export_excel_2_9_[#Headers],0))</f>
        <v>Operator - Warren, James D.</v>
      </c>
      <c r="C21" s="10" t="str">
        <f>INDEX(_7043_DJones_1_export_excel_2_9_[#All],MATCH($A21,_7043_DJones_1_export_excel_2_9_[[#All],[SERNBR]],0),MATCH(C$1,_7043_DJones_1_export_excel_2_9_[#Headers],0))</f>
        <v>N777FL</v>
      </c>
      <c r="D21" s="10" t="str">
        <f t="shared" si="0"/>
        <v>N777FL</v>
      </c>
      <c r="E21" s="10" t="str">
        <f t="shared" si="0"/>
        <v>Agnes LLC</v>
      </c>
      <c r="F21" s="10"/>
      <c r="M21" t="s">
        <v>2485</v>
      </c>
      <c r="N21">
        <v>226</v>
      </c>
      <c r="P21" t="s">
        <v>2486</v>
      </c>
      <c r="Q21" t="s">
        <v>379</v>
      </c>
      <c r="R21" t="s">
        <v>2513</v>
      </c>
      <c r="S21" t="s">
        <v>2488</v>
      </c>
    </row>
    <row r="22" spans="1:19" x14ac:dyDescent="0.25">
      <c r="A22" s="10">
        <v>214</v>
      </c>
      <c r="B22" s="10" t="str">
        <f>INDEX(_7043_DJones_1_export_excel_2_9_[#All],MATCH($A22,_7043_DJones_1_export_excel_2_9_[[#All],[SERNBR]],0),MATCH("RELATIONTOAC",_7043_DJones_1_export_excel_2_9_[#Headers],0))&amp;" - "&amp;INDEX(_7043_DJones_1_export_excel_2_9_[#All],MATCH($A22,_7043_DJones_1_export_excel_2_9_[[#All],[SERNBR]],0),MATCH(B$1,_7043_DJones_1_export_excel_2_9_[#Headers],0))</f>
        <v>Operator - Warren, James D.</v>
      </c>
      <c r="C22" s="10" t="str">
        <f>INDEX(_7043_DJones_1_export_excel_2_9_[#All],MATCH($A22,_7043_DJones_1_export_excel_2_9_[[#All],[SERNBR]],0),MATCH(C$1,_7043_DJones_1_export_excel_2_9_[#Headers],0))</f>
        <v>N777FL</v>
      </c>
      <c r="D22" s="10" t="str">
        <f t="shared" si="0"/>
        <v>N777FL</v>
      </c>
      <c r="E22" s="10" t="str">
        <f t="shared" si="0"/>
        <v>Agnes LLC</v>
      </c>
      <c r="F22" s="10"/>
      <c r="M22" t="s">
        <v>2485</v>
      </c>
      <c r="N22">
        <v>228</v>
      </c>
      <c r="P22" t="s">
        <v>2486</v>
      </c>
      <c r="Q22" t="s">
        <v>2514</v>
      </c>
      <c r="R22" t="s">
        <v>2515</v>
      </c>
      <c r="S22" t="s">
        <v>2488</v>
      </c>
    </row>
    <row r="23" spans="1:19" x14ac:dyDescent="0.25">
      <c r="A23" s="10">
        <v>215</v>
      </c>
      <c r="B23" s="10" t="str">
        <f>INDEX(_7043_DJones_1_export_excel_2_9_[#All],MATCH($A23,_7043_DJones_1_export_excel_2_9_[[#All],[SERNBR]],0),MATCH("RELATIONTOAC",_7043_DJones_1_export_excel_2_9_[#Headers],0))&amp;" - "&amp;INDEX(_7043_DJones_1_export_excel_2_9_[#All],MATCH($A23,_7043_DJones_1_export_excel_2_9_[[#All],[SERNBR]],0),MATCH(B$1,_7043_DJones_1_export_excel_2_9_[#Headers],0))</f>
        <v>Operator - Gulfstream Aerospace Corporation</v>
      </c>
      <c r="C23" s="10" t="str">
        <f>INDEX(_7043_DJones_1_export_excel_2_9_[#All],MATCH($A23,_7043_DJones_1_export_excel_2_9_[[#All],[SERNBR]],0),MATCH(C$1,_7043_DJones_1_export_excel_2_9_[#Headers],0))</f>
        <v>N247PS</v>
      </c>
      <c r="D23" s="10" t="str">
        <f t="shared" si="0"/>
        <v>N247PS</v>
      </c>
      <c r="E23" s="10" t="str">
        <f t="shared" si="0"/>
        <v>Gulfstream Aerospace Corporation</v>
      </c>
      <c r="F23" s="10"/>
      <c r="M23" t="s">
        <v>2485</v>
      </c>
      <c r="N23">
        <v>233</v>
      </c>
      <c r="P23" t="s">
        <v>2486</v>
      </c>
      <c r="Q23" t="s">
        <v>1367</v>
      </c>
      <c r="R23" t="s">
        <v>2516</v>
      </c>
      <c r="S23" t="s">
        <v>2488</v>
      </c>
    </row>
    <row r="24" spans="1:19" x14ac:dyDescent="0.25">
      <c r="A24" s="10">
        <v>215</v>
      </c>
      <c r="B24" s="10" t="str">
        <f>INDEX(_7043_DJones_1_export_excel_2_9_[#All],MATCH($A24,_7043_DJones_1_export_excel_2_9_[[#All],[SERNBR]],0),MATCH("RELATIONTOAC",_7043_DJones_1_export_excel_2_9_[#Headers],0))&amp;" - "&amp;INDEX(_7043_DJones_1_export_excel_2_9_[#All],MATCH($A24,_7043_DJones_1_export_excel_2_9_[[#All],[SERNBR]],0),MATCH(B$1,_7043_DJones_1_export_excel_2_9_[#Headers],0))</f>
        <v>Operator - Gulfstream Aerospace Corporation</v>
      </c>
      <c r="C24" s="10" t="str">
        <f>INDEX(_7043_DJones_1_export_excel_2_9_[#All],MATCH($A24,_7043_DJones_1_export_excel_2_9_[[#All],[SERNBR]],0),MATCH(C$1,_7043_DJones_1_export_excel_2_9_[#Headers],0))</f>
        <v>N247PS</v>
      </c>
      <c r="D24" s="10" t="str">
        <f t="shared" si="0"/>
        <v>N247PS</v>
      </c>
      <c r="E24" s="10" t="str">
        <f t="shared" si="0"/>
        <v>Gulfstream Aerospace Corporation</v>
      </c>
      <c r="F24" s="10"/>
      <c r="M24" t="s">
        <v>2485</v>
      </c>
      <c r="N24">
        <v>235</v>
      </c>
      <c r="P24" t="s">
        <v>2486</v>
      </c>
      <c r="Q24" t="s">
        <v>2517</v>
      </c>
      <c r="R24" t="s">
        <v>2518</v>
      </c>
      <c r="S24" t="s">
        <v>2488</v>
      </c>
    </row>
    <row r="25" spans="1:19" x14ac:dyDescent="0.25">
      <c r="A25" s="10">
        <v>216</v>
      </c>
      <c r="B25" s="10" t="str">
        <f>INDEX(_7043_DJones_1_export_excel_2_9_[#All],MATCH($A25,_7043_DJones_1_export_excel_2_9_[[#All],[SERNBR]],0),MATCH("RELATIONTOAC",_7043_DJones_1_export_excel_2_9_[#Headers],0))&amp;" - "&amp;INDEX(_7043_DJones_1_export_excel_2_9_[#All],MATCH($A25,_7043_DJones_1_export_excel_2_9_[[#All],[SERNBR]],0),MATCH(B$1,_7043_DJones_1_export_excel_2_9_[#Headers],0))</f>
        <v>Operator - CAF, LLC</v>
      </c>
      <c r="C25" s="10" t="str">
        <f>INDEX(_7043_DJones_1_export_excel_2_9_[#All],MATCH($A25,_7043_DJones_1_export_excel_2_9_[[#All],[SERNBR]],0),MATCH(C$1,_7043_DJones_1_export_excel_2_9_[#Headers],0))</f>
        <v>N192SW</v>
      </c>
      <c r="D25" s="10" t="str">
        <f t="shared" si="0"/>
        <v>N192SW</v>
      </c>
      <c r="E25" s="10" t="str">
        <f t="shared" si="0"/>
        <v>Contract Transportation Systems Company</v>
      </c>
      <c r="F25" s="10"/>
      <c r="M25" t="s">
        <v>2485</v>
      </c>
      <c r="N25">
        <v>237</v>
      </c>
      <c r="P25" t="s">
        <v>2486</v>
      </c>
      <c r="Q25" t="s">
        <v>1465</v>
      </c>
      <c r="R25" t="s">
        <v>2519</v>
      </c>
      <c r="S25" t="s">
        <v>2488</v>
      </c>
    </row>
    <row r="26" spans="1:19" x14ac:dyDescent="0.25">
      <c r="A26" s="10">
        <v>216</v>
      </c>
      <c r="B26" s="10" t="str">
        <f>INDEX(_7043_DJones_1_export_excel_2_9_[#All],MATCH($A26,_7043_DJones_1_export_excel_2_9_[[#All],[SERNBR]],0),MATCH("RELATIONTOAC",_7043_DJones_1_export_excel_2_9_[#Headers],0))&amp;" - "&amp;INDEX(_7043_DJones_1_export_excel_2_9_[#All],MATCH($A26,_7043_DJones_1_export_excel_2_9_[[#All],[SERNBR]],0),MATCH(B$1,_7043_DJones_1_export_excel_2_9_[#Headers],0))</f>
        <v>Operator - CAF, LLC</v>
      </c>
      <c r="C26" s="10" t="str">
        <f>INDEX(_7043_DJones_1_export_excel_2_9_[#All],MATCH($A26,_7043_DJones_1_export_excel_2_9_[[#All],[SERNBR]],0),MATCH(C$1,_7043_DJones_1_export_excel_2_9_[#Headers],0))</f>
        <v>N192SW</v>
      </c>
      <c r="D26" s="10" t="str">
        <f t="shared" si="0"/>
        <v>N192SW</v>
      </c>
      <c r="E26" s="10" t="str">
        <f t="shared" si="0"/>
        <v>Contract Transportation Systems Company</v>
      </c>
      <c r="F26" s="10"/>
      <c r="M26" t="s">
        <v>2485</v>
      </c>
      <c r="N26">
        <v>238</v>
      </c>
      <c r="P26" t="s">
        <v>2486</v>
      </c>
      <c r="Q26" t="s">
        <v>2520</v>
      </c>
      <c r="R26" t="s">
        <v>2521</v>
      </c>
      <c r="S26" t="s">
        <v>2488</v>
      </c>
    </row>
    <row r="27" spans="1:19" hidden="1" x14ac:dyDescent="0.25">
      <c r="A27" s="10">
        <v>217</v>
      </c>
      <c r="B27" s="10" t="str">
        <f>INDEX(_7043_DJones_1_export_excel_2_9_[#All],MATCH($A27,_7043_DJones_1_export_excel_2_9_[[#All],[SERNBR]],0),MATCH("RELATIONTOAC",_7043_DJones_1_export_excel_2_9_[#Headers],0))&amp;" - "&amp;INDEX(_7043_DJones_1_export_excel_2_9_[#All],MATCH($A27,_7043_DJones_1_export_excel_2_9_[[#All],[SERNBR]],0),MATCH(B$1,_7043_DJones_1_export_excel_2_9_[#Headers],0))</f>
        <v>Owner - GS 150-217, LLC</v>
      </c>
      <c r="C27" s="10" t="str">
        <f>INDEX(_7043_DJones_1_export_excel_2_9_[#All],MATCH($A27,_7043_DJones_1_export_excel_2_9_[[#All],[SERNBR]],0),MATCH(C$1,_7043_DJones_1_export_excel_2_9_[#Headers],0))</f>
        <v>N217MS</v>
      </c>
      <c r="D27" s="10" t="str">
        <f t="shared" si="0"/>
        <v>N217MS</v>
      </c>
      <c r="E27" s="10" t="str">
        <f t="shared" si="0"/>
        <v>GS 150-217 LLC</v>
      </c>
      <c r="F27" s="10"/>
      <c r="M27" t="s">
        <v>2485</v>
      </c>
      <c r="N27">
        <v>239</v>
      </c>
      <c r="P27" t="s">
        <v>2486</v>
      </c>
      <c r="Q27" t="s">
        <v>2522</v>
      </c>
      <c r="R27" t="s">
        <v>2523</v>
      </c>
      <c r="S27" t="s">
        <v>2488</v>
      </c>
    </row>
    <row r="28" spans="1:19" hidden="1" x14ac:dyDescent="0.25">
      <c r="A28" s="10">
        <v>218</v>
      </c>
      <c r="B28" s="10" t="str">
        <f>INDEX(_7043_DJones_1_export_excel_2_9_[#All],MATCH($A28,_7043_DJones_1_export_excel_2_9_[[#All],[SERNBR]],0),MATCH("RELATIONTOAC",_7043_DJones_1_export_excel_2_9_[#Headers],0))&amp;" - "&amp;INDEX(_7043_DJones_1_export_excel_2_9_[#All],MATCH($A28,_7043_DJones_1_export_excel_2_9_[[#All],[SERNBR]],0),MATCH(B$1,_7043_DJones_1_export_excel_2_9_[#Headers],0))</f>
        <v>Owner - Conquest Air, LLC</v>
      </c>
      <c r="C28" s="10" t="str">
        <f>INDEX(_7043_DJones_1_export_excel_2_9_[#All],MATCH($A28,_7043_DJones_1_export_excel_2_9_[[#All],[SERNBR]],0),MATCH(C$1,_7043_DJones_1_export_excel_2_9_[#Headers],0))</f>
        <v>N1HE</v>
      </c>
      <c r="D28" s="10" t="str">
        <f t="shared" si="0"/>
        <v>N969WR</v>
      </c>
      <c r="E28" s="10" t="str">
        <f t="shared" si="0"/>
        <v>W A Richardson Builders</v>
      </c>
      <c r="F28" s="10"/>
      <c r="M28" t="s">
        <v>2485</v>
      </c>
      <c r="N28">
        <v>240</v>
      </c>
      <c r="P28" t="s">
        <v>2486</v>
      </c>
      <c r="Q28" t="s">
        <v>480</v>
      </c>
      <c r="R28" t="s">
        <v>486</v>
      </c>
      <c r="S28" t="s">
        <v>2488</v>
      </c>
    </row>
    <row r="29" spans="1:19" hidden="1" x14ac:dyDescent="0.25">
      <c r="A29" s="10">
        <v>219</v>
      </c>
      <c r="B29" s="10" t="str">
        <f>INDEX(_7043_DJones_1_export_excel_2_9_[#All],MATCH($A29,_7043_DJones_1_export_excel_2_9_[[#All],[SERNBR]],0),MATCH("RELATIONTOAC",_7043_DJones_1_export_excel_2_9_[#Headers],0))&amp;" - "&amp;INDEX(_7043_DJones_1_export_excel_2_9_[#All],MATCH($A29,_7043_DJones_1_export_excel_2_9_[[#All],[SERNBR]],0),MATCH(B$1,_7043_DJones_1_export_excel_2_9_[#Headers],0))</f>
        <v>Charter Company - Aerocardal, Ltda.</v>
      </c>
      <c r="C29" s="10" t="str">
        <f>INDEX(_7043_DJones_1_export_excel_2_9_[#All],MATCH($A29,_7043_DJones_1_export_excel_2_9_[[#All],[SERNBR]],0),MATCH(C$1,_7043_DJones_1_export_excel_2_9_[#Headers],0))</f>
        <v>CC-CWK</v>
      </c>
      <c r="D29" s="10" t="e">
        <f t="shared" si="0"/>
        <v>#N/A</v>
      </c>
      <c r="E29" s="10" t="e">
        <f t="shared" si="0"/>
        <v>#N/A</v>
      </c>
      <c r="F29" s="10"/>
      <c r="M29" t="s">
        <v>2485</v>
      </c>
      <c r="N29">
        <v>242</v>
      </c>
      <c r="P29" t="s">
        <v>2486</v>
      </c>
      <c r="Q29" t="s">
        <v>2524</v>
      </c>
      <c r="R29" t="s">
        <v>2525</v>
      </c>
      <c r="S29" t="s">
        <v>2488</v>
      </c>
    </row>
    <row r="30" spans="1:19" hidden="1" x14ac:dyDescent="0.25">
      <c r="A30" s="10">
        <v>219</v>
      </c>
      <c r="B30" s="10" t="str">
        <f>INDEX(_7043_DJones_1_export_excel_2_9_[#All],MATCH($A30,_7043_DJones_1_export_excel_2_9_[[#All],[SERNBR]],0),MATCH("RELATIONTOAC",_7043_DJones_1_export_excel_2_9_[#Headers],0))&amp;" - "&amp;INDEX(_7043_DJones_1_export_excel_2_9_[#All],MATCH($A30,_7043_DJones_1_export_excel_2_9_[[#All],[SERNBR]],0),MATCH(B$1,_7043_DJones_1_export_excel_2_9_[#Headers],0))</f>
        <v>Charter Company - Aerocardal, Ltda.</v>
      </c>
      <c r="C30" s="10" t="str">
        <f>INDEX(_7043_DJones_1_export_excel_2_9_[#All],MATCH($A30,_7043_DJones_1_export_excel_2_9_[[#All],[SERNBR]],0),MATCH(C$1,_7043_DJones_1_export_excel_2_9_[#Headers],0))</f>
        <v>CC-CWK</v>
      </c>
      <c r="D30" s="10" t="e">
        <f t="shared" si="0"/>
        <v>#N/A</v>
      </c>
      <c r="E30" s="10" t="e">
        <f t="shared" si="0"/>
        <v>#N/A</v>
      </c>
      <c r="F30" s="10"/>
      <c r="M30" t="s">
        <v>2485</v>
      </c>
      <c r="N30">
        <v>243</v>
      </c>
      <c r="P30" t="s">
        <v>2486</v>
      </c>
      <c r="Q30" t="s">
        <v>1537</v>
      </c>
      <c r="R30" t="s">
        <v>2526</v>
      </c>
      <c r="S30" t="s">
        <v>2488</v>
      </c>
    </row>
    <row r="31" spans="1:19" hidden="1" x14ac:dyDescent="0.25">
      <c r="A31" s="10">
        <v>220</v>
      </c>
      <c r="B31" s="10" t="str">
        <f>INDEX(_7043_DJones_1_export_excel_2_9_[#All],MATCH($A31,_7043_DJones_1_export_excel_2_9_[[#All],[SERNBR]],0),MATCH("RELATIONTOAC",_7043_DJones_1_export_excel_2_9_[#Headers],0))&amp;" - "&amp;INDEX(_7043_DJones_1_export_excel_2_9_[#All],MATCH($A31,_7043_DJones_1_export_excel_2_9_[[#All],[SERNBR]],0),MATCH(B$1,_7043_DJones_1_export_excel_2_9_[#Headers],0))</f>
        <v>Aircraft Management Company - Bradley Mack Aviation, Inc.</v>
      </c>
      <c r="C31" s="10" t="str">
        <f>INDEX(_7043_DJones_1_export_excel_2_9_[#All],MATCH($A31,_7043_DJones_1_export_excel_2_9_[[#All],[SERNBR]],0),MATCH(C$1,_7043_DJones_1_export_excel_2_9_[#Headers],0))</f>
        <v>N150MT</v>
      </c>
      <c r="D31" s="10" t="str">
        <f t="shared" si="0"/>
        <v>N197HF</v>
      </c>
      <c r="E31" s="10" t="str">
        <f t="shared" si="0"/>
        <v>Hormel Foods Corporate Services LLC</v>
      </c>
      <c r="F31" s="10"/>
      <c r="M31" t="s">
        <v>2485</v>
      </c>
      <c r="N31">
        <v>244</v>
      </c>
      <c r="P31" t="s">
        <v>2486</v>
      </c>
      <c r="Q31" t="s">
        <v>497</v>
      </c>
      <c r="R31" t="s">
        <v>2527</v>
      </c>
      <c r="S31" t="s">
        <v>2488</v>
      </c>
    </row>
    <row r="32" spans="1:19" hidden="1" x14ac:dyDescent="0.25">
      <c r="A32" s="10">
        <v>220</v>
      </c>
      <c r="B32" s="10" t="str">
        <f>INDEX(_7043_DJones_1_export_excel_2_9_[#All],MATCH($A32,_7043_DJones_1_export_excel_2_9_[[#All],[SERNBR]],0),MATCH("RELATIONTOAC",_7043_DJones_1_export_excel_2_9_[#Headers],0))&amp;" - "&amp;INDEX(_7043_DJones_1_export_excel_2_9_[#All],MATCH($A32,_7043_DJones_1_export_excel_2_9_[[#All],[SERNBR]],0),MATCH(B$1,_7043_DJones_1_export_excel_2_9_[#Headers],0))</f>
        <v>Aircraft Management Company - Bradley Mack Aviation, Inc.</v>
      </c>
      <c r="C32" s="10" t="str">
        <f>INDEX(_7043_DJones_1_export_excel_2_9_[#All],MATCH($A32,_7043_DJones_1_export_excel_2_9_[[#All],[SERNBR]],0),MATCH(C$1,_7043_DJones_1_export_excel_2_9_[#Headers],0))</f>
        <v>N150MT</v>
      </c>
      <c r="D32" s="10" t="str">
        <f t="shared" si="0"/>
        <v>N197HF</v>
      </c>
      <c r="E32" s="10" t="str">
        <f t="shared" si="0"/>
        <v>Hormel Foods Corporate Services LLC</v>
      </c>
      <c r="F32" s="10"/>
      <c r="M32" t="s">
        <v>2485</v>
      </c>
      <c r="N32">
        <v>245</v>
      </c>
      <c r="P32" t="s">
        <v>2486</v>
      </c>
      <c r="Q32" t="s">
        <v>2528</v>
      </c>
      <c r="R32" t="s">
        <v>2529</v>
      </c>
      <c r="S32" t="s">
        <v>2488</v>
      </c>
    </row>
    <row r="33" spans="1:19" hidden="1" x14ac:dyDescent="0.25">
      <c r="A33" s="10">
        <v>220</v>
      </c>
      <c r="B33" s="10" t="str">
        <f>INDEX(_7043_DJones_1_export_excel_2_9_[#All],MATCH($A33,_7043_DJones_1_export_excel_2_9_[[#All],[SERNBR]],0),MATCH("RELATIONTOAC",_7043_DJones_1_export_excel_2_9_[#Headers],0))&amp;" - "&amp;INDEX(_7043_DJones_1_export_excel_2_9_[#All],MATCH($A33,_7043_DJones_1_export_excel_2_9_[[#All],[SERNBR]],0),MATCH(B$1,_7043_DJones_1_export_excel_2_9_[#Headers],0))</f>
        <v>Aircraft Management Company - Bradley Mack Aviation, Inc.</v>
      </c>
      <c r="C33" s="10" t="str">
        <f>INDEX(_7043_DJones_1_export_excel_2_9_[#All],MATCH($A33,_7043_DJones_1_export_excel_2_9_[[#All],[SERNBR]],0),MATCH(C$1,_7043_DJones_1_export_excel_2_9_[#Headers],0))</f>
        <v>N150MT</v>
      </c>
      <c r="D33" s="10" t="str">
        <f t="shared" si="0"/>
        <v>N197HF</v>
      </c>
      <c r="E33" s="10" t="str">
        <f t="shared" si="0"/>
        <v>Hormel Foods Corporate Services LLC</v>
      </c>
      <c r="F33" s="10"/>
      <c r="M33" t="s">
        <v>2485</v>
      </c>
      <c r="N33">
        <v>247</v>
      </c>
      <c r="P33" t="s">
        <v>2486</v>
      </c>
      <c r="Q33" t="s">
        <v>2530</v>
      </c>
      <c r="R33" t="s">
        <v>1584</v>
      </c>
      <c r="S33" t="s">
        <v>2488</v>
      </c>
    </row>
    <row r="34" spans="1:19" hidden="1" x14ac:dyDescent="0.25">
      <c r="A34" s="10">
        <v>221</v>
      </c>
      <c r="B34" s="10" t="str">
        <f>INDEX(_7043_DJones_1_export_excel_2_9_[#All],MATCH($A34,_7043_DJones_1_export_excel_2_9_[[#All],[SERNBR]],0),MATCH("RELATIONTOAC",_7043_DJones_1_export_excel_2_9_[#Headers],0))&amp;" - "&amp;INDEX(_7043_DJones_1_export_excel_2_9_[#All],MATCH($A34,_7043_DJones_1_export_excel_2_9_[[#All],[SERNBR]],0),MATCH(B$1,_7043_DJones_1_export_excel_2_9_[#Headers],0))</f>
        <v>Aircraft Management Company - Solairus Aviation</v>
      </c>
      <c r="C34" s="10" t="str">
        <f>INDEX(_7043_DJones_1_export_excel_2_9_[#All],MATCH($A34,_7043_DJones_1_export_excel_2_9_[[#All],[SERNBR]],0),MATCH(C$1,_7043_DJones_1_export_excel_2_9_[#Headers],0))</f>
        <v>N705AK</v>
      </c>
      <c r="D34" s="10" t="e">
        <f t="shared" si="0"/>
        <v>#N/A</v>
      </c>
      <c r="E34" s="10" t="e">
        <f t="shared" si="0"/>
        <v>#N/A</v>
      </c>
      <c r="F34" s="10"/>
      <c r="M34" t="s">
        <v>2485</v>
      </c>
      <c r="N34">
        <v>249</v>
      </c>
      <c r="P34" t="s">
        <v>2486</v>
      </c>
      <c r="Q34" t="s">
        <v>550</v>
      </c>
      <c r="R34" t="s">
        <v>2531</v>
      </c>
      <c r="S34" t="s">
        <v>2488</v>
      </c>
    </row>
    <row r="35" spans="1:19" hidden="1" x14ac:dyDescent="0.25">
      <c r="A35" s="10">
        <v>221</v>
      </c>
      <c r="B35" s="10" t="str">
        <f>INDEX(_7043_DJones_1_export_excel_2_9_[#All],MATCH($A35,_7043_DJones_1_export_excel_2_9_[[#All],[SERNBR]],0),MATCH("RELATIONTOAC",_7043_DJones_1_export_excel_2_9_[#Headers],0))&amp;" - "&amp;INDEX(_7043_DJones_1_export_excel_2_9_[#All],MATCH($A35,_7043_DJones_1_export_excel_2_9_[[#All],[SERNBR]],0),MATCH(B$1,_7043_DJones_1_export_excel_2_9_[#Headers],0))</f>
        <v>Aircraft Management Company - Solairus Aviation</v>
      </c>
      <c r="C35" s="10" t="str">
        <f>INDEX(_7043_DJones_1_export_excel_2_9_[#All],MATCH($A35,_7043_DJones_1_export_excel_2_9_[[#All],[SERNBR]],0),MATCH(C$1,_7043_DJones_1_export_excel_2_9_[#Headers],0))</f>
        <v>N705AK</v>
      </c>
      <c r="D35" s="10" t="e">
        <f t="shared" si="0"/>
        <v>#N/A</v>
      </c>
      <c r="E35" s="10" t="e">
        <f t="shared" si="0"/>
        <v>#N/A</v>
      </c>
      <c r="F35" s="10"/>
      <c r="M35" t="s">
        <v>2485</v>
      </c>
      <c r="N35">
        <v>250</v>
      </c>
      <c r="P35" t="s">
        <v>2492</v>
      </c>
      <c r="Q35" t="s">
        <v>554</v>
      </c>
      <c r="R35" t="s">
        <v>2532</v>
      </c>
      <c r="S35" t="s">
        <v>2488</v>
      </c>
    </row>
    <row r="36" spans="1:19" x14ac:dyDescent="0.25">
      <c r="A36" s="10">
        <v>222</v>
      </c>
      <c r="B36" s="10" t="str">
        <f>INDEX(_7043_DJones_1_export_excel_2_9_[#All],MATCH($A36,_7043_DJones_1_export_excel_2_9_[[#All],[SERNBR]],0),MATCH("RELATIONTOAC",_7043_DJones_1_export_excel_2_9_[#Headers],0))&amp;" - "&amp;INDEX(_7043_DJones_1_export_excel_2_9_[#All],MATCH($A36,_7043_DJones_1_export_excel_2_9_[[#All],[SERNBR]],0),MATCH(B$1,_7043_DJones_1_export_excel_2_9_[#Headers],0))</f>
        <v>Operator - 6404805 Manitoba, Ltd.</v>
      </c>
      <c r="C36" s="10" t="str">
        <f>INDEX(_7043_DJones_1_export_excel_2_9_[#All],MATCH($A36,_7043_DJones_1_export_excel_2_9_[[#All],[SERNBR]],0),MATCH(C$1,_7043_DJones_1_export_excel_2_9_[#Headers],0))</f>
        <v>C-FTXX</v>
      </c>
      <c r="D36" s="10" t="str">
        <f t="shared" si="0"/>
        <v>C-FTXX</v>
      </c>
      <c r="E36" s="10" t="str">
        <f t="shared" si="0"/>
        <v>6404805 Manitoba Ltd</v>
      </c>
      <c r="F36" s="10"/>
      <c r="M36" t="s">
        <v>2485</v>
      </c>
      <c r="N36">
        <v>251</v>
      </c>
      <c r="P36" t="s">
        <v>2486</v>
      </c>
      <c r="Q36" t="s">
        <v>2533</v>
      </c>
      <c r="R36" t="s">
        <v>2534</v>
      </c>
      <c r="S36" t="s">
        <v>2488</v>
      </c>
    </row>
    <row r="37" spans="1:19" x14ac:dyDescent="0.25">
      <c r="A37" s="10">
        <v>222</v>
      </c>
      <c r="B37" s="10" t="str">
        <f>INDEX(_7043_DJones_1_export_excel_2_9_[#All],MATCH($A37,_7043_DJones_1_export_excel_2_9_[[#All],[SERNBR]],0),MATCH("RELATIONTOAC",_7043_DJones_1_export_excel_2_9_[#Headers],0))&amp;" - "&amp;INDEX(_7043_DJones_1_export_excel_2_9_[#All],MATCH($A37,_7043_DJones_1_export_excel_2_9_[[#All],[SERNBR]],0),MATCH(B$1,_7043_DJones_1_export_excel_2_9_[#Headers],0))</f>
        <v>Operator - 6404805 Manitoba, Ltd.</v>
      </c>
      <c r="C37" s="10" t="str">
        <f>INDEX(_7043_DJones_1_export_excel_2_9_[#All],MATCH($A37,_7043_DJones_1_export_excel_2_9_[[#All],[SERNBR]],0),MATCH(C$1,_7043_DJones_1_export_excel_2_9_[#Headers],0))</f>
        <v>C-FTXX</v>
      </c>
      <c r="D37" s="10" t="str">
        <f t="shared" si="0"/>
        <v>C-FTXX</v>
      </c>
      <c r="E37" s="10" t="str">
        <f t="shared" si="0"/>
        <v>6404805 Manitoba Ltd</v>
      </c>
      <c r="F37" s="10"/>
      <c r="M37" t="s">
        <v>2485</v>
      </c>
      <c r="N37">
        <v>252</v>
      </c>
      <c r="P37" t="s">
        <v>2486</v>
      </c>
      <c r="Q37" t="s">
        <v>300</v>
      </c>
      <c r="R37" t="s">
        <v>2487</v>
      </c>
      <c r="S37" t="s">
        <v>2488</v>
      </c>
    </row>
    <row r="38" spans="1:19" x14ac:dyDescent="0.25">
      <c r="A38" s="10">
        <v>223</v>
      </c>
      <c r="B38" s="10" t="str">
        <f>INDEX(_7043_DJones_1_export_excel_2_9_[#All],MATCH($A38,_7043_DJones_1_export_excel_2_9_[[#All],[SERNBR]],0),MATCH("RELATIONTOAC",_7043_DJones_1_export_excel_2_9_[#Headers],0))&amp;" - "&amp;INDEX(_7043_DJones_1_export_excel_2_9_[#All],MATCH($A38,_7043_DJones_1_export_excel_2_9_[[#All],[SERNBR]],0),MATCH(B$1,_7043_DJones_1_export_excel_2_9_[#Headers],0))</f>
        <v>Operator - MHW Group Holdings, LLC</v>
      </c>
      <c r="C38" s="10" t="str">
        <f>INDEX(_7043_DJones_1_export_excel_2_9_[#All],MATCH($A38,_7043_DJones_1_export_excel_2_9_[[#All],[SERNBR]],0),MATCH(C$1,_7043_DJones_1_export_excel_2_9_[#Headers],0))</f>
        <v>N611NC</v>
      </c>
      <c r="D38" s="10" t="str">
        <f t="shared" si="0"/>
        <v>N611NC</v>
      </c>
      <c r="E38" s="10" t="str">
        <f t="shared" si="0"/>
        <v>NDC Equipment Leasing LLC</v>
      </c>
      <c r="F38" s="10"/>
      <c r="M38" t="s">
        <v>2485</v>
      </c>
      <c r="N38">
        <v>253</v>
      </c>
      <c r="P38" t="s">
        <v>2486</v>
      </c>
      <c r="Q38" t="s">
        <v>2535</v>
      </c>
      <c r="R38" t="s">
        <v>2536</v>
      </c>
      <c r="S38" t="s">
        <v>2537</v>
      </c>
    </row>
    <row r="39" spans="1:19" x14ac:dyDescent="0.25">
      <c r="A39" s="10">
        <v>223</v>
      </c>
      <c r="B39" s="10" t="str">
        <f>INDEX(_7043_DJones_1_export_excel_2_9_[#All],MATCH($A39,_7043_DJones_1_export_excel_2_9_[[#All],[SERNBR]],0),MATCH("RELATIONTOAC",_7043_DJones_1_export_excel_2_9_[#Headers],0))&amp;" - "&amp;INDEX(_7043_DJones_1_export_excel_2_9_[#All],MATCH($A39,_7043_DJones_1_export_excel_2_9_[[#All],[SERNBR]],0),MATCH(B$1,_7043_DJones_1_export_excel_2_9_[#Headers],0))</f>
        <v>Operator - MHW Group Holdings, LLC</v>
      </c>
      <c r="C39" s="10" t="str">
        <f>INDEX(_7043_DJones_1_export_excel_2_9_[#All],MATCH($A39,_7043_DJones_1_export_excel_2_9_[[#All],[SERNBR]],0),MATCH(C$1,_7043_DJones_1_export_excel_2_9_[#Headers],0))</f>
        <v>N611NC</v>
      </c>
      <c r="D39" s="10" t="str">
        <f t="shared" si="0"/>
        <v>N611NC</v>
      </c>
      <c r="E39" s="10" t="str">
        <f t="shared" si="0"/>
        <v>NDC Equipment Leasing LLC</v>
      </c>
      <c r="F39" s="10"/>
      <c r="M39" t="s">
        <v>2485</v>
      </c>
      <c r="N39">
        <v>254</v>
      </c>
      <c r="P39" t="s">
        <v>2486</v>
      </c>
      <c r="Q39" t="s">
        <v>571</v>
      </c>
      <c r="R39" t="s">
        <v>2538</v>
      </c>
      <c r="S39" t="s">
        <v>2488</v>
      </c>
    </row>
    <row r="40" spans="1:19" hidden="1" x14ac:dyDescent="0.25">
      <c r="A40" s="10">
        <v>224</v>
      </c>
      <c r="B40" s="10" t="str">
        <f>INDEX(_7043_DJones_1_export_excel_2_9_[#All],MATCH($A40,_7043_DJones_1_export_excel_2_9_[[#All],[SERNBR]],0),MATCH("RELATIONTOAC",_7043_DJones_1_export_excel_2_9_[#Headers],0))&amp;" - "&amp;INDEX(_7043_DJones_1_export_excel_2_9_[#All],MATCH($A40,_7043_DJones_1_export_excel_2_9_[[#All],[SERNBR]],0),MATCH(B$1,_7043_DJones_1_export_excel_2_9_[#Headers],0))</f>
        <v>Owner - Gator Tracks, LLC</v>
      </c>
      <c r="C40" s="10" t="str">
        <f>INDEX(_7043_DJones_1_export_excel_2_9_[#All],MATCH($A40,_7043_DJones_1_export_excel_2_9_[[#All],[SERNBR]],0),MATCH(C$1,_7043_DJones_1_export_excel_2_9_[#Headers],0))</f>
        <v>N224GG</v>
      </c>
      <c r="D40" s="10" t="e">
        <f t="shared" si="0"/>
        <v>#N/A</v>
      </c>
      <c r="E40" s="10" t="e">
        <f t="shared" si="0"/>
        <v>#N/A</v>
      </c>
      <c r="F40" s="10"/>
      <c r="M40" t="s">
        <v>2485</v>
      </c>
      <c r="N40">
        <v>255</v>
      </c>
      <c r="P40" t="s">
        <v>2486</v>
      </c>
      <c r="Q40" t="s">
        <v>1647</v>
      </c>
      <c r="R40" t="s">
        <v>2539</v>
      </c>
      <c r="S40" t="s">
        <v>2488</v>
      </c>
    </row>
    <row r="41" spans="1:19" x14ac:dyDescent="0.25">
      <c r="A41" s="10">
        <v>225</v>
      </c>
      <c r="B41" s="10" t="str">
        <f>INDEX(_7043_DJones_1_export_excel_2_9_[#All],MATCH($A41,_7043_DJones_1_export_excel_2_9_[[#All],[SERNBR]],0),MATCH("RELATIONTOAC",_7043_DJones_1_export_excel_2_9_[#Headers],0))&amp;" - "&amp;INDEX(_7043_DJones_1_export_excel_2_9_[#All],MATCH($A41,_7043_DJones_1_export_excel_2_9_[[#All],[SERNBR]],0),MATCH(B$1,_7043_DJones_1_export_excel_2_9_[#Headers],0))</f>
        <v>Operator - Gulfstream Aerospace Corporation</v>
      </c>
      <c r="C41" s="10" t="str">
        <f>INDEX(_7043_DJones_1_export_excel_2_9_[#All],MATCH($A41,_7043_DJones_1_export_excel_2_9_[[#All],[SERNBR]],0),MATCH(C$1,_7043_DJones_1_export_excel_2_9_[#Headers],0))</f>
        <v>N365GA</v>
      </c>
      <c r="D41" s="10" t="e">
        <f t="shared" si="0"/>
        <v>#N/A</v>
      </c>
      <c r="E41" s="10" t="e">
        <f t="shared" si="0"/>
        <v>#N/A</v>
      </c>
      <c r="F41" s="10"/>
      <c r="M41" t="s">
        <v>2485</v>
      </c>
      <c r="N41">
        <v>256</v>
      </c>
      <c r="P41" t="s">
        <v>2486</v>
      </c>
      <c r="Q41" t="s">
        <v>578</v>
      </c>
      <c r="R41" t="s">
        <v>2540</v>
      </c>
      <c r="S41" t="s">
        <v>2488</v>
      </c>
    </row>
    <row r="42" spans="1:19" x14ac:dyDescent="0.25">
      <c r="A42" s="10">
        <v>225</v>
      </c>
      <c r="B42" s="10" t="str">
        <f>INDEX(_7043_DJones_1_export_excel_2_9_[#All],MATCH($A42,_7043_DJones_1_export_excel_2_9_[[#All],[SERNBR]],0),MATCH("RELATIONTOAC",_7043_DJones_1_export_excel_2_9_[#Headers],0))&amp;" - "&amp;INDEX(_7043_DJones_1_export_excel_2_9_[#All],MATCH($A42,_7043_DJones_1_export_excel_2_9_[[#All],[SERNBR]],0),MATCH(B$1,_7043_DJones_1_export_excel_2_9_[#Headers],0))</f>
        <v>Operator - Gulfstream Aerospace Corporation</v>
      </c>
      <c r="C42" s="10" t="str">
        <f>INDEX(_7043_DJones_1_export_excel_2_9_[#All],MATCH($A42,_7043_DJones_1_export_excel_2_9_[[#All],[SERNBR]],0),MATCH(C$1,_7043_DJones_1_export_excel_2_9_[#Headers],0))</f>
        <v>N365GA</v>
      </c>
      <c r="D42" s="10" t="e">
        <f t="shared" si="0"/>
        <v>#N/A</v>
      </c>
      <c r="E42" s="10" t="e">
        <f t="shared" si="0"/>
        <v>#N/A</v>
      </c>
      <c r="F42" s="10"/>
      <c r="M42" t="s">
        <v>2485</v>
      </c>
      <c r="N42">
        <v>257</v>
      </c>
      <c r="P42" t="s">
        <v>2486</v>
      </c>
      <c r="Q42" t="s">
        <v>589</v>
      </c>
      <c r="R42" t="s">
        <v>2541</v>
      </c>
      <c r="S42" t="s">
        <v>2488</v>
      </c>
    </row>
    <row r="43" spans="1:19" hidden="1" x14ac:dyDescent="0.25">
      <c r="A43" s="10">
        <v>226</v>
      </c>
      <c r="B43" s="10" t="str">
        <f>INDEX(_7043_DJones_1_export_excel_2_9_[#All],MATCH($A43,_7043_DJones_1_export_excel_2_9_[[#All],[SERNBR]],0),MATCH("RELATIONTOAC",_7043_DJones_1_export_excel_2_9_[#Headers],0))&amp;" - "&amp;INDEX(_7043_DJones_1_export_excel_2_9_[#All],MATCH($A43,_7043_DJones_1_export_excel_2_9_[[#All],[SERNBR]],0),MATCH(B$1,_7043_DJones_1_export_excel_2_9_[#Headers],0))</f>
        <v>Aircraft Management Company - CSM Aviation</v>
      </c>
      <c r="C43" s="10" t="str">
        <f>INDEX(_7043_DJones_1_export_excel_2_9_[#All],MATCH($A43,_7043_DJones_1_export_excel_2_9_[[#All],[SERNBR]],0),MATCH(C$1,_7043_DJones_1_export_excel_2_9_[#Headers],0))</f>
        <v>N8821C</v>
      </c>
      <c r="D43" s="10" t="str">
        <f t="shared" si="0"/>
        <v>N8821C</v>
      </c>
      <c r="E43" s="10" t="str">
        <f t="shared" si="0"/>
        <v>Chevron USA Inc</v>
      </c>
      <c r="F43" s="10"/>
      <c r="M43" t="s">
        <v>2485</v>
      </c>
      <c r="N43">
        <v>258</v>
      </c>
      <c r="P43" t="s">
        <v>2486</v>
      </c>
      <c r="Q43" t="s">
        <v>595</v>
      </c>
      <c r="R43" t="s">
        <v>2542</v>
      </c>
      <c r="S43" t="s">
        <v>2488</v>
      </c>
    </row>
    <row r="44" spans="1:19" hidden="1" x14ac:dyDescent="0.25">
      <c r="A44" s="10">
        <v>226</v>
      </c>
      <c r="B44" s="10" t="str">
        <f>INDEX(_7043_DJones_1_export_excel_2_9_[#All],MATCH($A44,_7043_DJones_1_export_excel_2_9_[[#All],[SERNBR]],0),MATCH("RELATIONTOAC",_7043_DJones_1_export_excel_2_9_[#Headers],0))&amp;" - "&amp;INDEX(_7043_DJones_1_export_excel_2_9_[#All],MATCH($A44,_7043_DJones_1_export_excel_2_9_[[#All],[SERNBR]],0),MATCH(B$1,_7043_DJones_1_export_excel_2_9_[#Headers],0))</f>
        <v>Aircraft Management Company - CSM Aviation</v>
      </c>
      <c r="C44" s="10" t="str">
        <f>INDEX(_7043_DJones_1_export_excel_2_9_[#All],MATCH($A44,_7043_DJones_1_export_excel_2_9_[[#All],[SERNBR]],0),MATCH(C$1,_7043_DJones_1_export_excel_2_9_[#Headers],0))</f>
        <v>N8821C</v>
      </c>
      <c r="D44" s="10" t="str">
        <f t="shared" si="0"/>
        <v>N8821C</v>
      </c>
      <c r="E44" s="10" t="str">
        <f t="shared" si="0"/>
        <v>Chevron USA Inc</v>
      </c>
      <c r="F44" s="10"/>
      <c r="M44" t="s">
        <v>2485</v>
      </c>
      <c r="N44">
        <v>259</v>
      </c>
      <c r="P44" t="s">
        <v>2486</v>
      </c>
      <c r="Q44" t="s">
        <v>1685</v>
      </c>
      <c r="R44" t="s">
        <v>2543</v>
      </c>
      <c r="S44" t="s">
        <v>2488</v>
      </c>
    </row>
    <row r="45" spans="1:19" hidden="1" x14ac:dyDescent="0.25">
      <c r="A45" s="10">
        <v>227</v>
      </c>
      <c r="B45" s="10" t="str">
        <f>INDEX(_7043_DJones_1_export_excel_2_9_[#All],MATCH($A45,_7043_DJones_1_export_excel_2_9_[[#All],[SERNBR]],0),MATCH("RELATIONTOAC",_7043_DJones_1_export_excel_2_9_[#Headers],0))&amp;" - "&amp;INDEX(_7043_DJones_1_export_excel_2_9_[#All],MATCH($A45,_7043_DJones_1_export_excel_2_9_[[#All],[SERNBR]],0),MATCH(B$1,_7043_DJones_1_export_excel_2_9_[#Headers],0))</f>
        <v>Flight Department - Executive Capital Corporation</v>
      </c>
      <c r="C45" s="10" t="str">
        <f>INDEX(_7043_DJones_1_export_excel_2_9_[#All],MATCH($A45,_7043_DJones_1_export_excel_2_9_[[#All],[SERNBR]],0),MATCH(C$1,_7043_DJones_1_export_excel_2_9_[#Headers],0))</f>
        <v>N100SR</v>
      </c>
      <c r="D45" s="10" t="e">
        <f t="shared" si="0"/>
        <v>#N/A</v>
      </c>
      <c r="E45" s="10" t="e">
        <f t="shared" si="0"/>
        <v>#N/A</v>
      </c>
      <c r="F45" s="10"/>
      <c r="M45" t="s">
        <v>2485</v>
      </c>
      <c r="N45">
        <v>260</v>
      </c>
      <c r="P45" t="s">
        <v>2486</v>
      </c>
      <c r="Q45" t="s">
        <v>614</v>
      </c>
      <c r="R45" t="s">
        <v>2544</v>
      </c>
      <c r="S45" t="s">
        <v>2488</v>
      </c>
    </row>
    <row r="46" spans="1:19" hidden="1" x14ac:dyDescent="0.25">
      <c r="A46" s="10">
        <v>227</v>
      </c>
      <c r="B46" s="10" t="str">
        <f>INDEX(_7043_DJones_1_export_excel_2_9_[#All],MATCH($A46,_7043_DJones_1_export_excel_2_9_[[#All],[SERNBR]],0),MATCH("RELATIONTOAC",_7043_DJones_1_export_excel_2_9_[#Headers],0))&amp;" - "&amp;INDEX(_7043_DJones_1_export_excel_2_9_[#All],MATCH($A46,_7043_DJones_1_export_excel_2_9_[[#All],[SERNBR]],0),MATCH(B$1,_7043_DJones_1_export_excel_2_9_[#Headers],0))</f>
        <v>Flight Department - Executive Capital Corporation</v>
      </c>
      <c r="C46" s="10" t="str">
        <f>INDEX(_7043_DJones_1_export_excel_2_9_[#All],MATCH($A46,_7043_DJones_1_export_excel_2_9_[[#All],[SERNBR]],0),MATCH(C$1,_7043_DJones_1_export_excel_2_9_[#Headers],0))</f>
        <v>N100SR</v>
      </c>
      <c r="D46" s="10" t="e">
        <f t="shared" si="0"/>
        <v>#N/A</v>
      </c>
      <c r="E46" s="10" t="e">
        <f t="shared" si="0"/>
        <v>#N/A</v>
      </c>
      <c r="F46" s="10"/>
      <c r="M46" t="s">
        <v>2485</v>
      </c>
      <c r="N46">
        <v>261</v>
      </c>
      <c r="P46" t="s">
        <v>2486</v>
      </c>
      <c r="Q46" t="s">
        <v>2545</v>
      </c>
      <c r="R46" t="s">
        <v>2525</v>
      </c>
      <c r="S46" t="s">
        <v>2488</v>
      </c>
    </row>
    <row r="47" spans="1:19" hidden="1" x14ac:dyDescent="0.25">
      <c r="A47" s="10">
        <v>228</v>
      </c>
      <c r="B47" s="10" t="str">
        <f>INDEX(_7043_DJones_1_export_excel_2_9_[#All],MATCH($A47,_7043_DJones_1_export_excel_2_9_[[#All],[SERNBR]],0),MATCH("RELATIONTOAC",_7043_DJones_1_export_excel_2_9_[#Headers],0))&amp;" - "&amp;INDEX(_7043_DJones_1_export_excel_2_9_[#All],MATCH($A47,_7043_DJones_1_export_excel_2_9_[[#All],[SERNBR]],0),MATCH(B$1,_7043_DJones_1_export_excel_2_9_[#Headers],0))</f>
        <v>Aircraft Management Company - Keystone Aviation, LLC</v>
      </c>
      <c r="C47" s="10" t="str">
        <f>INDEX(_7043_DJones_1_export_excel_2_9_[#All],MATCH($A47,_7043_DJones_1_export_excel_2_9_[[#All],[SERNBR]],0),MATCH(C$1,_7043_DJones_1_export_excel_2_9_[#Headers],0))</f>
        <v>N100GX</v>
      </c>
      <c r="D47" s="10" t="str">
        <f t="shared" si="0"/>
        <v>VP-BMA</v>
      </c>
      <c r="E47" s="10" t="str">
        <f t="shared" si="0"/>
        <v>Execujet Charter AG</v>
      </c>
      <c r="F47" s="10"/>
      <c r="M47" t="s">
        <v>2485</v>
      </c>
      <c r="N47">
        <v>262</v>
      </c>
      <c r="P47" t="s">
        <v>2486</v>
      </c>
      <c r="Q47" t="s">
        <v>634</v>
      </c>
      <c r="R47" t="s">
        <v>2546</v>
      </c>
      <c r="S47" t="s">
        <v>2488</v>
      </c>
    </row>
    <row r="48" spans="1:19" hidden="1" x14ac:dyDescent="0.25">
      <c r="A48" s="10">
        <v>228</v>
      </c>
      <c r="B48" s="10" t="str">
        <f>INDEX(_7043_DJones_1_export_excel_2_9_[#All],MATCH($A48,_7043_DJones_1_export_excel_2_9_[[#All],[SERNBR]],0),MATCH("RELATIONTOAC",_7043_DJones_1_export_excel_2_9_[#Headers],0))&amp;" - "&amp;INDEX(_7043_DJones_1_export_excel_2_9_[#All],MATCH($A48,_7043_DJones_1_export_excel_2_9_[[#All],[SERNBR]],0),MATCH(B$1,_7043_DJones_1_export_excel_2_9_[#Headers],0))</f>
        <v>Aircraft Management Company - Keystone Aviation, LLC</v>
      </c>
      <c r="C48" s="10" t="str">
        <f>INDEX(_7043_DJones_1_export_excel_2_9_[#All],MATCH($A48,_7043_DJones_1_export_excel_2_9_[[#All],[SERNBR]],0),MATCH(C$1,_7043_DJones_1_export_excel_2_9_[#Headers],0))</f>
        <v>N100GX</v>
      </c>
      <c r="D48" s="10" t="str">
        <f t="shared" si="0"/>
        <v>VP-BMA</v>
      </c>
      <c r="E48" s="10" t="str">
        <f t="shared" si="0"/>
        <v>Execujet Charter AG</v>
      </c>
      <c r="F48" s="10"/>
      <c r="M48" t="s">
        <v>2485</v>
      </c>
      <c r="N48">
        <v>263</v>
      </c>
      <c r="P48" t="s">
        <v>2486</v>
      </c>
      <c r="Q48" t="s">
        <v>640</v>
      </c>
      <c r="R48" t="s">
        <v>2547</v>
      </c>
      <c r="S48" t="s">
        <v>2488</v>
      </c>
    </row>
    <row r="49" spans="1:19" hidden="1" x14ac:dyDescent="0.25">
      <c r="A49" s="10">
        <v>229</v>
      </c>
      <c r="B49" s="10" t="str">
        <f>INDEX(_7043_DJones_1_export_excel_2_9_[#All],MATCH($A49,_7043_DJones_1_export_excel_2_9_[[#All],[SERNBR]],0),MATCH("RELATIONTOAC",_7043_DJones_1_export_excel_2_9_[#Headers],0))&amp;" - "&amp;INDEX(_7043_DJones_1_export_excel_2_9_[#All],MATCH($A49,_7043_DJones_1_export_excel_2_9_[[#All],[SERNBR]],0),MATCH(B$1,_7043_DJones_1_export_excel_2_9_[#Headers],0))</f>
        <v>Owner - Golden Eagle Management, LLC</v>
      </c>
      <c r="C49" s="10" t="str">
        <f>INDEX(_7043_DJones_1_export_excel_2_9_[#All],MATCH($A49,_7043_DJones_1_export_excel_2_9_[[#All],[SERNBR]],0),MATCH(C$1,_7043_DJones_1_export_excel_2_9_[#Headers],0))</f>
        <v>N518KH</v>
      </c>
      <c r="D49" s="10" t="e">
        <f t="shared" si="0"/>
        <v>#N/A</v>
      </c>
      <c r="E49" s="10" t="e">
        <f t="shared" si="0"/>
        <v>#N/A</v>
      </c>
      <c r="F49" s="10"/>
      <c r="M49" t="s">
        <v>2485</v>
      </c>
      <c r="N49">
        <v>264</v>
      </c>
      <c r="P49" t="s">
        <v>2486</v>
      </c>
      <c r="Q49" t="s">
        <v>1719</v>
      </c>
      <c r="R49" t="s">
        <v>2548</v>
      </c>
      <c r="S49" t="s">
        <v>2488</v>
      </c>
    </row>
    <row r="50" spans="1:19" hidden="1" x14ac:dyDescent="0.25">
      <c r="A50" s="10">
        <v>230</v>
      </c>
      <c r="B50" s="10" t="str">
        <f>INDEX(_7043_DJones_1_export_excel_2_9_[#All],MATCH($A50,_7043_DJones_1_export_excel_2_9_[[#All],[SERNBR]],0),MATCH("RELATIONTOAC",_7043_DJones_1_export_excel_2_9_[#Headers],0))&amp;" - "&amp;INDEX(_7043_DJones_1_export_excel_2_9_[#All],MATCH($A50,_7043_DJones_1_export_excel_2_9_[[#All],[SERNBR]],0),MATCH(B$1,_7043_DJones_1_export_excel_2_9_[#Headers],0))</f>
        <v>Owner - Gator One Air, LLC</v>
      </c>
      <c r="C50" s="10" t="str">
        <f>INDEX(_7043_DJones_1_export_excel_2_9_[#All],MATCH($A50,_7043_DJones_1_export_excel_2_9_[[#All],[SERNBR]],0),MATCH(C$1,_7043_DJones_1_export_excel_2_9_[#Headers],0))</f>
        <v>N722SW</v>
      </c>
      <c r="D50" s="10" t="e">
        <f t="shared" si="0"/>
        <v>#N/A</v>
      </c>
      <c r="E50" s="10" t="e">
        <f t="shared" si="0"/>
        <v>#N/A</v>
      </c>
      <c r="F50" s="10"/>
      <c r="M50" t="s">
        <v>2485</v>
      </c>
      <c r="N50">
        <v>265</v>
      </c>
      <c r="P50" t="s">
        <v>2486</v>
      </c>
      <c r="Q50" t="s">
        <v>1732</v>
      </c>
      <c r="R50" t="s">
        <v>2549</v>
      </c>
      <c r="S50" t="s">
        <v>2488</v>
      </c>
    </row>
    <row r="51" spans="1:19" hidden="1" x14ac:dyDescent="0.25">
      <c r="A51" s="10">
        <v>231</v>
      </c>
      <c r="B51" s="10" t="str">
        <f>INDEX(_7043_DJones_1_export_excel_2_9_[#All],MATCH($A51,_7043_DJones_1_export_excel_2_9_[[#All],[SERNBR]],0),MATCH("RELATIONTOAC",_7043_DJones_1_export_excel_2_9_[#Headers],0))&amp;" - "&amp;INDEX(_7043_DJones_1_export_excel_2_9_[#All],MATCH($A51,_7043_DJones_1_export_excel_2_9_[[#All],[SERNBR]],0),MATCH(B$1,_7043_DJones_1_export_excel_2_9_[#Headers],0))</f>
        <v>Aircraft Management Company - Clay Lacy Aviation, Inc.</v>
      </c>
      <c r="C51" s="10" t="str">
        <f>INDEX(_7043_DJones_1_export_excel_2_9_[#All],MATCH($A51,_7043_DJones_1_export_excel_2_9_[[#All],[SERNBR]],0),MATCH(C$1,_7043_DJones_1_export_excel_2_9_[#Headers],0))</f>
        <v>N787BN</v>
      </c>
      <c r="D51" s="10" t="e">
        <f t="shared" si="0"/>
        <v>#N/A</v>
      </c>
      <c r="E51" s="10" t="e">
        <f t="shared" si="0"/>
        <v>#N/A</v>
      </c>
      <c r="F51" s="10"/>
      <c r="M51" t="s">
        <v>2485</v>
      </c>
      <c r="N51">
        <v>266</v>
      </c>
      <c r="P51" t="s">
        <v>2492</v>
      </c>
      <c r="Q51" t="s">
        <v>1753</v>
      </c>
      <c r="R51" t="s">
        <v>2550</v>
      </c>
      <c r="S51" t="s">
        <v>2488</v>
      </c>
    </row>
    <row r="52" spans="1:19" hidden="1" x14ac:dyDescent="0.25">
      <c r="A52" s="10">
        <v>231</v>
      </c>
      <c r="B52" s="10" t="str">
        <f>INDEX(_7043_DJones_1_export_excel_2_9_[#All],MATCH($A52,_7043_DJones_1_export_excel_2_9_[[#All],[SERNBR]],0),MATCH("RELATIONTOAC",_7043_DJones_1_export_excel_2_9_[#Headers],0))&amp;" - "&amp;INDEX(_7043_DJones_1_export_excel_2_9_[#All],MATCH($A52,_7043_DJones_1_export_excel_2_9_[[#All],[SERNBR]],0),MATCH(B$1,_7043_DJones_1_export_excel_2_9_[#Headers],0))</f>
        <v>Aircraft Management Company - Clay Lacy Aviation, Inc.</v>
      </c>
      <c r="C52" s="10" t="str">
        <f>INDEX(_7043_DJones_1_export_excel_2_9_[#All],MATCH($A52,_7043_DJones_1_export_excel_2_9_[[#All],[SERNBR]],0),MATCH(C$1,_7043_DJones_1_export_excel_2_9_[#Headers],0))</f>
        <v>N787BN</v>
      </c>
      <c r="D52" s="10" t="e">
        <f t="shared" si="0"/>
        <v>#N/A</v>
      </c>
      <c r="E52" s="10" t="e">
        <f t="shared" si="0"/>
        <v>#N/A</v>
      </c>
      <c r="F52" s="10"/>
      <c r="M52" t="s">
        <v>2485</v>
      </c>
      <c r="N52">
        <v>267</v>
      </c>
      <c r="P52" t="s">
        <v>2486</v>
      </c>
      <c r="Q52" t="s">
        <v>2551</v>
      </c>
      <c r="R52" t="s">
        <v>2552</v>
      </c>
      <c r="S52" t="s">
        <v>2488</v>
      </c>
    </row>
    <row r="53" spans="1:19" hidden="1" x14ac:dyDescent="0.25">
      <c r="A53" s="10">
        <v>232</v>
      </c>
      <c r="B53" s="10" t="str">
        <f>INDEX(_7043_DJones_1_export_excel_2_9_[#All],MATCH($A53,_7043_DJones_1_export_excel_2_9_[[#All],[SERNBR]],0),MATCH("RELATIONTOAC",_7043_DJones_1_export_excel_2_9_[#Headers],0))&amp;" - "&amp;INDEX(_7043_DJones_1_export_excel_2_9_[#All],MATCH($A53,_7043_DJones_1_export_excel_2_9_[[#All],[SERNBR]],0),MATCH(B$1,_7043_DJones_1_export_excel_2_9_[#Headers],0))</f>
        <v>Aircraft Management Company - Keystone Aviation, LLC</v>
      </c>
      <c r="C53" s="10" t="str">
        <f>INDEX(_7043_DJones_1_export_excel_2_9_[#All],MATCH($A53,_7043_DJones_1_export_excel_2_9_[[#All],[SERNBR]],0),MATCH(C$1,_7043_DJones_1_export_excel_2_9_[#Headers],0))</f>
        <v>N928ST</v>
      </c>
      <c r="D53" s="10" t="e">
        <f t="shared" si="0"/>
        <v>#N/A</v>
      </c>
      <c r="E53" s="10" t="e">
        <f t="shared" si="0"/>
        <v>#N/A</v>
      </c>
      <c r="F53" s="10"/>
      <c r="M53" t="s">
        <v>2485</v>
      </c>
      <c r="N53">
        <v>268</v>
      </c>
      <c r="P53" t="s">
        <v>2486</v>
      </c>
      <c r="Q53" t="s">
        <v>657</v>
      </c>
      <c r="R53" t="s">
        <v>2553</v>
      </c>
      <c r="S53" t="s">
        <v>2488</v>
      </c>
    </row>
    <row r="54" spans="1:19" hidden="1" x14ac:dyDescent="0.25">
      <c r="A54" s="10">
        <v>232</v>
      </c>
      <c r="B54" s="10" t="str">
        <f>INDEX(_7043_DJones_1_export_excel_2_9_[#All],MATCH($A54,_7043_DJones_1_export_excel_2_9_[[#All],[SERNBR]],0),MATCH("RELATIONTOAC",_7043_DJones_1_export_excel_2_9_[#Headers],0))&amp;" - "&amp;INDEX(_7043_DJones_1_export_excel_2_9_[#All],MATCH($A54,_7043_DJones_1_export_excel_2_9_[[#All],[SERNBR]],0),MATCH(B$1,_7043_DJones_1_export_excel_2_9_[#Headers],0))</f>
        <v>Aircraft Management Company - Keystone Aviation, LLC</v>
      </c>
      <c r="C54" s="10" t="str">
        <f>INDEX(_7043_DJones_1_export_excel_2_9_[#All],MATCH($A54,_7043_DJones_1_export_excel_2_9_[[#All],[SERNBR]],0),MATCH(C$1,_7043_DJones_1_export_excel_2_9_[#Headers],0))</f>
        <v>N928ST</v>
      </c>
      <c r="D54" s="10" t="e">
        <f t="shared" si="0"/>
        <v>#N/A</v>
      </c>
      <c r="E54" s="10" t="e">
        <f t="shared" si="0"/>
        <v>#N/A</v>
      </c>
      <c r="F54" s="10"/>
      <c r="M54" t="s">
        <v>2485</v>
      </c>
      <c r="N54">
        <v>271</v>
      </c>
      <c r="P54" t="s">
        <v>2486</v>
      </c>
      <c r="Q54" t="s">
        <v>684</v>
      </c>
      <c r="R54" t="s">
        <v>2547</v>
      </c>
      <c r="S54" t="s">
        <v>2488</v>
      </c>
    </row>
    <row r="55" spans="1:19" x14ac:dyDescent="0.25">
      <c r="A55" s="10">
        <v>233</v>
      </c>
      <c r="B55" s="10" t="str">
        <f>INDEX(_7043_DJones_1_export_excel_2_9_[#All],MATCH($A55,_7043_DJones_1_export_excel_2_9_[[#All],[SERNBR]],0),MATCH("RELATIONTOAC",_7043_DJones_1_export_excel_2_9_[#Headers],0))&amp;" - "&amp;INDEX(_7043_DJones_1_export_excel_2_9_[#All],MATCH($A55,_7043_DJones_1_export_excel_2_9_[[#All],[SERNBR]],0),MATCH(B$1,_7043_DJones_1_export_excel_2_9_[#Headers],0))</f>
        <v>Operator - Pacific Flight Services, Pty. Ltd.</v>
      </c>
      <c r="C55" s="10" t="str">
        <f>INDEX(_7043_DJones_1_export_excel_2_9_[#All],MATCH($A55,_7043_DJones_1_export_excel_2_9_[[#All],[SERNBR]],0),MATCH(C$1,_7043_DJones_1_export_excel_2_9_[#Headers],0))</f>
        <v>VH-PFV</v>
      </c>
      <c r="D55" s="10" t="str">
        <f t="shared" si="0"/>
        <v>VH-PFV</v>
      </c>
      <c r="E55" s="10" t="str">
        <f t="shared" si="0"/>
        <v>Pacific Flight Services Pty. Ltd</v>
      </c>
      <c r="F55" s="10"/>
      <c r="M55" t="s">
        <v>2485</v>
      </c>
      <c r="N55">
        <v>273</v>
      </c>
      <c r="P55" t="s">
        <v>2486</v>
      </c>
      <c r="Q55" t="s">
        <v>1843</v>
      </c>
      <c r="R55" t="s">
        <v>2554</v>
      </c>
      <c r="S55" t="s">
        <v>2488</v>
      </c>
    </row>
    <row r="56" spans="1:19" x14ac:dyDescent="0.25">
      <c r="A56" s="10">
        <v>233</v>
      </c>
      <c r="B56" s="10" t="str">
        <f>INDEX(_7043_DJones_1_export_excel_2_9_[#All],MATCH($A56,_7043_DJones_1_export_excel_2_9_[[#All],[SERNBR]],0),MATCH("RELATIONTOAC",_7043_DJones_1_export_excel_2_9_[#Headers],0))&amp;" - "&amp;INDEX(_7043_DJones_1_export_excel_2_9_[#All],MATCH($A56,_7043_DJones_1_export_excel_2_9_[[#All],[SERNBR]],0),MATCH(B$1,_7043_DJones_1_export_excel_2_9_[#Headers],0))</f>
        <v>Operator - Pacific Flight Services, Pty. Ltd.</v>
      </c>
      <c r="C56" s="10" t="str">
        <f>INDEX(_7043_DJones_1_export_excel_2_9_[#All],MATCH($A56,_7043_DJones_1_export_excel_2_9_[[#All],[SERNBR]],0),MATCH(C$1,_7043_DJones_1_export_excel_2_9_[#Headers],0))</f>
        <v>VH-PFV</v>
      </c>
      <c r="D56" s="10" t="str">
        <f t="shared" si="0"/>
        <v>VH-PFV</v>
      </c>
      <c r="E56" s="10" t="str">
        <f t="shared" si="0"/>
        <v>Pacific Flight Services Pty. Ltd</v>
      </c>
      <c r="F56" s="10"/>
      <c r="M56" t="s">
        <v>2485</v>
      </c>
      <c r="N56">
        <v>275</v>
      </c>
      <c r="P56" t="s">
        <v>2486</v>
      </c>
      <c r="Q56" t="s">
        <v>717</v>
      </c>
      <c r="R56" t="s">
        <v>2555</v>
      </c>
      <c r="S56" t="s">
        <v>2488</v>
      </c>
    </row>
    <row r="57" spans="1:19" hidden="1" x14ac:dyDescent="0.25">
      <c r="A57" s="10">
        <v>234</v>
      </c>
      <c r="B57" s="10" t="str">
        <f>INDEX(_7043_DJones_1_export_excel_2_9_[#All],MATCH($A57,_7043_DJones_1_export_excel_2_9_[[#All],[SERNBR]],0),MATCH("RELATIONTOAC",_7043_DJones_1_export_excel_2_9_[#Headers],0))&amp;" - "&amp;INDEX(_7043_DJones_1_export_excel_2_9_[#All],MATCH($A57,_7043_DJones_1_export_excel_2_9_[[#All],[SERNBR]],0),MATCH(B$1,_7043_DJones_1_export_excel_2_9_[#Headers],0))</f>
        <v>Fractional Owner - 430 Holdings, Inc.</v>
      </c>
      <c r="C57" s="10" t="str">
        <f>INDEX(_7043_DJones_1_export_excel_2_9_[#All],MATCH($A57,_7043_DJones_1_export_excel_2_9_[[#All],[SERNBR]],0),MATCH(C$1,_7043_DJones_1_export_excel_2_9_[#Headers],0))</f>
        <v>N511CT</v>
      </c>
      <c r="D57" s="10" t="e">
        <f t="shared" si="0"/>
        <v>#N/A</v>
      </c>
      <c r="E57" s="10" t="e">
        <f t="shared" si="0"/>
        <v>#N/A</v>
      </c>
      <c r="F57" s="10"/>
      <c r="M57" t="s">
        <v>2485</v>
      </c>
      <c r="N57">
        <v>279</v>
      </c>
      <c r="P57" t="s">
        <v>2486</v>
      </c>
      <c r="Q57" t="s">
        <v>735</v>
      </c>
      <c r="R57" t="s">
        <v>737</v>
      </c>
      <c r="S57" t="s">
        <v>2488</v>
      </c>
    </row>
    <row r="58" spans="1:19" hidden="1" x14ac:dyDescent="0.25">
      <c r="A58" s="10">
        <v>234</v>
      </c>
      <c r="B58" s="10" t="str">
        <f>INDEX(_7043_DJones_1_export_excel_2_9_[#All],MATCH($A58,_7043_DJones_1_export_excel_2_9_[[#All],[SERNBR]],0),MATCH("RELATIONTOAC",_7043_DJones_1_export_excel_2_9_[#Headers],0))&amp;" - "&amp;INDEX(_7043_DJones_1_export_excel_2_9_[#All],MATCH($A58,_7043_DJones_1_export_excel_2_9_[[#All],[SERNBR]],0),MATCH(B$1,_7043_DJones_1_export_excel_2_9_[#Headers],0))</f>
        <v>Fractional Owner - 430 Holdings, Inc.</v>
      </c>
      <c r="C58" s="10" t="str">
        <f>INDEX(_7043_DJones_1_export_excel_2_9_[#All],MATCH($A58,_7043_DJones_1_export_excel_2_9_[[#All],[SERNBR]],0),MATCH(C$1,_7043_DJones_1_export_excel_2_9_[#Headers],0))</f>
        <v>N511CT</v>
      </c>
      <c r="D58" s="10" t="e">
        <f t="shared" si="0"/>
        <v>#N/A</v>
      </c>
      <c r="E58" s="10" t="e">
        <f t="shared" si="0"/>
        <v>#N/A</v>
      </c>
      <c r="F58" s="10"/>
      <c r="M58" t="s">
        <v>2485</v>
      </c>
      <c r="N58">
        <v>280</v>
      </c>
      <c r="P58" t="s">
        <v>2486</v>
      </c>
      <c r="Q58" t="s">
        <v>1896</v>
      </c>
      <c r="R58" t="s">
        <v>2556</v>
      </c>
      <c r="S58" t="s">
        <v>2488</v>
      </c>
    </row>
    <row r="59" spans="1:19" hidden="1" x14ac:dyDescent="0.25">
      <c r="A59" s="10">
        <v>234</v>
      </c>
      <c r="B59" s="10" t="str">
        <f>INDEX(_7043_DJones_1_export_excel_2_9_[#All],MATCH($A59,_7043_DJones_1_export_excel_2_9_[[#All],[SERNBR]],0),MATCH("RELATIONTOAC",_7043_DJones_1_export_excel_2_9_[#Headers],0))&amp;" - "&amp;INDEX(_7043_DJones_1_export_excel_2_9_[#All],MATCH($A59,_7043_DJones_1_export_excel_2_9_[[#All],[SERNBR]],0),MATCH(B$1,_7043_DJones_1_export_excel_2_9_[#Headers],0))</f>
        <v>Fractional Owner - 430 Holdings, Inc.</v>
      </c>
      <c r="C59" s="10" t="str">
        <f>INDEX(_7043_DJones_1_export_excel_2_9_[#All],MATCH($A59,_7043_DJones_1_export_excel_2_9_[[#All],[SERNBR]],0),MATCH(C$1,_7043_DJones_1_export_excel_2_9_[#Headers],0))</f>
        <v>N511CT</v>
      </c>
      <c r="D59" s="10" t="e">
        <f t="shared" si="0"/>
        <v>#N/A</v>
      </c>
      <c r="E59" s="10" t="e">
        <f t="shared" si="0"/>
        <v>#N/A</v>
      </c>
      <c r="F59" s="10"/>
      <c r="M59" t="s">
        <v>2485</v>
      </c>
      <c r="N59">
        <v>281</v>
      </c>
      <c r="P59" t="s">
        <v>2492</v>
      </c>
      <c r="Q59" t="s">
        <v>743</v>
      </c>
      <c r="R59" t="s">
        <v>2557</v>
      </c>
      <c r="S59" t="s">
        <v>2488</v>
      </c>
    </row>
    <row r="60" spans="1:19" hidden="1" x14ac:dyDescent="0.25">
      <c r="A60" s="10">
        <v>234</v>
      </c>
      <c r="B60" s="10" t="str">
        <f>INDEX(_7043_DJones_1_export_excel_2_9_[#All],MATCH($A60,_7043_DJones_1_export_excel_2_9_[[#All],[SERNBR]],0),MATCH("RELATIONTOAC",_7043_DJones_1_export_excel_2_9_[#Headers],0))&amp;" - "&amp;INDEX(_7043_DJones_1_export_excel_2_9_[#All],MATCH($A60,_7043_DJones_1_export_excel_2_9_[[#All],[SERNBR]],0),MATCH(B$1,_7043_DJones_1_export_excel_2_9_[#Headers],0))</f>
        <v>Fractional Owner - 430 Holdings, Inc.</v>
      </c>
      <c r="C60" s="10" t="str">
        <f>INDEX(_7043_DJones_1_export_excel_2_9_[#All],MATCH($A60,_7043_DJones_1_export_excel_2_9_[[#All],[SERNBR]],0),MATCH(C$1,_7043_DJones_1_export_excel_2_9_[#Headers],0))</f>
        <v>N511CT</v>
      </c>
      <c r="D60" s="10" t="e">
        <f t="shared" si="0"/>
        <v>#N/A</v>
      </c>
      <c r="E60" s="10" t="e">
        <f t="shared" si="0"/>
        <v>#N/A</v>
      </c>
      <c r="F60" s="10"/>
      <c r="M60" t="s">
        <v>2485</v>
      </c>
      <c r="N60">
        <v>282</v>
      </c>
      <c r="P60" t="s">
        <v>2486</v>
      </c>
      <c r="Q60" t="s">
        <v>2558</v>
      </c>
      <c r="R60" t="s">
        <v>2554</v>
      </c>
      <c r="S60" t="s">
        <v>2488</v>
      </c>
    </row>
    <row r="61" spans="1:19" hidden="1" x14ac:dyDescent="0.25">
      <c r="A61" s="10">
        <v>234</v>
      </c>
      <c r="B61" s="10" t="str">
        <f>INDEX(_7043_DJones_1_export_excel_2_9_[#All],MATCH($A61,_7043_DJones_1_export_excel_2_9_[[#All],[SERNBR]],0),MATCH("RELATIONTOAC",_7043_DJones_1_export_excel_2_9_[#Headers],0))&amp;" - "&amp;INDEX(_7043_DJones_1_export_excel_2_9_[#All],MATCH($A61,_7043_DJones_1_export_excel_2_9_[[#All],[SERNBR]],0),MATCH(B$1,_7043_DJones_1_export_excel_2_9_[#Headers],0))</f>
        <v>Fractional Owner - 430 Holdings, Inc.</v>
      </c>
      <c r="C61" s="10" t="str">
        <f>INDEX(_7043_DJones_1_export_excel_2_9_[#All],MATCH($A61,_7043_DJones_1_export_excel_2_9_[[#All],[SERNBR]],0),MATCH(C$1,_7043_DJones_1_export_excel_2_9_[#Headers],0))</f>
        <v>N511CT</v>
      </c>
      <c r="D61" s="10" t="e">
        <f t="shared" si="0"/>
        <v>#N/A</v>
      </c>
      <c r="E61" s="10" t="e">
        <f t="shared" si="0"/>
        <v>#N/A</v>
      </c>
      <c r="F61" s="10"/>
      <c r="M61" t="s">
        <v>2485</v>
      </c>
      <c r="N61">
        <v>283</v>
      </c>
      <c r="P61" t="s">
        <v>2486</v>
      </c>
      <c r="Q61" t="s">
        <v>1940</v>
      </c>
      <c r="R61" t="s">
        <v>2559</v>
      </c>
      <c r="S61" t="s">
        <v>2488</v>
      </c>
    </row>
    <row r="62" spans="1:19" hidden="1" x14ac:dyDescent="0.25">
      <c r="A62" s="10">
        <v>234</v>
      </c>
      <c r="B62" s="10" t="str">
        <f>INDEX(_7043_DJones_1_export_excel_2_9_[#All],MATCH($A62,_7043_DJones_1_export_excel_2_9_[[#All],[SERNBR]],0),MATCH("RELATIONTOAC",_7043_DJones_1_export_excel_2_9_[#Headers],0))&amp;" - "&amp;INDEX(_7043_DJones_1_export_excel_2_9_[#All],MATCH($A62,_7043_DJones_1_export_excel_2_9_[[#All],[SERNBR]],0),MATCH(B$1,_7043_DJones_1_export_excel_2_9_[#Headers],0))</f>
        <v>Fractional Owner - 430 Holdings, Inc.</v>
      </c>
      <c r="C62" s="10" t="str">
        <f>INDEX(_7043_DJones_1_export_excel_2_9_[#All],MATCH($A62,_7043_DJones_1_export_excel_2_9_[[#All],[SERNBR]],0),MATCH(C$1,_7043_DJones_1_export_excel_2_9_[#Headers],0))</f>
        <v>N511CT</v>
      </c>
      <c r="D62" s="10" t="e">
        <f t="shared" si="0"/>
        <v>#N/A</v>
      </c>
      <c r="E62" s="10" t="e">
        <f t="shared" si="0"/>
        <v>#N/A</v>
      </c>
      <c r="F62" s="10"/>
      <c r="M62" t="s">
        <v>2485</v>
      </c>
      <c r="N62">
        <v>285</v>
      </c>
      <c r="P62" t="s">
        <v>2486</v>
      </c>
      <c r="Q62" t="s">
        <v>757</v>
      </c>
      <c r="R62" t="s">
        <v>2498</v>
      </c>
      <c r="S62" t="s">
        <v>2488</v>
      </c>
    </row>
    <row r="63" spans="1:19" hidden="1" x14ac:dyDescent="0.25">
      <c r="A63" s="10">
        <v>234</v>
      </c>
      <c r="B63" s="10" t="str">
        <f>INDEX(_7043_DJones_1_export_excel_2_9_[#All],MATCH($A63,_7043_DJones_1_export_excel_2_9_[[#All],[SERNBR]],0),MATCH("RELATIONTOAC",_7043_DJones_1_export_excel_2_9_[#Headers],0))&amp;" - "&amp;INDEX(_7043_DJones_1_export_excel_2_9_[#All],MATCH($A63,_7043_DJones_1_export_excel_2_9_[[#All],[SERNBR]],0),MATCH(B$1,_7043_DJones_1_export_excel_2_9_[#Headers],0))</f>
        <v>Fractional Owner - 430 Holdings, Inc.</v>
      </c>
      <c r="C63" s="10" t="str">
        <f>INDEX(_7043_DJones_1_export_excel_2_9_[#All],MATCH($A63,_7043_DJones_1_export_excel_2_9_[[#All],[SERNBR]],0),MATCH(C$1,_7043_DJones_1_export_excel_2_9_[#Headers],0))</f>
        <v>N511CT</v>
      </c>
      <c r="D63" s="10" t="e">
        <f t="shared" si="0"/>
        <v>#N/A</v>
      </c>
      <c r="E63" s="10" t="e">
        <f t="shared" si="0"/>
        <v>#N/A</v>
      </c>
      <c r="F63" s="10"/>
      <c r="M63" t="s">
        <v>2485</v>
      </c>
      <c r="N63">
        <v>287</v>
      </c>
      <c r="P63" t="s">
        <v>2486</v>
      </c>
      <c r="Q63" t="s">
        <v>2560</v>
      </c>
      <c r="R63" t="s">
        <v>2561</v>
      </c>
      <c r="S63" t="s">
        <v>2488</v>
      </c>
    </row>
    <row r="64" spans="1:19" hidden="1" x14ac:dyDescent="0.25">
      <c r="A64" s="10">
        <v>234</v>
      </c>
      <c r="B64" s="10" t="str">
        <f>INDEX(_7043_DJones_1_export_excel_2_9_[#All],MATCH($A64,_7043_DJones_1_export_excel_2_9_[[#All],[SERNBR]],0),MATCH("RELATIONTOAC",_7043_DJones_1_export_excel_2_9_[#Headers],0))&amp;" - "&amp;INDEX(_7043_DJones_1_export_excel_2_9_[#All],MATCH($A64,_7043_DJones_1_export_excel_2_9_[[#All],[SERNBR]],0),MATCH(B$1,_7043_DJones_1_export_excel_2_9_[#Headers],0))</f>
        <v>Fractional Owner - 430 Holdings, Inc.</v>
      </c>
      <c r="C64" s="10" t="str">
        <f>INDEX(_7043_DJones_1_export_excel_2_9_[#All],MATCH($A64,_7043_DJones_1_export_excel_2_9_[[#All],[SERNBR]],0),MATCH(C$1,_7043_DJones_1_export_excel_2_9_[#Headers],0))</f>
        <v>N511CT</v>
      </c>
      <c r="D64" s="10" t="e">
        <f t="shared" si="0"/>
        <v>#N/A</v>
      </c>
      <c r="E64" s="10" t="e">
        <f t="shared" si="0"/>
        <v>#N/A</v>
      </c>
      <c r="F64" s="10"/>
      <c r="M64" t="s">
        <v>2485</v>
      </c>
      <c r="N64">
        <v>288</v>
      </c>
      <c r="P64" t="s">
        <v>2486</v>
      </c>
      <c r="Q64" t="s">
        <v>2021</v>
      </c>
      <c r="R64" t="s">
        <v>2562</v>
      </c>
      <c r="S64" t="s">
        <v>2488</v>
      </c>
    </row>
    <row r="65" spans="1:19" hidden="1" x14ac:dyDescent="0.25">
      <c r="A65" s="10">
        <v>234</v>
      </c>
      <c r="B65" s="10" t="str">
        <f>INDEX(_7043_DJones_1_export_excel_2_9_[#All],MATCH($A65,_7043_DJones_1_export_excel_2_9_[[#All],[SERNBR]],0),MATCH("RELATIONTOAC",_7043_DJones_1_export_excel_2_9_[#Headers],0))&amp;" - "&amp;INDEX(_7043_DJones_1_export_excel_2_9_[#All],MATCH($A65,_7043_DJones_1_export_excel_2_9_[[#All],[SERNBR]],0),MATCH(B$1,_7043_DJones_1_export_excel_2_9_[#Headers],0))</f>
        <v>Fractional Owner - 430 Holdings, Inc.</v>
      </c>
      <c r="C65" s="10" t="str">
        <f>INDEX(_7043_DJones_1_export_excel_2_9_[#All],MATCH($A65,_7043_DJones_1_export_excel_2_9_[[#All],[SERNBR]],0),MATCH(C$1,_7043_DJones_1_export_excel_2_9_[#Headers],0))</f>
        <v>N511CT</v>
      </c>
      <c r="D65" s="10" t="e">
        <f t="shared" si="0"/>
        <v>#N/A</v>
      </c>
      <c r="E65" s="10" t="e">
        <f t="shared" si="0"/>
        <v>#N/A</v>
      </c>
      <c r="F65" s="10"/>
      <c r="M65" t="s">
        <v>2485</v>
      </c>
      <c r="N65">
        <v>289</v>
      </c>
      <c r="P65" t="s">
        <v>2486</v>
      </c>
      <c r="Q65" t="s">
        <v>790</v>
      </c>
      <c r="R65" t="s">
        <v>2045</v>
      </c>
      <c r="S65" t="s">
        <v>2488</v>
      </c>
    </row>
    <row r="66" spans="1:19" x14ac:dyDescent="0.25">
      <c r="A66" s="10">
        <v>235</v>
      </c>
      <c r="B66" s="10" t="str">
        <f>INDEX(_7043_DJones_1_export_excel_2_9_[#All],MATCH($A66,_7043_DJones_1_export_excel_2_9_[[#All],[SERNBR]],0),MATCH("RELATIONTOAC",_7043_DJones_1_export_excel_2_9_[#Headers],0))&amp;" - "&amp;INDEX(_7043_DJones_1_export_excel_2_9_[#All],MATCH($A66,_7043_DJones_1_export_excel_2_9_[[#All],[SERNBR]],0),MATCH(B$1,_7043_DJones_1_export_excel_2_9_[#Headers],0))</f>
        <v>Operator - CareFlight Limited</v>
      </c>
      <c r="C66" s="10" t="str">
        <f>INDEX(_7043_DJones_1_export_excel_2_9_[#All],MATCH($A66,_7043_DJones_1_export_excel_2_9_[[#All],[SERNBR]],0),MATCH(C$1,_7043_DJones_1_export_excel_2_9_[#Headers],0))</f>
        <v>VH-OVG</v>
      </c>
      <c r="D66" s="10" t="str">
        <f t="shared" si="0"/>
        <v>PR-FSN</v>
      </c>
      <c r="E66" s="10" t="str">
        <f t="shared" si="0"/>
        <v>Elite Aviation Taxi Aereo</v>
      </c>
      <c r="F66" s="10"/>
      <c r="M66" t="s">
        <v>2485</v>
      </c>
      <c r="N66">
        <v>290</v>
      </c>
      <c r="P66" t="s">
        <v>2486</v>
      </c>
      <c r="Q66" t="s">
        <v>793</v>
      </c>
      <c r="R66" t="s">
        <v>2554</v>
      </c>
      <c r="S66" t="s">
        <v>2488</v>
      </c>
    </row>
    <row r="67" spans="1:19" x14ac:dyDescent="0.25">
      <c r="A67" s="10">
        <v>235</v>
      </c>
      <c r="B67" s="10" t="str">
        <f>INDEX(_7043_DJones_1_export_excel_2_9_[#All],MATCH($A67,_7043_DJones_1_export_excel_2_9_[[#All],[SERNBR]],0),MATCH("RELATIONTOAC",_7043_DJones_1_export_excel_2_9_[#Headers],0))&amp;" - "&amp;INDEX(_7043_DJones_1_export_excel_2_9_[#All],MATCH($A67,_7043_DJones_1_export_excel_2_9_[[#All],[SERNBR]],0),MATCH(B$1,_7043_DJones_1_export_excel_2_9_[#Headers],0))</f>
        <v>Operator - CareFlight Limited</v>
      </c>
      <c r="C67" s="10" t="str">
        <f>INDEX(_7043_DJones_1_export_excel_2_9_[#All],MATCH($A67,_7043_DJones_1_export_excel_2_9_[[#All],[SERNBR]],0),MATCH(C$1,_7043_DJones_1_export_excel_2_9_[#Headers],0))</f>
        <v>VH-OVG</v>
      </c>
      <c r="D67" s="10" t="str">
        <f t="shared" ref="D67:E98" si="1">INDEX($M$1:$S$96,MATCH($A67,$N$1:$N$96,0),MATCH(D$1,$M$1:$S$1,0))</f>
        <v>PR-FSN</v>
      </c>
      <c r="E67" s="10" t="str">
        <f t="shared" si="1"/>
        <v>Elite Aviation Taxi Aereo</v>
      </c>
      <c r="F67" s="10"/>
      <c r="M67" t="s">
        <v>2485</v>
      </c>
      <c r="N67">
        <v>291</v>
      </c>
      <c r="P67" t="s">
        <v>2486</v>
      </c>
      <c r="Q67" t="s">
        <v>2563</v>
      </c>
      <c r="R67" t="s">
        <v>2564</v>
      </c>
      <c r="S67" t="s">
        <v>2488</v>
      </c>
    </row>
    <row r="68" spans="1:19" hidden="1" x14ac:dyDescent="0.25">
      <c r="A68" s="10">
        <v>236</v>
      </c>
      <c r="B68" s="10" t="str">
        <f>INDEX(_7043_DJones_1_export_excel_2_9_[#All],MATCH($A68,_7043_DJones_1_export_excel_2_9_[[#All],[SERNBR]],0),MATCH("RELATIONTOAC",_7043_DJones_1_export_excel_2_9_[#Headers],0))&amp;" - "&amp;INDEX(_7043_DJones_1_export_excel_2_9_[#All],MATCH($A68,_7043_DJones_1_export_excel_2_9_[[#All],[SERNBR]],0),MATCH(B$1,_7043_DJones_1_export_excel_2_9_[#Headers],0))</f>
        <v>Owner - Miller's, Inc.</v>
      </c>
      <c r="C68" s="10" t="str">
        <f>INDEX(_7043_DJones_1_export_excel_2_9_[#All],MATCH($A68,_7043_DJones_1_export_excel_2_9_[[#All],[SERNBR]],0),MATCH(C$1,_7043_DJones_1_export_excel_2_9_[#Headers],0))</f>
        <v>N77709</v>
      </c>
      <c r="D68" s="10" t="e">
        <f t="shared" si="1"/>
        <v>#N/A</v>
      </c>
      <c r="E68" s="10" t="e">
        <f t="shared" si="1"/>
        <v>#N/A</v>
      </c>
      <c r="F68" s="10"/>
      <c r="M68" t="s">
        <v>2485</v>
      </c>
      <c r="N68">
        <v>292</v>
      </c>
      <c r="P68" t="s">
        <v>2486</v>
      </c>
      <c r="Q68" t="s">
        <v>802</v>
      </c>
      <c r="R68" t="s">
        <v>2498</v>
      </c>
      <c r="S68" t="s">
        <v>2488</v>
      </c>
    </row>
    <row r="69" spans="1:19" x14ac:dyDescent="0.25">
      <c r="A69" s="10">
        <v>237</v>
      </c>
      <c r="B69" s="10" t="str">
        <f>INDEX(_7043_DJones_1_export_excel_2_9_[#All],MATCH($A69,_7043_DJones_1_export_excel_2_9_[[#All],[SERNBR]],0),MATCH("RELATIONTOAC",_7043_DJones_1_export_excel_2_9_[#Headers],0))&amp;" - "&amp;INDEX(_7043_DJones_1_export_excel_2_9_[#All],MATCH($A69,_7043_DJones_1_export_excel_2_9_[[#All],[SERNBR]],0),MATCH(B$1,_7043_DJones_1_export_excel_2_9_[#Headers],0))</f>
        <v>Operator - Aerocardal, Ltda.</v>
      </c>
      <c r="C69" s="10" t="str">
        <f>INDEX(_7043_DJones_1_export_excel_2_9_[#All],MATCH($A69,_7043_DJones_1_export_excel_2_9_[[#All],[SERNBR]],0),MATCH(C$1,_7043_DJones_1_export_excel_2_9_[#Headers],0))</f>
        <v>CC-AOA</v>
      </c>
      <c r="D69" s="10" t="str">
        <f t="shared" si="1"/>
        <v>CC-AOA</v>
      </c>
      <c r="E69" s="10" t="str">
        <f t="shared" si="1"/>
        <v>Aerocardal Limitada</v>
      </c>
      <c r="F69" s="10"/>
      <c r="M69" t="s">
        <v>2485</v>
      </c>
      <c r="N69">
        <v>293</v>
      </c>
      <c r="P69" t="s">
        <v>2486</v>
      </c>
      <c r="Q69" t="s">
        <v>2565</v>
      </c>
      <c r="R69" t="s">
        <v>2549</v>
      </c>
      <c r="S69" t="s">
        <v>2488</v>
      </c>
    </row>
    <row r="70" spans="1:19" x14ac:dyDescent="0.25">
      <c r="A70" s="10">
        <v>237</v>
      </c>
      <c r="B70" s="10" t="str">
        <f>INDEX(_7043_DJones_1_export_excel_2_9_[#All],MATCH($A70,_7043_DJones_1_export_excel_2_9_[[#All],[SERNBR]],0),MATCH("RELATIONTOAC",_7043_DJones_1_export_excel_2_9_[#Headers],0))&amp;" - "&amp;INDEX(_7043_DJones_1_export_excel_2_9_[#All],MATCH($A70,_7043_DJones_1_export_excel_2_9_[[#All],[SERNBR]],0),MATCH(B$1,_7043_DJones_1_export_excel_2_9_[#Headers],0))</f>
        <v>Operator - Aerocardal, Ltda.</v>
      </c>
      <c r="C70" s="10" t="str">
        <f>INDEX(_7043_DJones_1_export_excel_2_9_[#All],MATCH($A70,_7043_DJones_1_export_excel_2_9_[[#All],[SERNBR]],0),MATCH(C$1,_7043_DJones_1_export_excel_2_9_[#Headers],0))</f>
        <v>CC-AOA</v>
      </c>
      <c r="D70" s="10" t="str">
        <f t="shared" si="1"/>
        <v>CC-AOA</v>
      </c>
      <c r="E70" s="10" t="str">
        <f t="shared" si="1"/>
        <v>Aerocardal Limitada</v>
      </c>
      <c r="F70" s="10"/>
      <c r="M70" t="s">
        <v>2485</v>
      </c>
      <c r="N70">
        <v>294</v>
      </c>
      <c r="P70" t="s">
        <v>2486</v>
      </c>
      <c r="Q70" t="s">
        <v>2566</v>
      </c>
      <c r="R70" t="s">
        <v>2567</v>
      </c>
      <c r="S70" t="s">
        <v>2488</v>
      </c>
    </row>
    <row r="71" spans="1:19" hidden="1" x14ac:dyDescent="0.25">
      <c r="A71" s="10">
        <v>238</v>
      </c>
      <c r="B71" s="10" t="str">
        <f>INDEX(_7043_DJones_1_export_excel_2_9_[#All],MATCH($A71,_7043_DJones_1_export_excel_2_9_[[#All],[SERNBR]],0),MATCH("RELATIONTOAC",_7043_DJones_1_export_excel_2_9_[#Headers],0))&amp;" - "&amp;INDEX(_7043_DJones_1_export_excel_2_9_[#All],MATCH($A71,_7043_DJones_1_export_excel_2_9_[[#All],[SERNBR]],0),MATCH(B$1,_7043_DJones_1_export_excel_2_9_[#Headers],0))</f>
        <v>Charter Company - LuxWing, Ltd.</v>
      </c>
      <c r="C71" s="10" t="str">
        <f>INDEX(_7043_DJones_1_export_excel_2_9_[#All],MATCH($A71,_7043_DJones_1_export_excel_2_9_[[#All],[SERNBR]],0),MATCH(C$1,_7043_DJones_1_export_excel_2_9_[#Headers],0))</f>
        <v>9H-LAR</v>
      </c>
      <c r="D71" s="10" t="str">
        <f t="shared" si="1"/>
        <v>N222LR</v>
      </c>
      <c r="E71" s="10" t="str">
        <f t="shared" si="1"/>
        <v>Beauty Central LLC</v>
      </c>
      <c r="F71" s="10"/>
      <c r="M71" t="s">
        <v>2485</v>
      </c>
      <c r="N71">
        <v>295</v>
      </c>
      <c r="P71" t="s">
        <v>2486</v>
      </c>
      <c r="Q71" t="s">
        <v>2568</v>
      </c>
      <c r="R71" t="s">
        <v>2506</v>
      </c>
      <c r="S71" t="s">
        <v>2488</v>
      </c>
    </row>
    <row r="72" spans="1:19" hidden="1" x14ac:dyDescent="0.25">
      <c r="A72" s="10">
        <v>238</v>
      </c>
      <c r="B72" s="10" t="str">
        <f>INDEX(_7043_DJones_1_export_excel_2_9_[#All],MATCH($A72,_7043_DJones_1_export_excel_2_9_[[#All],[SERNBR]],0),MATCH("RELATIONTOAC",_7043_DJones_1_export_excel_2_9_[#Headers],0))&amp;" - "&amp;INDEX(_7043_DJones_1_export_excel_2_9_[#All],MATCH($A72,_7043_DJones_1_export_excel_2_9_[[#All],[SERNBR]],0),MATCH(B$1,_7043_DJones_1_export_excel_2_9_[#Headers],0))</f>
        <v>Charter Company - LuxWing, Ltd.</v>
      </c>
      <c r="C72" s="10" t="str">
        <f>INDEX(_7043_DJones_1_export_excel_2_9_[#All],MATCH($A72,_7043_DJones_1_export_excel_2_9_[[#All],[SERNBR]],0),MATCH(C$1,_7043_DJones_1_export_excel_2_9_[#Headers],0))</f>
        <v>9H-LAR</v>
      </c>
      <c r="D72" s="10" t="str">
        <f t="shared" si="1"/>
        <v>N222LR</v>
      </c>
      <c r="E72" s="10" t="str">
        <f t="shared" si="1"/>
        <v>Beauty Central LLC</v>
      </c>
      <c r="F72" s="10"/>
      <c r="M72" t="s">
        <v>2485</v>
      </c>
      <c r="N72">
        <v>296</v>
      </c>
      <c r="P72" t="s">
        <v>2486</v>
      </c>
      <c r="Q72" t="s">
        <v>833</v>
      </c>
      <c r="R72" t="s">
        <v>2569</v>
      </c>
      <c r="S72" t="s">
        <v>2488</v>
      </c>
    </row>
    <row r="73" spans="1:19" x14ac:dyDescent="0.25">
      <c r="A73" s="10">
        <v>239</v>
      </c>
      <c r="B73" s="10" t="str">
        <f>INDEX(_7043_DJones_1_export_excel_2_9_[#All],MATCH($A73,_7043_DJones_1_export_excel_2_9_[[#All],[SERNBR]],0),MATCH("RELATIONTOAC",_7043_DJones_1_export_excel_2_9_[#Headers],0))&amp;" - "&amp;INDEX(_7043_DJones_1_export_excel_2_9_[#All],MATCH($A73,_7043_DJones_1_export_excel_2_9_[[#All],[SERNBR]],0),MATCH(B$1,_7043_DJones_1_export_excel_2_9_[#Headers],0))</f>
        <v>Operator - Testa Patrimonial Eireli</v>
      </c>
      <c r="C73" s="10" t="str">
        <f>INDEX(_7043_DJones_1_export_excel_2_9_[#All],MATCH($A73,_7043_DJones_1_export_excel_2_9_[[#All],[SERNBR]],0),MATCH(C$1,_7043_DJones_1_export_excel_2_9_[#Headers],0))</f>
        <v>PR-FVJ</v>
      </c>
      <c r="D73" s="10" t="str">
        <f t="shared" si="1"/>
        <v>AP-MMM</v>
      </c>
      <c r="E73" s="10" t="str">
        <f t="shared" si="1"/>
        <v>Pakistan Aviators-ABC Aviation Services</v>
      </c>
      <c r="F73" s="10"/>
      <c r="M73" t="s">
        <v>2485</v>
      </c>
      <c r="N73">
        <v>297</v>
      </c>
      <c r="P73" t="s">
        <v>2486</v>
      </c>
      <c r="Q73" t="s">
        <v>837</v>
      </c>
      <c r="R73" t="s">
        <v>2570</v>
      </c>
      <c r="S73" t="s">
        <v>2488</v>
      </c>
    </row>
    <row r="74" spans="1:19" x14ac:dyDescent="0.25">
      <c r="A74" s="10">
        <v>239</v>
      </c>
      <c r="B74" s="10" t="str">
        <f>INDEX(_7043_DJones_1_export_excel_2_9_[#All],MATCH($A74,_7043_DJones_1_export_excel_2_9_[[#All],[SERNBR]],0),MATCH("RELATIONTOAC",_7043_DJones_1_export_excel_2_9_[#Headers],0))&amp;" - "&amp;INDEX(_7043_DJones_1_export_excel_2_9_[#All],MATCH($A74,_7043_DJones_1_export_excel_2_9_[[#All],[SERNBR]],0),MATCH(B$1,_7043_DJones_1_export_excel_2_9_[#Headers],0))</f>
        <v>Operator - Testa Patrimonial Eireli</v>
      </c>
      <c r="C74" s="10" t="str">
        <f>INDEX(_7043_DJones_1_export_excel_2_9_[#All],MATCH($A74,_7043_DJones_1_export_excel_2_9_[[#All],[SERNBR]],0),MATCH(C$1,_7043_DJones_1_export_excel_2_9_[#Headers],0))</f>
        <v>PR-FVJ</v>
      </c>
      <c r="D74" s="10" t="str">
        <f t="shared" si="1"/>
        <v>AP-MMM</v>
      </c>
      <c r="E74" s="10" t="str">
        <f t="shared" si="1"/>
        <v>Pakistan Aviators-ABC Aviation Services</v>
      </c>
      <c r="F74" s="10"/>
      <c r="M74" t="s">
        <v>2485</v>
      </c>
      <c r="N74">
        <v>298</v>
      </c>
      <c r="P74" t="s">
        <v>2486</v>
      </c>
      <c r="Q74" t="s">
        <v>2571</v>
      </c>
      <c r="R74" t="s">
        <v>2572</v>
      </c>
      <c r="S74" t="s">
        <v>2488</v>
      </c>
    </row>
    <row r="75" spans="1:19" hidden="1" x14ac:dyDescent="0.25">
      <c r="A75" s="10">
        <v>240</v>
      </c>
      <c r="B75" s="10" t="str">
        <f>INDEX(_7043_DJones_1_export_excel_2_9_[#All],MATCH($A75,_7043_DJones_1_export_excel_2_9_[[#All],[SERNBR]],0),MATCH("RELATIONTOAC",_7043_DJones_1_export_excel_2_9_[#Headers],0))&amp;" - "&amp;INDEX(_7043_DJones_1_export_excel_2_9_[#All],MATCH($A75,_7043_DJones_1_export_excel_2_9_[[#All],[SERNBR]],0),MATCH(B$1,_7043_DJones_1_export_excel_2_9_[#Headers],0))</f>
        <v>Charter Company - Jet Aviation Flight Services, Inc.</v>
      </c>
      <c r="C75" s="10" t="str">
        <f>INDEX(_7043_DJones_1_export_excel_2_9_[#All],MATCH($A75,_7043_DJones_1_export_excel_2_9_[[#All],[SERNBR]],0),MATCH(C$1,_7043_DJones_1_export_excel_2_9_[#Headers],0))</f>
        <v>N360AV</v>
      </c>
      <c r="D75" s="10" t="str">
        <f t="shared" si="1"/>
        <v>N360AV</v>
      </c>
      <c r="E75" s="10" t="str">
        <f t="shared" si="1"/>
        <v>Avjet Corporation</v>
      </c>
      <c r="F75" s="10"/>
      <c r="M75" t="s">
        <v>2485</v>
      </c>
      <c r="N75">
        <v>299</v>
      </c>
      <c r="P75" t="s">
        <v>2486</v>
      </c>
      <c r="Q75" t="s">
        <v>842</v>
      </c>
      <c r="R75" t="s">
        <v>2573</v>
      </c>
      <c r="S75" t="s">
        <v>2488</v>
      </c>
    </row>
    <row r="76" spans="1:19" hidden="1" x14ac:dyDescent="0.25">
      <c r="A76" s="10">
        <v>240</v>
      </c>
      <c r="B76" s="10" t="str">
        <f>INDEX(_7043_DJones_1_export_excel_2_9_[#All],MATCH($A76,_7043_DJones_1_export_excel_2_9_[[#All],[SERNBR]],0),MATCH("RELATIONTOAC",_7043_DJones_1_export_excel_2_9_[#Headers],0))&amp;" - "&amp;INDEX(_7043_DJones_1_export_excel_2_9_[#All],MATCH($A76,_7043_DJones_1_export_excel_2_9_[[#All],[SERNBR]],0),MATCH(B$1,_7043_DJones_1_export_excel_2_9_[#Headers],0))</f>
        <v>Charter Company - Jet Aviation Flight Services, Inc.</v>
      </c>
      <c r="C76" s="10" t="str">
        <f>INDEX(_7043_DJones_1_export_excel_2_9_[#All],MATCH($A76,_7043_DJones_1_export_excel_2_9_[[#All],[SERNBR]],0),MATCH(C$1,_7043_DJones_1_export_excel_2_9_[#Headers],0))</f>
        <v>N360AV</v>
      </c>
      <c r="D76" s="10" t="str">
        <f t="shared" si="1"/>
        <v>N360AV</v>
      </c>
      <c r="E76" s="10" t="str">
        <f t="shared" si="1"/>
        <v>Avjet Corporation</v>
      </c>
      <c r="F76" s="10"/>
      <c r="M76" t="s">
        <v>2485</v>
      </c>
      <c r="N76">
        <v>300</v>
      </c>
      <c r="P76" t="s">
        <v>2486</v>
      </c>
      <c r="Q76" t="s">
        <v>2183</v>
      </c>
      <c r="R76" t="s">
        <v>2574</v>
      </c>
      <c r="S76" t="s">
        <v>2488</v>
      </c>
    </row>
    <row r="77" spans="1:19" hidden="1" x14ac:dyDescent="0.25">
      <c r="A77" s="10">
        <v>242</v>
      </c>
      <c r="B77" s="10" t="str">
        <f>INDEX(_7043_DJones_1_export_excel_2_9_[#All],MATCH($A77,_7043_DJones_1_export_excel_2_9_[[#All],[SERNBR]],0),MATCH("RELATIONTOAC",_7043_DJones_1_export_excel_2_9_[#Headers],0))&amp;" - "&amp;INDEX(_7043_DJones_1_export_excel_2_9_[#All],MATCH($A77,_7043_DJones_1_export_excel_2_9_[[#All],[SERNBR]],0),MATCH(B$1,_7043_DJones_1_export_excel_2_9_[#Headers],0))</f>
        <v>Owner - M3 Aviation, LLC</v>
      </c>
      <c r="C77" s="10" t="str">
        <f>INDEX(_7043_DJones_1_export_excel_2_9_[#All],MATCH($A77,_7043_DJones_1_export_excel_2_9_[[#All],[SERNBR]],0),MATCH(C$1,_7043_DJones_1_export_excel_2_9_[#Headers],0))</f>
        <v>N458TB</v>
      </c>
      <c r="D77" s="10" t="str">
        <f t="shared" si="1"/>
        <v>OE-GAS</v>
      </c>
      <c r="E77" s="10" t="str">
        <f t="shared" si="1"/>
        <v>Avcon Jet AG</v>
      </c>
      <c r="F77" s="10"/>
      <c r="M77" t="s">
        <v>2485</v>
      </c>
      <c r="N77">
        <v>301</v>
      </c>
      <c r="P77" t="s">
        <v>2486</v>
      </c>
      <c r="Q77" t="s">
        <v>2191</v>
      </c>
      <c r="R77" t="s">
        <v>2549</v>
      </c>
      <c r="S77" t="s">
        <v>2488</v>
      </c>
    </row>
    <row r="78" spans="1:19" x14ac:dyDescent="0.25">
      <c r="A78" s="10">
        <v>243</v>
      </c>
      <c r="B78" s="10" t="str">
        <f>INDEX(_7043_DJones_1_export_excel_2_9_[#All],MATCH($A78,_7043_DJones_1_export_excel_2_9_[[#All],[SERNBR]],0),MATCH("RELATIONTOAC",_7043_DJones_1_export_excel_2_9_[#Headers],0))&amp;" - "&amp;INDEX(_7043_DJones_1_export_excel_2_9_[#All],MATCH($A78,_7043_DJones_1_export_excel_2_9_[[#All],[SERNBR]],0),MATCH(B$1,_7043_DJones_1_export_excel_2_9_[#Headers],0))</f>
        <v>Operator - G-150 Aeronautics, Ltd.</v>
      </c>
      <c r="C78" s="10" t="str">
        <f>INDEX(_7043_DJones_1_export_excel_2_9_[#All],MATCH($A78,_7043_DJones_1_export_excel_2_9_[[#All],[SERNBR]],0),MATCH(C$1,_7043_DJones_1_export_excel_2_9_[#Headers],0))</f>
        <v>M-FAST</v>
      </c>
      <c r="D78" s="10" t="str">
        <f t="shared" si="1"/>
        <v>M-FAST</v>
      </c>
      <c r="E78" s="10" t="str">
        <f t="shared" si="1"/>
        <v>G-150 Aeronautics Ltd</v>
      </c>
      <c r="F78" s="10"/>
      <c r="M78" t="s">
        <v>2485</v>
      </c>
      <c r="N78">
        <v>302</v>
      </c>
      <c r="P78" t="s">
        <v>2486</v>
      </c>
      <c r="Q78" t="s">
        <v>2575</v>
      </c>
      <c r="R78" t="s">
        <v>2547</v>
      </c>
      <c r="S78" t="s">
        <v>2488</v>
      </c>
    </row>
    <row r="79" spans="1:19" x14ac:dyDescent="0.25">
      <c r="A79" s="10">
        <v>243</v>
      </c>
      <c r="B79" s="10" t="str">
        <f>INDEX(_7043_DJones_1_export_excel_2_9_[#All],MATCH($A79,_7043_DJones_1_export_excel_2_9_[[#All],[SERNBR]],0),MATCH("RELATIONTOAC",_7043_DJones_1_export_excel_2_9_[#Headers],0))&amp;" - "&amp;INDEX(_7043_DJones_1_export_excel_2_9_[#All],MATCH($A79,_7043_DJones_1_export_excel_2_9_[[#All],[SERNBR]],0),MATCH(B$1,_7043_DJones_1_export_excel_2_9_[#Headers],0))</f>
        <v>Operator - G-150 Aeronautics, Ltd.</v>
      </c>
      <c r="C79" s="10" t="str">
        <f>INDEX(_7043_DJones_1_export_excel_2_9_[#All],MATCH($A79,_7043_DJones_1_export_excel_2_9_[[#All],[SERNBR]],0),MATCH(C$1,_7043_DJones_1_export_excel_2_9_[#Headers],0))</f>
        <v>M-FAST</v>
      </c>
      <c r="D79" s="10" t="str">
        <f t="shared" si="1"/>
        <v>M-FAST</v>
      </c>
      <c r="E79" s="10" t="str">
        <f t="shared" si="1"/>
        <v>G-150 Aeronautics Ltd</v>
      </c>
      <c r="F79" s="10"/>
      <c r="M79" t="s">
        <v>2485</v>
      </c>
      <c r="N79">
        <v>304</v>
      </c>
      <c r="P79" t="s">
        <v>2486</v>
      </c>
      <c r="Q79" t="s">
        <v>2231</v>
      </c>
      <c r="R79" t="s">
        <v>2549</v>
      </c>
      <c r="S79" t="s">
        <v>2488</v>
      </c>
    </row>
    <row r="80" spans="1:19" hidden="1" x14ac:dyDescent="0.25">
      <c r="A80" s="10">
        <v>244</v>
      </c>
      <c r="B80" s="10" t="str">
        <f>INDEX(_7043_DJones_1_export_excel_2_9_[#All],MATCH($A80,_7043_DJones_1_export_excel_2_9_[[#All],[SERNBR]],0),MATCH("RELATIONTOAC",_7043_DJones_1_export_excel_2_9_[#Headers],0))&amp;" - "&amp;INDEX(_7043_DJones_1_export_excel_2_9_[#All],MATCH($A80,_7043_DJones_1_export_excel_2_9_[[#All],[SERNBR]],0),MATCH(B$1,_7043_DJones_1_export_excel_2_9_[#Headers],0))</f>
        <v>Certificate Holder - M &amp; N Aviation, Inc.</v>
      </c>
      <c r="C80" s="10" t="str">
        <f>INDEX(_7043_DJones_1_export_excel_2_9_[#All],MATCH($A80,_7043_DJones_1_export_excel_2_9_[[#All],[SERNBR]],0),MATCH(C$1,_7043_DJones_1_export_excel_2_9_[#Headers],0))</f>
        <v>N553CB</v>
      </c>
      <c r="D80" s="10" t="str">
        <f t="shared" si="1"/>
        <v>N553CB</v>
      </c>
      <c r="E80" s="10" t="str">
        <f t="shared" si="1"/>
        <v>Shaw Group</v>
      </c>
      <c r="F80" s="10"/>
      <c r="M80" t="s">
        <v>2485</v>
      </c>
      <c r="N80">
        <v>305</v>
      </c>
      <c r="P80" t="s">
        <v>2486</v>
      </c>
      <c r="Q80" t="s">
        <v>2576</v>
      </c>
      <c r="R80" t="s">
        <v>2577</v>
      </c>
      <c r="S80" t="s">
        <v>2488</v>
      </c>
    </row>
    <row r="81" spans="1:19" hidden="1" x14ac:dyDescent="0.25">
      <c r="A81" s="10">
        <v>244</v>
      </c>
      <c r="B81" s="10" t="str">
        <f>INDEX(_7043_DJones_1_export_excel_2_9_[#All],MATCH($A81,_7043_DJones_1_export_excel_2_9_[[#All],[SERNBR]],0),MATCH("RELATIONTOAC",_7043_DJones_1_export_excel_2_9_[#Headers],0))&amp;" - "&amp;INDEX(_7043_DJones_1_export_excel_2_9_[#All],MATCH($A81,_7043_DJones_1_export_excel_2_9_[[#All],[SERNBR]],0),MATCH(B$1,_7043_DJones_1_export_excel_2_9_[#Headers],0))</f>
        <v>Certificate Holder - M &amp; N Aviation, Inc.</v>
      </c>
      <c r="C81" s="10" t="str">
        <f>INDEX(_7043_DJones_1_export_excel_2_9_[#All],MATCH($A81,_7043_DJones_1_export_excel_2_9_[[#All],[SERNBR]],0),MATCH(C$1,_7043_DJones_1_export_excel_2_9_[#Headers],0))</f>
        <v>N553CB</v>
      </c>
      <c r="D81" s="10" t="str">
        <f t="shared" si="1"/>
        <v>N553CB</v>
      </c>
      <c r="E81" s="10" t="str">
        <f t="shared" si="1"/>
        <v>Shaw Group</v>
      </c>
      <c r="F81" s="10"/>
      <c r="M81" t="s">
        <v>2485</v>
      </c>
      <c r="N81">
        <v>306</v>
      </c>
      <c r="P81" t="s">
        <v>2486</v>
      </c>
      <c r="Q81" t="s">
        <v>2578</v>
      </c>
      <c r="R81" t="s">
        <v>2579</v>
      </c>
      <c r="S81" t="s">
        <v>2488</v>
      </c>
    </row>
    <row r="82" spans="1:19" x14ac:dyDescent="0.25">
      <c r="A82" s="10">
        <v>245</v>
      </c>
      <c r="B82" s="10" t="str">
        <f>INDEX(_7043_DJones_1_export_excel_2_9_[#All],MATCH($A82,_7043_DJones_1_export_excel_2_9_[[#All],[SERNBR]],0),MATCH("RELATIONTOAC",_7043_DJones_1_export_excel_2_9_[#Headers],0))&amp;" - "&amp;INDEX(_7043_DJones_1_export_excel_2_9_[#All],MATCH($A82,_7043_DJones_1_export_excel_2_9_[[#All],[SERNBR]],0),MATCH(B$1,_7043_DJones_1_export_excel_2_9_[#Headers],0))</f>
        <v>Operator - Sociedade de Taxi Aereo Do Nordeste, Ltda.</v>
      </c>
      <c r="C82" s="10" t="str">
        <f>INDEX(_7043_DJones_1_export_excel_2_9_[#All],MATCH($A82,_7043_DJones_1_export_excel_2_9_[[#All],[SERNBR]],0),MATCH(C$1,_7043_DJones_1_export_excel_2_9_[#Headers],0))</f>
        <v>PS-CMP</v>
      </c>
      <c r="D82" s="10" t="str">
        <f t="shared" si="1"/>
        <v>ES-AIR</v>
      </c>
      <c r="E82" s="10" t="str">
        <f t="shared" si="1"/>
        <v>Amber Air Group</v>
      </c>
      <c r="F82" s="10"/>
      <c r="M82" t="s">
        <v>2485</v>
      </c>
      <c r="N82">
        <v>307</v>
      </c>
      <c r="P82" t="s">
        <v>2486</v>
      </c>
      <c r="Q82" t="s">
        <v>890</v>
      </c>
      <c r="R82" t="s">
        <v>2580</v>
      </c>
      <c r="S82" t="s">
        <v>2488</v>
      </c>
    </row>
    <row r="83" spans="1:19" x14ac:dyDescent="0.25">
      <c r="A83" s="10">
        <v>245</v>
      </c>
      <c r="B83" s="10" t="str">
        <f>INDEX(_7043_DJones_1_export_excel_2_9_[#All],MATCH($A83,_7043_DJones_1_export_excel_2_9_[[#All],[SERNBR]],0),MATCH("RELATIONTOAC",_7043_DJones_1_export_excel_2_9_[#Headers],0))&amp;" - "&amp;INDEX(_7043_DJones_1_export_excel_2_9_[#All],MATCH($A83,_7043_DJones_1_export_excel_2_9_[[#All],[SERNBR]],0),MATCH(B$1,_7043_DJones_1_export_excel_2_9_[#Headers],0))</f>
        <v>Operator - Sociedade de Taxi Aereo Do Nordeste, Ltda.</v>
      </c>
      <c r="C83" s="10" t="str">
        <f>INDEX(_7043_DJones_1_export_excel_2_9_[#All],MATCH($A83,_7043_DJones_1_export_excel_2_9_[[#All],[SERNBR]],0),MATCH(C$1,_7043_DJones_1_export_excel_2_9_[#Headers],0))</f>
        <v>PS-CMP</v>
      </c>
      <c r="D83" s="10" t="str">
        <f t="shared" si="1"/>
        <v>ES-AIR</v>
      </c>
      <c r="E83" s="10" t="str">
        <f t="shared" si="1"/>
        <v>Amber Air Group</v>
      </c>
      <c r="F83" s="10"/>
      <c r="M83" t="s">
        <v>2485</v>
      </c>
      <c r="N83">
        <v>309</v>
      </c>
      <c r="P83" t="s">
        <v>2486</v>
      </c>
      <c r="Q83" t="s">
        <v>904</v>
      </c>
      <c r="R83" t="s">
        <v>2512</v>
      </c>
      <c r="S83" t="s">
        <v>2488</v>
      </c>
    </row>
    <row r="84" spans="1:19" hidden="1" x14ac:dyDescent="0.25">
      <c r="A84" s="10">
        <v>246</v>
      </c>
      <c r="B84" s="10" t="str">
        <f>INDEX(_7043_DJones_1_export_excel_2_9_[#All],MATCH($A84,_7043_DJones_1_export_excel_2_9_[[#All],[SERNBR]],0),MATCH("RELATIONTOAC",_7043_DJones_1_export_excel_2_9_[#Headers],0))&amp;" - "&amp;INDEX(_7043_DJones_1_export_excel_2_9_[#All],MATCH($A84,_7043_DJones_1_export_excel_2_9_[[#All],[SERNBR]],0),MATCH(B$1,_7043_DJones_1_export_excel_2_9_[#Headers],0))</f>
        <v>Owner - Altair Advanced Industries, Inc.</v>
      </c>
      <c r="C84" s="10" t="str">
        <f>INDEX(_7043_DJones_1_export_excel_2_9_[#All],MATCH($A84,_7043_DJones_1_export_excel_2_9_[[#All],[SERNBR]],0),MATCH(C$1,_7043_DJones_1_export_excel_2_9_[#Headers],0))</f>
        <v>N96AD</v>
      </c>
      <c r="D84" s="10" t="e">
        <f t="shared" si="1"/>
        <v>#N/A</v>
      </c>
      <c r="E84" s="10" t="e">
        <f t="shared" si="1"/>
        <v>#N/A</v>
      </c>
      <c r="F84" s="10"/>
      <c r="M84" t="s">
        <v>2485</v>
      </c>
      <c r="N84">
        <v>310</v>
      </c>
      <c r="P84" t="s">
        <v>2486</v>
      </c>
      <c r="Q84" t="s">
        <v>910</v>
      </c>
      <c r="R84" t="s">
        <v>2581</v>
      </c>
      <c r="S84" t="s">
        <v>2488</v>
      </c>
    </row>
    <row r="85" spans="1:19" x14ac:dyDescent="0.25">
      <c r="A85" s="10">
        <v>247</v>
      </c>
      <c r="B85" s="10" t="str">
        <f>INDEX(_7043_DJones_1_export_excel_2_9_[#All],MATCH($A85,_7043_DJones_1_export_excel_2_9_[[#All],[SERNBR]],0),MATCH("RELATIONTOAC",_7043_DJones_1_export_excel_2_9_[#Headers],0))&amp;" - "&amp;INDEX(_7043_DJones_1_export_excel_2_9_[#All],MATCH($A85,_7043_DJones_1_export_excel_2_9_[[#All],[SERNBR]],0),MATCH(B$1,_7043_DJones_1_export_excel_2_9_[#Headers],0))</f>
        <v>Operator - Drury Development Corporation</v>
      </c>
      <c r="C85" s="10" t="str">
        <f>INDEX(_7043_DJones_1_export_excel_2_9_[#All],MATCH($A85,_7043_DJones_1_export_excel_2_9_[[#All],[SERNBR]],0),MATCH(C$1,_7043_DJones_1_export_excel_2_9_[#Headers],0))</f>
        <v>N650DH</v>
      </c>
      <c r="D85" s="10" t="str">
        <f t="shared" si="1"/>
        <v>N110FS</v>
      </c>
      <c r="E85" s="10" t="str">
        <f t="shared" si="1"/>
        <v>Drury Development Corporation</v>
      </c>
      <c r="F85" s="10"/>
      <c r="M85" t="s">
        <v>2485</v>
      </c>
      <c r="N85">
        <v>311</v>
      </c>
      <c r="P85" t="s">
        <v>2492</v>
      </c>
      <c r="Q85" t="s">
        <v>2582</v>
      </c>
      <c r="R85" t="s">
        <v>2583</v>
      </c>
      <c r="S85" t="s">
        <v>2488</v>
      </c>
    </row>
    <row r="86" spans="1:19" x14ac:dyDescent="0.25">
      <c r="A86" s="10">
        <v>247</v>
      </c>
      <c r="B86" s="10" t="str">
        <f>INDEX(_7043_DJones_1_export_excel_2_9_[#All],MATCH($A86,_7043_DJones_1_export_excel_2_9_[[#All],[SERNBR]],0),MATCH("RELATIONTOAC",_7043_DJones_1_export_excel_2_9_[#Headers],0))&amp;" - "&amp;INDEX(_7043_DJones_1_export_excel_2_9_[#All],MATCH($A86,_7043_DJones_1_export_excel_2_9_[[#All],[SERNBR]],0),MATCH(B$1,_7043_DJones_1_export_excel_2_9_[#Headers],0))</f>
        <v>Operator - Drury Development Corporation</v>
      </c>
      <c r="C86" s="10" t="str">
        <f>INDEX(_7043_DJones_1_export_excel_2_9_[#All],MATCH($A86,_7043_DJones_1_export_excel_2_9_[[#All],[SERNBR]],0),MATCH(C$1,_7043_DJones_1_export_excel_2_9_[#Headers],0))</f>
        <v>N650DH</v>
      </c>
      <c r="D86" s="10" t="str">
        <f t="shared" si="1"/>
        <v>N110FS</v>
      </c>
      <c r="E86" s="10" t="str">
        <f t="shared" si="1"/>
        <v>Drury Development Corporation</v>
      </c>
      <c r="F86" s="10"/>
      <c r="M86" t="s">
        <v>2485</v>
      </c>
      <c r="N86">
        <v>312</v>
      </c>
      <c r="P86" t="s">
        <v>2492</v>
      </c>
      <c r="Q86" t="s">
        <v>2584</v>
      </c>
      <c r="R86" t="s">
        <v>1161</v>
      </c>
      <c r="S86" t="s">
        <v>2537</v>
      </c>
    </row>
    <row r="87" spans="1:19" x14ac:dyDescent="0.25">
      <c r="A87" s="10">
        <v>248</v>
      </c>
      <c r="B87" s="10" t="str">
        <f>INDEX(_7043_DJones_1_export_excel_2_9_[#All],MATCH($A87,_7043_DJones_1_export_excel_2_9_[[#All],[SERNBR]],0),MATCH("RELATIONTOAC",_7043_DJones_1_export_excel_2_9_[#Headers],0))&amp;" - "&amp;INDEX(_7043_DJones_1_export_excel_2_9_[#All],MATCH($A87,_7043_DJones_1_export_excel_2_9_[[#All],[SERNBR]],0),MATCH(B$1,_7043_DJones_1_export_excel_2_9_[#Headers],0))</f>
        <v>Operator - Sanderson Farms, Inc.</v>
      </c>
      <c r="C87" s="10" t="str">
        <f>INDEX(_7043_DJones_1_export_excel_2_9_[#All],MATCH($A87,_7043_DJones_1_export_excel_2_9_[[#All],[SERNBR]],0),MATCH(C$1,_7043_DJones_1_export_excel_2_9_[#Headers],0))</f>
        <v>N637SF</v>
      </c>
      <c r="D87" s="10" t="e">
        <f t="shared" si="1"/>
        <v>#N/A</v>
      </c>
      <c r="E87" s="10" t="e">
        <f t="shared" si="1"/>
        <v>#N/A</v>
      </c>
      <c r="F87" s="10"/>
      <c r="M87" t="s">
        <v>2485</v>
      </c>
      <c r="N87">
        <v>313</v>
      </c>
      <c r="P87" t="s">
        <v>2486</v>
      </c>
      <c r="Q87" t="s">
        <v>2585</v>
      </c>
      <c r="R87" t="s">
        <v>1161</v>
      </c>
      <c r="S87" t="s">
        <v>2537</v>
      </c>
    </row>
    <row r="88" spans="1:19" x14ac:dyDescent="0.25">
      <c r="A88" s="10">
        <v>248</v>
      </c>
      <c r="B88" s="10" t="str">
        <f>INDEX(_7043_DJones_1_export_excel_2_9_[#All],MATCH($A88,_7043_DJones_1_export_excel_2_9_[[#All],[SERNBR]],0),MATCH("RELATIONTOAC",_7043_DJones_1_export_excel_2_9_[#Headers],0))&amp;" - "&amp;INDEX(_7043_DJones_1_export_excel_2_9_[#All],MATCH($A88,_7043_DJones_1_export_excel_2_9_[[#All],[SERNBR]],0),MATCH(B$1,_7043_DJones_1_export_excel_2_9_[#Headers],0))</f>
        <v>Operator - Sanderson Farms, Inc.</v>
      </c>
      <c r="C88" s="10" t="str">
        <f>INDEX(_7043_DJones_1_export_excel_2_9_[#All],MATCH($A88,_7043_DJones_1_export_excel_2_9_[[#All],[SERNBR]],0),MATCH(C$1,_7043_DJones_1_export_excel_2_9_[#Headers],0))</f>
        <v>N637SF</v>
      </c>
      <c r="D88" s="10" t="e">
        <f t="shared" si="1"/>
        <v>#N/A</v>
      </c>
      <c r="E88" s="10" t="e">
        <f t="shared" si="1"/>
        <v>#N/A</v>
      </c>
      <c r="F88" s="10"/>
      <c r="M88" t="s">
        <v>2485</v>
      </c>
      <c r="N88">
        <v>314</v>
      </c>
      <c r="P88" t="s">
        <v>2486</v>
      </c>
      <c r="Q88" t="s">
        <v>2321</v>
      </c>
      <c r="R88" t="s">
        <v>2586</v>
      </c>
      <c r="S88" t="s">
        <v>2488</v>
      </c>
    </row>
    <row r="89" spans="1:19" hidden="1" x14ac:dyDescent="0.25">
      <c r="A89" s="10">
        <v>249</v>
      </c>
      <c r="B89" s="10" t="str">
        <f>INDEX(_7043_DJones_1_export_excel_2_9_[#All],MATCH($A89,_7043_DJones_1_export_excel_2_9_[[#All],[SERNBR]],0),MATCH("RELATIONTOAC",_7043_DJones_1_export_excel_2_9_[#Headers],0))&amp;" - "&amp;INDEX(_7043_DJones_1_export_excel_2_9_[#All],MATCH($A89,_7043_DJones_1_export_excel_2_9_[[#All],[SERNBR]],0),MATCH(B$1,_7043_DJones_1_export_excel_2_9_[#Headers],0))</f>
        <v>Owner - Marivest Support Services, LLC</v>
      </c>
      <c r="C89" s="10" t="str">
        <f>INDEX(_7043_DJones_1_export_excel_2_9_[#All],MATCH($A89,_7043_DJones_1_export_excel_2_9_[[#All],[SERNBR]],0),MATCH(C$1,_7043_DJones_1_export_excel_2_9_[#Headers],0))</f>
        <v>N67KP</v>
      </c>
      <c r="D89" s="10" t="str">
        <f t="shared" si="1"/>
        <v>N67KP</v>
      </c>
      <c r="E89" s="10" t="str">
        <f t="shared" si="1"/>
        <v>Marivest Support6 Services LLC</v>
      </c>
      <c r="F89" s="10"/>
      <c r="M89" t="s">
        <v>2485</v>
      </c>
      <c r="N89">
        <v>315</v>
      </c>
      <c r="P89" t="s">
        <v>2486</v>
      </c>
      <c r="Q89" t="s">
        <v>2322</v>
      </c>
      <c r="R89" t="s">
        <v>2324</v>
      </c>
      <c r="S89" t="s">
        <v>2488</v>
      </c>
    </row>
    <row r="90" spans="1:19" hidden="1" x14ac:dyDescent="0.25">
      <c r="A90" s="10">
        <v>250</v>
      </c>
      <c r="B90" s="10" t="str">
        <f>INDEX(_7043_DJones_1_export_excel_2_9_[#All],MATCH($A90,_7043_DJones_1_export_excel_2_9_[[#All],[SERNBR]],0),MATCH("RELATIONTOAC",_7043_DJones_1_export_excel_2_9_[#Headers],0))&amp;" - "&amp;INDEX(_7043_DJones_1_export_excel_2_9_[#All],MATCH($A90,_7043_DJones_1_export_excel_2_9_[[#All],[SERNBR]],0),MATCH(B$1,_7043_DJones_1_export_excel_2_9_[#Headers],0))</f>
        <v>Owner - FKM Enterprises, LLC</v>
      </c>
      <c r="C90" s="10" t="str">
        <f>INDEX(_7043_DJones_1_export_excel_2_9_[#All],MATCH($A90,_7043_DJones_1_export_excel_2_9_[[#All],[SERNBR]],0),MATCH(C$1,_7043_DJones_1_export_excel_2_9_[#Headers],0))</f>
        <v>N581SF</v>
      </c>
      <c r="D90" s="10" t="str">
        <f t="shared" si="1"/>
        <v>N581SF</v>
      </c>
      <c r="E90" s="10" t="str">
        <f t="shared" si="1"/>
        <v>FKM Enterprises LLC</v>
      </c>
      <c r="F90" s="10"/>
      <c r="M90" t="s">
        <v>2485</v>
      </c>
      <c r="N90">
        <v>317</v>
      </c>
      <c r="P90" t="s">
        <v>2486</v>
      </c>
      <c r="Q90" t="s">
        <v>2587</v>
      </c>
      <c r="R90" t="s">
        <v>2547</v>
      </c>
      <c r="S90" t="s">
        <v>2488</v>
      </c>
    </row>
    <row r="91" spans="1:19" hidden="1" x14ac:dyDescent="0.25">
      <c r="A91" s="10">
        <v>252</v>
      </c>
      <c r="B91" s="10" t="str">
        <f>INDEX(_7043_DJones_1_export_excel_2_9_[#All],MATCH($A91,_7043_DJones_1_export_excel_2_9_[[#All],[SERNBR]],0),MATCH("RELATIONTOAC",_7043_DJones_1_export_excel_2_9_[#Headers],0))&amp;" - "&amp;INDEX(_7043_DJones_1_export_excel_2_9_[#All],MATCH($A91,_7043_DJones_1_export_excel_2_9_[[#All],[SERNBR]],0),MATCH(B$1,_7043_DJones_1_export_excel_2_9_[#Headers],0))</f>
        <v>Owner - Gulfstream Leasing, LLC</v>
      </c>
      <c r="C91" s="10" t="str">
        <f>INDEX(_7043_DJones_1_export_excel_2_9_[#All],MATCH($A91,_7043_DJones_1_export_excel_2_9_[[#All],[SERNBR]],0),MATCH(C$1,_7043_DJones_1_export_excel_2_9_[#Headers],0))</f>
        <v>N150GA</v>
      </c>
      <c r="D91" s="10" t="str">
        <f t="shared" si="1"/>
        <v>N247PS</v>
      </c>
      <c r="E91" s="10" t="str">
        <f t="shared" si="1"/>
        <v>Gulfstream Leasing LLC</v>
      </c>
      <c r="F91" s="10"/>
      <c r="M91" t="s">
        <v>2485</v>
      </c>
      <c r="N91">
        <v>321</v>
      </c>
      <c r="P91" t="s">
        <v>2486</v>
      </c>
      <c r="Q91" t="s">
        <v>954</v>
      </c>
      <c r="R91" t="s">
        <v>2588</v>
      </c>
      <c r="S91" t="s">
        <v>2488</v>
      </c>
    </row>
    <row r="92" spans="1:19" hidden="1" x14ac:dyDescent="0.25">
      <c r="A92" s="10">
        <v>253</v>
      </c>
      <c r="B92" s="10" t="str">
        <f>INDEX(_7043_DJones_1_export_excel_2_9_[#All],MATCH($A92,_7043_DJones_1_export_excel_2_9_[[#All],[SERNBR]],0),MATCH("RELATIONTOAC",_7043_DJones_1_export_excel_2_9_[#Headers],0))&amp;" - "&amp;INDEX(_7043_DJones_1_export_excel_2_9_[#All],MATCH($A92,_7043_DJones_1_export_excel_2_9_[[#All],[SERNBR]],0),MATCH(B$1,_7043_DJones_1_export_excel_2_9_[#Headers],0))</f>
        <v>Charter Company - Jetport, Inc.</v>
      </c>
      <c r="C92" s="10" t="str">
        <f>INDEX(_7043_DJones_1_export_excel_2_9_[#All],MATCH($A92,_7043_DJones_1_export_excel_2_9_[[#All],[SERNBR]],0),MATCH(C$1,_7043_DJones_1_export_excel_2_9_[#Headers],0))</f>
        <v>C-FWXR</v>
      </c>
      <c r="D92" s="10" t="str">
        <f t="shared" si="1"/>
        <v>N253DE</v>
      </c>
      <c r="E92" s="10" t="str">
        <f t="shared" si="1"/>
        <v>Mairo LLC</v>
      </c>
      <c r="F92" s="10"/>
      <c r="M92" t="s">
        <v>2485</v>
      </c>
      <c r="N92">
        <v>322</v>
      </c>
      <c r="P92" t="s">
        <v>2486</v>
      </c>
      <c r="Q92" t="s">
        <v>2589</v>
      </c>
      <c r="R92" t="s">
        <v>2547</v>
      </c>
      <c r="S92" t="s">
        <v>2537</v>
      </c>
    </row>
    <row r="93" spans="1:19" hidden="1" x14ac:dyDescent="0.25">
      <c r="A93" s="10">
        <v>253</v>
      </c>
      <c r="B93" s="10" t="str">
        <f>INDEX(_7043_DJones_1_export_excel_2_9_[#All],MATCH($A93,_7043_DJones_1_export_excel_2_9_[[#All],[SERNBR]],0),MATCH("RELATIONTOAC",_7043_DJones_1_export_excel_2_9_[#Headers],0))&amp;" - "&amp;INDEX(_7043_DJones_1_export_excel_2_9_[#All],MATCH($A93,_7043_DJones_1_export_excel_2_9_[[#All],[SERNBR]],0),MATCH(B$1,_7043_DJones_1_export_excel_2_9_[#Headers],0))</f>
        <v>Charter Company - Jetport, Inc.</v>
      </c>
      <c r="C93" s="10" t="str">
        <f>INDEX(_7043_DJones_1_export_excel_2_9_[#All],MATCH($A93,_7043_DJones_1_export_excel_2_9_[[#All],[SERNBR]],0),MATCH(C$1,_7043_DJones_1_export_excel_2_9_[#Headers],0))</f>
        <v>C-FWXR</v>
      </c>
      <c r="D93" s="10" t="str">
        <f t="shared" si="1"/>
        <v>N253DE</v>
      </c>
      <c r="E93" s="10" t="str">
        <f t="shared" si="1"/>
        <v>Mairo LLC</v>
      </c>
      <c r="F93" s="10"/>
      <c r="M93" t="s">
        <v>2485</v>
      </c>
      <c r="N93">
        <v>323</v>
      </c>
      <c r="P93" t="s">
        <v>2492</v>
      </c>
      <c r="Q93" t="s">
        <v>963</v>
      </c>
      <c r="R93" t="s">
        <v>2590</v>
      </c>
      <c r="S93" t="s">
        <v>2488</v>
      </c>
    </row>
    <row r="94" spans="1:19" hidden="1" x14ac:dyDescent="0.25">
      <c r="A94" s="10">
        <v>254</v>
      </c>
      <c r="B94" s="10" t="str">
        <f>INDEX(_7043_DJones_1_export_excel_2_9_[#All],MATCH($A94,_7043_DJones_1_export_excel_2_9_[[#All],[SERNBR]],0),MATCH("RELATIONTOAC",_7043_DJones_1_export_excel_2_9_[#Headers],0))&amp;" - "&amp;INDEX(_7043_DJones_1_export_excel_2_9_[#All],MATCH($A94,_7043_DJones_1_export_excel_2_9_[[#All],[SERNBR]],0),MATCH(B$1,_7043_DJones_1_export_excel_2_9_[#Headers],0))</f>
        <v>Additional Company/Contact - Ardenbrook, Inc.</v>
      </c>
      <c r="C94" s="10" t="str">
        <f>INDEX(_7043_DJones_1_export_excel_2_9_[#All],MATCH($A94,_7043_DJones_1_export_excel_2_9_[[#All],[SERNBR]],0),MATCH(C$1,_7043_DJones_1_export_excel_2_9_[#Headers],0))</f>
        <v>N901SS</v>
      </c>
      <c r="D94" s="10" t="str">
        <f t="shared" si="1"/>
        <v>N901SS</v>
      </c>
      <c r="E94" s="10" t="str">
        <f t="shared" si="1"/>
        <v>Two Star Maritime LLC</v>
      </c>
      <c r="F94" s="10"/>
      <c r="M94" t="s">
        <v>2485</v>
      </c>
      <c r="N94">
        <v>324</v>
      </c>
      <c r="P94" t="s">
        <v>2492</v>
      </c>
      <c r="Q94" t="s">
        <v>967</v>
      </c>
      <c r="R94" t="s">
        <v>969</v>
      </c>
      <c r="S94" t="s">
        <v>2488</v>
      </c>
    </row>
    <row r="95" spans="1:19" hidden="1" x14ac:dyDescent="0.25">
      <c r="A95" s="10">
        <v>254</v>
      </c>
      <c r="B95" s="10" t="str">
        <f>INDEX(_7043_DJones_1_export_excel_2_9_[#All],MATCH($A95,_7043_DJones_1_export_excel_2_9_[[#All],[SERNBR]],0),MATCH("RELATIONTOAC",_7043_DJones_1_export_excel_2_9_[#Headers],0))&amp;" - "&amp;INDEX(_7043_DJones_1_export_excel_2_9_[#All],MATCH($A95,_7043_DJones_1_export_excel_2_9_[[#All],[SERNBR]],0),MATCH(B$1,_7043_DJones_1_export_excel_2_9_[#Headers],0))</f>
        <v>Additional Company/Contact - Ardenbrook, Inc.</v>
      </c>
      <c r="C95" s="10" t="str">
        <f>INDEX(_7043_DJones_1_export_excel_2_9_[#All],MATCH($A95,_7043_DJones_1_export_excel_2_9_[[#All],[SERNBR]],0),MATCH(C$1,_7043_DJones_1_export_excel_2_9_[#Headers],0))</f>
        <v>N901SS</v>
      </c>
      <c r="D95" s="10" t="str">
        <f t="shared" si="1"/>
        <v>N901SS</v>
      </c>
      <c r="E95" s="10" t="str">
        <f t="shared" si="1"/>
        <v>Two Star Maritime LLC</v>
      </c>
      <c r="F95" s="10"/>
      <c r="M95" t="s">
        <v>2485</v>
      </c>
      <c r="N95">
        <v>325</v>
      </c>
      <c r="P95" t="s">
        <v>2492</v>
      </c>
      <c r="Q95" t="s">
        <v>2591</v>
      </c>
      <c r="R95" t="s">
        <v>2592</v>
      </c>
      <c r="S95" t="s">
        <v>2488</v>
      </c>
    </row>
    <row r="96" spans="1:19" x14ac:dyDescent="0.25">
      <c r="A96" s="10">
        <v>255</v>
      </c>
      <c r="B96" s="10" t="str">
        <f>INDEX(_7043_DJones_1_export_excel_2_9_[#All],MATCH($A96,_7043_DJones_1_export_excel_2_9_[[#All],[SERNBR]],0),MATCH("RELATIONTOAC",_7043_DJones_1_export_excel_2_9_[#Headers],0))&amp;" - "&amp;INDEX(_7043_DJones_1_export_excel_2_9_[#All],MATCH($A96,_7043_DJones_1_export_excel_2_9_[[#All],[SERNBR]],0),MATCH(B$1,_7043_DJones_1_export_excel_2_9_[#Headers],0))</f>
        <v>Operator - Pacific Flight Services, Pty. Ltd.</v>
      </c>
      <c r="C96" s="10" t="str">
        <f>INDEX(_7043_DJones_1_export_excel_2_9_[#All],MATCH($A96,_7043_DJones_1_export_excel_2_9_[[#All],[SERNBR]],0),MATCH(C$1,_7043_DJones_1_export_excel_2_9_[#Headers],0))</f>
        <v>VH-PFW</v>
      </c>
      <c r="D96" s="10" t="str">
        <f t="shared" si="1"/>
        <v>VH-PFW</v>
      </c>
      <c r="E96" s="10" t="str">
        <f t="shared" si="1"/>
        <v>Pacific Flight Services Pty Ltd</v>
      </c>
      <c r="F96" s="10"/>
      <c r="M96" t="s">
        <v>2485</v>
      </c>
      <c r="N96">
        <v>326</v>
      </c>
      <c r="P96" t="s">
        <v>2486</v>
      </c>
      <c r="Q96" t="s">
        <v>2418</v>
      </c>
      <c r="R96" t="s">
        <v>2593</v>
      </c>
      <c r="S96" t="s">
        <v>2488</v>
      </c>
    </row>
    <row r="97" spans="1:18" x14ac:dyDescent="0.25">
      <c r="A97">
        <v>255</v>
      </c>
      <c r="B97" s="10" t="str">
        <f>INDEX(_7043_DJones_1_export_excel_2_9_[#All],MATCH($A97,_7043_DJones_1_export_excel_2_9_[[#All],[SERNBR]],0),MATCH("RELATIONTOAC",_7043_DJones_1_export_excel_2_9_[#Headers],0))&amp;" - "&amp;INDEX(_7043_DJones_1_export_excel_2_9_[#All],MATCH($A97,_7043_DJones_1_export_excel_2_9_[[#All],[SERNBR]],0),MATCH(B$1,_7043_DJones_1_export_excel_2_9_[#Headers],0))</f>
        <v>Operator - Pacific Flight Services, Pty. Ltd.</v>
      </c>
      <c r="C97" s="10" t="str">
        <f>INDEX(_7043_DJones_1_export_excel_2_9_[#All],MATCH($A97,_7043_DJones_1_export_excel_2_9_[[#All],[SERNBR]],0),MATCH(C$1,_7043_DJones_1_export_excel_2_9_[#Headers],0))</f>
        <v>VH-PFW</v>
      </c>
      <c r="D97" s="10" t="str">
        <f t="shared" si="1"/>
        <v>VH-PFW</v>
      </c>
      <c r="E97" s="10" t="str">
        <f t="shared" si="1"/>
        <v>Pacific Flight Services Pty Ltd</v>
      </c>
      <c r="F97" s="10"/>
    </row>
    <row r="98" spans="1:18" hidden="1" x14ac:dyDescent="0.25">
      <c r="A98">
        <v>256</v>
      </c>
      <c r="B98" s="10" t="str">
        <f>INDEX(_7043_DJones_1_export_excel_2_9_[#All],MATCH($A98,_7043_DJones_1_export_excel_2_9_[[#All],[SERNBR]],0),MATCH("RELATIONTOAC",_7043_DJones_1_export_excel_2_9_[#Headers],0))&amp;" - "&amp;INDEX(_7043_DJones_1_export_excel_2_9_[#All],MATCH($A98,_7043_DJones_1_export_excel_2_9_[[#All],[SERNBR]],0),MATCH(B$1,_7043_DJones_1_export_excel_2_9_[#Headers],0))</f>
        <v>Lessee - Excel Group Services, Inc.</v>
      </c>
      <c r="C98" s="10" t="str">
        <f>INDEX(_7043_DJones_1_export_excel_2_9_[#All],MATCH($A98,_7043_DJones_1_export_excel_2_9_[[#All],[SERNBR]],0),MATCH(C$1,_7043_DJones_1_export_excel_2_9_[#Headers],0))</f>
        <v>N546MM</v>
      </c>
      <c r="D98" s="10" t="str">
        <f t="shared" si="1"/>
        <v>N546MM</v>
      </c>
      <c r="E98" s="10" t="str">
        <f t="shared" si="1"/>
        <v>Denali Global Aviation LLC</v>
      </c>
      <c r="F98" s="10"/>
      <c r="R98" t="s">
        <v>2594</v>
      </c>
    </row>
    <row r="99" spans="1:18" hidden="1" x14ac:dyDescent="0.25">
      <c r="A99">
        <v>256</v>
      </c>
      <c r="B99" s="10" t="str">
        <f>INDEX(_7043_DJones_1_export_excel_2_9_[#All],MATCH($A99,_7043_DJones_1_export_excel_2_9_[[#All],[SERNBR]],0),MATCH("RELATIONTOAC",_7043_DJones_1_export_excel_2_9_[#Headers],0))&amp;" - "&amp;INDEX(_7043_DJones_1_export_excel_2_9_[#All],MATCH($A99,_7043_DJones_1_export_excel_2_9_[[#All],[SERNBR]],0),MATCH(B$1,_7043_DJones_1_export_excel_2_9_[#Headers],0))</f>
        <v>Lessee - Excel Group Services, Inc.</v>
      </c>
      <c r="C99" s="10" t="str">
        <f>INDEX(_7043_DJones_1_export_excel_2_9_[#All],MATCH($A99,_7043_DJones_1_export_excel_2_9_[[#All],[SERNBR]],0),MATCH(C$1,_7043_DJones_1_export_excel_2_9_[#Headers],0))</f>
        <v>N546MM</v>
      </c>
      <c r="D99" s="10" t="str">
        <f t="shared" ref="D99:E130" si="2">INDEX($M$1:$S$96,MATCH($A99,$N$1:$N$96,0),MATCH(D$1,$M$1:$S$1,0))</f>
        <v>N546MM</v>
      </c>
      <c r="E99" s="10" t="str">
        <f t="shared" si="2"/>
        <v>Denali Global Aviation LLC</v>
      </c>
      <c r="F99" s="10"/>
      <c r="M99" t="s">
        <v>2595</v>
      </c>
    </row>
    <row r="100" spans="1:18" hidden="1" x14ac:dyDescent="0.25">
      <c r="A100">
        <v>257</v>
      </c>
      <c r="B100" s="10" t="str">
        <f>INDEX(_7043_DJones_1_export_excel_2_9_[#All],MATCH($A100,_7043_DJones_1_export_excel_2_9_[[#All],[SERNBR]],0),MATCH("RELATIONTOAC",_7043_DJones_1_export_excel_2_9_[#Headers],0))&amp;" - "&amp;INDEX(_7043_DJones_1_export_excel_2_9_[#All],MATCH($A100,_7043_DJones_1_export_excel_2_9_[[#All],[SERNBR]],0),MATCH(B$1,_7043_DJones_1_export_excel_2_9_[#Headers],0))</f>
        <v>Co-Owner - D&amp;I Transportation, LLC</v>
      </c>
      <c r="C100" s="10" t="str">
        <f>INDEX(_7043_DJones_1_export_excel_2_9_[#All],MATCH($A100,_7043_DJones_1_export_excel_2_9_[[#All],[SERNBR]],0),MATCH(C$1,_7043_DJones_1_export_excel_2_9_[#Headers],0))</f>
        <v>N469DM</v>
      </c>
      <c r="D100" s="10" t="str">
        <f t="shared" si="2"/>
        <v>N469DM</v>
      </c>
      <c r="E100" s="10" t="str">
        <f t="shared" si="2"/>
        <v>D&amp;I Transportation LLC</v>
      </c>
      <c r="F100" s="10"/>
    </row>
    <row r="101" spans="1:18" hidden="1" x14ac:dyDescent="0.25">
      <c r="A101">
        <v>257</v>
      </c>
      <c r="B101" s="10" t="str">
        <f>INDEX(_7043_DJones_1_export_excel_2_9_[#All],MATCH($A101,_7043_DJones_1_export_excel_2_9_[[#All],[SERNBR]],0),MATCH("RELATIONTOAC",_7043_DJones_1_export_excel_2_9_[#Headers],0))&amp;" - "&amp;INDEX(_7043_DJones_1_export_excel_2_9_[#All],MATCH($A101,_7043_DJones_1_export_excel_2_9_[[#All],[SERNBR]],0),MATCH(B$1,_7043_DJones_1_export_excel_2_9_[#Headers],0))</f>
        <v>Co-Owner - D&amp;I Transportation, LLC</v>
      </c>
      <c r="C101" s="10" t="str">
        <f>INDEX(_7043_DJones_1_export_excel_2_9_[#All],MATCH($A101,_7043_DJones_1_export_excel_2_9_[[#All],[SERNBR]],0),MATCH(C$1,_7043_DJones_1_export_excel_2_9_[#Headers],0))</f>
        <v>N469DM</v>
      </c>
      <c r="D101" s="10" t="str">
        <f t="shared" si="2"/>
        <v>N469DM</v>
      </c>
      <c r="E101" s="10" t="str">
        <f t="shared" si="2"/>
        <v>D&amp;I Transportation LLC</v>
      </c>
      <c r="F101" s="10"/>
    </row>
    <row r="102" spans="1:18" hidden="1" x14ac:dyDescent="0.25">
      <c r="A102">
        <v>258</v>
      </c>
      <c r="B102" s="10" t="str">
        <f>INDEX(_7043_DJones_1_export_excel_2_9_[#All],MATCH($A102,_7043_DJones_1_export_excel_2_9_[[#All],[SERNBR]],0),MATCH("RELATIONTOAC",_7043_DJones_1_export_excel_2_9_[#Headers],0))&amp;" - "&amp;INDEX(_7043_DJones_1_export_excel_2_9_[#All],MATCH($A102,_7043_DJones_1_export_excel_2_9_[[#All],[SERNBR]],0),MATCH(B$1,_7043_DJones_1_export_excel_2_9_[#Headers],0))</f>
        <v>Owner - The Peregrine Leasing Trust</v>
      </c>
      <c r="C102" s="10" t="str">
        <f>INDEX(_7043_DJones_1_export_excel_2_9_[#All],MATCH($A102,_7043_DJones_1_export_excel_2_9_[[#All],[SERNBR]],0),MATCH(C$1,_7043_DJones_1_export_excel_2_9_[#Headers],0))</f>
        <v>N10RZ</v>
      </c>
      <c r="D102" s="10" t="str">
        <f t="shared" si="2"/>
        <v>N10RZ</v>
      </c>
      <c r="E102" s="10" t="str">
        <f t="shared" si="2"/>
        <v>Redzone Aviation LLC</v>
      </c>
      <c r="F102" s="10"/>
    </row>
    <row r="103" spans="1:18" hidden="1" x14ac:dyDescent="0.25">
      <c r="A103">
        <v>259</v>
      </c>
      <c r="B103" s="10" t="str">
        <f>INDEX(_7043_DJones_1_export_excel_2_9_[#All],MATCH($A103,_7043_DJones_1_export_excel_2_9_[[#All],[SERNBR]],0),MATCH("RELATIONTOAC",_7043_DJones_1_export_excel_2_9_[#Headers],0))&amp;" - "&amp;INDEX(_7043_DJones_1_export_excel_2_9_[#All],MATCH($A103,_7043_DJones_1_export_excel_2_9_[[#All],[SERNBR]],0),MATCH(B$1,_7043_DJones_1_export_excel_2_9_[#Headers],0))</f>
        <v>Owner - Philippine Airlines, Inc.</v>
      </c>
      <c r="C103" s="10" t="str">
        <f>INDEX(_7043_DJones_1_export_excel_2_9_[#All],MATCH($A103,_7043_DJones_1_export_excel_2_9_[[#All],[SERNBR]],0),MATCH(C$1,_7043_DJones_1_export_excel_2_9_[#Headers],0))</f>
        <v>RP-C5168</v>
      </c>
      <c r="D103" s="10" t="str">
        <f t="shared" si="2"/>
        <v>RP-C5168</v>
      </c>
      <c r="E103" s="10" t="str">
        <f t="shared" si="2"/>
        <v>Philippine Airlines</v>
      </c>
      <c r="F103" s="10"/>
    </row>
    <row r="104" spans="1:18" hidden="1" x14ac:dyDescent="0.25">
      <c r="A104">
        <v>260</v>
      </c>
      <c r="B104" s="10" t="str">
        <f>INDEX(_7043_DJones_1_export_excel_2_9_[#All],MATCH($A104,_7043_DJones_1_export_excel_2_9_[[#All],[SERNBR]],0),MATCH("RELATIONTOAC",_7043_DJones_1_export_excel_2_9_[#Headers],0))&amp;" - "&amp;INDEX(_7043_DJones_1_export_excel_2_9_[#All],MATCH($A104,_7043_DJones_1_export_excel_2_9_[[#All],[SERNBR]],0),MATCH(B$1,_7043_DJones_1_export_excel_2_9_[#Headers],0))</f>
        <v>Owner - Merlone Geier Management, LLC</v>
      </c>
      <c r="C104" s="10" t="str">
        <f>INDEX(_7043_DJones_1_export_excel_2_9_[#All],MATCH($A104,_7043_DJones_1_export_excel_2_9_[[#All],[SERNBR]],0),MATCH(C$1,_7043_DJones_1_export_excel_2_9_[#Headers],0))</f>
        <v>N175MG</v>
      </c>
      <c r="D104" s="10" t="str">
        <f t="shared" si="2"/>
        <v>N175MG</v>
      </c>
      <c r="E104" s="10" t="str">
        <f t="shared" si="2"/>
        <v>Merlone Geier Management LLC</v>
      </c>
      <c r="F104" s="10"/>
    </row>
    <row r="105" spans="1:18" hidden="1" x14ac:dyDescent="0.25">
      <c r="A105">
        <v>261</v>
      </c>
      <c r="B105" s="10" t="str">
        <f>INDEX(_7043_DJones_1_export_excel_2_9_[#All],MATCH($A105,_7043_DJones_1_export_excel_2_9_[[#All],[SERNBR]],0),MATCH("RELATIONTOAC",_7043_DJones_1_export_excel_2_9_[#Headers],0))&amp;" - "&amp;INDEX(_7043_DJones_1_export_excel_2_9_[#All],MATCH($A105,_7043_DJones_1_export_excel_2_9_[[#All],[SERNBR]],0),MATCH(B$1,_7043_DJones_1_export_excel_2_9_[#Headers],0))</f>
        <v>Owner - Awaiting Documentation</v>
      </c>
      <c r="C105" s="10" t="str">
        <f>INDEX(_7043_DJones_1_export_excel_2_9_[#All],MATCH($A105,_7043_DJones_1_export_excel_2_9_[[#All],[SERNBR]],0),MATCH(C$1,_7043_DJones_1_export_excel_2_9_[#Headers],0))</f>
        <v>N375AB</v>
      </c>
      <c r="D105" s="10" t="str">
        <f t="shared" si="2"/>
        <v>OE-GLF</v>
      </c>
      <c r="E105" s="10" t="str">
        <f t="shared" si="2"/>
        <v>Avcon Jet AG</v>
      </c>
      <c r="F105" s="10"/>
    </row>
    <row r="106" spans="1:18" hidden="1" x14ac:dyDescent="0.25">
      <c r="A106">
        <v>262</v>
      </c>
      <c r="B106" s="10" t="str">
        <f>INDEX(_7043_DJones_1_export_excel_2_9_[#All],MATCH($A106,_7043_DJones_1_export_excel_2_9_[[#All],[SERNBR]],0),MATCH("RELATIONTOAC",_7043_DJones_1_export_excel_2_9_[#Headers],0))&amp;" - "&amp;INDEX(_7043_DJones_1_export_excel_2_9_[#All],MATCH($A106,_7043_DJones_1_export_excel_2_9_[[#All],[SERNBR]],0),MATCH(B$1,_7043_DJones_1_export_excel_2_9_[#Headers],0))</f>
        <v>Owner - Teall Capital Partners, LLC</v>
      </c>
      <c r="C106" s="10" t="str">
        <f>INDEX(_7043_DJones_1_export_excel_2_9_[#All],MATCH($A106,_7043_DJones_1_export_excel_2_9_[[#All],[SERNBR]],0),MATCH(C$1,_7043_DJones_1_export_excel_2_9_[#Headers],0))</f>
        <v>N101RX</v>
      </c>
      <c r="D106" s="10" t="str">
        <f t="shared" si="2"/>
        <v>N101RX</v>
      </c>
      <c r="E106" s="10" t="str">
        <f t="shared" si="2"/>
        <v>Sanofi US Services Inc</v>
      </c>
      <c r="F106" s="10"/>
    </row>
    <row r="107" spans="1:18" hidden="1" x14ac:dyDescent="0.25">
      <c r="A107">
        <v>263</v>
      </c>
      <c r="B107" s="10" t="str">
        <f>INDEX(_7043_DJones_1_export_excel_2_9_[#All],MATCH($A107,_7043_DJones_1_export_excel_2_9_[[#All],[SERNBR]],0),MATCH("RELATIONTOAC",_7043_DJones_1_export_excel_2_9_[#Headers],0))&amp;" - "&amp;INDEX(_7043_DJones_1_export_excel_2_9_[#All],MATCH($A107,_7043_DJones_1_export_excel_2_9_[[#All],[SERNBR]],0),MATCH(B$1,_7043_DJones_1_export_excel_2_9_[#Headers],0))</f>
        <v>Owner - Sage Air, LLC</v>
      </c>
      <c r="C107" s="10" t="str">
        <f>INDEX(_7043_DJones_1_export_excel_2_9_[#All],MATCH($A107,_7043_DJones_1_export_excel_2_9_[[#All],[SERNBR]],0),MATCH(C$1,_7043_DJones_1_export_excel_2_9_[#Headers],0))</f>
        <v>N802RR</v>
      </c>
      <c r="D107" s="10" t="str">
        <f t="shared" si="2"/>
        <v>N802RR</v>
      </c>
      <c r="E107" s="10" t="str">
        <f t="shared" si="2"/>
        <v>Bank of Utah Trustee</v>
      </c>
      <c r="F107" s="10"/>
    </row>
    <row r="108" spans="1:18" hidden="1" x14ac:dyDescent="0.25">
      <c r="A108">
        <v>264</v>
      </c>
      <c r="B108" s="10" t="str">
        <f>INDEX(_7043_DJones_1_export_excel_2_9_[#All],MATCH($A108,_7043_DJones_1_export_excel_2_9_[[#All],[SERNBR]],0),MATCH("RELATIONTOAC",_7043_DJones_1_export_excel_2_9_[#Headers],0))&amp;" - "&amp;INDEX(_7043_DJones_1_export_excel_2_9_[#All],MATCH($A108,_7043_DJones_1_export_excel_2_9_[[#All],[SERNBR]],0),MATCH(B$1,_7043_DJones_1_export_excel_2_9_[#Headers],0))</f>
        <v>Aircraft Management Company - Skyservice Business Aviation, Inc.</v>
      </c>
      <c r="C108" s="10" t="str">
        <f>INDEX(_7043_DJones_1_export_excel_2_9_[#All],MATCH($A108,_7043_DJones_1_export_excel_2_9_[[#All],[SERNBR]],0),MATCH(C$1,_7043_DJones_1_export_excel_2_9_[#Headers],0))</f>
        <v>C-GXNW</v>
      </c>
      <c r="D108" s="10" t="str">
        <f t="shared" si="2"/>
        <v>C-GXNW</v>
      </c>
      <c r="E108" s="10" t="str">
        <f t="shared" si="2"/>
        <v>Skyservice Business Aviation Inc</v>
      </c>
      <c r="F108" s="10"/>
    </row>
    <row r="109" spans="1:18" hidden="1" x14ac:dyDescent="0.25">
      <c r="A109">
        <v>264</v>
      </c>
      <c r="B109" s="10" t="str">
        <f>INDEX(_7043_DJones_1_export_excel_2_9_[#All],MATCH($A109,_7043_DJones_1_export_excel_2_9_[[#All],[SERNBR]],0),MATCH("RELATIONTOAC",_7043_DJones_1_export_excel_2_9_[#Headers],0))&amp;" - "&amp;INDEX(_7043_DJones_1_export_excel_2_9_[#All],MATCH($A109,_7043_DJones_1_export_excel_2_9_[[#All],[SERNBR]],0),MATCH(B$1,_7043_DJones_1_export_excel_2_9_[#Headers],0))</f>
        <v>Aircraft Management Company - Skyservice Business Aviation, Inc.</v>
      </c>
      <c r="C109" s="10" t="str">
        <f>INDEX(_7043_DJones_1_export_excel_2_9_[#All],MATCH($A109,_7043_DJones_1_export_excel_2_9_[[#All],[SERNBR]],0),MATCH(C$1,_7043_DJones_1_export_excel_2_9_[#Headers],0))</f>
        <v>C-GXNW</v>
      </c>
      <c r="D109" s="10" t="str">
        <f t="shared" si="2"/>
        <v>C-GXNW</v>
      </c>
      <c r="E109" s="10" t="str">
        <f t="shared" si="2"/>
        <v>Skyservice Business Aviation Inc</v>
      </c>
      <c r="F109" s="10"/>
    </row>
    <row r="110" spans="1:18" hidden="1" x14ac:dyDescent="0.25">
      <c r="A110">
        <v>265</v>
      </c>
      <c r="B110" s="10" t="str">
        <f>INDEX(_7043_DJones_1_export_excel_2_9_[#All],MATCH($A110,_7043_DJones_1_export_excel_2_9_[[#All],[SERNBR]],0),MATCH("RELATIONTOAC",_7043_DJones_1_export_excel_2_9_[#Headers],0))&amp;" - "&amp;INDEX(_7043_DJones_1_export_excel_2_9_[#All],MATCH($A110,_7043_DJones_1_export_excel_2_9_[[#All],[SERNBR]],0),MATCH(B$1,_7043_DJones_1_export_excel_2_9_[#Headers],0))</f>
        <v>Aircraft Management Company - Aerolineas Ejecutivas, SA de CV</v>
      </c>
      <c r="C110" s="10" t="str">
        <f>INDEX(_7043_DJones_1_export_excel_2_9_[#All],MATCH($A110,_7043_DJones_1_export_excel_2_9_[[#All],[SERNBR]],0),MATCH(C$1,_7043_DJones_1_export_excel_2_9_[#Headers],0))</f>
        <v>XA-CHY</v>
      </c>
      <c r="D110" s="10" t="str">
        <f t="shared" si="2"/>
        <v>XA-CHY</v>
      </c>
      <c r="E110" s="10" t="str">
        <f t="shared" si="2"/>
        <v>Private Owner</v>
      </c>
      <c r="F110" s="10"/>
    </row>
    <row r="111" spans="1:18" hidden="1" x14ac:dyDescent="0.25">
      <c r="A111">
        <v>265</v>
      </c>
      <c r="B111" s="10" t="str">
        <f>INDEX(_7043_DJones_1_export_excel_2_9_[#All],MATCH($A111,_7043_DJones_1_export_excel_2_9_[[#All],[SERNBR]],0),MATCH("RELATIONTOAC",_7043_DJones_1_export_excel_2_9_[#Headers],0))&amp;" - "&amp;INDEX(_7043_DJones_1_export_excel_2_9_[#All],MATCH($A111,_7043_DJones_1_export_excel_2_9_[[#All],[SERNBR]],0),MATCH(B$1,_7043_DJones_1_export_excel_2_9_[#Headers],0))</f>
        <v>Aircraft Management Company - Aerolineas Ejecutivas, SA de CV</v>
      </c>
      <c r="C111" s="10" t="str">
        <f>INDEX(_7043_DJones_1_export_excel_2_9_[#All],MATCH($A111,_7043_DJones_1_export_excel_2_9_[[#All],[SERNBR]],0),MATCH(C$1,_7043_DJones_1_export_excel_2_9_[#Headers],0))</f>
        <v>XA-CHY</v>
      </c>
      <c r="D111" s="10" t="str">
        <f t="shared" si="2"/>
        <v>XA-CHY</v>
      </c>
      <c r="E111" s="10" t="str">
        <f t="shared" si="2"/>
        <v>Private Owner</v>
      </c>
      <c r="F111" s="10"/>
    </row>
    <row r="112" spans="1:18" hidden="1" x14ac:dyDescent="0.25">
      <c r="A112">
        <v>266</v>
      </c>
      <c r="B112" s="10" t="str">
        <f>INDEX(_7043_DJones_1_export_excel_2_9_[#All],MATCH($A112,_7043_DJones_1_export_excel_2_9_[[#All],[SERNBR]],0),MATCH("RELATIONTOAC",_7043_DJones_1_export_excel_2_9_[#Headers],0))&amp;" - "&amp;INDEX(_7043_DJones_1_export_excel_2_9_[#All],MATCH($A112,_7043_DJones_1_export_excel_2_9_[[#All],[SERNBR]],0),MATCH(B$1,_7043_DJones_1_export_excel_2_9_[#Headers],0))</f>
        <v>Owner - Impulsive Marine Investments, Inc.</v>
      </c>
      <c r="C112" s="10" t="str">
        <f>INDEX(_7043_DJones_1_export_excel_2_9_[#All],MATCH($A112,_7043_DJones_1_export_excel_2_9_[[#All],[SERNBR]],0),MATCH(C$1,_7043_DJones_1_export_excel_2_9_[#Headers],0))</f>
        <v>XA-JCZ</v>
      </c>
      <c r="D112" s="10" t="str">
        <f t="shared" si="2"/>
        <v>XA-JCZ</v>
      </c>
      <c r="E112" s="10" t="str">
        <f t="shared" si="2"/>
        <v>Air Palace SA de CV</v>
      </c>
      <c r="F112" s="10"/>
    </row>
    <row r="113" spans="1:6" hidden="1" x14ac:dyDescent="0.25">
      <c r="A113">
        <v>267</v>
      </c>
      <c r="B113" s="10" t="str">
        <f>INDEX(_7043_DJones_1_export_excel_2_9_[#All],MATCH($A113,_7043_DJones_1_export_excel_2_9_[[#All],[SERNBR]],0),MATCH("RELATIONTOAC",_7043_DJones_1_export_excel_2_9_[#Headers],0))&amp;" - "&amp;INDEX(_7043_DJones_1_export_excel_2_9_[#All],MATCH($A113,_7043_DJones_1_export_excel_2_9_[[#All],[SERNBR]],0),MATCH(B$1,_7043_DJones_1_export_excel_2_9_[#Headers],0))</f>
        <v>Co-Owner - Dos Mares Guia Neto, Walfrido Silvido</v>
      </c>
      <c r="C113" s="10" t="str">
        <f>INDEX(_7043_DJones_1_export_excel_2_9_[#All],MATCH($A113,_7043_DJones_1_export_excel_2_9_[[#All],[SERNBR]],0),MATCH(C$1,_7043_DJones_1_export_excel_2_9_[#Headers],0))</f>
        <v>PR-SMG</v>
      </c>
      <c r="D113" s="10" t="str">
        <f t="shared" si="2"/>
        <v>N119KW</v>
      </c>
      <c r="E113" s="10" t="str">
        <f t="shared" si="2"/>
        <v>KGW Equipment Leasing LLC</v>
      </c>
      <c r="F113" s="10"/>
    </row>
    <row r="114" spans="1:6" hidden="1" x14ac:dyDescent="0.25">
      <c r="A114">
        <v>267</v>
      </c>
      <c r="B114" s="10" t="str">
        <f>INDEX(_7043_DJones_1_export_excel_2_9_[#All],MATCH($A114,_7043_DJones_1_export_excel_2_9_[[#All],[SERNBR]],0),MATCH("RELATIONTOAC",_7043_DJones_1_export_excel_2_9_[#Headers],0))&amp;" - "&amp;INDEX(_7043_DJones_1_export_excel_2_9_[#All],MATCH($A114,_7043_DJones_1_export_excel_2_9_[[#All],[SERNBR]],0),MATCH(B$1,_7043_DJones_1_export_excel_2_9_[#Headers],0))</f>
        <v>Co-Owner - Dos Mares Guia Neto, Walfrido Silvido</v>
      </c>
      <c r="C114" s="10" t="str">
        <f>INDEX(_7043_DJones_1_export_excel_2_9_[#All],MATCH($A114,_7043_DJones_1_export_excel_2_9_[[#All],[SERNBR]],0),MATCH(C$1,_7043_DJones_1_export_excel_2_9_[#Headers],0))</f>
        <v>PR-SMG</v>
      </c>
      <c r="D114" s="10" t="str">
        <f t="shared" si="2"/>
        <v>N119KW</v>
      </c>
      <c r="E114" s="10" t="str">
        <f t="shared" si="2"/>
        <v>KGW Equipment Leasing LLC</v>
      </c>
      <c r="F114" s="10"/>
    </row>
    <row r="115" spans="1:6" hidden="1" x14ac:dyDescent="0.25">
      <c r="A115">
        <v>267</v>
      </c>
      <c r="B115" s="10" t="str">
        <f>INDEX(_7043_DJones_1_export_excel_2_9_[#All],MATCH($A115,_7043_DJones_1_export_excel_2_9_[[#All],[SERNBR]],0),MATCH("RELATIONTOAC",_7043_DJones_1_export_excel_2_9_[#Headers],0))&amp;" - "&amp;INDEX(_7043_DJones_1_export_excel_2_9_[#All],MATCH($A115,_7043_DJones_1_export_excel_2_9_[[#All],[SERNBR]],0),MATCH(B$1,_7043_DJones_1_export_excel_2_9_[#Headers],0))</f>
        <v>Co-Owner - Dos Mares Guia Neto, Walfrido Silvido</v>
      </c>
      <c r="C115" s="10" t="str">
        <f>INDEX(_7043_DJones_1_export_excel_2_9_[#All],MATCH($A115,_7043_DJones_1_export_excel_2_9_[[#All],[SERNBR]],0),MATCH(C$1,_7043_DJones_1_export_excel_2_9_[#Headers],0))</f>
        <v>PR-SMG</v>
      </c>
      <c r="D115" s="10" t="str">
        <f t="shared" si="2"/>
        <v>N119KW</v>
      </c>
      <c r="E115" s="10" t="str">
        <f t="shared" si="2"/>
        <v>KGW Equipment Leasing LLC</v>
      </c>
      <c r="F115" s="10"/>
    </row>
    <row r="116" spans="1:6" hidden="1" x14ac:dyDescent="0.25">
      <c r="A116">
        <v>268</v>
      </c>
      <c r="B116" s="10" t="str">
        <f>INDEX(_7043_DJones_1_export_excel_2_9_[#All],MATCH($A116,_7043_DJones_1_export_excel_2_9_[[#All],[SERNBR]],0),MATCH("RELATIONTOAC",_7043_DJones_1_export_excel_2_9_[#Headers],0))&amp;" - "&amp;INDEX(_7043_DJones_1_export_excel_2_9_[#All],MATCH($A116,_7043_DJones_1_export_excel_2_9_[[#All],[SERNBR]],0),MATCH(B$1,_7043_DJones_1_export_excel_2_9_[#Headers],0))</f>
        <v>Co-Owner - Anderson, Glenn W.</v>
      </c>
      <c r="C116" s="10" t="str">
        <f>INDEX(_7043_DJones_1_export_excel_2_9_[#All],MATCH($A116,_7043_DJones_1_export_excel_2_9_[[#All],[SERNBR]],0),MATCH(C$1,_7043_DJones_1_export_excel_2_9_[#Headers],0))</f>
        <v>N365SS</v>
      </c>
      <c r="D116" s="10" t="str">
        <f t="shared" si="2"/>
        <v>N365SS</v>
      </c>
      <c r="E116" s="10" t="str">
        <f t="shared" si="2"/>
        <v>Gainsco Inc</v>
      </c>
      <c r="F116" s="10"/>
    </row>
    <row r="117" spans="1:6" hidden="1" x14ac:dyDescent="0.25">
      <c r="A117">
        <v>268</v>
      </c>
      <c r="B117" s="10" t="str">
        <f>INDEX(_7043_DJones_1_export_excel_2_9_[#All],MATCH($A117,_7043_DJones_1_export_excel_2_9_[[#All],[SERNBR]],0),MATCH("RELATIONTOAC",_7043_DJones_1_export_excel_2_9_[#Headers],0))&amp;" - "&amp;INDEX(_7043_DJones_1_export_excel_2_9_[#All],MATCH($A117,_7043_DJones_1_export_excel_2_9_[[#All],[SERNBR]],0),MATCH(B$1,_7043_DJones_1_export_excel_2_9_[#Headers],0))</f>
        <v>Co-Owner - Anderson, Glenn W.</v>
      </c>
      <c r="C117" s="10" t="str">
        <f>INDEX(_7043_DJones_1_export_excel_2_9_[#All],MATCH($A117,_7043_DJones_1_export_excel_2_9_[[#All],[SERNBR]],0),MATCH(C$1,_7043_DJones_1_export_excel_2_9_[#Headers],0))</f>
        <v>N365SS</v>
      </c>
      <c r="D117" s="10" t="str">
        <f t="shared" si="2"/>
        <v>N365SS</v>
      </c>
      <c r="E117" s="10" t="str">
        <f t="shared" si="2"/>
        <v>Gainsco Inc</v>
      </c>
      <c r="F117" s="10"/>
    </row>
    <row r="118" spans="1:6" hidden="1" x14ac:dyDescent="0.25">
      <c r="A118">
        <v>268</v>
      </c>
      <c r="B118" s="10" t="str">
        <f>INDEX(_7043_DJones_1_export_excel_2_9_[#All],MATCH($A118,_7043_DJones_1_export_excel_2_9_[[#All],[SERNBR]],0),MATCH("RELATIONTOAC",_7043_DJones_1_export_excel_2_9_[#Headers],0))&amp;" - "&amp;INDEX(_7043_DJones_1_export_excel_2_9_[#All],MATCH($A118,_7043_DJones_1_export_excel_2_9_[[#All],[SERNBR]],0),MATCH(B$1,_7043_DJones_1_export_excel_2_9_[#Headers],0))</f>
        <v>Co-Owner - Anderson, Glenn W.</v>
      </c>
      <c r="C118" s="10" t="str">
        <f>INDEX(_7043_DJones_1_export_excel_2_9_[#All],MATCH($A118,_7043_DJones_1_export_excel_2_9_[[#All],[SERNBR]],0),MATCH(C$1,_7043_DJones_1_export_excel_2_9_[#Headers],0))</f>
        <v>N365SS</v>
      </c>
      <c r="D118" s="10" t="str">
        <f t="shared" si="2"/>
        <v>N365SS</v>
      </c>
      <c r="E118" s="10" t="str">
        <f t="shared" si="2"/>
        <v>Gainsco Inc</v>
      </c>
      <c r="F118" s="10"/>
    </row>
    <row r="119" spans="1:6" hidden="1" x14ac:dyDescent="0.25">
      <c r="A119">
        <v>268</v>
      </c>
      <c r="B119" s="10" t="str">
        <f>INDEX(_7043_DJones_1_export_excel_2_9_[#All],MATCH($A119,_7043_DJones_1_export_excel_2_9_[[#All],[SERNBR]],0),MATCH("RELATIONTOAC",_7043_DJones_1_export_excel_2_9_[#Headers],0))&amp;" - "&amp;INDEX(_7043_DJones_1_export_excel_2_9_[#All],MATCH($A119,_7043_DJones_1_export_excel_2_9_[[#All],[SERNBR]],0),MATCH(B$1,_7043_DJones_1_export_excel_2_9_[#Headers],0))</f>
        <v>Co-Owner - Anderson, Glenn W.</v>
      </c>
      <c r="C119" s="10" t="str">
        <f>INDEX(_7043_DJones_1_export_excel_2_9_[#All],MATCH($A119,_7043_DJones_1_export_excel_2_9_[[#All],[SERNBR]],0),MATCH(C$1,_7043_DJones_1_export_excel_2_9_[#Headers],0))</f>
        <v>N365SS</v>
      </c>
      <c r="D119" s="10" t="str">
        <f t="shared" si="2"/>
        <v>N365SS</v>
      </c>
      <c r="E119" s="10" t="str">
        <f t="shared" si="2"/>
        <v>Gainsco Inc</v>
      </c>
      <c r="F119" s="10"/>
    </row>
    <row r="120" spans="1:6" x14ac:dyDescent="0.25">
      <c r="A120">
        <v>269</v>
      </c>
      <c r="B120" s="10" t="str">
        <f>INDEX(_7043_DJones_1_export_excel_2_9_[#All],MATCH($A120,_7043_DJones_1_export_excel_2_9_[[#All],[SERNBR]],0),MATCH("RELATIONTOAC",_7043_DJones_1_export_excel_2_9_[#Headers],0))&amp;" - "&amp;INDEX(_7043_DJones_1_export_excel_2_9_[#All],MATCH($A120,_7043_DJones_1_export_excel_2_9_[[#All],[SERNBR]],0),MATCH(B$1,_7043_DJones_1_export_excel_2_9_[#Headers],0))</f>
        <v>Operator - ADRO Servicios Aereos, SA</v>
      </c>
      <c r="C120" s="10" t="str">
        <f>INDEX(_7043_DJones_1_export_excel_2_9_[#All],MATCH($A120,_7043_DJones_1_export_excel_2_9_[[#All],[SERNBR]],0),MATCH(C$1,_7043_DJones_1_export_excel_2_9_[#Headers],0))</f>
        <v>XA-CPL</v>
      </c>
      <c r="D120" s="10" t="e">
        <f t="shared" si="2"/>
        <v>#N/A</v>
      </c>
      <c r="E120" s="10" t="e">
        <f t="shared" si="2"/>
        <v>#N/A</v>
      </c>
      <c r="F120" s="10"/>
    </row>
    <row r="121" spans="1:6" x14ac:dyDescent="0.25">
      <c r="A121">
        <v>269</v>
      </c>
      <c r="B121" s="10" t="str">
        <f>INDEX(_7043_DJones_1_export_excel_2_9_[#All],MATCH($A121,_7043_DJones_1_export_excel_2_9_[[#All],[SERNBR]],0),MATCH("RELATIONTOAC",_7043_DJones_1_export_excel_2_9_[#Headers],0))&amp;" - "&amp;INDEX(_7043_DJones_1_export_excel_2_9_[#All],MATCH($A121,_7043_DJones_1_export_excel_2_9_[[#All],[SERNBR]],0),MATCH(B$1,_7043_DJones_1_export_excel_2_9_[#Headers],0))</f>
        <v>Operator - ADRO Servicios Aereos, SA</v>
      </c>
      <c r="C121" s="10" t="str">
        <f>INDEX(_7043_DJones_1_export_excel_2_9_[#All],MATCH($A121,_7043_DJones_1_export_excel_2_9_[[#All],[SERNBR]],0),MATCH(C$1,_7043_DJones_1_export_excel_2_9_[#Headers],0))</f>
        <v>XA-CPL</v>
      </c>
      <c r="D121" s="10" t="e">
        <f t="shared" si="2"/>
        <v>#N/A</v>
      </c>
      <c r="E121" s="10" t="e">
        <f t="shared" si="2"/>
        <v>#N/A</v>
      </c>
      <c r="F121" s="10"/>
    </row>
    <row r="122" spans="1:6" hidden="1" x14ac:dyDescent="0.25">
      <c r="A122">
        <v>270</v>
      </c>
      <c r="B122" s="10" t="str">
        <f>INDEX(_7043_DJones_1_export_excel_2_9_[#All],MATCH($A122,_7043_DJones_1_export_excel_2_9_[[#All],[SERNBR]],0),MATCH("RELATIONTOAC",_7043_DJones_1_export_excel_2_9_[#Headers],0))&amp;" - "&amp;INDEX(_7043_DJones_1_export_excel_2_9_[#All],MATCH($A122,_7043_DJones_1_export_excel_2_9_[[#All],[SERNBR]],0),MATCH(B$1,_7043_DJones_1_export_excel_2_9_[#Headers],0))</f>
        <v>Owner - Jimmie Johnson Racing II, Inc.</v>
      </c>
      <c r="C122" s="10" t="str">
        <f>INDEX(_7043_DJones_1_export_excel_2_9_[#All],MATCH($A122,_7043_DJones_1_export_excel_2_9_[[#All],[SERNBR]],0),MATCH(C$1,_7043_DJones_1_export_excel_2_9_[#Headers],0))</f>
        <v>N480JJ</v>
      </c>
      <c r="D122" s="10" t="e">
        <f t="shared" si="2"/>
        <v>#N/A</v>
      </c>
      <c r="E122" s="10" t="e">
        <f t="shared" si="2"/>
        <v>#N/A</v>
      </c>
      <c r="F122" s="10"/>
    </row>
    <row r="123" spans="1:6" x14ac:dyDescent="0.25">
      <c r="A123">
        <v>271</v>
      </c>
      <c r="B123" s="10" t="str">
        <f>INDEX(_7043_DJones_1_export_excel_2_9_[#All],MATCH($A123,_7043_DJones_1_export_excel_2_9_[[#All],[SERNBR]],0),MATCH("RELATIONTOAC",_7043_DJones_1_export_excel_2_9_[#Headers],0))&amp;" - "&amp;INDEX(_7043_DJones_1_export_excel_2_9_[#All],MATCH($A123,_7043_DJones_1_export_excel_2_9_[[#All],[SERNBR]],0),MATCH(B$1,_7043_DJones_1_export_excel_2_9_[#Headers],0))</f>
        <v>Operator - TransCanada USA Pipeline Services, LLC</v>
      </c>
      <c r="C123" s="10" t="str">
        <f>INDEX(_7043_DJones_1_export_excel_2_9_[#All],MATCH($A123,_7043_DJones_1_export_excel_2_9_[[#All],[SERNBR]],0),MATCH(C$1,_7043_DJones_1_export_excel_2_9_[#Headers],0))</f>
        <v>N885TC</v>
      </c>
      <c r="D123" s="10" t="str">
        <f t="shared" si="2"/>
        <v>N885TC</v>
      </c>
      <c r="E123" s="10" t="str">
        <f t="shared" si="2"/>
        <v>Bank of Utah Trustee</v>
      </c>
      <c r="F123" s="10"/>
    </row>
    <row r="124" spans="1:6" x14ac:dyDescent="0.25">
      <c r="A124">
        <v>271</v>
      </c>
      <c r="B124" s="10" t="str">
        <f>INDEX(_7043_DJones_1_export_excel_2_9_[#All],MATCH($A124,_7043_DJones_1_export_excel_2_9_[[#All],[SERNBR]],0),MATCH("RELATIONTOAC",_7043_DJones_1_export_excel_2_9_[#Headers],0))&amp;" - "&amp;INDEX(_7043_DJones_1_export_excel_2_9_[#All],MATCH($A124,_7043_DJones_1_export_excel_2_9_[[#All],[SERNBR]],0),MATCH(B$1,_7043_DJones_1_export_excel_2_9_[#Headers],0))</f>
        <v>Operator - TransCanada USA Pipeline Services, LLC</v>
      </c>
      <c r="C124" s="10" t="str">
        <f>INDEX(_7043_DJones_1_export_excel_2_9_[#All],MATCH($A124,_7043_DJones_1_export_excel_2_9_[[#All],[SERNBR]],0),MATCH(C$1,_7043_DJones_1_export_excel_2_9_[#Headers],0))</f>
        <v>N885TC</v>
      </c>
      <c r="D124" s="10" t="str">
        <f t="shared" si="2"/>
        <v>N885TC</v>
      </c>
      <c r="E124" s="10" t="str">
        <f t="shared" si="2"/>
        <v>Bank of Utah Trustee</v>
      </c>
      <c r="F124" s="10"/>
    </row>
    <row r="125" spans="1:6" hidden="1" x14ac:dyDescent="0.25">
      <c r="A125">
        <v>272</v>
      </c>
      <c r="B125" s="10" t="str">
        <f>INDEX(_7043_DJones_1_export_excel_2_9_[#All],MATCH($A125,_7043_DJones_1_export_excel_2_9_[[#All],[SERNBR]],0),MATCH("RELATIONTOAC",_7043_DJones_1_export_excel_2_9_[#Headers],0))&amp;" - "&amp;INDEX(_7043_DJones_1_export_excel_2_9_[#All],MATCH($A125,_7043_DJones_1_export_excel_2_9_[[#All],[SERNBR]],0),MATCH(B$1,_7043_DJones_1_export_excel_2_9_[#Headers],0))</f>
        <v>Aircraft Management Company - Gama Aviation, LLC</v>
      </c>
      <c r="C125" s="10" t="str">
        <f>INDEX(_7043_DJones_1_export_excel_2_9_[#All],MATCH($A125,_7043_DJones_1_export_excel_2_9_[[#All],[SERNBR]],0),MATCH(C$1,_7043_DJones_1_export_excel_2_9_[#Headers],0))</f>
        <v>N819AM</v>
      </c>
      <c r="D125" s="10" t="e">
        <f t="shared" si="2"/>
        <v>#N/A</v>
      </c>
      <c r="E125" s="10" t="e">
        <f t="shared" si="2"/>
        <v>#N/A</v>
      </c>
      <c r="F125" s="10"/>
    </row>
    <row r="126" spans="1:6" hidden="1" x14ac:dyDescent="0.25">
      <c r="A126">
        <v>272</v>
      </c>
      <c r="B126" s="10" t="str">
        <f>INDEX(_7043_DJones_1_export_excel_2_9_[#All],MATCH($A126,_7043_DJones_1_export_excel_2_9_[[#All],[SERNBR]],0),MATCH("RELATIONTOAC",_7043_DJones_1_export_excel_2_9_[#Headers],0))&amp;" - "&amp;INDEX(_7043_DJones_1_export_excel_2_9_[#All],MATCH($A126,_7043_DJones_1_export_excel_2_9_[[#All],[SERNBR]],0),MATCH(B$1,_7043_DJones_1_export_excel_2_9_[#Headers],0))</f>
        <v>Aircraft Management Company - Gama Aviation, LLC</v>
      </c>
      <c r="C126" s="10" t="str">
        <f>INDEX(_7043_DJones_1_export_excel_2_9_[#All],MATCH($A126,_7043_DJones_1_export_excel_2_9_[[#All],[SERNBR]],0),MATCH(C$1,_7043_DJones_1_export_excel_2_9_[#Headers],0))</f>
        <v>N819AM</v>
      </c>
      <c r="D126" s="10" t="e">
        <f t="shared" si="2"/>
        <v>#N/A</v>
      </c>
      <c r="E126" s="10" t="e">
        <f t="shared" si="2"/>
        <v>#N/A</v>
      </c>
      <c r="F126" s="10"/>
    </row>
    <row r="127" spans="1:6" hidden="1" x14ac:dyDescent="0.25">
      <c r="A127">
        <v>273</v>
      </c>
      <c r="B127" s="10" t="str">
        <f>INDEX(_7043_DJones_1_export_excel_2_9_[#All],MATCH($A127,_7043_DJones_1_export_excel_2_9_[[#All],[SERNBR]],0),MATCH("RELATIONTOAC",_7043_DJones_1_export_excel_2_9_[#Headers],0))&amp;" - "&amp;INDEX(_7043_DJones_1_export_excel_2_9_[#All],MATCH($A127,_7043_DJones_1_export_excel_2_9_[[#All],[SERNBR]],0),MATCH(B$1,_7043_DJones_1_export_excel_2_9_[#Headers],0))</f>
        <v>Charter Company - Sunwest Aviation, Ltd.</v>
      </c>
      <c r="C127" s="10" t="str">
        <f>INDEX(_7043_DJones_1_export_excel_2_9_[#All],MATCH($A127,_7043_DJones_1_export_excel_2_9_[[#All],[SERNBR]],0),MATCH(C$1,_7043_DJones_1_export_excel_2_9_[#Headers],0))</f>
        <v>C-GZCZ</v>
      </c>
      <c r="D127" s="10" t="str">
        <f t="shared" si="2"/>
        <v>C-GZCZ</v>
      </c>
      <c r="E127" s="10" t="str">
        <f t="shared" si="2"/>
        <v>Sunwest Aviation</v>
      </c>
      <c r="F127" s="10"/>
    </row>
    <row r="128" spans="1:6" hidden="1" x14ac:dyDescent="0.25">
      <c r="A128">
        <v>273</v>
      </c>
      <c r="B128" s="10" t="str">
        <f>INDEX(_7043_DJones_1_export_excel_2_9_[#All],MATCH($A128,_7043_DJones_1_export_excel_2_9_[[#All],[SERNBR]],0),MATCH("RELATIONTOAC",_7043_DJones_1_export_excel_2_9_[#Headers],0))&amp;" - "&amp;INDEX(_7043_DJones_1_export_excel_2_9_[#All],MATCH($A128,_7043_DJones_1_export_excel_2_9_[[#All],[SERNBR]],0),MATCH(B$1,_7043_DJones_1_export_excel_2_9_[#Headers],0))</f>
        <v>Charter Company - Sunwest Aviation, Ltd.</v>
      </c>
      <c r="C128" s="10" t="str">
        <f>INDEX(_7043_DJones_1_export_excel_2_9_[#All],MATCH($A128,_7043_DJones_1_export_excel_2_9_[[#All],[SERNBR]],0),MATCH(C$1,_7043_DJones_1_export_excel_2_9_[#Headers],0))</f>
        <v>C-GZCZ</v>
      </c>
      <c r="D128" s="10" t="str">
        <f t="shared" si="2"/>
        <v>C-GZCZ</v>
      </c>
      <c r="E128" s="10" t="str">
        <f t="shared" si="2"/>
        <v>Sunwest Aviation</v>
      </c>
      <c r="F128" s="10"/>
    </row>
    <row r="129" spans="1:6" hidden="1" x14ac:dyDescent="0.25">
      <c r="A129">
        <v>274</v>
      </c>
      <c r="B129" s="10" t="str">
        <f>INDEX(_7043_DJones_1_export_excel_2_9_[#All],MATCH($A129,_7043_DJones_1_export_excel_2_9_[[#All],[SERNBR]],0),MATCH("RELATIONTOAC",_7043_DJones_1_export_excel_2_9_[#Headers],0))&amp;" - "&amp;INDEX(_7043_DJones_1_export_excel_2_9_[#All],MATCH($A129,_7043_DJones_1_export_excel_2_9_[[#All],[SERNBR]],0),MATCH(B$1,_7043_DJones_1_export_excel_2_9_[#Headers],0))</f>
        <v>Owner - DDMR, LLC</v>
      </c>
      <c r="C129" s="10" t="str">
        <f>INDEX(_7043_DJones_1_export_excel_2_9_[#All],MATCH($A129,_7043_DJones_1_export_excel_2_9_[[#All],[SERNBR]],0),MATCH(C$1,_7043_DJones_1_export_excel_2_9_[#Headers],0))</f>
        <v>N3FS</v>
      </c>
      <c r="D129" s="10" t="e">
        <f t="shared" si="2"/>
        <v>#N/A</v>
      </c>
      <c r="E129" s="10" t="e">
        <f t="shared" si="2"/>
        <v>#N/A</v>
      </c>
      <c r="F129" s="10"/>
    </row>
    <row r="130" spans="1:6" hidden="1" x14ac:dyDescent="0.25">
      <c r="A130">
        <v>275</v>
      </c>
      <c r="B130" s="10" t="str">
        <f>INDEX(_7043_DJones_1_export_excel_2_9_[#All],MATCH($A130,_7043_DJones_1_export_excel_2_9_[[#All],[SERNBR]],0),MATCH("RELATIONTOAC",_7043_DJones_1_export_excel_2_9_[#Headers],0))&amp;" - "&amp;INDEX(_7043_DJones_1_export_excel_2_9_[#All],MATCH($A130,_7043_DJones_1_export_excel_2_9_[[#All],[SERNBR]],0),MATCH(B$1,_7043_DJones_1_export_excel_2_9_[#Headers],0))</f>
        <v>Co-Owner - GJK, LLC</v>
      </c>
      <c r="C130" s="10" t="str">
        <f>INDEX(_7043_DJones_1_export_excel_2_9_[#All],MATCH($A130,_7043_DJones_1_export_excel_2_9_[[#All],[SERNBR]],0),MATCH(C$1,_7043_DJones_1_export_excel_2_9_[#Headers],0))</f>
        <v>N719KX</v>
      </c>
      <c r="D130" s="10" t="str">
        <f t="shared" si="2"/>
        <v>N719KX</v>
      </c>
      <c r="E130" s="10" t="str">
        <f t="shared" si="2"/>
        <v>Martis Holdings LLC</v>
      </c>
      <c r="F130" s="10"/>
    </row>
    <row r="131" spans="1:6" hidden="1" x14ac:dyDescent="0.25">
      <c r="A131">
        <v>275</v>
      </c>
      <c r="B131" s="10" t="str">
        <f>INDEX(_7043_DJones_1_export_excel_2_9_[#All],MATCH($A131,_7043_DJones_1_export_excel_2_9_[[#All],[SERNBR]],0),MATCH("RELATIONTOAC",_7043_DJones_1_export_excel_2_9_[#Headers],0))&amp;" - "&amp;INDEX(_7043_DJones_1_export_excel_2_9_[#All],MATCH($A131,_7043_DJones_1_export_excel_2_9_[[#All],[SERNBR]],0),MATCH(B$1,_7043_DJones_1_export_excel_2_9_[#Headers],0))</f>
        <v>Co-Owner - GJK, LLC</v>
      </c>
      <c r="C131" s="10" t="str">
        <f>INDEX(_7043_DJones_1_export_excel_2_9_[#All],MATCH($A131,_7043_DJones_1_export_excel_2_9_[[#All],[SERNBR]],0),MATCH(C$1,_7043_DJones_1_export_excel_2_9_[#Headers],0))</f>
        <v>N719KX</v>
      </c>
      <c r="D131" s="10" t="str">
        <f t="shared" ref="D131:E162" si="3">INDEX($M$1:$S$96,MATCH($A131,$N$1:$N$96,0),MATCH(D$1,$M$1:$S$1,0))</f>
        <v>N719KX</v>
      </c>
      <c r="E131" s="10" t="str">
        <f t="shared" si="3"/>
        <v>Martis Holdings LLC</v>
      </c>
      <c r="F131" s="10"/>
    </row>
    <row r="132" spans="1:6" hidden="1" x14ac:dyDescent="0.25">
      <c r="A132">
        <v>276</v>
      </c>
      <c r="B132" s="10" t="str">
        <f>INDEX(_7043_DJones_1_export_excel_2_9_[#All],MATCH($A132,_7043_DJones_1_export_excel_2_9_[[#All],[SERNBR]],0),MATCH("RELATIONTOAC",_7043_DJones_1_export_excel_2_9_[#Headers],0))&amp;" - "&amp;INDEX(_7043_DJones_1_export_excel_2_9_[#All],MATCH($A132,_7043_DJones_1_export_excel_2_9_[[#All],[SERNBR]],0),MATCH(B$1,_7043_DJones_1_export_excel_2_9_[#Headers],0))</f>
        <v>Owner - Terrible Herbst, Inc.</v>
      </c>
      <c r="C132" s="10" t="str">
        <f>INDEX(_7043_DJones_1_export_excel_2_9_[#All],MATCH($A132,_7043_DJones_1_export_excel_2_9_[[#All],[SERNBR]],0),MATCH(C$1,_7043_DJones_1_export_excel_2_9_[#Headers],0))</f>
        <v>N15PV</v>
      </c>
      <c r="D132" s="10" t="e">
        <f t="shared" si="3"/>
        <v>#N/A</v>
      </c>
      <c r="E132" s="10" t="e">
        <f t="shared" si="3"/>
        <v>#N/A</v>
      </c>
      <c r="F132" s="10"/>
    </row>
    <row r="133" spans="1:6" x14ac:dyDescent="0.25">
      <c r="A133">
        <v>277</v>
      </c>
      <c r="B133" s="10" t="str">
        <f>INDEX(_7043_DJones_1_export_excel_2_9_[#All],MATCH($A133,_7043_DJones_1_export_excel_2_9_[[#All],[SERNBR]],0),MATCH("RELATIONTOAC",_7043_DJones_1_export_excel_2_9_[#Headers],0))&amp;" - "&amp;INDEX(_7043_DJones_1_export_excel_2_9_[#All],MATCH($A133,_7043_DJones_1_export_excel_2_9_[[#All],[SERNBR]],0),MATCH(B$1,_7043_DJones_1_export_excel_2_9_[#Headers],0))</f>
        <v>Operator - Sanderson Farms, Inc.</v>
      </c>
      <c r="C133" s="10" t="str">
        <f>INDEX(_7043_DJones_1_export_excel_2_9_[#All],MATCH($A133,_7043_DJones_1_export_excel_2_9_[[#All],[SERNBR]],0),MATCH(C$1,_7043_DJones_1_export_excel_2_9_[#Headers],0))</f>
        <v>N636SF</v>
      </c>
      <c r="D133" s="10" t="e">
        <f t="shared" si="3"/>
        <v>#N/A</v>
      </c>
      <c r="E133" s="10" t="e">
        <f t="shared" si="3"/>
        <v>#N/A</v>
      </c>
      <c r="F133" s="10"/>
    </row>
    <row r="134" spans="1:6" x14ac:dyDescent="0.25">
      <c r="A134">
        <v>277</v>
      </c>
      <c r="B134" s="10" t="str">
        <f>INDEX(_7043_DJones_1_export_excel_2_9_[#All],MATCH($A134,_7043_DJones_1_export_excel_2_9_[[#All],[SERNBR]],0),MATCH("RELATIONTOAC",_7043_DJones_1_export_excel_2_9_[#Headers],0))&amp;" - "&amp;INDEX(_7043_DJones_1_export_excel_2_9_[#All],MATCH($A134,_7043_DJones_1_export_excel_2_9_[[#All],[SERNBR]],0),MATCH(B$1,_7043_DJones_1_export_excel_2_9_[#Headers],0))</f>
        <v>Operator - Sanderson Farms, Inc.</v>
      </c>
      <c r="C134" s="10" t="str">
        <f>INDEX(_7043_DJones_1_export_excel_2_9_[#All],MATCH($A134,_7043_DJones_1_export_excel_2_9_[[#All],[SERNBR]],0),MATCH(C$1,_7043_DJones_1_export_excel_2_9_[#Headers],0))</f>
        <v>N636SF</v>
      </c>
      <c r="D134" s="10" t="e">
        <f t="shared" si="3"/>
        <v>#N/A</v>
      </c>
      <c r="E134" s="10" t="e">
        <f t="shared" si="3"/>
        <v>#N/A</v>
      </c>
      <c r="F134" s="10"/>
    </row>
    <row r="135" spans="1:6" hidden="1" x14ac:dyDescent="0.25">
      <c r="A135">
        <v>278</v>
      </c>
      <c r="B135" s="10" t="str">
        <f>INDEX(_7043_DJones_1_export_excel_2_9_[#All],MATCH($A135,_7043_DJones_1_export_excel_2_9_[[#All],[SERNBR]],0),MATCH("RELATIONTOAC",_7043_DJones_1_export_excel_2_9_[#Headers],0))&amp;" - "&amp;INDEX(_7043_DJones_1_export_excel_2_9_[#All],MATCH($A135,_7043_DJones_1_export_excel_2_9_[[#All],[SERNBR]],0),MATCH(B$1,_7043_DJones_1_export_excel_2_9_[#Headers],0))</f>
        <v>Flight Department - Frank's Management Company, LLC</v>
      </c>
      <c r="C135" s="10" t="str">
        <f>INDEX(_7043_DJones_1_export_excel_2_9_[#All],MATCH($A135,_7043_DJones_1_export_excel_2_9_[[#All],[SERNBR]],0),MATCH(C$1,_7043_DJones_1_export_excel_2_9_[#Headers],0))</f>
        <v>N700FA</v>
      </c>
      <c r="D135" s="10" t="e">
        <f t="shared" si="3"/>
        <v>#N/A</v>
      </c>
      <c r="E135" s="10" t="e">
        <f t="shared" si="3"/>
        <v>#N/A</v>
      </c>
      <c r="F135" s="10"/>
    </row>
    <row r="136" spans="1:6" hidden="1" x14ac:dyDescent="0.25">
      <c r="A136">
        <v>278</v>
      </c>
      <c r="B136" s="10" t="str">
        <f>INDEX(_7043_DJones_1_export_excel_2_9_[#All],MATCH($A136,_7043_DJones_1_export_excel_2_9_[[#All],[SERNBR]],0),MATCH("RELATIONTOAC",_7043_DJones_1_export_excel_2_9_[#Headers],0))&amp;" - "&amp;INDEX(_7043_DJones_1_export_excel_2_9_[#All],MATCH($A136,_7043_DJones_1_export_excel_2_9_[[#All],[SERNBR]],0),MATCH(B$1,_7043_DJones_1_export_excel_2_9_[#Headers],0))</f>
        <v>Flight Department - Frank's Management Company, LLC</v>
      </c>
      <c r="C136" s="10" t="str">
        <f>INDEX(_7043_DJones_1_export_excel_2_9_[#All],MATCH($A136,_7043_DJones_1_export_excel_2_9_[[#All],[SERNBR]],0),MATCH(C$1,_7043_DJones_1_export_excel_2_9_[#Headers],0))</f>
        <v>N700FA</v>
      </c>
      <c r="D136" s="10" t="e">
        <f t="shared" si="3"/>
        <v>#N/A</v>
      </c>
      <c r="E136" s="10" t="e">
        <f t="shared" si="3"/>
        <v>#N/A</v>
      </c>
      <c r="F136" s="10"/>
    </row>
    <row r="137" spans="1:6" hidden="1" x14ac:dyDescent="0.25">
      <c r="A137">
        <v>279</v>
      </c>
      <c r="B137" s="10" t="str">
        <f>INDEX(_7043_DJones_1_export_excel_2_9_[#All],MATCH($A137,_7043_DJones_1_export_excel_2_9_[[#All],[SERNBR]],0),MATCH("RELATIONTOAC",_7043_DJones_1_export_excel_2_9_[#Headers],0))&amp;" - "&amp;INDEX(_7043_DJones_1_export_excel_2_9_[#All],MATCH($A137,_7043_DJones_1_export_excel_2_9_[[#All],[SERNBR]],0),MATCH(B$1,_7043_DJones_1_export_excel_2_9_[#Headers],0))</f>
        <v>Owner - WB ATS LLC</v>
      </c>
      <c r="C137" s="10" t="str">
        <f>INDEX(_7043_DJones_1_export_excel_2_9_[#All],MATCH($A137,_7043_DJones_1_export_excel_2_9_[[#All],[SERNBR]],0),MATCH(C$1,_7043_DJones_1_export_excel_2_9_[#Headers],0))</f>
        <v>N80WB</v>
      </c>
      <c r="D137" s="10" t="str">
        <f t="shared" si="3"/>
        <v>N80WB</v>
      </c>
      <c r="E137" s="10" t="str">
        <f t="shared" si="3"/>
        <v>WB ATS LLC</v>
      </c>
      <c r="F137" s="10"/>
    </row>
    <row r="138" spans="1:6" hidden="1" x14ac:dyDescent="0.25">
      <c r="A138">
        <v>280</v>
      </c>
      <c r="B138" s="10" t="str">
        <f>INDEX(_7043_DJones_1_export_excel_2_9_[#All],MATCH($A138,_7043_DJones_1_export_excel_2_9_[[#All],[SERNBR]],0),MATCH("RELATIONTOAC",_7043_DJones_1_export_excel_2_9_[#Headers],0))&amp;" - "&amp;INDEX(_7043_DJones_1_export_excel_2_9_[#All],MATCH($A138,_7043_DJones_1_export_excel_2_9_[[#All],[SERNBR]],0),MATCH(B$1,_7043_DJones_1_export_excel_2_9_[#Headers],0))</f>
        <v>Charter Company - K-Air Charters</v>
      </c>
      <c r="C138" s="10" t="str">
        <f>INDEX(_7043_DJones_1_export_excel_2_9_[#All],MATCH($A138,_7043_DJones_1_export_excel_2_9_[[#All],[SERNBR]],0),MATCH(C$1,_7043_DJones_1_export_excel_2_9_[#Headers],0))</f>
        <v>VT-GKB</v>
      </c>
      <c r="D138" s="10" t="str">
        <f t="shared" si="3"/>
        <v>VT-GKB</v>
      </c>
      <c r="E138" s="10" t="str">
        <f t="shared" si="3"/>
        <v>Orbit Aviation Pvt Ltd</v>
      </c>
      <c r="F138" s="10"/>
    </row>
    <row r="139" spans="1:6" hidden="1" x14ac:dyDescent="0.25">
      <c r="A139">
        <v>280</v>
      </c>
      <c r="B139" s="10" t="str">
        <f>INDEX(_7043_DJones_1_export_excel_2_9_[#All],MATCH($A139,_7043_DJones_1_export_excel_2_9_[[#All],[SERNBR]],0),MATCH("RELATIONTOAC",_7043_DJones_1_export_excel_2_9_[#Headers],0))&amp;" - "&amp;INDEX(_7043_DJones_1_export_excel_2_9_[#All],MATCH($A139,_7043_DJones_1_export_excel_2_9_[[#All],[SERNBR]],0),MATCH(B$1,_7043_DJones_1_export_excel_2_9_[#Headers],0))</f>
        <v>Charter Company - K-Air Charters</v>
      </c>
      <c r="C139" s="10" t="str">
        <f>INDEX(_7043_DJones_1_export_excel_2_9_[#All],MATCH($A139,_7043_DJones_1_export_excel_2_9_[[#All],[SERNBR]],0),MATCH(C$1,_7043_DJones_1_export_excel_2_9_[#Headers],0))</f>
        <v>VT-GKB</v>
      </c>
      <c r="D139" s="10" t="str">
        <f t="shared" si="3"/>
        <v>VT-GKB</v>
      </c>
      <c r="E139" s="10" t="str">
        <f t="shared" si="3"/>
        <v>Orbit Aviation Pvt Ltd</v>
      </c>
      <c r="F139" s="10"/>
    </row>
    <row r="140" spans="1:6" x14ac:dyDescent="0.25">
      <c r="A140">
        <v>281</v>
      </c>
      <c r="B140" s="10" t="str">
        <f>INDEX(_7043_DJones_1_export_excel_2_9_[#All],MATCH($A140,_7043_DJones_1_export_excel_2_9_[[#All],[SERNBR]],0),MATCH("RELATIONTOAC",_7043_DJones_1_export_excel_2_9_[#Headers],0))&amp;" - "&amp;INDEX(_7043_DJones_1_export_excel_2_9_[#All],MATCH($A140,_7043_DJones_1_export_excel_2_9_[[#All],[SERNBR]],0),MATCH(B$1,_7043_DJones_1_export_excel_2_9_[#Headers],0))</f>
        <v>Operator - Soliq, SA de CV</v>
      </c>
      <c r="C140" s="10" t="str">
        <f>INDEX(_7043_DJones_1_export_excel_2_9_[#All],MATCH($A140,_7043_DJones_1_export_excel_2_9_[[#All],[SERNBR]],0),MATCH(C$1,_7043_DJones_1_export_excel_2_9_[#Headers],0))</f>
        <v>N57RG</v>
      </c>
      <c r="D140" s="10" t="str">
        <f t="shared" si="3"/>
        <v>N57RG</v>
      </c>
      <c r="E140" s="10" t="str">
        <f t="shared" si="3"/>
        <v>Soliq Sa de CV</v>
      </c>
      <c r="F140" s="10"/>
    </row>
    <row r="141" spans="1:6" x14ac:dyDescent="0.25">
      <c r="A141">
        <v>281</v>
      </c>
      <c r="B141" s="10" t="str">
        <f>INDEX(_7043_DJones_1_export_excel_2_9_[#All],MATCH($A141,_7043_DJones_1_export_excel_2_9_[[#All],[SERNBR]],0),MATCH("RELATIONTOAC",_7043_DJones_1_export_excel_2_9_[#Headers],0))&amp;" - "&amp;INDEX(_7043_DJones_1_export_excel_2_9_[#All],MATCH($A141,_7043_DJones_1_export_excel_2_9_[[#All],[SERNBR]],0),MATCH(B$1,_7043_DJones_1_export_excel_2_9_[#Headers],0))</f>
        <v>Operator - Soliq, SA de CV</v>
      </c>
      <c r="C141" s="10" t="str">
        <f>INDEX(_7043_DJones_1_export_excel_2_9_[#All],MATCH($A141,_7043_DJones_1_export_excel_2_9_[[#All],[SERNBR]],0),MATCH(C$1,_7043_DJones_1_export_excel_2_9_[#Headers],0))</f>
        <v>N57RG</v>
      </c>
      <c r="D141" s="10" t="str">
        <f t="shared" si="3"/>
        <v>N57RG</v>
      </c>
      <c r="E141" s="10" t="str">
        <f t="shared" si="3"/>
        <v>Soliq Sa de CV</v>
      </c>
      <c r="F141" s="10"/>
    </row>
    <row r="142" spans="1:6" x14ac:dyDescent="0.25">
      <c r="A142">
        <v>282</v>
      </c>
      <c r="B142" s="10" t="str">
        <f>INDEX(_7043_DJones_1_export_excel_2_9_[#All],MATCH($A142,_7043_DJones_1_export_excel_2_9_[[#All],[SERNBR]],0),MATCH("RELATIONTOAC",_7043_DJones_1_export_excel_2_9_[#Headers],0))&amp;" - "&amp;INDEX(_7043_DJones_1_export_excel_2_9_[#All],MATCH($A142,_7043_DJones_1_export_excel_2_9_[[#All],[SERNBR]],0),MATCH(B$1,_7043_DJones_1_export_excel_2_9_[#Headers],0))</f>
        <v>Operator - Goodyear Flight Department</v>
      </c>
      <c r="C142" s="10" t="str">
        <f>INDEX(_7043_DJones_1_export_excel_2_9_[#All],MATCH($A142,_7043_DJones_1_export_excel_2_9_[[#All],[SERNBR]],0),MATCH(C$1,_7043_DJones_1_export_excel_2_9_[#Headers],0))</f>
        <v>N22G</v>
      </c>
      <c r="D142" s="10" t="str">
        <f t="shared" si="3"/>
        <v>C-GZDO</v>
      </c>
      <c r="E142" s="10" t="str">
        <f t="shared" si="3"/>
        <v>Sunwest Aviation</v>
      </c>
      <c r="F142" s="10"/>
    </row>
    <row r="143" spans="1:6" x14ac:dyDescent="0.25">
      <c r="A143">
        <v>282</v>
      </c>
      <c r="B143" s="10" t="str">
        <f>INDEX(_7043_DJones_1_export_excel_2_9_[#All],MATCH($A143,_7043_DJones_1_export_excel_2_9_[[#All],[SERNBR]],0),MATCH("RELATIONTOAC",_7043_DJones_1_export_excel_2_9_[#Headers],0))&amp;" - "&amp;INDEX(_7043_DJones_1_export_excel_2_9_[#All],MATCH($A143,_7043_DJones_1_export_excel_2_9_[[#All],[SERNBR]],0),MATCH(B$1,_7043_DJones_1_export_excel_2_9_[#Headers],0))</f>
        <v>Operator - Goodyear Flight Department</v>
      </c>
      <c r="C143" s="10" t="str">
        <f>INDEX(_7043_DJones_1_export_excel_2_9_[#All],MATCH($A143,_7043_DJones_1_export_excel_2_9_[[#All],[SERNBR]],0),MATCH(C$1,_7043_DJones_1_export_excel_2_9_[#Headers],0))</f>
        <v>N22G</v>
      </c>
      <c r="D143" s="10" t="str">
        <f t="shared" si="3"/>
        <v>C-GZDO</v>
      </c>
      <c r="E143" s="10" t="str">
        <f t="shared" si="3"/>
        <v>Sunwest Aviation</v>
      </c>
      <c r="F143" s="10"/>
    </row>
    <row r="144" spans="1:6" hidden="1" x14ac:dyDescent="0.25">
      <c r="A144">
        <v>283</v>
      </c>
      <c r="B144" s="10" t="str">
        <f>INDEX(_7043_DJones_1_export_excel_2_9_[#All],MATCH($A144,_7043_DJones_1_export_excel_2_9_[[#All],[SERNBR]],0),MATCH("RELATIONTOAC",_7043_DJones_1_export_excel_2_9_[#Headers],0))&amp;" - "&amp;INDEX(_7043_DJones_1_export_excel_2_9_[#All],MATCH($A144,_7043_DJones_1_export_excel_2_9_[[#All],[SERNBR]],0),MATCH(B$1,_7043_DJones_1_export_excel_2_9_[#Headers],0))</f>
        <v>Aircraft Management Company - AMC Aviation Sp. z.o.o.</v>
      </c>
      <c r="C144" s="10" t="str">
        <f>INDEX(_7043_DJones_1_export_excel_2_9_[#All],MATCH($A144,_7043_DJones_1_export_excel_2_9_[[#All],[SERNBR]],0),MATCH(C$1,_7043_DJones_1_export_excel_2_9_[#Headers],0))</f>
        <v>SP-TBF</v>
      </c>
      <c r="D144" s="10" t="str">
        <f t="shared" si="3"/>
        <v>SP-TBF</v>
      </c>
      <c r="E144" s="10" t="str">
        <f t="shared" si="3"/>
        <v>One Sp Zoo SKA</v>
      </c>
      <c r="F144" s="10"/>
    </row>
    <row r="145" spans="1:6" hidden="1" x14ac:dyDescent="0.25">
      <c r="A145">
        <v>283</v>
      </c>
      <c r="B145" s="10" t="str">
        <f>INDEX(_7043_DJones_1_export_excel_2_9_[#All],MATCH($A145,_7043_DJones_1_export_excel_2_9_[[#All],[SERNBR]],0),MATCH("RELATIONTOAC",_7043_DJones_1_export_excel_2_9_[#Headers],0))&amp;" - "&amp;INDEX(_7043_DJones_1_export_excel_2_9_[#All],MATCH($A145,_7043_DJones_1_export_excel_2_9_[[#All],[SERNBR]],0),MATCH(B$1,_7043_DJones_1_export_excel_2_9_[#Headers],0))</f>
        <v>Aircraft Management Company - AMC Aviation Sp. z.o.o.</v>
      </c>
      <c r="C145" s="10" t="str">
        <f>INDEX(_7043_DJones_1_export_excel_2_9_[#All],MATCH($A145,_7043_DJones_1_export_excel_2_9_[[#All],[SERNBR]],0),MATCH(C$1,_7043_DJones_1_export_excel_2_9_[#Headers],0))</f>
        <v>SP-TBF</v>
      </c>
      <c r="D145" s="10" t="str">
        <f t="shared" si="3"/>
        <v>SP-TBF</v>
      </c>
      <c r="E145" s="10" t="str">
        <f t="shared" si="3"/>
        <v>One Sp Zoo SKA</v>
      </c>
      <c r="F145" s="10"/>
    </row>
    <row r="146" spans="1:6" hidden="1" x14ac:dyDescent="0.25">
      <c r="A146">
        <v>284</v>
      </c>
      <c r="B146" s="10" t="str">
        <f>INDEX(_7043_DJones_1_export_excel_2_9_[#All],MATCH($A146,_7043_DJones_1_export_excel_2_9_[[#All],[SERNBR]],0),MATCH("RELATIONTOAC",_7043_DJones_1_export_excel_2_9_[#Headers],0))&amp;" - "&amp;INDEX(_7043_DJones_1_export_excel_2_9_[#All],MATCH($A146,_7043_DJones_1_export_excel_2_9_[[#All],[SERNBR]],0),MATCH(B$1,_7043_DJones_1_export_excel_2_9_[#Headers],0))</f>
        <v>Charter Company - BarAir</v>
      </c>
      <c r="C146" s="10" t="str">
        <f>INDEX(_7043_DJones_1_export_excel_2_9_[#All],MATCH($A146,_7043_DJones_1_export_excel_2_9_[[#All],[SERNBR]],0),MATCH(C$1,_7043_DJones_1_export_excel_2_9_[#Headers],0))</f>
        <v>TC-AEH</v>
      </c>
      <c r="D146" s="10" t="e">
        <f t="shared" si="3"/>
        <v>#N/A</v>
      </c>
      <c r="E146" s="10" t="e">
        <f t="shared" si="3"/>
        <v>#N/A</v>
      </c>
      <c r="F146" s="10"/>
    </row>
    <row r="147" spans="1:6" hidden="1" x14ac:dyDescent="0.25">
      <c r="A147">
        <v>284</v>
      </c>
      <c r="B147" s="10" t="str">
        <f>INDEX(_7043_DJones_1_export_excel_2_9_[#All],MATCH($A147,_7043_DJones_1_export_excel_2_9_[[#All],[SERNBR]],0),MATCH("RELATIONTOAC",_7043_DJones_1_export_excel_2_9_[#Headers],0))&amp;" - "&amp;INDEX(_7043_DJones_1_export_excel_2_9_[#All],MATCH($A147,_7043_DJones_1_export_excel_2_9_[[#All],[SERNBR]],0),MATCH(B$1,_7043_DJones_1_export_excel_2_9_[#Headers],0))</f>
        <v>Charter Company - BarAir</v>
      </c>
      <c r="C147" s="10" t="str">
        <f>INDEX(_7043_DJones_1_export_excel_2_9_[#All],MATCH($A147,_7043_DJones_1_export_excel_2_9_[[#All],[SERNBR]],0),MATCH(C$1,_7043_DJones_1_export_excel_2_9_[#Headers],0))</f>
        <v>TC-AEH</v>
      </c>
      <c r="D147" s="10" t="e">
        <f t="shared" si="3"/>
        <v>#N/A</v>
      </c>
      <c r="E147" s="10" t="e">
        <f t="shared" si="3"/>
        <v>#N/A</v>
      </c>
      <c r="F147" s="10"/>
    </row>
    <row r="148" spans="1:6" hidden="1" x14ac:dyDescent="0.25">
      <c r="A148">
        <v>285</v>
      </c>
      <c r="B148" s="10" t="str">
        <f>INDEX(_7043_DJones_1_export_excel_2_9_[#All],MATCH($A148,_7043_DJones_1_export_excel_2_9_[[#All],[SERNBR]],0),MATCH("RELATIONTOAC",_7043_DJones_1_export_excel_2_9_[#Headers],0))&amp;" - "&amp;INDEX(_7043_DJones_1_export_excel_2_9_[#All],MATCH($A148,_7043_DJones_1_export_excel_2_9_[[#All],[SERNBR]],0),MATCH(B$1,_7043_DJones_1_export_excel_2_9_[#Headers],0))</f>
        <v>Aircraft Management Company - Northern Jet Management</v>
      </c>
      <c r="C148" s="10" t="str">
        <f>INDEX(_7043_DJones_1_export_excel_2_9_[#All],MATCH($A148,_7043_DJones_1_export_excel_2_9_[[#All],[SERNBR]],0),MATCH(C$1,_7043_DJones_1_export_excel_2_9_[#Headers],0))</f>
        <v>N285GA</v>
      </c>
      <c r="D148" s="10" t="str">
        <f t="shared" si="3"/>
        <v>N285GA</v>
      </c>
      <c r="E148" s="10" t="str">
        <f t="shared" si="3"/>
        <v>Wells Fargo Bank Northwest NA Trustee</v>
      </c>
      <c r="F148" s="10"/>
    </row>
    <row r="149" spans="1:6" hidden="1" x14ac:dyDescent="0.25">
      <c r="A149">
        <v>285</v>
      </c>
      <c r="B149" s="10" t="str">
        <f>INDEX(_7043_DJones_1_export_excel_2_9_[#All],MATCH($A149,_7043_DJones_1_export_excel_2_9_[[#All],[SERNBR]],0),MATCH("RELATIONTOAC",_7043_DJones_1_export_excel_2_9_[#Headers],0))&amp;" - "&amp;INDEX(_7043_DJones_1_export_excel_2_9_[#All],MATCH($A149,_7043_DJones_1_export_excel_2_9_[[#All],[SERNBR]],0),MATCH(B$1,_7043_DJones_1_export_excel_2_9_[#Headers],0))</f>
        <v>Aircraft Management Company - Northern Jet Management</v>
      </c>
      <c r="C149" s="10" t="str">
        <f>INDEX(_7043_DJones_1_export_excel_2_9_[#All],MATCH($A149,_7043_DJones_1_export_excel_2_9_[[#All],[SERNBR]],0),MATCH(C$1,_7043_DJones_1_export_excel_2_9_[#Headers],0))</f>
        <v>N285GA</v>
      </c>
      <c r="D149" s="10" t="str">
        <f t="shared" si="3"/>
        <v>N285GA</v>
      </c>
      <c r="E149" s="10" t="str">
        <f t="shared" si="3"/>
        <v>Wells Fargo Bank Northwest NA Trustee</v>
      </c>
      <c r="F149" s="10"/>
    </row>
    <row r="150" spans="1:6" x14ac:dyDescent="0.25">
      <c r="A150">
        <v>286</v>
      </c>
      <c r="B150" s="10" t="str">
        <f>INDEX(_7043_DJones_1_export_excel_2_9_[#All],MATCH($A150,_7043_DJones_1_export_excel_2_9_[[#All],[SERNBR]],0),MATCH("RELATIONTOAC",_7043_DJones_1_export_excel_2_9_[#Headers],0))&amp;" - "&amp;INDEX(_7043_DJones_1_export_excel_2_9_[#All],MATCH($A150,_7043_DJones_1_export_excel_2_9_[[#All],[SERNBR]],0),MATCH(B$1,_7043_DJones_1_export_excel_2_9_[#Headers],0))</f>
        <v>Operator - A. Duie Pyle, Inc.</v>
      </c>
      <c r="C150" s="10" t="str">
        <f>INDEX(_7043_DJones_1_export_excel_2_9_[#All],MATCH($A150,_7043_DJones_1_export_excel_2_9_[[#All],[SERNBR]],0),MATCH(C$1,_7043_DJones_1_export_excel_2_9_[#Headers],0))</f>
        <v>N1924D</v>
      </c>
      <c r="D150" s="10" t="e">
        <f t="shared" si="3"/>
        <v>#N/A</v>
      </c>
      <c r="E150" s="10" t="e">
        <f t="shared" si="3"/>
        <v>#N/A</v>
      </c>
      <c r="F150" s="10"/>
    </row>
    <row r="151" spans="1:6" x14ac:dyDescent="0.25">
      <c r="A151">
        <v>286</v>
      </c>
      <c r="B151" s="10" t="str">
        <f>INDEX(_7043_DJones_1_export_excel_2_9_[#All],MATCH($A151,_7043_DJones_1_export_excel_2_9_[[#All],[SERNBR]],0),MATCH("RELATIONTOAC",_7043_DJones_1_export_excel_2_9_[#Headers],0))&amp;" - "&amp;INDEX(_7043_DJones_1_export_excel_2_9_[#All],MATCH($A151,_7043_DJones_1_export_excel_2_9_[[#All],[SERNBR]],0),MATCH(B$1,_7043_DJones_1_export_excel_2_9_[#Headers],0))</f>
        <v>Operator - A. Duie Pyle, Inc.</v>
      </c>
      <c r="C151" s="10" t="str">
        <f>INDEX(_7043_DJones_1_export_excel_2_9_[#All],MATCH($A151,_7043_DJones_1_export_excel_2_9_[[#All],[SERNBR]],0),MATCH(C$1,_7043_DJones_1_export_excel_2_9_[#Headers],0))</f>
        <v>N1924D</v>
      </c>
      <c r="D151" s="10" t="e">
        <f t="shared" si="3"/>
        <v>#N/A</v>
      </c>
      <c r="E151" s="10" t="e">
        <f t="shared" si="3"/>
        <v>#N/A</v>
      </c>
      <c r="F151" s="10"/>
    </row>
    <row r="152" spans="1:6" hidden="1" x14ac:dyDescent="0.25">
      <c r="A152">
        <v>287</v>
      </c>
      <c r="B152" s="10" t="str">
        <f>INDEX(_7043_DJones_1_export_excel_2_9_[#All],MATCH($A152,_7043_DJones_1_export_excel_2_9_[[#All],[SERNBR]],0),MATCH("RELATIONTOAC",_7043_DJones_1_export_excel_2_9_[#Headers],0))&amp;" - "&amp;INDEX(_7043_DJones_1_export_excel_2_9_[#All],MATCH($A152,_7043_DJones_1_export_excel_2_9_[[#All],[SERNBR]],0),MATCH(B$1,_7043_DJones_1_export_excel_2_9_[#Headers],0))</f>
        <v>Owner - MMTH Air, LLC</v>
      </c>
      <c r="C152" s="10" t="str">
        <f>INDEX(_7043_DJones_1_export_excel_2_9_[#All],MATCH($A152,_7043_DJones_1_export_excel_2_9_[[#All],[SERNBR]],0),MATCH(C$1,_7043_DJones_1_export_excel_2_9_[#Headers],0))</f>
        <v>N318KS</v>
      </c>
      <c r="D152" s="10" t="str">
        <f t="shared" si="3"/>
        <v>D-CGEP</v>
      </c>
      <c r="E152" s="10" t="str">
        <f t="shared" si="3"/>
        <v>Windrose Air Flugcharter</v>
      </c>
      <c r="F152" s="10"/>
    </row>
    <row r="153" spans="1:6" hidden="1" x14ac:dyDescent="0.25">
      <c r="A153">
        <v>288</v>
      </c>
      <c r="B153" s="10" t="str">
        <f>INDEX(_7043_DJones_1_export_excel_2_9_[#All],MATCH($A153,_7043_DJones_1_export_excel_2_9_[[#All],[SERNBR]],0),MATCH("RELATIONTOAC",_7043_DJones_1_export_excel_2_9_[#Headers],0))&amp;" - "&amp;INDEX(_7043_DJones_1_export_excel_2_9_[#All],MATCH($A153,_7043_DJones_1_export_excel_2_9_[[#All],[SERNBR]],0),MATCH(B$1,_7043_DJones_1_export_excel_2_9_[#Headers],0))</f>
        <v>Charter Company - Jetflite Oy</v>
      </c>
      <c r="C153" s="10" t="str">
        <f>INDEX(_7043_DJones_1_export_excel_2_9_[#All],MATCH($A153,_7043_DJones_1_export_excel_2_9_[[#All],[SERNBR]],0),MATCH(C$1,_7043_DJones_1_export_excel_2_9_[#Headers],0))</f>
        <v>OH-WIL</v>
      </c>
      <c r="D153" s="10" t="str">
        <f t="shared" si="3"/>
        <v>OH-WIL</v>
      </c>
      <c r="E153" s="10" t="str">
        <f t="shared" si="3"/>
        <v>Jetflite OY</v>
      </c>
      <c r="F153" s="10"/>
    </row>
    <row r="154" spans="1:6" hidden="1" x14ac:dyDescent="0.25">
      <c r="A154">
        <v>288</v>
      </c>
      <c r="B154" s="10" t="str">
        <f>INDEX(_7043_DJones_1_export_excel_2_9_[#All],MATCH($A154,_7043_DJones_1_export_excel_2_9_[[#All],[SERNBR]],0),MATCH("RELATIONTOAC",_7043_DJones_1_export_excel_2_9_[#Headers],0))&amp;" - "&amp;INDEX(_7043_DJones_1_export_excel_2_9_[#All],MATCH($A154,_7043_DJones_1_export_excel_2_9_[[#All],[SERNBR]],0),MATCH(B$1,_7043_DJones_1_export_excel_2_9_[#Headers],0))</f>
        <v>Charter Company - Jetflite Oy</v>
      </c>
      <c r="C154" s="10" t="str">
        <f>INDEX(_7043_DJones_1_export_excel_2_9_[#All],MATCH($A154,_7043_DJones_1_export_excel_2_9_[[#All],[SERNBR]],0),MATCH(C$1,_7043_DJones_1_export_excel_2_9_[#Headers],0))</f>
        <v>OH-WIL</v>
      </c>
      <c r="D154" s="10" t="str">
        <f t="shared" si="3"/>
        <v>OH-WIL</v>
      </c>
      <c r="E154" s="10" t="str">
        <f t="shared" si="3"/>
        <v>Jetflite OY</v>
      </c>
      <c r="F154" s="10"/>
    </row>
    <row r="155" spans="1:6" x14ac:dyDescent="0.25">
      <c r="A155">
        <v>289</v>
      </c>
      <c r="B155" s="10" t="str">
        <f>INDEX(_7043_DJones_1_export_excel_2_9_[#All],MATCH($A155,_7043_DJones_1_export_excel_2_9_[[#All],[SERNBR]],0),MATCH("RELATIONTOAC",_7043_DJones_1_export_excel_2_9_[#Headers],0))&amp;" - "&amp;INDEX(_7043_DJones_1_export_excel_2_9_[#All],MATCH($A155,_7043_DJones_1_export_excel_2_9_[[#All],[SERNBR]],0),MATCH(B$1,_7043_DJones_1_export_excel_2_9_[#Headers],0))</f>
        <v>Operator - Goodyear Flight Department</v>
      </c>
      <c r="C155" s="10" t="str">
        <f>INDEX(_7043_DJones_1_export_excel_2_9_[#All],MATCH($A155,_7043_DJones_1_export_excel_2_9_[[#All],[SERNBR]],0),MATCH(C$1,_7043_DJones_1_export_excel_2_9_[#Headers],0))</f>
        <v>N24G</v>
      </c>
      <c r="D155" s="10" t="str">
        <f t="shared" si="3"/>
        <v>N24G</v>
      </c>
      <c r="E155" s="10" t="str">
        <f t="shared" si="3"/>
        <v>Goodyear Tire &amp; Rubber Company</v>
      </c>
      <c r="F155" s="10"/>
    </row>
    <row r="156" spans="1:6" x14ac:dyDescent="0.25">
      <c r="A156">
        <v>289</v>
      </c>
      <c r="B156" s="10" t="str">
        <f>INDEX(_7043_DJones_1_export_excel_2_9_[#All],MATCH($A156,_7043_DJones_1_export_excel_2_9_[[#All],[SERNBR]],0),MATCH("RELATIONTOAC",_7043_DJones_1_export_excel_2_9_[#Headers],0))&amp;" - "&amp;INDEX(_7043_DJones_1_export_excel_2_9_[#All],MATCH($A156,_7043_DJones_1_export_excel_2_9_[[#All],[SERNBR]],0),MATCH(B$1,_7043_DJones_1_export_excel_2_9_[#Headers],0))</f>
        <v>Operator - Goodyear Flight Department</v>
      </c>
      <c r="C156" s="10" t="str">
        <f>INDEX(_7043_DJones_1_export_excel_2_9_[#All],MATCH($A156,_7043_DJones_1_export_excel_2_9_[[#All],[SERNBR]],0),MATCH(C$1,_7043_DJones_1_export_excel_2_9_[#Headers],0))</f>
        <v>N24G</v>
      </c>
      <c r="D156" s="10" t="str">
        <f t="shared" si="3"/>
        <v>N24G</v>
      </c>
      <c r="E156" s="10" t="str">
        <f t="shared" si="3"/>
        <v>Goodyear Tire &amp; Rubber Company</v>
      </c>
      <c r="F156" s="10"/>
    </row>
    <row r="157" spans="1:6" x14ac:dyDescent="0.25">
      <c r="A157">
        <v>290</v>
      </c>
      <c r="B157" s="10" t="str">
        <f>INDEX(_7043_DJones_1_export_excel_2_9_[#All],MATCH($A157,_7043_DJones_1_export_excel_2_9_[[#All],[SERNBR]],0),MATCH("RELATIONTOAC",_7043_DJones_1_export_excel_2_9_[#Headers],0))&amp;" - "&amp;INDEX(_7043_DJones_1_export_excel_2_9_[#All],MATCH($A157,_7043_DJones_1_export_excel_2_9_[[#All],[SERNBR]],0),MATCH(B$1,_7043_DJones_1_export_excel_2_9_[#Headers],0))</f>
        <v>Operator - Sunwest Aviation, Ltd.</v>
      </c>
      <c r="C157" s="10" t="str">
        <f>INDEX(_7043_DJones_1_export_excel_2_9_[#All],MATCH($A157,_7043_DJones_1_export_excel_2_9_[[#All],[SERNBR]],0),MATCH(C$1,_7043_DJones_1_export_excel_2_9_[#Headers],0))</f>
        <v>C-FMDN</v>
      </c>
      <c r="D157" s="10" t="str">
        <f t="shared" si="3"/>
        <v>C-FMDN</v>
      </c>
      <c r="E157" s="10" t="str">
        <f t="shared" si="3"/>
        <v>Sunwest Aviation</v>
      </c>
      <c r="F157" s="10"/>
    </row>
    <row r="158" spans="1:6" x14ac:dyDescent="0.25">
      <c r="A158">
        <v>290</v>
      </c>
      <c r="B158" s="10" t="str">
        <f>INDEX(_7043_DJones_1_export_excel_2_9_[#All],MATCH($A158,_7043_DJones_1_export_excel_2_9_[[#All],[SERNBR]],0),MATCH("RELATIONTOAC",_7043_DJones_1_export_excel_2_9_[#Headers],0))&amp;" - "&amp;INDEX(_7043_DJones_1_export_excel_2_9_[#All],MATCH($A158,_7043_DJones_1_export_excel_2_9_[[#All],[SERNBR]],0),MATCH(B$1,_7043_DJones_1_export_excel_2_9_[#Headers],0))</f>
        <v>Operator - Sunwest Aviation, Ltd.</v>
      </c>
      <c r="C158" s="10" t="str">
        <f>INDEX(_7043_DJones_1_export_excel_2_9_[#All],MATCH($A158,_7043_DJones_1_export_excel_2_9_[[#All],[SERNBR]],0),MATCH(C$1,_7043_DJones_1_export_excel_2_9_[#Headers],0))</f>
        <v>C-FMDN</v>
      </c>
      <c r="D158" s="10" t="str">
        <f t="shared" si="3"/>
        <v>C-FMDN</v>
      </c>
      <c r="E158" s="10" t="str">
        <f t="shared" si="3"/>
        <v>Sunwest Aviation</v>
      </c>
      <c r="F158" s="10"/>
    </row>
    <row r="159" spans="1:6" hidden="1" x14ac:dyDescent="0.25">
      <c r="A159">
        <v>291</v>
      </c>
      <c r="B159" s="10" t="str">
        <f>INDEX(_7043_DJones_1_export_excel_2_9_[#All],MATCH($A159,_7043_DJones_1_export_excel_2_9_[[#All],[SERNBR]],0),MATCH("RELATIONTOAC",_7043_DJones_1_export_excel_2_9_[#Headers],0))&amp;" - "&amp;INDEX(_7043_DJones_1_export_excel_2_9_[#All],MATCH($A159,_7043_DJones_1_export_excel_2_9_[[#All],[SERNBR]],0),MATCH(B$1,_7043_DJones_1_export_excel_2_9_[#Headers],0))</f>
        <v>Owner - 3 KB Investments, LLC</v>
      </c>
      <c r="C159" s="10" t="str">
        <f>INDEX(_7043_DJones_1_export_excel_2_9_[#All],MATCH($A159,_7043_DJones_1_export_excel_2_9_[[#All],[SERNBR]],0),MATCH(C$1,_7043_DJones_1_export_excel_2_9_[#Headers],0))</f>
        <v>N27KB</v>
      </c>
      <c r="D159" s="10" t="str">
        <f t="shared" si="3"/>
        <v>N192U</v>
      </c>
      <c r="E159" s="10" t="str">
        <f t="shared" si="3"/>
        <v>3KB Investments LLC</v>
      </c>
      <c r="F159" s="10"/>
    </row>
    <row r="160" spans="1:6" x14ac:dyDescent="0.25">
      <c r="A160">
        <v>292</v>
      </c>
      <c r="B160" s="10" t="str">
        <f>INDEX(_7043_DJones_1_export_excel_2_9_[#All],MATCH($A160,_7043_DJones_1_export_excel_2_9_[[#All],[SERNBR]],0),MATCH("RELATIONTOAC",_7043_DJones_1_export_excel_2_9_[#Headers],0))&amp;" - "&amp;INDEX(_7043_DJones_1_export_excel_2_9_[#All],MATCH($A160,_7043_DJones_1_export_excel_2_9_[[#All],[SERNBR]],0),MATCH(B$1,_7043_DJones_1_export_excel_2_9_[#Headers],0))</f>
        <v>Operator - Gestiones Ambair, Ltd.</v>
      </c>
      <c r="C160" s="10" t="str">
        <f>INDEX(_7043_DJones_1_export_excel_2_9_[#All],MATCH($A160,_7043_DJones_1_export_excel_2_9_[[#All],[SERNBR]],0),MATCH(C$1,_7043_DJones_1_export_excel_2_9_[#Headers],0))</f>
        <v>N557GA</v>
      </c>
      <c r="D160" s="10" t="str">
        <f t="shared" si="3"/>
        <v>N557GA</v>
      </c>
      <c r="E160" s="10" t="str">
        <f t="shared" si="3"/>
        <v>Wells Fargo Bank Northwest NA Trustee</v>
      </c>
      <c r="F160" s="10"/>
    </row>
    <row r="161" spans="1:6" x14ac:dyDescent="0.25">
      <c r="A161">
        <v>292</v>
      </c>
      <c r="B161" s="10" t="str">
        <f>INDEX(_7043_DJones_1_export_excel_2_9_[#All],MATCH($A161,_7043_DJones_1_export_excel_2_9_[[#All],[SERNBR]],0),MATCH("RELATIONTOAC",_7043_DJones_1_export_excel_2_9_[#Headers],0))&amp;" - "&amp;INDEX(_7043_DJones_1_export_excel_2_9_[#All],MATCH($A161,_7043_DJones_1_export_excel_2_9_[[#All],[SERNBR]],0),MATCH(B$1,_7043_DJones_1_export_excel_2_9_[#Headers],0))</f>
        <v>Operator - Gestiones Ambair, Ltd.</v>
      </c>
      <c r="C161" s="10" t="str">
        <f>INDEX(_7043_DJones_1_export_excel_2_9_[#All],MATCH($A161,_7043_DJones_1_export_excel_2_9_[[#All],[SERNBR]],0),MATCH(C$1,_7043_DJones_1_export_excel_2_9_[#Headers],0))</f>
        <v>N557GA</v>
      </c>
      <c r="D161" s="10" t="str">
        <f t="shared" si="3"/>
        <v>N557GA</v>
      </c>
      <c r="E161" s="10" t="str">
        <f t="shared" si="3"/>
        <v>Wells Fargo Bank Northwest NA Trustee</v>
      </c>
      <c r="F161" s="10"/>
    </row>
    <row r="162" spans="1:6" hidden="1" x14ac:dyDescent="0.25">
      <c r="A162">
        <v>293</v>
      </c>
      <c r="B162" s="10" t="str">
        <f>INDEX(_7043_DJones_1_export_excel_2_9_[#All],MATCH($A162,_7043_DJones_1_export_excel_2_9_[[#All],[SERNBR]],0),MATCH("RELATIONTOAC",_7043_DJones_1_export_excel_2_9_[#Headers],0))&amp;" - "&amp;INDEX(_7043_DJones_1_export_excel_2_9_[#All],MATCH($A162,_7043_DJones_1_export_excel_2_9_[[#All],[SERNBR]],0),MATCH(B$1,_7043_DJones_1_export_excel_2_9_[#Headers],0))</f>
        <v>Owner - Schneider National, Inc.</v>
      </c>
      <c r="C162" s="10" t="str">
        <f>INDEX(_7043_DJones_1_export_excel_2_9_[#All],MATCH($A162,_7043_DJones_1_export_excel_2_9_[[#All],[SERNBR]],0),MATCH(C$1,_7043_DJones_1_export_excel_2_9_[#Headers],0))</f>
        <v>N935GB</v>
      </c>
      <c r="D162" s="10" t="str">
        <f t="shared" si="3"/>
        <v>PR-NTR</v>
      </c>
      <c r="E162" s="10" t="str">
        <f t="shared" si="3"/>
        <v>Private Owner</v>
      </c>
      <c r="F162" s="10"/>
    </row>
    <row r="163" spans="1:6" x14ac:dyDescent="0.25">
      <c r="A163">
        <v>294</v>
      </c>
      <c r="B163" s="10" t="str">
        <f>INDEX(_7043_DJones_1_export_excel_2_9_[#All],MATCH($A163,_7043_DJones_1_export_excel_2_9_[[#All],[SERNBR]],0),MATCH("RELATIONTOAC",_7043_DJones_1_export_excel_2_9_[#Headers],0))&amp;" - "&amp;INDEX(_7043_DJones_1_export_excel_2_9_[#All],MATCH($A163,_7043_DJones_1_export_excel_2_9_[[#All],[SERNBR]],0),MATCH(B$1,_7043_DJones_1_export_excel_2_9_[#Headers],0))</f>
        <v>Operator - Fast Air, Ltd.</v>
      </c>
      <c r="C163" s="10" t="str">
        <f>INDEX(_7043_DJones_1_export_excel_2_9_[#All],MATCH($A163,_7043_DJones_1_export_excel_2_9_[[#All],[SERNBR]],0),MATCH(C$1,_7043_DJones_1_export_excel_2_9_[#Headers],0))</f>
        <v>C-GPRN</v>
      </c>
      <c r="D163" s="10" t="str">
        <f t="shared" ref="D163:E194" si="4">INDEX($M$1:$S$96,MATCH($A163,$N$1:$N$96,0),MATCH(D$1,$M$1:$S$1,0))</f>
        <v>N565AB</v>
      </c>
      <c r="E163" s="10" t="str">
        <f t="shared" si="4"/>
        <v>CCA Holdings LLC</v>
      </c>
      <c r="F163" s="10"/>
    </row>
    <row r="164" spans="1:6" x14ac:dyDescent="0.25">
      <c r="A164">
        <v>294</v>
      </c>
      <c r="B164" s="10" t="str">
        <f>INDEX(_7043_DJones_1_export_excel_2_9_[#All],MATCH($A164,_7043_DJones_1_export_excel_2_9_[[#All],[SERNBR]],0),MATCH("RELATIONTOAC",_7043_DJones_1_export_excel_2_9_[#Headers],0))&amp;" - "&amp;INDEX(_7043_DJones_1_export_excel_2_9_[#All],MATCH($A164,_7043_DJones_1_export_excel_2_9_[[#All],[SERNBR]],0),MATCH(B$1,_7043_DJones_1_export_excel_2_9_[#Headers],0))</f>
        <v>Operator - Fast Air, Ltd.</v>
      </c>
      <c r="C164" s="10" t="str">
        <f>INDEX(_7043_DJones_1_export_excel_2_9_[#All],MATCH($A164,_7043_DJones_1_export_excel_2_9_[[#All],[SERNBR]],0),MATCH(C$1,_7043_DJones_1_export_excel_2_9_[#Headers],0))</f>
        <v>C-GPRN</v>
      </c>
      <c r="D164" s="10" t="str">
        <f t="shared" si="4"/>
        <v>N565AB</v>
      </c>
      <c r="E164" s="10" t="str">
        <f t="shared" si="4"/>
        <v>CCA Holdings LLC</v>
      </c>
      <c r="F164" s="10"/>
    </row>
    <row r="165" spans="1:6" hidden="1" x14ac:dyDescent="0.25">
      <c r="A165">
        <v>295</v>
      </c>
      <c r="B165" s="10" t="str">
        <f>INDEX(_7043_DJones_1_export_excel_2_9_[#All],MATCH($A165,_7043_DJones_1_export_excel_2_9_[[#All],[SERNBR]],0),MATCH("RELATIONTOAC",_7043_DJones_1_export_excel_2_9_[#Headers],0))&amp;" - "&amp;INDEX(_7043_DJones_1_export_excel_2_9_[#All],MATCH($A165,_7043_DJones_1_export_excel_2_9_[[#All],[SERNBR]],0),MATCH(B$1,_7043_DJones_1_export_excel_2_9_[#Headers],0))</f>
        <v>Fractional Owner - A4 Air, LLC</v>
      </c>
      <c r="C165" s="10" t="str">
        <f>INDEX(_7043_DJones_1_export_excel_2_9_[#All],MATCH($A165,_7043_DJones_1_export_excel_2_9_[[#All],[SERNBR]],0),MATCH(C$1,_7043_DJones_1_export_excel_2_9_[#Headers],0))</f>
        <v>N20TW</v>
      </c>
      <c r="D165" s="10" t="str">
        <f t="shared" si="4"/>
        <v>N194SW</v>
      </c>
      <c r="E165" s="10" t="str">
        <f t="shared" si="4"/>
        <v>Contract Transportation Systems Company</v>
      </c>
      <c r="F165" s="10"/>
    </row>
    <row r="166" spans="1:6" hidden="1" x14ac:dyDescent="0.25">
      <c r="A166">
        <v>295</v>
      </c>
      <c r="B166" s="10" t="str">
        <f>INDEX(_7043_DJones_1_export_excel_2_9_[#All],MATCH($A166,_7043_DJones_1_export_excel_2_9_[[#All],[SERNBR]],0),MATCH("RELATIONTOAC",_7043_DJones_1_export_excel_2_9_[#Headers],0))&amp;" - "&amp;INDEX(_7043_DJones_1_export_excel_2_9_[#All],MATCH($A166,_7043_DJones_1_export_excel_2_9_[[#All],[SERNBR]],0),MATCH(B$1,_7043_DJones_1_export_excel_2_9_[#Headers],0))</f>
        <v>Fractional Owner - A4 Air, LLC</v>
      </c>
      <c r="C166" s="10" t="str">
        <f>INDEX(_7043_DJones_1_export_excel_2_9_[#All],MATCH($A166,_7043_DJones_1_export_excel_2_9_[[#All],[SERNBR]],0),MATCH(C$1,_7043_DJones_1_export_excel_2_9_[#Headers],0))</f>
        <v>N20TW</v>
      </c>
      <c r="D166" s="10" t="str">
        <f t="shared" si="4"/>
        <v>N194SW</v>
      </c>
      <c r="E166" s="10" t="str">
        <f t="shared" si="4"/>
        <v>Contract Transportation Systems Company</v>
      </c>
      <c r="F166" s="10"/>
    </row>
    <row r="167" spans="1:6" hidden="1" x14ac:dyDescent="0.25">
      <c r="A167">
        <v>295</v>
      </c>
      <c r="B167" s="10" t="str">
        <f>INDEX(_7043_DJones_1_export_excel_2_9_[#All],MATCH($A167,_7043_DJones_1_export_excel_2_9_[[#All],[SERNBR]],0),MATCH("RELATIONTOAC",_7043_DJones_1_export_excel_2_9_[#Headers],0))&amp;" - "&amp;INDEX(_7043_DJones_1_export_excel_2_9_[#All],MATCH($A167,_7043_DJones_1_export_excel_2_9_[[#All],[SERNBR]],0),MATCH(B$1,_7043_DJones_1_export_excel_2_9_[#Headers],0))</f>
        <v>Fractional Owner - A4 Air, LLC</v>
      </c>
      <c r="C167" s="10" t="str">
        <f>INDEX(_7043_DJones_1_export_excel_2_9_[#All],MATCH($A167,_7043_DJones_1_export_excel_2_9_[[#All],[SERNBR]],0),MATCH(C$1,_7043_DJones_1_export_excel_2_9_[#Headers],0))</f>
        <v>N20TW</v>
      </c>
      <c r="D167" s="10" t="str">
        <f t="shared" si="4"/>
        <v>N194SW</v>
      </c>
      <c r="E167" s="10" t="str">
        <f t="shared" si="4"/>
        <v>Contract Transportation Systems Company</v>
      </c>
      <c r="F167" s="10"/>
    </row>
    <row r="168" spans="1:6" hidden="1" x14ac:dyDescent="0.25">
      <c r="A168">
        <v>295</v>
      </c>
      <c r="B168" s="10" t="str">
        <f>INDEX(_7043_DJones_1_export_excel_2_9_[#All],MATCH($A168,_7043_DJones_1_export_excel_2_9_[[#All],[SERNBR]],0),MATCH("RELATIONTOAC",_7043_DJones_1_export_excel_2_9_[#Headers],0))&amp;" - "&amp;INDEX(_7043_DJones_1_export_excel_2_9_[#All],MATCH($A168,_7043_DJones_1_export_excel_2_9_[[#All],[SERNBR]],0),MATCH(B$1,_7043_DJones_1_export_excel_2_9_[#Headers],0))</f>
        <v>Fractional Owner - A4 Air, LLC</v>
      </c>
      <c r="C168" s="10" t="str">
        <f>INDEX(_7043_DJones_1_export_excel_2_9_[#All],MATCH($A168,_7043_DJones_1_export_excel_2_9_[[#All],[SERNBR]],0),MATCH(C$1,_7043_DJones_1_export_excel_2_9_[#Headers],0))</f>
        <v>N20TW</v>
      </c>
      <c r="D168" s="10" t="str">
        <f t="shared" si="4"/>
        <v>N194SW</v>
      </c>
      <c r="E168" s="10" t="str">
        <f t="shared" si="4"/>
        <v>Contract Transportation Systems Company</v>
      </c>
      <c r="F168" s="10"/>
    </row>
    <row r="169" spans="1:6" hidden="1" x14ac:dyDescent="0.25">
      <c r="A169">
        <v>295</v>
      </c>
      <c r="B169" s="10" t="str">
        <f>INDEX(_7043_DJones_1_export_excel_2_9_[#All],MATCH($A169,_7043_DJones_1_export_excel_2_9_[[#All],[SERNBR]],0),MATCH("RELATIONTOAC",_7043_DJones_1_export_excel_2_9_[#Headers],0))&amp;" - "&amp;INDEX(_7043_DJones_1_export_excel_2_9_[#All],MATCH($A169,_7043_DJones_1_export_excel_2_9_[[#All],[SERNBR]],0),MATCH(B$1,_7043_DJones_1_export_excel_2_9_[#Headers],0))</f>
        <v>Fractional Owner - A4 Air, LLC</v>
      </c>
      <c r="C169" s="10" t="str">
        <f>INDEX(_7043_DJones_1_export_excel_2_9_[#All],MATCH($A169,_7043_DJones_1_export_excel_2_9_[[#All],[SERNBR]],0),MATCH(C$1,_7043_DJones_1_export_excel_2_9_[#Headers],0))</f>
        <v>N20TW</v>
      </c>
      <c r="D169" s="10" t="str">
        <f t="shared" si="4"/>
        <v>N194SW</v>
      </c>
      <c r="E169" s="10" t="str">
        <f t="shared" si="4"/>
        <v>Contract Transportation Systems Company</v>
      </c>
      <c r="F169" s="10"/>
    </row>
    <row r="170" spans="1:6" hidden="1" x14ac:dyDescent="0.25">
      <c r="A170">
        <v>295</v>
      </c>
      <c r="B170" s="10" t="str">
        <f>INDEX(_7043_DJones_1_export_excel_2_9_[#All],MATCH($A170,_7043_DJones_1_export_excel_2_9_[[#All],[SERNBR]],0),MATCH("RELATIONTOAC",_7043_DJones_1_export_excel_2_9_[#Headers],0))&amp;" - "&amp;INDEX(_7043_DJones_1_export_excel_2_9_[#All],MATCH($A170,_7043_DJones_1_export_excel_2_9_[[#All],[SERNBR]],0),MATCH(B$1,_7043_DJones_1_export_excel_2_9_[#Headers],0))</f>
        <v>Fractional Owner - A4 Air, LLC</v>
      </c>
      <c r="C170" s="10" t="str">
        <f>INDEX(_7043_DJones_1_export_excel_2_9_[#All],MATCH($A170,_7043_DJones_1_export_excel_2_9_[[#All],[SERNBR]],0),MATCH(C$1,_7043_DJones_1_export_excel_2_9_[#Headers],0))</f>
        <v>N20TW</v>
      </c>
      <c r="D170" s="10" t="str">
        <f t="shared" si="4"/>
        <v>N194SW</v>
      </c>
      <c r="E170" s="10" t="str">
        <f t="shared" si="4"/>
        <v>Contract Transportation Systems Company</v>
      </c>
      <c r="F170" s="10"/>
    </row>
    <row r="171" spans="1:6" hidden="1" x14ac:dyDescent="0.25">
      <c r="A171">
        <v>295</v>
      </c>
      <c r="B171" s="10" t="str">
        <f>INDEX(_7043_DJones_1_export_excel_2_9_[#All],MATCH($A171,_7043_DJones_1_export_excel_2_9_[[#All],[SERNBR]],0),MATCH("RELATIONTOAC",_7043_DJones_1_export_excel_2_9_[#Headers],0))&amp;" - "&amp;INDEX(_7043_DJones_1_export_excel_2_9_[#All],MATCH($A171,_7043_DJones_1_export_excel_2_9_[[#All],[SERNBR]],0),MATCH(B$1,_7043_DJones_1_export_excel_2_9_[#Headers],0))</f>
        <v>Fractional Owner - A4 Air, LLC</v>
      </c>
      <c r="C171" s="10" t="str">
        <f>INDEX(_7043_DJones_1_export_excel_2_9_[#All],MATCH($A171,_7043_DJones_1_export_excel_2_9_[[#All],[SERNBR]],0),MATCH(C$1,_7043_DJones_1_export_excel_2_9_[#Headers],0))</f>
        <v>N20TW</v>
      </c>
      <c r="D171" s="10" t="str">
        <f t="shared" si="4"/>
        <v>N194SW</v>
      </c>
      <c r="E171" s="10" t="str">
        <f t="shared" si="4"/>
        <v>Contract Transportation Systems Company</v>
      </c>
      <c r="F171" s="10"/>
    </row>
    <row r="172" spans="1:6" hidden="1" x14ac:dyDescent="0.25">
      <c r="A172">
        <v>295</v>
      </c>
      <c r="B172" s="10" t="str">
        <f>INDEX(_7043_DJones_1_export_excel_2_9_[#All],MATCH($A172,_7043_DJones_1_export_excel_2_9_[[#All],[SERNBR]],0),MATCH("RELATIONTOAC",_7043_DJones_1_export_excel_2_9_[#Headers],0))&amp;" - "&amp;INDEX(_7043_DJones_1_export_excel_2_9_[#All],MATCH($A172,_7043_DJones_1_export_excel_2_9_[[#All],[SERNBR]],0),MATCH(B$1,_7043_DJones_1_export_excel_2_9_[#Headers],0))</f>
        <v>Fractional Owner - A4 Air, LLC</v>
      </c>
      <c r="C172" s="10" t="str">
        <f>INDEX(_7043_DJones_1_export_excel_2_9_[#All],MATCH($A172,_7043_DJones_1_export_excel_2_9_[[#All],[SERNBR]],0),MATCH(C$1,_7043_DJones_1_export_excel_2_9_[#Headers],0))</f>
        <v>N20TW</v>
      </c>
      <c r="D172" s="10" t="str">
        <f t="shared" si="4"/>
        <v>N194SW</v>
      </c>
      <c r="E172" s="10" t="str">
        <f t="shared" si="4"/>
        <v>Contract Transportation Systems Company</v>
      </c>
      <c r="F172" s="10"/>
    </row>
    <row r="173" spans="1:6" hidden="1" x14ac:dyDescent="0.25">
      <c r="A173">
        <v>295</v>
      </c>
      <c r="B173" s="10" t="str">
        <f>INDEX(_7043_DJones_1_export_excel_2_9_[#All],MATCH($A173,_7043_DJones_1_export_excel_2_9_[[#All],[SERNBR]],0),MATCH("RELATIONTOAC",_7043_DJones_1_export_excel_2_9_[#Headers],0))&amp;" - "&amp;INDEX(_7043_DJones_1_export_excel_2_9_[#All],MATCH($A173,_7043_DJones_1_export_excel_2_9_[[#All],[SERNBR]],0),MATCH(B$1,_7043_DJones_1_export_excel_2_9_[#Headers],0))</f>
        <v>Fractional Owner - A4 Air, LLC</v>
      </c>
      <c r="C173" s="10" t="str">
        <f>INDEX(_7043_DJones_1_export_excel_2_9_[#All],MATCH($A173,_7043_DJones_1_export_excel_2_9_[[#All],[SERNBR]],0),MATCH(C$1,_7043_DJones_1_export_excel_2_9_[#Headers],0))</f>
        <v>N20TW</v>
      </c>
      <c r="D173" s="10" t="str">
        <f t="shared" si="4"/>
        <v>N194SW</v>
      </c>
      <c r="E173" s="10" t="str">
        <f t="shared" si="4"/>
        <v>Contract Transportation Systems Company</v>
      </c>
      <c r="F173" s="10"/>
    </row>
    <row r="174" spans="1:6" hidden="1" x14ac:dyDescent="0.25">
      <c r="A174">
        <v>295</v>
      </c>
      <c r="B174" s="10" t="str">
        <f>INDEX(_7043_DJones_1_export_excel_2_9_[#All],MATCH($A174,_7043_DJones_1_export_excel_2_9_[[#All],[SERNBR]],0),MATCH("RELATIONTOAC",_7043_DJones_1_export_excel_2_9_[#Headers],0))&amp;" - "&amp;INDEX(_7043_DJones_1_export_excel_2_9_[#All],MATCH($A174,_7043_DJones_1_export_excel_2_9_[[#All],[SERNBR]],0),MATCH(B$1,_7043_DJones_1_export_excel_2_9_[#Headers],0))</f>
        <v>Fractional Owner - A4 Air, LLC</v>
      </c>
      <c r="C174" s="10" t="str">
        <f>INDEX(_7043_DJones_1_export_excel_2_9_[#All],MATCH($A174,_7043_DJones_1_export_excel_2_9_[[#All],[SERNBR]],0),MATCH(C$1,_7043_DJones_1_export_excel_2_9_[#Headers],0))</f>
        <v>N20TW</v>
      </c>
      <c r="D174" s="10" t="str">
        <f t="shared" si="4"/>
        <v>N194SW</v>
      </c>
      <c r="E174" s="10" t="str">
        <f t="shared" si="4"/>
        <v>Contract Transportation Systems Company</v>
      </c>
      <c r="F174" s="10"/>
    </row>
    <row r="175" spans="1:6" x14ac:dyDescent="0.25">
      <c r="A175">
        <v>296</v>
      </c>
      <c r="B175" s="10" t="str">
        <f>INDEX(_7043_DJones_1_export_excel_2_9_[#All],MATCH($A175,_7043_DJones_1_export_excel_2_9_[[#All],[SERNBR]],0),MATCH("RELATIONTOAC",_7043_DJones_1_export_excel_2_9_[#Headers],0))&amp;" - "&amp;INDEX(_7043_DJones_1_export_excel_2_9_[#All],MATCH($A175,_7043_DJones_1_export_excel_2_9_[[#All],[SERNBR]],0),MATCH(B$1,_7043_DJones_1_export_excel_2_9_[#Headers],0))</f>
        <v>Operator - Fast Air, Ltd.</v>
      </c>
      <c r="C175" s="10" t="str">
        <f>INDEX(_7043_DJones_1_export_excel_2_9_[#All],MATCH($A175,_7043_DJones_1_export_excel_2_9_[[#All],[SERNBR]],0),MATCH(C$1,_7043_DJones_1_export_excel_2_9_[#Headers],0))</f>
        <v>C-FREE</v>
      </c>
      <c r="D175" s="10" t="str">
        <f t="shared" si="4"/>
        <v>C-FREE</v>
      </c>
      <c r="E175" s="10" t="str">
        <f t="shared" si="4"/>
        <v>Fast Air Ltd</v>
      </c>
      <c r="F175" s="10"/>
    </row>
    <row r="176" spans="1:6" x14ac:dyDescent="0.25">
      <c r="A176">
        <v>296</v>
      </c>
      <c r="B176" s="10" t="str">
        <f>INDEX(_7043_DJones_1_export_excel_2_9_[#All],MATCH($A176,_7043_DJones_1_export_excel_2_9_[[#All],[SERNBR]],0),MATCH("RELATIONTOAC",_7043_DJones_1_export_excel_2_9_[#Headers],0))&amp;" - "&amp;INDEX(_7043_DJones_1_export_excel_2_9_[#All],MATCH($A176,_7043_DJones_1_export_excel_2_9_[[#All],[SERNBR]],0),MATCH(B$1,_7043_DJones_1_export_excel_2_9_[#Headers],0))</f>
        <v>Operator - Fast Air, Ltd.</v>
      </c>
      <c r="C176" s="10" t="str">
        <f>INDEX(_7043_DJones_1_export_excel_2_9_[#All],MATCH($A176,_7043_DJones_1_export_excel_2_9_[[#All],[SERNBR]],0),MATCH(C$1,_7043_DJones_1_export_excel_2_9_[#Headers],0))</f>
        <v>C-FREE</v>
      </c>
      <c r="D176" s="10" t="str">
        <f t="shared" si="4"/>
        <v>C-FREE</v>
      </c>
      <c r="E176" s="10" t="str">
        <f t="shared" si="4"/>
        <v>Fast Air Ltd</v>
      </c>
      <c r="F176" s="10"/>
    </row>
    <row r="177" spans="1:6" x14ac:dyDescent="0.25">
      <c r="A177">
        <v>297</v>
      </c>
      <c r="B177" s="10" t="str">
        <f>INDEX(_7043_DJones_1_export_excel_2_9_[#All],MATCH($A177,_7043_DJones_1_export_excel_2_9_[[#All],[SERNBR]],0),MATCH("RELATIONTOAC",_7043_DJones_1_export_excel_2_9_[#Headers],0))&amp;" - "&amp;INDEX(_7043_DJones_1_export_excel_2_9_[#All],MATCH($A177,_7043_DJones_1_export_excel_2_9_[[#All],[SERNBR]],0),MATCH(B$1,_7043_DJones_1_export_excel_2_9_[#Headers],0))</f>
        <v>Operator - Sanderson Farms, Inc.</v>
      </c>
      <c r="C177" s="10" t="str">
        <f>INDEX(_7043_DJones_1_export_excel_2_9_[#All],MATCH($A177,_7043_DJones_1_export_excel_2_9_[[#All],[SERNBR]],0),MATCH(C$1,_7043_DJones_1_export_excel_2_9_[#Headers],0))</f>
        <v>N639SF</v>
      </c>
      <c r="D177" s="10" t="str">
        <f t="shared" si="4"/>
        <v>N639SF</v>
      </c>
      <c r="E177" s="10" t="str">
        <f t="shared" si="4"/>
        <v>Sanderson Farms Inc</v>
      </c>
      <c r="F177" s="10"/>
    </row>
    <row r="178" spans="1:6" x14ac:dyDescent="0.25">
      <c r="A178">
        <v>297</v>
      </c>
      <c r="B178" s="10" t="str">
        <f>INDEX(_7043_DJones_1_export_excel_2_9_[#All],MATCH($A178,_7043_DJones_1_export_excel_2_9_[[#All],[SERNBR]],0),MATCH("RELATIONTOAC",_7043_DJones_1_export_excel_2_9_[#Headers],0))&amp;" - "&amp;INDEX(_7043_DJones_1_export_excel_2_9_[#All],MATCH($A178,_7043_DJones_1_export_excel_2_9_[[#All],[SERNBR]],0),MATCH(B$1,_7043_DJones_1_export_excel_2_9_[#Headers],0))</f>
        <v>Operator - Sanderson Farms, Inc.</v>
      </c>
      <c r="C178" s="10" t="str">
        <f>INDEX(_7043_DJones_1_export_excel_2_9_[#All],MATCH($A178,_7043_DJones_1_export_excel_2_9_[[#All],[SERNBR]],0),MATCH(C$1,_7043_DJones_1_export_excel_2_9_[#Headers],0))</f>
        <v>N639SF</v>
      </c>
      <c r="D178" s="10" t="str">
        <f t="shared" si="4"/>
        <v>N639SF</v>
      </c>
      <c r="E178" s="10" t="str">
        <f t="shared" si="4"/>
        <v>Sanderson Farms Inc</v>
      </c>
      <c r="F178" s="10"/>
    </row>
    <row r="179" spans="1:6" x14ac:dyDescent="0.25">
      <c r="A179">
        <v>298</v>
      </c>
      <c r="B179" s="10" t="str">
        <f>INDEX(_7043_DJones_1_export_excel_2_9_[#All],MATCH($A179,_7043_DJones_1_export_excel_2_9_[[#All],[SERNBR]],0),MATCH("RELATIONTOAC",_7043_DJones_1_export_excel_2_9_[#Headers],0))&amp;" - "&amp;INDEX(_7043_DJones_1_export_excel_2_9_[#All],MATCH($A179,_7043_DJones_1_export_excel_2_9_[[#All],[SERNBR]],0),MATCH(B$1,_7043_DJones_1_export_excel_2_9_[#Headers],0))</f>
        <v>Operator - Continental Baking Company, Ltd.</v>
      </c>
      <c r="C179" s="10" t="str">
        <f>INDEX(_7043_DJones_1_export_excel_2_9_[#All],MATCH($A179,_7043_DJones_1_export_excel_2_9_[[#All],[SERNBR]],0),MATCH(C$1,_7043_DJones_1_export_excel_2_9_[#Headers],0))</f>
        <v>N876GH</v>
      </c>
      <c r="D179" s="10" t="str">
        <f t="shared" si="4"/>
        <v>N685JF</v>
      </c>
      <c r="E179" s="10" t="str">
        <f t="shared" si="4"/>
        <v>Aero Harbor LLC</v>
      </c>
      <c r="F179" s="10"/>
    </row>
    <row r="180" spans="1:6" x14ac:dyDescent="0.25">
      <c r="A180">
        <v>298</v>
      </c>
      <c r="B180" s="10" t="str">
        <f>INDEX(_7043_DJones_1_export_excel_2_9_[#All],MATCH($A180,_7043_DJones_1_export_excel_2_9_[[#All],[SERNBR]],0),MATCH("RELATIONTOAC",_7043_DJones_1_export_excel_2_9_[#Headers],0))&amp;" - "&amp;INDEX(_7043_DJones_1_export_excel_2_9_[#All],MATCH($A180,_7043_DJones_1_export_excel_2_9_[[#All],[SERNBR]],0),MATCH(B$1,_7043_DJones_1_export_excel_2_9_[#Headers],0))</f>
        <v>Operator - Continental Baking Company, Ltd.</v>
      </c>
      <c r="C180" s="10" t="str">
        <f>INDEX(_7043_DJones_1_export_excel_2_9_[#All],MATCH($A180,_7043_DJones_1_export_excel_2_9_[[#All],[SERNBR]],0),MATCH(C$1,_7043_DJones_1_export_excel_2_9_[#Headers],0))</f>
        <v>N876GH</v>
      </c>
      <c r="D180" s="10" t="str">
        <f t="shared" si="4"/>
        <v>N685JF</v>
      </c>
      <c r="E180" s="10" t="str">
        <f t="shared" si="4"/>
        <v>Aero Harbor LLC</v>
      </c>
      <c r="F180" s="10"/>
    </row>
    <row r="181" spans="1:6" hidden="1" x14ac:dyDescent="0.25">
      <c r="A181">
        <v>299</v>
      </c>
      <c r="B181" s="10" t="str">
        <f>INDEX(_7043_DJones_1_export_excel_2_9_[#All],MATCH($A181,_7043_DJones_1_export_excel_2_9_[[#All],[SERNBR]],0),MATCH("RELATIONTOAC",_7043_DJones_1_export_excel_2_9_[#Headers],0))&amp;" - "&amp;INDEX(_7043_DJones_1_export_excel_2_9_[#All],MATCH($A181,_7043_DJones_1_export_excel_2_9_[[#All],[SERNBR]],0),MATCH(B$1,_7043_DJones_1_export_excel_2_9_[#Headers],0))</f>
        <v>Aircraft Management Company - Jet Linx Aviation, LLC</v>
      </c>
      <c r="C181" s="10" t="str">
        <f>INDEX(_7043_DJones_1_export_excel_2_9_[#All],MATCH($A181,_7043_DJones_1_export_excel_2_9_[[#All],[SERNBR]],0),MATCH(C$1,_7043_DJones_1_export_excel_2_9_[#Headers],0))</f>
        <v>N922LR</v>
      </c>
      <c r="D181" s="10" t="str">
        <f t="shared" si="4"/>
        <v>N922LR</v>
      </c>
      <c r="E181" s="10" t="str">
        <f t="shared" si="4"/>
        <v>Capital Holdings 210 LLC</v>
      </c>
      <c r="F181" s="10"/>
    </row>
    <row r="182" spans="1:6" hidden="1" x14ac:dyDescent="0.25">
      <c r="A182">
        <v>299</v>
      </c>
      <c r="B182" s="10" t="str">
        <f>INDEX(_7043_DJones_1_export_excel_2_9_[#All],MATCH($A182,_7043_DJones_1_export_excel_2_9_[[#All],[SERNBR]],0),MATCH("RELATIONTOAC",_7043_DJones_1_export_excel_2_9_[#Headers],0))&amp;" - "&amp;INDEX(_7043_DJones_1_export_excel_2_9_[#All],MATCH($A182,_7043_DJones_1_export_excel_2_9_[[#All],[SERNBR]],0),MATCH(B$1,_7043_DJones_1_export_excel_2_9_[#Headers],0))</f>
        <v>Aircraft Management Company - Jet Linx Aviation, LLC</v>
      </c>
      <c r="C182" s="10" t="str">
        <f>INDEX(_7043_DJones_1_export_excel_2_9_[#All],MATCH($A182,_7043_DJones_1_export_excel_2_9_[[#All],[SERNBR]],0),MATCH(C$1,_7043_DJones_1_export_excel_2_9_[#Headers],0))</f>
        <v>N922LR</v>
      </c>
      <c r="D182" s="10" t="str">
        <f t="shared" si="4"/>
        <v>N922LR</v>
      </c>
      <c r="E182" s="10" t="str">
        <f t="shared" si="4"/>
        <v>Capital Holdings 210 LLC</v>
      </c>
      <c r="F182" s="10"/>
    </row>
    <row r="183" spans="1:6" hidden="1" x14ac:dyDescent="0.25">
      <c r="A183">
        <v>300</v>
      </c>
      <c r="B183" s="10" t="str">
        <f>INDEX(_7043_DJones_1_export_excel_2_9_[#All],MATCH($A183,_7043_DJones_1_export_excel_2_9_[[#All],[SERNBR]],0),MATCH("RELATIONTOAC",_7043_DJones_1_export_excel_2_9_[#Headers],0))&amp;" - "&amp;INDEX(_7043_DJones_1_export_excel_2_9_[#All],MATCH($A183,_7043_DJones_1_export_excel_2_9_[[#All],[SERNBR]],0),MATCH(B$1,_7043_DJones_1_export_excel_2_9_[#Headers],0))</f>
        <v>Owner - Conrad Point LP</v>
      </c>
      <c r="C183" s="10" t="str">
        <f>INDEX(_7043_DJones_1_export_excel_2_9_[#All],MATCH($A183,_7043_DJones_1_export_excel_2_9_[[#All],[SERNBR]],0),MATCH(C$1,_7043_DJones_1_export_excel_2_9_[#Headers],0))</f>
        <v>C-FKAI</v>
      </c>
      <c r="D183" s="10" t="str">
        <f t="shared" si="4"/>
        <v>C-FKAI</v>
      </c>
      <c r="E183" s="10" t="str">
        <f t="shared" si="4"/>
        <v>Conrad Point Ltd Partnership</v>
      </c>
      <c r="F183" s="10"/>
    </row>
    <row r="184" spans="1:6" x14ac:dyDescent="0.25">
      <c r="A184">
        <v>301</v>
      </c>
      <c r="B184" s="10" t="str">
        <f>INDEX(_7043_DJones_1_export_excel_2_9_[#All],MATCH($A184,_7043_DJones_1_export_excel_2_9_[[#All],[SERNBR]],0),MATCH("RELATIONTOAC",_7043_DJones_1_export_excel_2_9_[#Headers],0))&amp;" - "&amp;INDEX(_7043_DJones_1_export_excel_2_9_[#All],MATCH($A184,_7043_DJones_1_export_excel_2_9_[[#All],[SERNBR]],0),MATCH(B$1,_7043_DJones_1_export_excel_2_9_[#Headers],0))</f>
        <v>Operator - Ultrapar Participacoes, SA</v>
      </c>
      <c r="C184" s="10" t="str">
        <f>INDEX(_7043_DJones_1_export_excel_2_9_[#All],MATCH($A184,_7043_DJones_1_export_excel_2_9_[[#All],[SERNBR]],0),MATCH(C$1,_7043_DJones_1_export_excel_2_9_[#Headers],0))</f>
        <v>PP-ESV</v>
      </c>
      <c r="D184" s="10" t="str">
        <f t="shared" si="4"/>
        <v>PP-ESV</v>
      </c>
      <c r="E184" s="10" t="str">
        <f t="shared" si="4"/>
        <v>Private Owner</v>
      </c>
      <c r="F184" s="10"/>
    </row>
    <row r="185" spans="1:6" x14ac:dyDescent="0.25">
      <c r="A185">
        <v>301</v>
      </c>
      <c r="B185" s="10" t="str">
        <f>INDEX(_7043_DJones_1_export_excel_2_9_[#All],MATCH($A185,_7043_DJones_1_export_excel_2_9_[[#All],[SERNBR]],0),MATCH("RELATIONTOAC",_7043_DJones_1_export_excel_2_9_[#Headers],0))&amp;" - "&amp;INDEX(_7043_DJones_1_export_excel_2_9_[#All],MATCH($A185,_7043_DJones_1_export_excel_2_9_[[#All],[SERNBR]],0),MATCH(B$1,_7043_DJones_1_export_excel_2_9_[#Headers],0))</f>
        <v>Operator - Ultrapar Participacoes, SA</v>
      </c>
      <c r="C185" s="10" t="str">
        <f>INDEX(_7043_DJones_1_export_excel_2_9_[#All],MATCH($A185,_7043_DJones_1_export_excel_2_9_[[#All],[SERNBR]],0),MATCH(C$1,_7043_DJones_1_export_excel_2_9_[#Headers],0))</f>
        <v>PP-ESV</v>
      </c>
      <c r="D185" s="10" t="str">
        <f t="shared" si="4"/>
        <v>PP-ESV</v>
      </c>
      <c r="E185" s="10" t="str">
        <f t="shared" si="4"/>
        <v>Private Owner</v>
      </c>
      <c r="F185" s="10"/>
    </row>
    <row r="186" spans="1:6" hidden="1" x14ac:dyDescent="0.25">
      <c r="A186">
        <v>302</v>
      </c>
      <c r="B186" s="10" t="str">
        <f>INDEX(_7043_DJones_1_export_excel_2_9_[#All],MATCH($A186,_7043_DJones_1_export_excel_2_9_[[#All],[SERNBR]],0),MATCH("RELATIONTOAC",_7043_DJones_1_export_excel_2_9_[#Headers],0))&amp;" - "&amp;INDEX(_7043_DJones_1_export_excel_2_9_[#All],MATCH($A186,_7043_DJones_1_export_excel_2_9_[[#All],[SERNBR]],0),MATCH(B$1,_7043_DJones_1_export_excel_2_9_[#Headers],0))</f>
        <v>Co-Owner - BTI Aviation, LLC</v>
      </c>
      <c r="C186" s="10" t="str">
        <f>INDEX(_7043_DJones_1_export_excel_2_9_[#All],MATCH($A186,_7043_DJones_1_export_excel_2_9_[[#All],[SERNBR]],0),MATCH(C$1,_7043_DJones_1_export_excel_2_9_[#Headers],0))</f>
        <v>N730GA</v>
      </c>
      <c r="D186" s="10" t="str">
        <f t="shared" si="4"/>
        <v>N888YV</v>
      </c>
      <c r="E186" s="10" t="str">
        <f t="shared" si="4"/>
        <v>Bank of Utah Trustee</v>
      </c>
      <c r="F186" s="10"/>
    </row>
    <row r="187" spans="1:6" hidden="1" x14ac:dyDescent="0.25">
      <c r="A187">
        <v>302</v>
      </c>
      <c r="B187" s="10" t="str">
        <f>INDEX(_7043_DJones_1_export_excel_2_9_[#All],MATCH($A187,_7043_DJones_1_export_excel_2_9_[[#All],[SERNBR]],0),MATCH("RELATIONTOAC",_7043_DJones_1_export_excel_2_9_[#Headers],0))&amp;" - "&amp;INDEX(_7043_DJones_1_export_excel_2_9_[#All],MATCH($A187,_7043_DJones_1_export_excel_2_9_[[#All],[SERNBR]],0),MATCH(B$1,_7043_DJones_1_export_excel_2_9_[#Headers],0))</f>
        <v>Co-Owner - BTI Aviation, LLC</v>
      </c>
      <c r="C187" s="10" t="str">
        <f>INDEX(_7043_DJones_1_export_excel_2_9_[#All],MATCH($A187,_7043_DJones_1_export_excel_2_9_[[#All],[SERNBR]],0),MATCH(C$1,_7043_DJones_1_export_excel_2_9_[#Headers],0))</f>
        <v>N730GA</v>
      </c>
      <c r="D187" s="10" t="str">
        <f t="shared" si="4"/>
        <v>N888YV</v>
      </c>
      <c r="E187" s="10" t="str">
        <f t="shared" si="4"/>
        <v>Bank of Utah Trustee</v>
      </c>
      <c r="F187" s="10"/>
    </row>
    <row r="188" spans="1:6" hidden="1" x14ac:dyDescent="0.25">
      <c r="A188">
        <v>303</v>
      </c>
      <c r="B188" s="10" t="str">
        <f>INDEX(_7043_DJones_1_export_excel_2_9_[#All],MATCH($A188,_7043_DJones_1_export_excel_2_9_[[#All],[SERNBR]],0),MATCH("RELATIONTOAC",_7043_DJones_1_export_excel_2_9_[#Headers],0))&amp;" - "&amp;INDEX(_7043_DJones_1_export_excel_2_9_[#All],MATCH($A188,_7043_DJones_1_export_excel_2_9_[[#All],[SERNBR]],0),MATCH(B$1,_7043_DJones_1_export_excel_2_9_[#Headers],0))</f>
        <v>Flight Department - Flowers Foods, Inc.</v>
      </c>
      <c r="C188" s="10" t="str">
        <f>INDEX(_7043_DJones_1_export_excel_2_9_[#All],MATCH($A188,_7043_DJones_1_export_excel_2_9_[[#All],[SERNBR]],0),MATCH(C$1,_7043_DJones_1_export_excel_2_9_[#Headers],0))</f>
        <v>N13WF</v>
      </c>
      <c r="D188" s="10" t="e">
        <f t="shared" si="4"/>
        <v>#N/A</v>
      </c>
      <c r="E188" s="10" t="e">
        <f t="shared" si="4"/>
        <v>#N/A</v>
      </c>
      <c r="F188" s="10"/>
    </row>
    <row r="189" spans="1:6" hidden="1" x14ac:dyDescent="0.25">
      <c r="A189">
        <v>303</v>
      </c>
      <c r="B189" s="10" t="str">
        <f>INDEX(_7043_DJones_1_export_excel_2_9_[#All],MATCH($A189,_7043_DJones_1_export_excel_2_9_[[#All],[SERNBR]],0),MATCH("RELATIONTOAC",_7043_DJones_1_export_excel_2_9_[#Headers],0))&amp;" - "&amp;INDEX(_7043_DJones_1_export_excel_2_9_[#All],MATCH($A189,_7043_DJones_1_export_excel_2_9_[[#All],[SERNBR]],0),MATCH(B$1,_7043_DJones_1_export_excel_2_9_[#Headers],0))</f>
        <v>Flight Department - Flowers Foods, Inc.</v>
      </c>
      <c r="C189" s="10" t="str">
        <f>INDEX(_7043_DJones_1_export_excel_2_9_[#All],MATCH($A189,_7043_DJones_1_export_excel_2_9_[[#All],[SERNBR]],0),MATCH(C$1,_7043_DJones_1_export_excel_2_9_[#Headers],0))</f>
        <v>N13WF</v>
      </c>
      <c r="D189" s="10" t="e">
        <f t="shared" si="4"/>
        <v>#N/A</v>
      </c>
      <c r="E189" s="10" t="e">
        <f t="shared" si="4"/>
        <v>#N/A</v>
      </c>
      <c r="F189" s="10"/>
    </row>
    <row r="190" spans="1:6" x14ac:dyDescent="0.25">
      <c r="A190">
        <v>304</v>
      </c>
      <c r="B190" s="10" t="str">
        <f>INDEX(_7043_DJones_1_export_excel_2_9_[#All],MATCH($A190,_7043_DJones_1_export_excel_2_9_[[#All],[SERNBR]],0),MATCH("RELATIONTOAC",_7043_DJones_1_export_excel_2_9_[#Headers],0))&amp;" - "&amp;INDEX(_7043_DJones_1_export_excel_2_9_[#All],MATCH($A190,_7043_DJones_1_export_excel_2_9_[[#All],[SERNBR]],0),MATCH(B$1,_7043_DJones_1_export_excel_2_9_[#Headers],0))</f>
        <v>Operator - Ambev, SA</v>
      </c>
      <c r="C190" s="10" t="str">
        <f>INDEX(_7043_DJones_1_export_excel_2_9_[#All],MATCH($A190,_7043_DJones_1_export_excel_2_9_[[#All],[SERNBR]],0),MATCH(C$1,_7043_DJones_1_export_excel_2_9_[#Headers],0))</f>
        <v>PR-CBA</v>
      </c>
      <c r="D190" s="10" t="str">
        <f t="shared" si="4"/>
        <v>PR-CBA</v>
      </c>
      <c r="E190" s="10" t="str">
        <f t="shared" si="4"/>
        <v>Private Owner</v>
      </c>
      <c r="F190" s="10"/>
    </row>
    <row r="191" spans="1:6" x14ac:dyDescent="0.25">
      <c r="A191">
        <v>304</v>
      </c>
      <c r="B191" s="10" t="str">
        <f>INDEX(_7043_DJones_1_export_excel_2_9_[#All],MATCH($A191,_7043_DJones_1_export_excel_2_9_[[#All],[SERNBR]],0),MATCH("RELATIONTOAC",_7043_DJones_1_export_excel_2_9_[#Headers],0))&amp;" - "&amp;INDEX(_7043_DJones_1_export_excel_2_9_[#All],MATCH($A191,_7043_DJones_1_export_excel_2_9_[[#All],[SERNBR]],0),MATCH(B$1,_7043_DJones_1_export_excel_2_9_[#Headers],0))</f>
        <v>Operator - Ambev, SA</v>
      </c>
      <c r="C191" s="10" t="str">
        <f>INDEX(_7043_DJones_1_export_excel_2_9_[#All],MATCH($A191,_7043_DJones_1_export_excel_2_9_[[#All],[SERNBR]],0),MATCH(C$1,_7043_DJones_1_export_excel_2_9_[#Headers],0))</f>
        <v>PR-CBA</v>
      </c>
      <c r="D191" s="10" t="str">
        <f t="shared" si="4"/>
        <v>PR-CBA</v>
      </c>
      <c r="E191" s="10" t="str">
        <f t="shared" si="4"/>
        <v>Private Owner</v>
      </c>
      <c r="F191" s="10"/>
    </row>
    <row r="192" spans="1:6" hidden="1" x14ac:dyDescent="0.25">
      <c r="A192">
        <v>305</v>
      </c>
      <c r="B192" s="10" t="str">
        <f>INDEX(_7043_DJones_1_export_excel_2_9_[#All],MATCH($A192,_7043_DJones_1_export_excel_2_9_[[#All],[SERNBR]],0),MATCH("RELATIONTOAC",_7043_DJones_1_export_excel_2_9_[#Headers],0))&amp;" - "&amp;INDEX(_7043_DJones_1_export_excel_2_9_[#All],MATCH($A192,_7043_DJones_1_export_excel_2_9_[[#All],[SERNBR]],0),MATCH(B$1,_7043_DJones_1_export_excel_2_9_[#Headers],0))</f>
        <v>Owner - Knight Air, LLC</v>
      </c>
      <c r="C192" s="10" t="str">
        <f>INDEX(_7043_DJones_1_export_excel_2_9_[#All],MATCH($A192,_7043_DJones_1_export_excel_2_9_[[#All],[SERNBR]],0),MATCH(C$1,_7043_DJones_1_export_excel_2_9_[#Headers],0))</f>
        <v>N390KX</v>
      </c>
      <c r="D192" s="10" t="str">
        <f t="shared" si="4"/>
        <v>N150PG</v>
      </c>
      <c r="E192" s="10" t="str">
        <f t="shared" si="4"/>
        <v>KeyBank NA</v>
      </c>
      <c r="F192" s="10"/>
    </row>
    <row r="193" spans="1:6" x14ac:dyDescent="0.25">
      <c r="A193">
        <v>306</v>
      </c>
      <c r="B193" s="10" t="str">
        <f>INDEX(_7043_DJones_1_export_excel_2_9_[#All],MATCH($A193,_7043_DJones_1_export_excel_2_9_[[#All],[SERNBR]],0),MATCH("RELATIONTOAC",_7043_DJones_1_export_excel_2_9_[#Headers],0))&amp;" - "&amp;INDEX(_7043_DJones_1_export_excel_2_9_[#All],MATCH($A193,_7043_DJones_1_export_excel_2_9_[[#All],[SERNBR]],0),MATCH(B$1,_7043_DJones_1_export_excel_2_9_[#Headers],0))</f>
        <v>Operator - Silver Point Capital, LP</v>
      </c>
      <c r="C193" s="10" t="str">
        <f>INDEX(_7043_DJones_1_export_excel_2_9_[#All],MATCH($A193,_7043_DJones_1_export_excel_2_9_[[#All],[SERNBR]],0),MATCH(C$1,_7043_DJones_1_export_excel_2_9_[#Headers],0))</f>
        <v>N508RP</v>
      </c>
      <c r="D193" s="10" t="str">
        <f t="shared" si="4"/>
        <v>N506RP</v>
      </c>
      <c r="E193" s="10" t="str">
        <f t="shared" si="4"/>
        <v>Millrock Aviation Financial LLC</v>
      </c>
      <c r="F193" s="10"/>
    </row>
    <row r="194" spans="1:6" x14ac:dyDescent="0.25">
      <c r="A194">
        <v>306</v>
      </c>
      <c r="B194" s="10" t="str">
        <f>INDEX(_7043_DJones_1_export_excel_2_9_[#All],MATCH($A194,_7043_DJones_1_export_excel_2_9_[[#All],[SERNBR]],0),MATCH("RELATIONTOAC",_7043_DJones_1_export_excel_2_9_[#Headers],0))&amp;" - "&amp;INDEX(_7043_DJones_1_export_excel_2_9_[#All],MATCH($A194,_7043_DJones_1_export_excel_2_9_[[#All],[SERNBR]],0),MATCH(B$1,_7043_DJones_1_export_excel_2_9_[#Headers],0))</f>
        <v>Operator - Silver Point Capital, LP</v>
      </c>
      <c r="C194" s="10" t="str">
        <f>INDEX(_7043_DJones_1_export_excel_2_9_[#All],MATCH($A194,_7043_DJones_1_export_excel_2_9_[[#All],[SERNBR]],0),MATCH(C$1,_7043_DJones_1_export_excel_2_9_[#Headers],0))</f>
        <v>N508RP</v>
      </c>
      <c r="D194" s="10" t="str">
        <f t="shared" si="4"/>
        <v>N506RP</v>
      </c>
      <c r="E194" s="10" t="str">
        <f t="shared" si="4"/>
        <v>Millrock Aviation Financial LLC</v>
      </c>
      <c r="F194" s="10"/>
    </row>
    <row r="195" spans="1:6" hidden="1" x14ac:dyDescent="0.25">
      <c r="A195">
        <v>307</v>
      </c>
      <c r="B195" s="10" t="str">
        <f>INDEX(_7043_DJones_1_export_excel_2_9_[#All],MATCH($A195,_7043_DJones_1_export_excel_2_9_[[#All],[SERNBR]],0),MATCH("RELATIONTOAC",_7043_DJones_1_export_excel_2_9_[#Headers],0))&amp;" - "&amp;INDEX(_7043_DJones_1_export_excel_2_9_[#All],MATCH($A195,_7043_DJones_1_export_excel_2_9_[[#All],[SERNBR]],0),MATCH(B$1,_7043_DJones_1_export_excel_2_9_[#Headers],0))</f>
        <v>Flight Department - Penske Jet, Inc.</v>
      </c>
      <c r="C195" s="10" t="str">
        <f>INDEX(_7043_DJones_1_export_excel_2_9_[#All],MATCH($A195,_7043_DJones_1_export_excel_2_9_[[#All],[SERNBR]],0),MATCH(C$1,_7043_DJones_1_export_excel_2_9_[#Headers],0))</f>
        <v>N503RP</v>
      </c>
      <c r="D195" s="10" t="str">
        <f t="shared" ref="D195:E228" si="5">INDEX($M$1:$S$96,MATCH($A195,$N$1:$N$96,0),MATCH(D$1,$M$1:$S$1,0))</f>
        <v>N503RP</v>
      </c>
      <c r="E195" s="10" t="str">
        <f t="shared" si="5"/>
        <v>Omicron Transportation Inc</v>
      </c>
      <c r="F195" s="10"/>
    </row>
    <row r="196" spans="1:6" hidden="1" x14ac:dyDescent="0.25">
      <c r="A196">
        <v>307</v>
      </c>
      <c r="B196" s="10" t="str">
        <f>INDEX(_7043_DJones_1_export_excel_2_9_[#All],MATCH($A196,_7043_DJones_1_export_excel_2_9_[[#All],[SERNBR]],0),MATCH("RELATIONTOAC",_7043_DJones_1_export_excel_2_9_[#Headers],0))&amp;" - "&amp;INDEX(_7043_DJones_1_export_excel_2_9_[#All],MATCH($A196,_7043_DJones_1_export_excel_2_9_[[#All],[SERNBR]],0),MATCH(B$1,_7043_DJones_1_export_excel_2_9_[#Headers],0))</f>
        <v>Flight Department - Penske Jet, Inc.</v>
      </c>
      <c r="C196" s="10" t="str">
        <f>INDEX(_7043_DJones_1_export_excel_2_9_[#All],MATCH($A196,_7043_DJones_1_export_excel_2_9_[[#All],[SERNBR]],0),MATCH(C$1,_7043_DJones_1_export_excel_2_9_[#Headers],0))</f>
        <v>N503RP</v>
      </c>
      <c r="D196" s="10" t="str">
        <f t="shared" si="5"/>
        <v>N503RP</v>
      </c>
      <c r="E196" s="10" t="str">
        <f t="shared" si="5"/>
        <v>Omicron Transportation Inc</v>
      </c>
      <c r="F196" s="10"/>
    </row>
    <row r="197" spans="1:6" hidden="1" x14ac:dyDescent="0.25">
      <c r="A197">
        <v>308</v>
      </c>
      <c r="B197" s="10" t="str">
        <f>INDEX(_7043_DJones_1_export_excel_2_9_[#All],MATCH($A197,_7043_DJones_1_export_excel_2_9_[[#All],[SERNBR]],0),MATCH("RELATIONTOAC",_7043_DJones_1_export_excel_2_9_[#Headers],0))&amp;" - "&amp;INDEX(_7043_DJones_1_export_excel_2_9_[#All],MATCH($A197,_7043_DJones_1_export_excel_2_9_[[#All],[SERNBR]],0),MATCH(B$1,_7043_DJones_1_export_excel_2_9_[#Headers],0))</f>
        <v>Owner - The Huntington National Bank</v>
      </c>
      <c r="C197" s="10" t="str">
        <f>INDEX(_7043_DJones_1_export_excel_2_9_[#All],MATCH($A197,_7043_DJones_1_export_excel_2_9_[[#All],[SERNBR]],0),MATCH(C$1,_7043_DJones_1_export_excel_2_9_[#Headers],0))</f>
        <v>N501RP</v>
      </c>
      <c r="D197" s="10" t="e">
        <f t="shared" si="5"/>
        <v>#N/A</v>
      </c>
      <c r="E197" s="10" t="e">
        <f t="shared" si="5"/>
        <v>#N/A</v>
      </c>
      <c r="F197" s="10"/>
    </row>
    <row r="198" spans="1:6" hidden="1" x14ac:dyDescent="0.25">
      <c r="A198">
        <v>309</v>
      </c>
      <c r="B198" s="10" t="str">
        <f>INDEX(_7043_DJones_1_export_excel_2_9_[#All],MATCH($A198,_7043_DJones_1_export_excel_2_9_[[#All],[SERNBR]],0),MATCH("RELATIONTOAC",_7043_DJones_1_export_excel_2_9_[#Headers],0))&amp;" - "&amp;INDEX(_7043_DJones_1_export_excel_2_9_[#All],MATCH($A198,_7043_DJones_1_export_excel_2_9_[[#All],[SERNBR]],0),MATCH(B$1,_7043_DJones_1_export_excel_2_9_[#Headers],0))</f>
        <v>Owner - Benson Legacy, LLC</v>
      </c>
      <c r="C198" s="10" t="str">
        <f>INDEX(_7043_DJones_1_export_excel_2_9_[#All],MATCH($A198,_7043_DJones_1_export_excel_2_9_[[#All],[SERNBR]],0),MATCH(C$1,_7043_DJones_1_export_excel_2_9_[#Headers],0))</f>
        <v>N116NC</v>
      </c>
      <c r="D198" s="10" t="str">
        <f t="shared" si="5"/>
        <v>N116NC</v>
      </c>
      <c r="E198" s="10" t="str">
        <f t="shared" si="5"/>
        <v>NDC Equipment Leasing LLC</v>
      </c>
      <c r="F198" s="10"/>
    </row>
    <row r="199" spans="1:6" hidden="1" x14ac:dyDescent="0.25">
      <c r="A199">
        <v>310</v>
      </c>
      <c r="B199" s="10" t="str">
        <f>INDEX(_7043_DJones_1_export_excel_2_9_[#All],MATCH($A199,_7043_DJones_1_export_excel_2_9_[[#All],[SERNBR]],0),MATCH("RELATIONTOAC",_7043_DJones_1_export_excel_2_9_[#Headers],0))&amp;" - "&amp;INDEX(_7043_DJones_1_export_excel_2_9_[#All],MATCH($A199,_7043_DJones_1_export_excel_2_9_[[#All],[SERNBR]],0),MATCH(B$1,_7043_DJones_1_export_excel_2_9_[#Headers],0))</f>
        <v>Owner - Talon Tactical Management, LLC</v>
      </c>
      <c r="C199" s="10" t="str">
        <f>INDEX(_7043_DJones_1_export_excel_2_9_[#All],MATCH($A199,_7043_DJones_1_export_excel_2_9_[[#All],[SERNBR]],0),MATCH(C$1,_7043_DJones_1_export_excel_2_9_[#Headers],0))</f>
        <v>N151PW</v>
      </c>
      <c r="D199" s="10" t="str">
        <f t="shared" si="5"/>
        <v>N151PW</v>
      </c>
      <c r="E199" s="10" t="str">
        <f t="shared" si="5"/>
        <v>Bohemian Air LLC</v>
      </c>
      <c r="F199" s="10"/>
    </row>
    <row r="200" spans="1:6" hidden="1" x14ac:dyDescent="0.25">
      <c r="A200">
        <v>311</v>
      </c>
      <c r="B200" s="10" t="str">
        <f>INDEX(_7043_DJones_1_export_excel_2_9_[#All],MATCH($A200,_7043_DJones_1_export_excel_2_9_[[#All],[SERNBR]],0),MATCH("RELATIONTOAC",_7043_DJones_1_export_excel_2_9_[#Headers],0))&amp;" - "&amp;INDEX(_7043_DJones_1_export_excel_2_9_[#All],MATCH($A200,_7043_DJones_1_export_excel_2_9_[[#All],[SERNBR]],0),MATCH(B$1,_7043_DJones_1_export_excel_2_9_[#Headers],0))</f>
        <v>Aircraft Management Company - The Craig Evan Corporation</v>
      </c>
      <c r="C200" s="10" t="str">
        <f>INDEX(_7043_DJones_1_export_excel_2_9_[#All],MATCH($A200,_7043_DJones_1_export_excel_2_9_[[#All],[SERNBR]],0),MATCH(C$1,_7043_DJones_1_export_excel_2_9_[#Headers],0))</f>
        <v>C-GGGT</v>
      </c>
      <c r="D200" s="10" t="str">
        <f t="shared" si="5"/>
        <v>N916EC</v>
      </c>
      <c r="E200" s="10" t="str">
        <f t="shared" si="5"/>
        <v>EC Holdings 916 LLC</v>
      </c>
      <c r="F200" s="10"/>
    </row>
    <row r="201" spans="1:6" hidden="1" x14ac:dyDescent="0.25">
      <c r="A201">
        <v>311</v>
      </c>
      <c r="B201" s="10" t="str">
        <f>INDEX(_7043_DJones_1_export_excel_2_9_[#All],MATCH($A201,_7043_DJones_1_export_excel_2_9_[[#All],[SERNBR]],0),MATCH("RELATIONTOAC",_7043_DJones_1_export_excel_2_9_[#Headers],0))&amp;" - "&amp;INDEX(_7043_DJones_1_export_excel_2_9_[#All],MATCH($A201,_7043_DJones_1_export_excel_2_9_[[#All],[SERNBR]],0),MATCH(B$1,_7043_DJones_1_export_excel_2_9_[#Headers],0))</f>
        <v>Aircraft Management Company - The Craig Evan Corporation</v>
      </c>
      <c r="C201" s="10" t="str">
        <f>INDEX(_7043_DJones_1_export_excel_2_9_[#All],MATCH($A201,_7043_DJones_1_export_excel_2_9_[[#All],[SERNBR]],0),MATCH(C$1,_7043_DJones_1_export_excel_2_9_[#Headers],0))</f>
        <v>C-GGGT</v>
      </c>
      <c r="D201" s="10" t="str">
        <f t="shared" si="5"/>
        <v>N916EC</v>
      </c>
      <c r="E201" s="10" t="str">
        <f t="shared" si="5"/>
        <v>EC Holdings 916 LLC</v>
      </c>
      <c r="F201" s="10"/>
    </row>
    <row r="202" spans="1:6" hidden="1" x14ac:dyDescent="0.25">
      <c r="A202">
        <v>312</v>
      </c>
      <c r="B202" s="10" t="str">
        <f>INDEX(_7043_DJones_1_export_excel_2_9_[#All],MATCH($A202,_7043_DJones_1_export_excel_2_9_[[#All],[SERNBR]],0),MATCH("RELATIONTOAC",_7043_DJones_1_export_excel_2_9_[#Headers],0))&amp;" - "&amp;INDEX(_7043_DJones_1_export_excel_2_9_[#All],MATCH($A202,_7043_DJones_1_export_excel_2_9_[[#All],[SERNBR]],0),MATCH(B$1,_7043_DJones_1_export_excel_2_9_[#Headers],0))</f>
        <v>Aircraft Management Company - Aerocentro de Servicios, CA</v>
      </c>
      <c r="C202" s="10" t="str">
        <f>INDEX(_7043_DJones_1_export_excel_2_9_[#All],MATCH($A202,_7043_DJones_1_export_excel_2_9_[[#All],[SERNBR]],0),MATCH(C$1,_7043_DJones_1_export_excel_2_9_[#Headers],0))</f>
        <v>YV3119</v>
      </c>
      <c r="D202" s="10" t="str">
        <f t="shared" si="5"/>
        <v>N112GA</v>
      </c>
      <c r="E202" s="10" t="str">
        <f t="shared" si="5"/>
        <v>Gulfstream Aerospace Corporation</v>
      </c>
      <c r="F202" s="10"/>
    </row>
    <row r="203" spans="1:6" hidden="1" x14ac:dyDescent="0.25">
      <c r="A203">
        <v>312</v>
      </c>
      <c r="B203" s="10" t="str">
        <f>INDEX(_7043_DJones_1_export_excel_2_9_[#All],MATCH($A203,_7043_DJones_1_export_excel_2_9_[[#All],[SERNBR]],0),MATCH("RELATIONTOAC",_7043_DJones_1_export_excel_2_9_[#Headers],0))&amp;" - "&amp;INDEX(_7043_DJones_1_export_excel_2_9_[#All],MATCH($A203,_7043_DJones_1_export_excel_2_9_[[#All],[SERNBR]],0),MATCH(B$1,_7043_DJones_1_export_excel_2_9_[#Headers],0))</f>
        <v>Aircraft Management Company - Aerocentro de Servicios, CA</v>
      </c>
      <c r="C203" s="10" t="str">
        <f>INDEX(_7043_DJones_1_export_excel_2_9_[#All],MATCH($A203,_7043_DJones_1_export_excel_2_9_[[#All],[SERNBR]],0),MATCH(C$1,_7043_DJones_1_export_excel_2_9_[#Headers],0))</f>
        <v>YV3119</v>
      </c>
      <c r="D203" s="10" t="str">
        <f t="shared" si="5"/>
        <v>N112GA</v>
      </c>
      <c r="E203" s="10" t="str">
        <f t="shared" si="5"/>
        <v>Gulfstream Aerospace Corporation</v>
      </c>
      <c r="F203" s="10"/>
    </row>
    <row r="204" spans="1:6" x14ac:dyDescent="0.25">
      <c r="A204">
        <v>313</v>
      </c>
      <c r="B204" s="10" t="str">
        <f>INDEX(_7043_DJones_1_export_excel_2_9_[#All],MATCH($A204,_7043_DJones_1_export_excel_2_9_[[#All],[SERNBR]],0),MATCH("RELATIONTOAC",_7043_DJones_1_export_excel_2_9_[#Headers],0))&amp;" - "&amp;INDEX(_7043_DJones_1_export_excel_2_9_[#All],MATCH($A204,_7043_DJones_1_export_excel_2_9_[[#All],[SERNBR]],0),MATCH(B$1,_7043_DJones_1_export_excel_2_9_[#Headers],0))</f>
        <v>Operator - Gov't of Mexico - Air Force</v>
      </c>
      <c r="C204" s="10" t="str">
        <f>INDEX(_7043_DJones_1_export_excel_2_9_[#All],MATCH($A204,_7043_DJones_1_export_excel_2_9_[[#All],[SERNBR]],0),MATCH(C$1,_7043_DJones_1_export_excel_2_9_[#Headers],0))</f>
        <v>TP-08</v>
      </c>
      <c r="D204" s="10" t="str">
        <f t="shared" si="5"/>
        <v>N913GA</v>
      </c>
      <c r="E204" s="10" t="str">
        <f t="shared" si="5"/>
        <v>Gulfstream Aerospace Corporation</v>
      </c>
      <c r="F204" s="10"/>
    </row>
    <row r="205" spans="1:6" x14ac:dyDescent="0.25">
      <c r="A205">
        <v>313</v>
      </c>
      <c r="B205" s="10" t="str">
        <f>INDEX(_7043_DJones_1_export_excel_2_9_[#All],MATCH($A205,_7043_DJones_1_export_excel_2_9_[[#All],[SERNBR]],0),MATCH("RELATIONTOAC",_7043_DJones_1_export_excel_2_9_[#Headers],0))&amp;" - "&amp;INDEX(_7043_DJones_1_export_excel_2_9_[#All],MATCH($A205,_7043_DJones_1_export_excel_2_9_[[#All],[SERNBR]],0),MATCH(B$1,_7043_DJones_1_export_excel_2_9_[#Headers],0))</f>
        <v>Operator - Gov't of Mexico - Air Force</v>
      </c>
      <c r="C205" s="10" t="str">
        <f>INDEX(_7043_DJones_1_export_excel_2_9_[#All],MATCH($A205,_7043_DJones_1_export_excel_2_9_[[#All],[SERNBR]],0),MATCH(C$1,_7043_DJones_1_export_excel_2_9_[#Headers],0))</f>
        <v>TP-08</v>
      </c>
      <c r="D205" s="10" t="str">
        <f t="shared" si="5"/>
        <v>N913GA</v>
      </c>
      <c r="E205" s="10" t="str">
        <f t="shared" si="5"/>
        <v>Gulfstream Aerospace Corporation</v>
      </c>
      <c r="F205" s="10"/>
    </row>
    <row r="206" spans="1:6" hidden="1" x14ac:dyDescent="0.25">
      <c r="A206">
        <v>314</v>
      </c>
      <c r="B206" s="10" t="str">
        <f>INDEX(_7043_DJones_1_export_excel_2_9_[#All],MATCH($A206,_7043_DJones_1_export_excel_2_9_[[#All],[SERNBR]],0),MATCH("RELATIONTOAC",_7043_DJones_1_export_excel_2_9_[#Headers],0))&amp;" - "&amp;INDEX(_7043_DJones_1_export_excel_2_9_[#All],MATCH($A206,_7043_DJones_1_export_excel_2_9_[[#All],[SERNBR]],0),MATCH(B$1,_7043_DJones_1_export_excel_2_9_[#Headers],0))</f>
        <v>Owner - Gov't of Mexico - Air Force</v>
      </c>
      <c r="C206" s="10" t="str">
        <f>INDEX(_7043_DJones_1_export_excel_2_9_[#All],MATCH($A206,_7043_DJones_1_export_excel_2_9_[[#All],[SERNBR]],0),MATCH(C$1,_7043_DJones_1_export_excel_2_9_[#Headers],0))</f>
        <v>XC-LOI</v>
      </c>
      <c r="D206" s="10" t="str">
        <f t="shared" si="5"/>
        <v>XC-LOI</v>
      </c>
      <c r="E206" s="10" t="str">
        <f t="shared" si="5"/>
        <v>Mexican Air Force-Fuerza Aerea Mexicana</v>
      </c>
      <c r="F206" s="10"/>
    </row>
    <row r="207" spans="1:6" hidden="1" x14ac:dyDescent="0.25">
      <c r="A207">
        <v>315</v>
      </c>
      <c r="B207" s="10" t="str">
        <f>INDEX(_7043_DJones_1_export_excel_2_9_[#All],MATCH($A207,_7043_DJones_1_export_excel_2_9_[[#All],[SERNBR]],0),MATCH("RELATIONTOAC",_7043_DJones_1_export_excel_2_9_[#Headers],0))&amp;" - "&amp;INDEX(_7043_DJones_1_export_excel_2_9_[#All],MATCH($A207,_7043_DJones_1_export_excel_2_9_[[#All],[SERNBR]],0),MATCH(B$1,_7043_DJones_1_export_excel_2_9_[#Headers],0))</f>
        <v>Additional Location/Contact - Asian Aerospace Corporation</v>
      </c>
      <c r="C207" s="10" t="str">
        <f>INDEX(_7043_DJones_1_export_excel_2_9_[#All],MATCH($A207,_7043_DJones_1_export_excel_2_9_[[#All],[SERNBR]],0),MATCH(C$1,_7043_DJones_1_export_excel_2_9_[#Headers],0))</f>
        <v>RP-C8150</v>
      </c>
      <c r="D207" s="10" t="str">
        <f t="shared" si="5"/>
        <v>RP-C8150</v>
      </c>
      <c r="E207" s="10" t="str">
        <f t="shared" si="5"/>
        <v>Asian Aerospace Corporation</v>
      </c>
      <c r="F207" s="10"/>
    </row>
    <row r="208" spans="1:6" hidden="1" x14ac:dyDescent="0.25">
      <c r="A208">
        <v>315</v>
      </c>
      <c r="B208" s="10" t="str">
        <f>INDEX(_7043_DJones_1_export_excel_2_9_[#All],MATCH($A208,_7043_DJones_1_export_excel_2_9_[[#All],[SERNBR]],0),MATCH("RELATIONTOAC",_7043_DJones_1_export_excel_2_9_[#Headers],0))&amp;" - "&amp;INDEX(_7043_DJones_1_export_excel_2_9_[#All],MATCH($A208,_7043_DJones_1_export_excel_2_9_[[#All],[SERNBR]],0),MATCH(B$1,_7043_DJones_1_export_excel_2_9_[#Headers],0))</f>
        <v>Additional Location/Contact - Asian Aerospace Corporation</v>
      </c>
      <c r="C208" s="10" t="str">
        <f>INDEX(_7043_DJones_1_export_excel_2_9_[#All],MATCH($A208,_7043_DJones_1_export_excel_2_9_[[#All],[SERNBR]],0),MATCH(C$1,_7043_DJones_1_export_excel_2_9_[#Headers],0))</f>
        <v>RP-C8150</v>
      </c>
      <c r="D208" s="10" t="str">
        <f t="shared" si="5"/>
        <v>RP-C8150</v>
      </c>
      <c r="E208" s="10" t="str">
        <f t="shared" si="5"/>
        <v>Asian Aerospace Corporation</v>
      </c>
      <c r="F208" s="10"/>
    </row>
    <row r="209" spans="1:6" hidden="1" x14ac:dyDescent="0.25">
      <c r="A209">
        <v>316</v>
      </c>
      <c r="B209" s="10" t="str">
        <f>INDEX(_7043_DJones_1_export_excel_2_9_[#All],MATCH($A209,_7043_DJones_1_export_excel_2_9_[[#All],[SERNBR]],0),MATCH("RELATIONTOAC",_7043_DJones_1_export_excel_2_9_[#Headers],0))&amp;" - "&amp;INDEX(_7043_DJones_1_export_excel_2_9_[#All],MATCH($A209,_7043_DJones_1_export_excel_2_9_[[#All],[SERNBR]],0),MATCH(B$1,_7043_DJones_1_export_excel_2_9_[#Headers],0))</f>
        <v>Owner - Golden Gate International Corp., LLC</v>
      </c>
      <c r="C209" s="10" t="str">
        <f>INDEX(_7043_DJones_1_export_excel_2_9_[#All],MATCH($A209,_7043_DJones_1_export_excel_2_9_[[#All],[SERNBR]],0),MATCH(C$1,_7043_DJones_1_export_excel_2_9_[#Headers],0))</f>
        <v>N963CH</v>
      </c>
      <c r="D209" s="10" t="e">
        <f t="shared" si="5"/>
        <v>#N/A</v>
      </c>
      <c r="E209" s="10" t="e">
        <f t="shared" si="5"/>
        <v>#N/A</v>
      </c>
      <c r="F209" s="10"/>
    </row>
    <row r="210" spans="1:6" x14ac:dyDescent="0.25">
      <c r="A210">
        <v>317</v>
      </c>
      <c r="B210" s="10" t="str">
        <f>INDEX(_7043_DJones_1_export_excel_2_9_[#All],MATCH($A210,_7043_DJones_1_export_excel_2_9_[[#All],[SERNBR]],0),MATCH("RELATIONTOAC",_7043_DJones_1_export_excel_2_9_[#Headers],0))&amp;" - "&amp;INDEX(_7043_DJones_1_export_excel_2_9_[#All],MATCH($A210,_7043_DJones_1_export_excel_2_9_[[#All],[SERNBR]],0),MATCH(B$1,_7043_DJones_1_export_excel_2_9_[#Headers],0))</f>
        <v>Operator - Sanderson Farms, Inc.</v>
      </c>
      <c r="C210" s="10" t="str">
        <f>INDEX(_7043_DJones_1_export_excel_2_9_[#All],MATCH($A210,_7043_DJones_1_export_excel_2_9_[[#All],[SERNBR]],0),MATCH(C$1,_7043_DJones_1_export_excel_2_9_[#Headers],0))</f>
        <v>N622SF</v>
      </c>
      <c r="D210" s="10" t="str">
        <f t="shared" si="5"/>
        <v>N817GA</v>
      </c>
      <c r="E210" s="10" t="str">
        <f t="shared" si="5"/>
        <v>Bank of Utah Trustee</v>
      </c>
      <c r="F210" s="10"/>
    </row>
    <row r="211" spans="1:6" x14ac:dyDescent="0.25">
      <c r="A211">
        <v>317</v>
      </c>
      <c r="B211" s="10" t="str">
        <f>INDEX(_7043_DJones_1_export_excel_2_9_[#All],MATCH($A211,_7043_DJones_1_export_excel_2_9_[[#All],[SERNBR]],0),MATCH("RELATIONTOAC",_7043_DJones_1_export_excel_2_9_[#Headers],0))&amp;" - "&amp;INDEX(_7043_DJones_1_export_excel_2_9_[#All],MATCH($A211,_7043_DJones_1_export_excel_2_9_[[#All],[SERNBR]],0),MATCH(B$1,_7043_DJones_1_export_excel_2_9_[#Headers],0))</f>
        <v>Operator - Sanderson Farms, Inc.</v>
      </c>
      <c r="C211" s="10" t="str">
        <f>INDEX(_7043_DJones_1_export_excel_2_9_[#All],MATCH($A211,_7043_DJones_1_export_excel_2_9_[[#All],[SERNBR]],0),MATCH(C$1,_7043_DJones_1_export_excel_2_9_[#Headers],0))</f>
        <v>N622SF</v>
      </c>
      <c r="D211" s="10" t="str">
        <f t="shared" si="5"/>
        <v>N817GA</v>
      </c>
      <c r="E211" s="10" t="str">
        <f t="shared" si="5"/>
        <v>Bank of Utah Trustee</v>
      </c>
      <c r="F211" s="10"/>
    </row>
    <row r="212" spans="1:6" x14ac:dyDescent="0.25">
      <c r="A212">
        <v>318</v>
      </c>
      <c r="B212" s="10" t="str">
        <f>INDEX(_7043_DJones_1_export_excel_2_9_[#All],MATCH($A212,_7043_DJones_1_export_excel_2_9_[[#All],[SERNBR]],0),MATCH("RELATIONTOAC",_7043_DJones_1_export_excel_2_9_[#Headers],0))&amp;" - "&amp;INDEX(_7043_DJones_1_export_excel_2_9_[#All],MATCH($A212,_7043_DJones_1_export_excel_2_9_[[#All],[SERNBR]],0),MATCH(B$1,_7043_DJones_1_export_excel_2_9_[#Headers],0))</f>
        <v>Operator - King Jets Pvt. Ltd.</v>
      </c>
      <c r="C212" s="10" t="str">
        <f>INDEX(_7043_DJones_1_export_excel_2_9_[#All],MATCH($A212,_7043_DJones_1_export_excel_2_9_[[#All],[SERNBR]],0),MATCH(C$1,_7043_DJones_1_export_excel_2_9_[#Headers],0))</f>
        <v>VT-KZN</v>
      </c>
      <c r="D212" s="10" t="e">
        <f t="shared" si="5"/>
        <v>#N/A</v>
      </c>
      <c r="E212" s="10" t="e">
        <f t="shared" si="5"/>
        <v>#N/A</v>
      </c>
      <c r="F212" s="10"/>
    </row>
    <row r="213" spans="1:6" x14ac:dyDescent="0.25">
      <c r="A213">
        <v>318</v>
      </c>
      <c r="B213" s="10" t="str">
        <f>INDEX(_7043_DJones_1_export_excel_2_9_[#All],MATCH($A213,_7043_DJones_1_export_excel_2_9_[[#All],[SERNBR]],0),MATCH("RELATIONTOAC",_7043_DJones_1_export_excel_2_9_[#Headers],0))&amp;" - "&amp;INDEX(_7043_DJones_1_export_excel_2_9_[#All],MATCH($A213,_7043_DJones_1_export_excel_2_9_[[#All],[SERNBR]],0),MATCH(B$1,_7043_DJones_1_export_excel_2_9_[#Headers],0))</f>
        <v>Operator - King Jets Pvt. Ltd.</v>
      </c>
      <c r="C213" s="10" t="str">
        <f>INDEX(_7043_DJones_1_export_excel_2_9_[#All],MATCH($A213,_7043_DJones_1_export_excel_2_9_[[#All],[SERNBR]],0),MATCH(C$1,_7043_DJones_1_export_excel_2_9_[#Headers],0))</f>
        <v>VT-KZN</v>
      </c>
      <c r="D213" s="10" t="e">
        <f t="shared" si="5"/>
        <v>#N/A</v>
      </c>
      <c r="E213" s="10" t="e">
        <f t="shared" si="5"/>
        <v>#N/A</v>
      </c>
      <c r="F213" s="10"/>
    </row>
    <row r="214" spans="1:6" x14ac:dyDescent="0.25">
      <c r="A214">
        <v>319</v>
      </c>
      <c r="B214" s="10" t="str">
        <f>INDEX(_7043_DJones_1_export_excel_2_9_[#All],MATCH($A214,_7043_DJones_1_export_excel_2_9_[[#All],[SERNBR]],0),MATCH("RELATIONTOAC",_7043_DJones_1_export_excel_2_9_[#Headers],0))&amp;" - "&amp;INDEX(_7043_DJones_1_export_excel_2_9_[#All],MATCH($A214,_7043_DJones_1_export_excel_2_9_[[#All],[SERNBR]],0),MATCH(B$1,_7043_DJones_1_export_excel_2_9_[#Headers],0))</f>
        <v>Operator - Drury Development Corporation</v>
      </c>
      <c r="C214" s="10" t="str">
        <f>INDEX(_7043_DJones_1_export_excel_2_9_[#All],MATCH($A214,_7043_DJones_1_export_excel_2_9_[[#All],[SERNBR]],0),MATCH(C$1,_7043_DJones_1_export_excel_2_9_[#Headers],0))</f>
        <v>N651DH</v>
      </c>
      <c r="D214" s="10" t="e">
        <f t="shared" si="5"/>
        <v>#N/A</v>
      </c>
      <c r="E214" s="10" t="e">
        <f t="shared" si="5"/>
        <v>#N/A</v>
      </c>
      <c r="F214" s="10"/>
    </row>
    <row r="215" spans="1:6" x14ac:dyDescent="0.25">
      <c r="A215">
        <v>319</v>
      </c>
      <c r="B215" s="10" t="str">
        <f>INDEX(_7043_DJones_1_export_excel_2_9_[#All],MATCH($A215,_7043_DJones_1_export_excel_2_9_[[#All],[SERNBR]],0),MATCH("RELATIONTOAC",_7043_DJones_1_export_excel_2_9_[#Headers],0))&amp;" - "&amp;INDEX(_7043_DJones_1_export_excel_2_9_[#All],MATCH($A215,_7043_DJones_1_export_excel_2_9_[[#All],[SERNBR]],0),MATCH(B$1,_7043_DJones_1_export_excel_2_9_[#Headers],0))</f>
        <v>Operator - Drury Development Corporation</v>
      </c>
      <c r="C215" s="10" t="str">
        <f>INDEX(_7043_DJones_1_export_excel_2_9_[#All],MATCH($A215,_7043_DJones_1_export_excel_2_9_[[#All],[SERNBR]],0),MATCH(C$1,_7043_DJones_1_export_excel_2_9_[#Headers],0))</f>
        <v>N651DH</v>
      </c>
      <c r="D215" s="10" t="e">
        <f t="shared" si="5"/>
        <v>#N/A</v>
      </c>
      <c r="E215" s="10" t="e">
        <f t="shared" si="5"/>
        <v>#N/A</v>
      </c>
      <c r="F215" s="10"/>
    </row>
    <row r="216" spans="1:6" hidden="1" x14ac:dyDescent="0.25">
      <c r="A216">
        <v>320</v>
      </c>
      <c r="B216" s="10" t="str">
        <f>INDEX(_7043_DJones_1_export_excel_2_9_[#All],MATCH($A216,_7043_DJones_1_export_excel_2_9_[[#All],[SERNBR]],0),MATCH("RELATIONTOAC",_7043_DJones_1_export_excel_2_9_[#Headers],0))&amp;" - "&amp;INDEX(_7043_DJones_1_export_excel_2_9_[#All],MATCH($A216,_7043_DJones_1_export_excel_2_9_[[#All],[SERNBR]],0),MATCH(B$1,_7043_DJones_1_export_excel_2_9_[#Headers],0))</f>
        <v>Owner - Encore Wire Corporation</v>
      </c>
      <c r="C216" s="10" t="str">
        <f>INDEX(_7043_DJones_1_export_excel_2_9_[#All],MATCH($A216,_7043_DJones_1_export_excel_2_9_[[#All],[SERNBR]],0),MATCH(C$1,_7043_DJones_1_export_excel_2_9_[#Headers],0))</f>
        <v>N23EW</v>
      </c>
      <c r="D216" s="10" t="e">
        <f t="shared" si="5"/>
        <v>#N/A</v>
      </c>
      <c r="E216" s="10" t="e">
        <f t="shared" si="5"/>
        <v>#N/A</v>
      </c>
      <c r="F216" s="10"/>
    </row>
    <row r="217" spans="1:6" x14ac:dyDescent="0.25">
      <c r="A217">
        <v>321</v>
      </c>
      <c r="B217" s="10" t="str">
        <f>INDEX(_7043_DJones_1_export_excel_2_9_[#All],MATCH($A217,_7043_DJones_1_export_excel_2_9_[[#All],[SERNBR]],0),MATCH("RELATIONTOAC",_7043_DJones_1_export_excel_2_9_[#Headers],0))&amp;" - "&amp;INDEX(_7043_DJones_1_export_excel_2_9_[#All],MATCH($A217,_7043_DJones_1_export_excel_2_9_[[#All],[SERNBR]],0),MATCH(B$1,_7043_DJones_1_export_excel_2_9_[#Headers],0))</f>
        <v>Operator - Dorado Aviation, LLC</v>
      </c>
      <c r="C217" s="10" t="str">
        <f>INDEX(_7043_DJones_1_export_excel_2_9_[#All],MATCH($A217,_7043_DJones_1_export_excel_2_9_[[#All],[SERNBR]],0),MATCH(C$1,_7043_DJones_1_export_excel_2_9_[#Headers],0))</f>
        <v>N123QU</v>
      </c>
      <c r="D217" s="10" t="str">
        <f t="shared" si="5"/>
        <v>N123QU</v>
      </c>
      <c r="E217" s="10" t="str">
        <f t="shared" si="5"/>
        <v>Dorado Aviation LLC</v>
      </c>
      <c r="F217" s="10"/>
    </row>
    <row r="218" spans="1:6" x14ac:dyDescent="0.25">
      <c r="A218">
        <v>321</v>
      </c>
      <c r="B218" s="10" t="str">
        <f>INDEX(_7043_DJones_1_export_excel_2_9_[#All],MATCH($A218,_7043_DJones_1_export_excel_2_9_[[#All],[SERNBR]],0),MATCH("RELATIONTOAC",_7043_DJones_1_export_excel_2_9_[#Headers],0))&amp;" - "&amp;INDEX(_7043_DJones_1_export_excel_2_9_[#All],MATCH($A218,_7043_DJones_1_export_excel_2_9_[[#All],[SERNBR]],0),MATCH(B$1,_7043_DJones_1_export_excel_2_9_[#Headers],0))</f>
        <v>Operator - Dorado Aviation, LLC</v>
      </c>
      <c r="C218" s="10" t="str">
        <f>INDEX(_7043_DJones_1_export_excel_2_9_[#All],MATCH($A218,_7043_DJones_1_export_excel_2_9_[[#All],[SERNBR]],0),MATCH(C$1,_7043_DJones_1_export_excel_2_9_[#Headers],0))</f>
        <v>N123QU</v>
      </c>
      <c r="D218" s="10" t="str">
        <f t="shared" si="5"/>
        <v>N123QU</v>
      </c>
      <c r="E218" s="10" t="str">
        <f t="shared" si="5"/>
        <v>Dorado Aviation LLC</v>
      </c>
      <c r="F218" s="10"/>
    </row>
    <row r="219" spans="1:6" hidden="1" x14ac:dyDescent="0.25">
      <c r="A219">
        <v>322</v>
      </c>
      <c r="B219" s="10" t="str">
        <f>INDEX(_7043_DJones_1_export_excel_2_9_[#All],MATCH($A219,_7043_DJones_1_export_excel_2_9_[[#All],[SERNBR]],0),MATCH("RELATIONTOAC",_7043_DJones_1_export_excel_2_9_[#Headers],0))&amp;" - "&amp;INDEX(_7043_DJones_1_export_excel_2_9_[#All],MATCH($A219,_7043_DJones_1_export_excel_2_9_[[#All],[SERNBR]],0),MATCH(B$1,_7043_DJones_1_export_excel_2_9_[#Headers],0))</f>
        <v>Aircraft Management Company - Keystone Aviation, LLC</v>
      </c>
      <c r="C219" s="10" t="str">
        <f>INDEX(_7043_DJones_1_export_excel_2_9_[#All],MATCH($A219,_7043_DJones_1_export_excel_2_9_[[#All],[SERNBR]],0),MATCH(C$1,_7043_DJones_1_export_excel_2_9_[#Headers],0))</f>
        <v>N6950C</v>
      </c>
      <c r="D219" s="10" t="str">
        <f t="shared" si="5"/>
        <v>N922GA</v>
      </c>
      <c r="E219" s="10" t="str">
        <f t="shared" si="5"/>
        <v>Bank of Utah Trustee</v>
      </c>
      <c r="F219" s="10"/>
    </row>
    <row r="220" spans="1:6" hidden="1" x14ac:dyDescent="0.25">
      <c r="A220">
        <v>322</v>
      </c>
      <c r="B220" s="10" t="str">
        <f>INDEX(_7043_DJones_1_export_excel_2_9_[#All],MATCH($A220,_7043_DJones_1_export_excel_2_9_[[#All],[SERNBR]],0),MATCH("RELATIONTOAC",_7043_DJones_1_export_excel_2_9_[#Headers],0))&amp;" - "&amp;INDEX(_7043_DJones_1_export_excel_2_9_[#All],MATCH($A220,_7043_DJones_1_export_excel_2_9_[[#All],[SERNBR]],0),MATCH(B$1,_7043_DJones_1_export_excel_2_9_[#Headers],0))</f>
        <v>Aircraft Management Company - Keystone Aviation, LLC</v>
      </c>
      <c r="C220" s="10" t="str">
        <f>INDEX(_7043_DJones_1_export_excel_2_9_[#All],MATCH($A220,_7043_DJones_1_export_excel_2_9_[[#All],[SERNBR]],0),MATCH(C$1,_7043_DJones_1_export_excel_2_9_[#Headers],0))</f>
        <v>N6950C</v>
      </c>
      <c r="D220" s="10" t="str">
        <f t="shared" si="5"/>
        <v>N922GA</v>
      </c>
      <c r="E220" s="10" t="str">
        <f t="shared" si="5"/>
        <v>Bank of Utah Trustee</v>
      </c>
      <c r="F220" s="10"/>
    </row>
    <row r="221" spans="1:6" hidden="1" x14ac:dyDescent="0.25">
      <c r="A221">
        <v>323</v>
      </c>
      <c r="B221" s="10" t="str">
        <f>INDEX(_7043_DJones_1_export_excel_2_9_[#All],MATCH($A221,_7043_DJones_1_export_excel_2_9_[[#All],[SERNBR]],0),MATCH("RELATIONTOAC",_7043_DJones_1_export_excel_2_9_[#Headers],0))&amp;" - "&amp;INDEX(_7043_DJones_1_export_excel_2_9_[#All],MATCH($A221,_7043_DJones_1_export_excel_2_9_[[#All],[SERNBR]],0),MATCH(B$1,_7043_DJones_1_export_excel_2_9_[#Headers],0))</f>
        <v>Flight Department - Flowers Foods, Inc.</v>
      </c>
      <c r="C221" s="10" t="str">
        <f>INDEX(_7043_DJones_1_export_excel_2_9_[#All],MATCH($A221,_7043_DJones_1_export_excel_2_9_[[#All],[SERNBR]],0),MATCH(C$1,_7043_DJones_1_export_excel_2_9_[#Headers],0))</f>
        <v>N12WF</v>
      </c>
      <c r="D221" s="10" t="str">
        <f t="shared" si="5"/>
        <v>N12WF</v>
      </c>
      <c r="E221" s="10" t="str">
        <f t="shared" si="5"/>
        <v>PNC Equipment Finance LLC</v>
      </c>
      <c r="F221" s="10"/>
    </row>
    <row r="222" spans="1:6" hidden="1" x14ac:dyDescent="0.25">
      <c r="A222">
        <v>323</v>
      </c>
      <c r="B222" s="10" t="str">
        <f>INDEX(_7043_DJones_1_export_excel_2_9_[#All],MATCH($A222,_7043_DJones_1_export_excel_2_9_[[#All],[SERNBR]],0),MATCH("RELATIONTOAC",_7043_DJones_1_export_excel_2_9_[#Headers],0))&amp;" - "&amp;INDEX(_7043_DJones_1_export_excel_2_9_[#All],MATCH($A222,_7043_DJones_1_export_excel_2_9_[[#All],[SERNBR]],0),MATCH(B$1,_7043_DJones_1_export_excel_2_9_[#Headers],0))</f>
        <v>Flight Department - Flowers Foods, Inc.</v>
      </c>
      <c r="C222" s="10" t="str">
        <f>INDEX(_7043_DJones_1_export_excel_2_9_[#All],MATCH($A222,_7043_DJones_1_export_excel_2_9_[[#All],[SERNBR]],0),MATCH(C$1,_7043_DJones_1_export_excel_2_9_[#Headers],0))</f>
        <v>N12WF</v>
      </c>
      <c r="D222" s="10" t="str">
        <f t="shared" si="5"/>
        <v>N12WF</v>
      </c>
      <c r="E222" s="10" t="str">
        <f t="shared" si="5"/>
        <v>PNC Equipment Finance LLC</v>
      </c>
      <c r="F222" s="10"/>
    </row>
    <row r="223" spans="1:6" hidden="1" x14ac:dyDescent="0.25">
      <c r="A223">
        <v>324</v>
      </c>
      <c r="B223" s="10" t="str">
        <f>INDEX(_7043_DJones_1_export_excel_2_9_[#All],MATCH($A223,_7043_DJones_1_export_excel_2_9_[[#All],[SERNBR]],0),MATCH("RELATIONTOAC",_7043_DJones_1_export_excel_2_9_[#Headers],0))&amp;" - "&amp;INDEX(_7043_DJones_1_export_excel_2_9_[#All],MATCH($A223,_7043_DJones_1_export_excel_2_9_[[#All],[SERNBR]],0),MATCH(B$1,_7043_DJones_1_export_excel_2_9_[#Headers],0))</f>
        <v>Flight Department - DeBartolo Corporation</v>
      </c>
      <c r="C223" s="10" t="str">
        <f>INDEX(_7043_DJones_1_export_excel_2_9_[#All],MATCH($A223,_7043_DJones_1_export_excel_2_9_[[#All],[SERNBR]],0),MATCH(C$1,_7043_DJones_1_export_excel_2_9_[#Headers],0))</f>
        <v>N1ED</v>
      </c>
      <c r="D223" s="10" t="str">
        <f t="shared" si="5"/>
        <v>N1ED</v>
      </c>
      <c r="E223" s="10" t="str">
        <f t="shared" si="5"/>
        <v>DBCT LLC</v>
      </c>
      <c r="F223" s="10"/>
    </row>
    <row r="224" spans="1:6" hidden="1" x14ac:dyDescent="0.25">
      <c r="A224">
        <v>324</v>
      </c>
      <c r="B224" s="10" t="str">
        <f>INDEX(_7043_DJones_1_export_excel_2_9_[#All],MATCH($A224,_7043_DJones_1_export_excel_2_9_[[#All],[SERNBR]],0),MATCH("RELATIONTOAC",_7043_DJones_1_export_excel_2_9_[#Headers],0))&amp;" - "&amp;INDEX(_7043_DJones_1_export_excel_2_9_[#All],MATCH($A224,_7043_DJones_1_export_excel_2_9_[[#All],[SERNBR]],0),MATCH(B$1,_7043_DJones_1_export_excel_2_9_[#Headers],0))</f>
        <v>Flight Department - DeBartolo Corporation</v>
      </c>
      <c r="C224" s="10" t="str">
        <f>INDEX(_7043_DJones_1_export_excel_2_9_[#All],MATCH($A224,_7043_DJones_1_export_excel_2_9_[[#All],[SERNBR]],0),MATCH(C$1,_7043_DJones_1_export_excel_2_9_[#Headers],0))</f>
        <v>N1ED</v>
      </c>
      <c r="D224" s="10" t="str">
        <f t="shared" si="5"/>
        <v>N1ED</v>
      </c>
      <c r="E224" s="10" t="str">
        <f t="shared" si="5"/>
        <v>DBCT LLC</v>
      </c>
      <c r="F224" s="10"/>
    </row>
    <row r="225" spans="1:6" hidden="1" x14ac:dyDescent="0.25">
      <c r="A225">
        <v>325</v>
      </c>
      <c r="B225" s="10" t="str">
        <f>INDEX(_7043_DJones_1_export_excel_2_9_[#All],MATCH($A225,_7043_DJones_1_export_excel_2_9_[[#All],[SERNBR]],0),MATCH("RELATIONTOAC",_7043_DJones_1_export_excel_2_9_[#Headers],0))&amp;" - "&amp;INDEX(_7043_DJones_1_export_excel_2_9_[#All],MATCH($A225,_7043_DJones_1_export_excel_2_9_[[#All],[SERNBR]],0),MATCH(B$1,_7043_DJones_1_export_excel_2_9_[#Headers],0))</f>
        <v>Aircraft Management Company - 2106701 Ontario, Inc.</v>
      </c>
      <c r="C225" s="10" t="str">
        <f>INDEX(_7043_DJones_1_export_excel_2_9_[#All],MATCH($A225,_7043_DJones_1_export_excel_2_9_[[#All],[SERNBR]],0),MATCH(C$1,_7043_DJones_1_export_excel_2_9_[#Headers],0))</f>
        <v>C-GWQM</v>
      </c>
      <c r="D225" s="10" t="str">
        <f t="shared" si="5"/>
        <v>LZ-VLZ</v>
      </c>
      <c r="E225" s="10" t="str">
        <f t="shared" si="5"/>
        <v>Hornit Ltd</v>
      </c>
      <c r="F225" s="10"/>
    </row>
    <row r="226" spans="1:6" hidden="1" x14ac:dyDescent="0.25">
      <c r="A226">
        <v>325</v>
      </c>
      <c r="B226" s="10" t="str">
        <f>INDEX(_7043_DJones_1_export_excel_2_9_[#All],MATCH($A226,_7043_DJones_1_export_excel_2_9_[[#All],[SERNBR]],0),MATCH("RELATIONTOAC",_7043_DJones_1_export_excel_2_9_[#Headers],0))&amp;" - "&amp;INDEX(_7043_DJones_1_export_excel_2_9_[#All],MATCH($A226,_7043_DJones_1_export_excel_2_9_[[#All],[SERNBR]],0),MATCH(B$1,_7043_DJones_1_export_excel_2_9_[#Headers],0))</f>
        <v>Aircraft Management Company - 2106701 Ontario, Inc.</v>
      </c>
      <c r="C226" s="10" t="str">
        <f>INDEX(_7043_DJones_1_export_excel_2_9_[#All],MATCH($A226,_7043_DJones_1_export_excel_2_9_[[#All],[SERNBR]],0),MATCH(C$1,_7043_DJones_1_export_excel_2_9_[#Headers],0))</f>
        <v>C-GWQM</v>
      </c>
      <c r="D226" s="10" t="str">
        <f t="shared" si="5"/>
        <v>LZ-VLZ</v>
      </c>
      <c r="E226" s="10" t="str">
        <f t="shared" si="5"/>
        <v>Hornit Ltd</v>
      </c>
      <c r="F226" s="10"/>
    </row>
    <row r="227" spans="1:6" hidden="1" x14ac:dyDescent="0.25">
      <c r="A227">
        <v>326</v>
      </c>
      <c r="B227" s="10" t="str">
        <f>INDEX(_7043_DJones_1_export_excel_2_9_[#All],MATCH($A227,_7043_DJones_1_export_excel_2_9_[[#All],[SERNBR]],0),MATCH("RELATIONTOAC",_7043_DJones_1_export_excel_2_9_[#Headers],0))&amp;" - "&amp;INDEX(_7043_DJones_1_export_excel_2_9_[#All],MATCH($A227,_7043_DJones_1_export_excel_2_9_[[#All],[SERNBR]],0),MATCH(B$1,_7043_DJones_1_export_excel_2_9_[#Headers],0))</f>
        <v>Charter Company - ICS Aero, Ltd.</v>
      </c>
      <c r="C227" s="10" t="str">
        <f>INDEX(_7043_DJones_1_export_excel_2_9_[#All],MATCH($A227,_7043_DJones_1_export_excel_2_9_[[#All],[SERNBR]],0),MATCH(C$1,_7043_DJones_1_export_excel_2_9_[#Headers],0))</f>
        <v>T7-DSD</v>
      </c>
      <c r="D227" s="10" t="str">
        <f t="shared" si="5"/>
        <v>T7-DSD</v>
      </c>
      <c r="E227" s="10" t="str">
        <f t="shared" si="5"/>
        <v>AC-Terra International</v>
      </c>
      <c r="F227" s="10"/>
    </row>
    <row r="228" spans="1:6" hidden="1" x14ac:dyDescent="0.25">
      <c r="A228">
        <v>326</v>
      </c>
      <c r="B228" s="10" t="str">
        <f>INDEX(_7043_DJones_1_export_excel_2_9_[#All],MATCH($A228,_7043_DJones_1_export_excel_2_9_[[#All],[SERNBR]],0),MATCH("RELATIONTOAC",_7043_DJones_1_export_excel_2_9_[#Headers],0))&amp;" - "&amp;INDEX(_7043_DJones_1_export_excel_2_9_[#All],MATCH($A228,_7043_DJones_1_export_excel_2_9_[[#All],[SERNBR]],0),MATCH(B$1,_7043_DJones_1_export_excel_2_9_[#Headers],0))</f>
        <v>Charter Company - ICS Aero, Ltd.</v>
      </c>
      <c r="C228" s="10" t="str">
        <f>INDEX(_7043_DJones_1_export_excel_2_9_[#All],MATCH($A228,_7043_DJones_1_export_excel_2_9_[[#All],[SERNBR]],0),MATCH(C$1,_7043_DJones_1_export_excel_2_9_[#Headers],0))</f>
        <v>T7-DSD</v>
      </c>
      <c r="D228" s="10" t="str">
        <f t="shared" si="5"/>
        <v>T7-DSD</v>
      </c>
      <c r="E228" s="10" t="str">
        <f t="shared" si="5"/>
        <v>AC-Terra International</v>
      </c>
      <c r="F228" s="10"/>
    </row>
  </sheetData>
  <autoFilter ref="A1:E228" xr:uid="{FAB3E0E2-9589-4C51-B5BE-C85703B959F2}">
    <filterColumn colId="1">
      <filters>
        <filter val="Operator - 6404805 Manitoba, Ltd."/>
        <filter val="Operator - A. Duie Pyle, Inc."/>
        <filter val="Operator - ADRO Servicios Aereos, SA"/>
        <filter val="Operator - Aerocardal, Ltda."/>
        <filter val="Operator - Ambev, SA"/>
        <filter val="Operator - CAF, LLC"/>
        <filter val="Operator - CareFlight Limited"/>
        <filter val="Operator - Continental Baking Company, Ltd."/>
        <filter val="Operator - Dorado Aviation, LLC"/>
        <filter val="Operator - Drury Development Corporation"/>
        <filter val="Operator - Fast Air, Ltd."/>
        <filter val="Operator - G-150 Aeronautics, Ltd."/>
        <filter val="Operator - Gestiones Ambair, Ltd."/>
        <filter val="Operator - Goodyear Flight Department"/>
        <filter val="Operator - Gov't of Mexico - Air Force"/>
        <filter val="Operator - Gulfstream Aerospace Corporation"/>
        <filter val="Operator - King Jets Pvt. Ltd."/>
        <filter val="Operator - MHW Group Holdings, LLC"/>
        <filter val="Operator - North Houston Pole Line"/>
        <filter val="Operator - Pacific Flight Services, Pty. Ltd."/>
        <filter val="Operator - Sanderson Farms, Inc."/>
        <filter val="Operator - Schussboomer Systems, Inc."/>
        <filter val="Operator - Silver Point Capital, LP"/>
        <filter val="Operator - Sociedade de Taxi Aereo Do Nordeste, Ltda."/>
        <filter val="Operator - Soliq, SA de CV"/>
        <filter val="Operator - Sunwest Aviation, Ltd."/>
        <filter val="Operator - Testa Patrimonial Eireli"/>
        <filter val="Operator - TransCanada USA Pipeline Services, LLC"/>
        <filter val="Operator - Ultrapar Participacoes, SA"/>
        <filter val="Operator - Warren, James D.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04720-E2B6-45C1-B36C-64569A9DF716}">
  <sheetPr codeName="Sheet5"/>
  <dimension ref="A1:B146"/>
  <sheetViews>
    <sheetView topLeftCell="A116" workbookViewId="0">
      <selection activeCell="A2" sqref="A2"/>
    </sheetView>
  </sheetViews>
  <sheetFormatPr defaultRowHeight="15" x14ac:dyDescent="0.25"/>
  <cols>
    <col min="1" max="1" width="41.5703125" bestFit="1" customWidth="1"/>
    <col min="2" max="2" width="12.140625" bestFit="1" customWidth="1"/>
  </cols>
  <sheetData>
    <row r="1" spans="1:2" s="10" customFormat="1" x14ac:dyDescent="0.25">
      <c r="A1" s="10" t="s">
        <v>2468</v>
      </c>
      <c r="B1" s="10" t="s">
        <v>2469</v>
      </c>
    </row>
    <row r="2" spans="1:2" x14ac:dyDescent="0.25">
      <c r="A2" t="s">
        <v>1952</v>
      </c>
      <c r="B2" t="s">
        <v>2463</v>
      </c>
    </row>
    <row r="3" spans="1:2" x14ac:dyDescent="0.25">
      <c r="A3" t="s">
        <v>1524</v>
      </c>
      <c r="B3" t="s">
        <v>2463</v>
      </c>
    </row>
    <row r="4" spans="1:2" x14ac:dyDescent="0.25">
      <c r="A4" t="s">
        <v>1417</v>
      </c>
      <c r="B4" t="s">
        <v>2463</v>
      </c>
    </row>
    <row r="5" spans="1:2" x14ac:dyDescent="0.25">
      <c r="A5" t="s">
        <v>1922</v>
      </c>
      <c r="B5" t="s">
        <v>2463</v>
      </c>
    </row>
    <row r="6" spans="1:2" x14ac:dyDescent="0.25">
      <c r="A6" t="s">
        <v>2164</v>
      </c>
      <c r="B6" t="s">
        <v>2463</v>
      </c>
    </row>
    <row r="7" spans="1:2" x14ac:dyDescent="0.25">
      <c r="A7" t="s">
        <v>1287</v>
      </c>
      <c r="B7" t="s">
        <v>2464</v>
      </c>
    </row>
    <row r="8" spans="1:2" x14ac:dyDescent="0.25">
      <c r="A8" t="s">
        <v>2292</v>
      </c>
      <c r="B8" t="s">
        <v>2465</v>
      </c>
    </row>
    <row r="9" spans="1:2" x14ac:dyDescent="0.25">
      <c r="A9" t="s">
        <v>1554</v>
      </c>
      <c r="B9" t="s">
        <v>2464</v>
      </c>
    </row>
    <row r="10" spans="1:2" x14ac:dyDescent="0.25">
      <c r="A10" t="s">
        <v>1854</v>
      </c>
      <c r="B10" t="s">
        <v>2463</v>
      </c>
    </row>
    <row r="11" spans="1:2" x14ac:dyDescent="0.25">
      <c r="A11" t="s">
        <v>1998</v>
      </c>
      <c r="B11" t="s">
        <v>2465</v>
      </c>
    </row>
    <row r="12" spans="1:2" x14ac:dyDescent="0.25">
      <c r="A12" t="s">
        <v>1051</v>
      </c>
      <c r="B12" t="s">
        <v>2464</v>
      </c>
    </row>
    <row r="13" spans="1:2" x14ac:dyDescent="0.25">
      <c r="A13" t="s">
        <v>1703</v>
      </c>
      <c r="B13" t="s">
        <v>2464</v>
      </c>
    </row>
    <row r="14" spans="1:2" x14ac:dyDescent="0.25">
      <c r="A14" t="s">
        <v>1725</v>
      </c>
      <c r="B14" t="s">
        <v>2464</v>
      </c>
    </row>
    <row r="15" spans="1:2" x14ac:dyDescent="0.25">
      <c r="A15" t="s">
        <v>2182</v>
      </c>
      <c r="B15" t="s">
        <v>2464</v>
      </c>
    </row>
    <row r="16" spans="1:2" x14ac:dyDescent="0.25">
      <c r="A16" t="s">
        <v>1510</v>
      </c>
      <c r="B16" t="s">
        <v>2463</v>
      </c>
    </row>
    <row r="17" spans="1:2" x14ac:dyDescent="0.25">
      <c r="A17" t="s">
        <v>2424</v>
      </c>
      <c r="B17" t="s">
        <v>2465</v>
      </c>
    </row>
    <row r="18" spans="1:2" x14ac:dyDescent="0.25">
      <c r="A18" t="s">
        <v>1842</v>
      </c>
      <c r="B18" t="s">
        <v>2464</v>
      </c>
    </row>
    <row r="19" spans="1:2" x14ac:dyDescent="0.25">
      <c r="A19" t="s">
        <v>1946</v>
      </c>
      <c r="B19" t="s">
        <v>2465</v>
      </c>
    </row>
    <row r="20" spans="1:2" x14ac:dyDescent="0.25">
      <c r="A20" t="s">
        <v>2376</v>
      </c>
      <c r="B20" t="s">
        <v>2463</v>
      </c>
    </row>
    <row r="21" spans="1:2" x14ac:dyDescent="0.25">
      <c r="A21" t="s">
        <v>1912</v>
      </c>
      <c r="B21" t="s">
        <v>2464</v>
      </c>
    </row>
    <row r="22" spans="1:2" x14ac:dyDescent="0.25">
      <c r="A22" t="s">
        <v>1980</v>
      </c>
      <c r="B22" t="s">
        <v>2465</v>
      </c>
    </row>
    <row r="23" spans="1:2" x14ac:dyDescent="0.25">
      <c r="A23" t="s">
        <v>1798</v>
      </c>
      <c r="B23" t="s">
        <v>2466</v>
      </c>
    </row>
    <row r="24" spans="1:2" x14ac:dyDescent="0.25">
      <c r="A24" t="s">
        <v>2360</v>
      </c>
      <c r="B24" t="s">
        <v>2463</v>
      </c>
    </row>
    <row r="25" spans="1:2" x14ac:dyDescent="0.25">
      <c r="A25" t="s">
        <v>1696</v>
      </c>
      <c r="B25" t="s">
        <v>2464</v>
      </c>
    </row>
    <row r="26" spans="1:2" x14ac:dyDescent="0.25">
      <c r="A26" t="s">
        <v>1204</v>
      </c>
      <c r="B26" t="s">
        <v>2463</v>
      </c>
    </row>
    <row r="27" spans="1:2" x14ac:dyDescent="0.25">
      <c r="A27" t="s">
        <v>2033</v>
      </c>
      <c r="B27" t="s">
        <v>2464</v>
      </c>
    </row>
    <row r="28" spans="1:2" x14ac:dyDescent="0.25">
      <c r="A28" t="s">
        <v>1296</v>
      </c>
      <c r="B28" t="s">
        <v>2464</v>
      </c>
    </row>
    <row r="29" spans="1:2" x14ac:dyDescent="0.25">
      <c r="A29" t="s">
        <v>2167</v>
      </c>
      <c r="B29" t="s">
        <v>2465</v>
      </c>
    </row>
    <row r="30" spans="1:2" x14ac:dyDescent="0.25">
      <c r="A30" t="s">
        <v>2101</v>
      </c>
      <c r="B30" t="s">
        <v>2463</v>
      </c>
    </row>
    <row r="31" spans="1:2" x14ac:dyDescent="0.25">
      <c r="A31" t="s">
        <v>1354</v>
      </c>
      <c r="B31" t="s">
        <v>2465</v>
      </c>
    </row>
    <row r="32" spans="1:2" x14ac:dyDescent="0.25">
      <c r="A32" t="s">
        <v>1832</v>
      </c>
      <c r="B32" t="s">
        <v>2464</v>
      </c>
    </row>
    <row r="33" spans="1:2" x14ac:dyDescent="0.25">
      <c r="A33" t="s">
        <v>1458</v>
      </c>
      <c r="B33" t="s">
        <v>2463</v>
      </c>
    </row>
    <row r="34" spans="1:2" x14ac:dyDescent="0.25">
      <c r="A34" t="s">
        <v>1973</v>
      </c>
      <c r="B34" t="s">
        <v>2463</v>
      </c>
    </row>
    <row r="35" spans="1:2" x14ac:dyDescent="0.25">
      <c r="A35" t="s">
        <v>2149</v>
      </c>
      <c r="B35" t="s">
        <v>2466</v>
      </c>
    </row>
    <row r="36" spans="1:2" x14ac:dyDescent="0.25">
      <c r="A36" t="s">
        <v>1300</v>
      </c>
      <c r="B36" t="s">
        <v>2464</v>
      </c>
    </row>
    <row r="37" spans="1:2" x14ac:dyDescent="0.25">
      <c r="A37" t="s">
        <v>1135</v>
      </c>
      <c r="B37" t="s">
        <v>2463</v>
      </c>
    </row>
    <row r="38" spans="1:2" x14ac:dyDescent="0.25">
      <c r="A38" t="s">
        <v>1218</v>
      </c>
      <c r="B38" t="s">
        <v>2463</v>
      </c>
    </row>
    <row r="39" spans="1:2" x14ac:dyDescent="0.25">
      <c r="A39" t="s">
        <v>2087</v>
      </c>
      <c r="B39" t="s">
        <v>2465</v>
      </c>
    </row>
    <row r="40" spans="1:2" x14ac:dyDescent="0.25">
      <c r="A40" t="s">
        <v>1128</v>
      </c>
      <c r="B40" t="s">
        <v>2463</v>
      </c>
    </row>
    <row r="41" spans="1:2" x14ac:dyDescent="0.25">
      <c r="A41" t="s">
        <v>1378</v>
      </c>
      <c r="B41" t="s">
        <v>2464</v>
      </c>
    </row>
    <row r="42" spans="1:2" x14ac:dyDescent="0.25">
      <c r="A42" t="s">
        <v>1791</v>
      </c>
      <c r="B42" t="s">
        <v>2463</v>
      </c>
    </row>
    <row r="43" spans="1:2" x14ac:dyDescent="0.25">
      <c r="A43" t="s">
        <v>2406</v>
      </c>
      <c r="B43" t="s">
        <v>2465</v>
      </c>
    </row>
    <row r="44" spans="1:2" x14ac:dyDescent="0.25">
      <c r="A44" t="s">
        <v>2307</v>
      </c>
      <c r="B44" t="s">
        <v>2463</v>
      </c>
    </row>
    <row r="45" spans="1:2" x14ac:dyDescent="0.25">
      <c r="A45" t="s">
        <v>1198</v>
      </c>
      <c r="B45" t="s">
        <v>2463</v>
      </c>
    </row>
    <row r="46" spans="1:2" x14ac:dyDescent="0.25">
      <c r="A46" t="s">
        <v>1462</v>
      </c>
      <c r="B46" t="s">
        <v>2463</v>
      </c>
    </row>
    <row r="47" spans="1:2" x14ac:dyDescent="0.25">
      <c r="A47" t="s">
        <v>1350</v>
      </c>
      <c r="B47" t="s">
        <v>2465</v>
      </c>
    </row>
    <row r="48" spans="1:2" x14ac:dyDescent="0.25">
      <c r="A48" t="s">
        <v>1788</v>
      </c>
      <c r="B48" t="s">
        <v>2464</v>
      </c>
    </row>
    <row r="49" spans="1:2" x14ac:dyDescent="0.25">
      <c r="A49" t="s">
        <v>2434</v>
      </c>
      <c r="B49" t="s">
        <v>2464</v>
      </c>
    </row>
    <row r="50" spans="1:2" x14ac:dyDescent="0.25">
      <c r="A50" t="s">
        <v>1040</v>
      </c>
      <c r="B50" t="s">
        <v>2463</v>
      </c>
    </row>
    <row r="51" spans="1:2" x14ac:dyDescent="0.25">
      <c r="A51" t="s">
        <v>2047</v>
      </c>
      <c r="B51" t="s">
        <v>2466</v>
      </c>
    </row>
    <row r="52" spans="1:2" x14ac:dyDescent="0.25">
      <c r="A52" t="s">
        <v>2141</v>
      </c>
      <c r="B52" t="s">
        <v>2464</v>
      </c>
    </row>
    <row r="53" spans="1:2" x14ac:dyDescent="0.25">
      <c r="A53" t="s">
        <v>1849</v>
      </c>
      <c r="B53" t="s">
        <v>2465</v>
      </c>
    </row>
    <row r="54" spans="1:2" x14ac:dyDescent="0.25">
      <c r="A54" t="s">
        <v>2061</v>
      </c>
      <c r="B54" t="s">
        <v>2463</v>
      </c>
    </row>
    <row r="55" spans="1:2" x14ac:dyDescent="0.25">
      <c r="A55" t="s">
        <v>2330</v>
      </c>
      <c r="B55" t="s">
        <v>2465</v>
      </c>
    </row>
    <row r="56" spans="1:2" x14ac:dyDescent="0.25">
      <c r="A56" t="s">
        <v>2160</v>
      </c>
      <c r="B56" t="s">
        <v>2463</v>
      </c>
    </row>
    <row r="57" spans="1:2" x14ac:dyDescent="0.25">
      <c r="A57" t="s">
        <v>1488</v>
      </c>
      <c r="B57" t="s">
        <v>2465</v>
      </c>
    </row>
    <row r="58" spans="1:2" x14ac:dyDescent="0.25">
      <c r="A58" t="s">
        <v>1122</v>
      </c>
      <c r="B58" t="s">
        <v>2465</v>
      </c>
    </row>
    <row r="59" spans="1:2" x14ac:dyDescent="0.25">
      <c r="A59" t="s">
        <v>1442</v>
      </c>
      <c r="B59" t="s">
        <v>2463</v>
      </c>
    </row>
    <row r="60" spans="1:2" x14ac:dyDescent="0.25">
      <c r="A60" t="s">
        <v>1264</v>
      </c>
      <c r="B60" t="s">
        <v>2463</v>
      </c>
    </row>
    <row r="61" spans="1:2" x14ac:dyDescent="0.25">
      <c r="A61" t="s">
        <v>2039</v>
      </c>
      <c r="B61" t="s">
        <v>2465</v>
      </c>
    </row>
    <row r="62" spans="1:2" x14ac:dyDescent="0.25">
      <c r="A62" t="s">
        <v>2314</v>
      </c>
      <c r="B62" t="s">
        <v>2464</v>
      </c>
    </row>
    <row r="63" spans="1:2" x14ac:dyDescent="0.25">
      <c r="A63" t="s">
        <v>2327</v>
      </c>
      <c r="B63" t="s">
        <v>2463</v>
      </c>
    </row>
    <row r="64" spans="1:2" x14ac:dyDescent="0.25">
      <c r="A64" t="s">
        <v>1968</v>
      </c>
      <c r="B64" t="s">
        <v>2465</v>
      </c>
    </row>
    <row r="65" spans="1:2" x14ac:dyDescent="0.25">
      <c r="A65" t="s">
        <v>1359</v>
      </c>
      <c r="B65" t="s">
        <v>2464</v>
      </c>
    </row>
    <row r="66" spans="1:2" x14ac:dyDescent="0.25">
      <c r="A66" t="s">
        <v>1692</v>
      </c>
      <c r="B66" t="s">
        <v>2464</v>
      </c>
    </row>
    <row r="67" spans="1:2" x14ac:dyDescent="0.25">
      <c r="A67" t="s">
        <v>2282</v>
      </c>
      <c r="B67" t="s">
        <v>2463</v>
      </c>
    </row>
    <row r="68" spans="1:2" x14ac:dyDescent="0.25">
      <c r="A68" t="s">
        <v>1213</v>
      </c>
      <c r="B68" t="s">
        <v>2464</v>
      </c>
    </row>
    <row r="69" spans="1:2" x14ac:dyDescent="0.25">
      <c r="A69" t="s">
        <v>2368</v>
      </c>
      <c r="B69" t="s">
        <v>2463</v>
      </c>
    </row>
    <row r="70" spans="1:2" x14ac:dyDescent="0.25">
      <c r="A70" t="s">
        <v>2257</v>
      </c>
      <c r="B70" t="s">
        <v>2463</v>
      </c>
    </row>
    <row r="71" spans="1:2" x14ac:dyDescent="0.25">
      <c r="A71" t="s">
        <v>1625</v>
      </c>
      <c r="B71" t="s">
        <v>2465</v>
      </c>
    </row>
    <row r="72" spans="1:2" x14ac:dyDescent="0.25">
      <c r="A72" t="s">
        <v>1738</v>
      </c>
      <c r="B72" t="s">
        <v>2465</v>
      </c>
    </row>
    <row r="73" spans="1:2" x14ac:dyDescent="0.25">
      <c r="A73" t="s">
        <v>2201</v>
      </c>
      <c r="B73" t="s">
        <v>2463</v>
      </c>
    </row>
    <row r="74" spans="1:2" x14ac:dyDescent="0.25">
      <c r="A74" t="s">
        <v>1482</v>
      </c>
      <c r="B74" t="s">
        <v>2464</v>
      </c>
    </row>
    <row r="75" spans="1:2" x14ac:dyDescent="0.25">
      <c r="A75" t="s">
        <v>2411</v>
      </c>
      <c r="B75" t="s">
        <v>2464</v>
      </c>
    </row>
    <row r="76" spans="1:2" x14ac:dyDescent="0.25">
      <c r="A76" t="s">
        <v>2173</v>
      </c>
      <c r="B76" t="s">
        <v>2464</v>
      </c>
    </row>
    <row r="77" spans="1:2" x14ac:dyDescent="0.25">
      <c r="A77" t="s">
        <v>1645</v>
      </c>
      <c r="B77" t="s">
        <v>2463</v>
      </c>
    </row>
    <row r="78" spans="1:2" x14ac:dyDescent="0.25">
      <c r="A78" t="s">
        <v>2011</v>
      </c>
      <c r="B78" t="s">
        <v>2464</v>
      </c>
    </row>
    <row r="79" spans="1:2" x14ac:dyDescent="0.25">
      <c r="A79" t="s">
        <v>1322</v>
      </c>
      <c r="B79" t="s">
        <v>2463</v>
      </c>
    </row>
    <row r="80" spans="1:2" x14ac:dyDescent="0.25">
      <c r="A80" t="s">
        <v>2050</v>
      </c>
      <c r="B80" t="s">
        <v>2463</v>
      </c>
    </row>
    <row r="81" spans="1:2" x14ac:dyDescent="0.25">
      <c r="A81" t="s">
        <v>1808</v>
      </c>
      <c r="B81" t="s">
        <v>2466</v>
      </c>
    </row>
    <row r="82" spans="1:2" x14ac:dyDescent="0.25">
      <c r="A82" t="s">
        <v>1317</v>
      </c>
      <c r="B82" t="s">
        <v>2465</v>
      </c>
    </row>
    <row r="83" spans="1:2" x14ac:dyDescent="0.25">
      <c r="A83" t="s">
        <v>1803</v>
      </c>
      <c r="B83" t="s">
        <v>2466</v>
      </c>
    </row>
    <row r="84" spans="1:2" x14ac:dyDescent="0.25">
      <c r="A84" t="s">
        <v>2067</v>
      </c>
      <c r="B84" t="s">
        <v>2463</v>
      </c>
    </row>
    <row r="85" spans="1:2" x14ac:dyDescent="0.25">
      <c r="A85" t="s">
        <v>1670</v>
      </c>
      <c r="B85" t="s">
        <v>2463</v>
      </c>
    </row>
    <row r="86" spans="1:2" x14ac:dyDescent="0.25">
      <c r="A86" t="s">
        <v>1931</v>
      </c>
      <c r="B86" t="s">
        <v>2463</v>
      </c>
    </row>
    <row r="87" spans="1:2" x14ac:dyDescent="0.25">
      <c r="A87" t="s">
        <v>1641</v>
      </c>
      <c r="B87" t="s">
        <v>2463</v>
      </c>
    </row>
    <row r="88" spans="1:2" x14ac:dyDescent="0.25">
      <c r="A88" t="s">
        <v>2383</v>
      </c>
      <c r="B88" t="s">
        <v>2463</v>
      </c>
    </row>
    <row r="89" spans="1:2" x14ac:dyDescent="0.25">
      <c r="A89" t="s">
        <v>2230</v>
      </c>
      <c r="B89" t="s">
        <v>2464</v>
      </c>
    </row>
    <row r="90" spans="1:2" x14ac:dyDescent="0.25">
      <c r="A90" t="s">
        <v>1387</v>
      </c>
      <c r="B90" t="s">
        <v>2464</v>
      </c>
    </row>
    <row r="91" spans="1:2" x14ac:dyDescent="0.25">
      <c r="A91" t="s">
        <v>1061</v>
      </c>
      <c r="B91" t="s">
        <v>2463</v>
      </c>
    </row>
    <row r="92" spans="1:2" x14ac:dyDescent="0.25">
      <c r="A92" t="s">
        <v>1396</v>
      </c>
      <c r="B92" t="s">
        <v>2463</v>
      </c>
    </row>
    <row r="93" spans="1:2" x14ac:dyDescent="0.25">
      <c r="A93" t="s">
        <v>1034</v>
      </c>
      <c r="B93" t="s">
        <v>2465</v>
      </c>
    </row>
    <row r="94" spans="1:2" x14ac:dyDescent="0.25">
      <c r="A94" t="s">
        <v>2393</v>
      </c>
      <c r="B94" t="s">
        <v>2463</v>
      </c>
    </row>
    <row r="95" spans="1:2" x14ac:dyDescent="0.25">
      <c r="A95" t="s">
        <v>1477</v>
      </c>
      <c r="B95" t="s">
        <v>2465</v>
      </c>
    </row>
    <row r="96" spans="1:2" x14ac:dyDescent="0.25">
      <c r="A96" t="s">
        <v>1247</v>
      </c>
      <c r="B96" t="s">
        <v>2464</v>
      </c>
    </row>
    <row r="97" spans="1:2" x14ac:dyDescent="0.25">
      <c r="A97" t="s">
        <v>1862</v>
      </c>
      <c r="B97" t="s">
        <v>2464</v>
      </c>
    </row>
    <row r="98" spans="1:2" x14ac:dyDescent="0.25">
      <c r="A98" t="s">
        <v>1958</v>
      </c>
      <c r="B98" t="s">
        <v>2463</v>
      </c>
    </row>
    <row r="99" spans="1:2" x14ac:dyDescent="0.25">
      <c r="A99" t="s">
        <v>1772</v>
      </c>
      <c r="B99" t="s">
        <v>2463</v>
      </c>
    </row>
    <row r="100" spans="1:2" x14ac:dyDescent="0.25">
      <c r="A100" t="s">
        <v>2297</v>
      </c>
      <c r="B100" t="s">
        <v>2464</v>
      </c>
    </row>
    <row r="101" spans="1:2" x14ac:dyDescent="0.25">
      <c r="A101" t="s">
        <v>1177</v>
      </c>
      <c r="B101" t="s">
        <v>2463</v>
      </c>
    </row>
    <row r="102" spans="1:2" x14ac:dyDescent="0.25">
      <c r="A102" t="s">
        <v>1576</v>
      </c>
      <c r="B102" t="s">
        <v>2464</v>
      </c>
    </row>
    <row r="103" spans="1:2" x14ac:dyDescent="0.25">
      <c r="A103" t="s">
        <v>1090</v>
      </c>
      <c r="B103" t="s">
        <v>2464</v>
      </c>
    </row>
    <row r="104" spans="1:2" x14ac:dyDescent="0.25">
      <c r="A104" t="s">
        <v>2303</v>
      </c>
      <c r="B104" t="s">
        <v>2465</v>
      </c>
    </row>
    <row r="105" spans="1:2" x14ac:dyDescent="0.25">
      <c r="A105" t="s">
        <v>1372</v>
      </c>
      <c r="B105" t="s">
        <v>2466</v>
      </c>
    </row>
    <row r="106" spans="1:2" x14ac:dyDescent="0.25">
      <c r="A106" t="s">
        <v>1292</v>
      </c>
      <c r="B106" t="s">
        <v>2463</v>
      </c>
    </row>
    <row r="107" spans="1:2" x14ac:dyDescent="0.25">
      <c r="A107" t="s">
        <v>2345</v>
      </c>
      <c r="B107" t="s">
        <v>2463</v>
      </c>
    </row>
    <row r="108" spans="1:2" x14ac:dyDescent="0.25">
      <c r="A108" t="s">
        <v>2248</v>
      </c>
      <c r="B108" t="s">
        <v>2464</v>
      </c>
    </row>
    <row r="109" spans="1:2" x14ac:dyDescent="0.25">
      <c r="A109" t="s">
        <v>1274</v>
      </c>
      <c r="B109" t="s">
        <v>2463</v>
      </c>
    </row>
    <row r="110" spans="1:2" x14ac:dyDescent="0.25">
      <c r="A110" t="s">
        <v>1454</v>
      </c>
      <c r="B110" t="s">
        <v>2466</v>
      </c>
    </row>
    <row r="111" spans="1:2" x14ac:dyDescent="0.25">
      <c r="A111" t="s">
        <v>1744</v>
      </c>
      <c r="B111" t="s">
        <v>2463</v>
      </c>
    </row>
    <row r="112" spans="1:2" x14ac:dyDescent="0.25">
      <c r="A112" t="s">
        <v>2028</v>
      </c>
      <c r="B112" t="s">
        <v>2465</v>
      </c>
    </row>
    <row r="113" spans="1:2" x14ac:dyDescent="0.25">
      <c r="A113" t="s">
        <v>1616</v>
      </c>
      <c r="B113" t="s">
        <v>2464</v>
      </c>
    </row>
    <row r="114" spans="1:2" x14ac:dyDescent="0.25">
      <c r="A114" t="s">
        <v>1567</v>
      </c>
      <c r="B114" t="s">
        <v>2463</v>
      </c>
    </row>
    <row r="115" spans="1:2" x14ac:dyDescent="0.25">
      <c r="A115" t="s">
        <v>2213</v>
      </c>
      <c r="B115" t="s">
        <v>2464</v>
      </c>
    </row>
    <row r="116" spans="1:2" x14ac:dyDescent="0.25">
      <c r="A116" t="s">
        <v>1661</v>
      </c>
      <c r="B116" t="s">
        <v>2463</v>
      </c>
    </row>
    <row r="117" spans="1:2" x14ac:dyDescent="0.25">
      <c r="A117" t="s">
        <v>1260</v>
      </c>
      <c r="B117" t="s">
        <v>2465</v>
      </c>
    </row>
    <row r="118" spans="1:2" x14ac:dyDescent="0.25">
      <c r="A118" t="s">
        <v>1345</v>
      </c>
      <c r="B118" t="s">
        <v>2464</v>
      </c>
    </row>
    <row r="119" spans="1:2" x14ac:dyDescent="0.25">
      <c r="A119" t="s">
        <v>1532</v>
      </c>
      <c r="B119" t="s">
        <v>2463</v>
      </c>
    </row>
    <row r="120" spans="1:2" x14ac:dyDescent="0.25">
      <c r="A120" t="s">
        <v>1597</v>
      </c>
      <c r="B120" t="s">
        <v>2464</v>
      </c>
    </row>
    <row r="121" spans="1:2" x14ac:dyDescent="0.25">
      <c r="A121" t="s">
        <v>1729</v>
      </c>
      <c r="B121" t="s">
        <v>2464</v>
      </c>
    </row>
    <row r="122" spans="1:2" x14ac:dyDescent="0.25">
      <c r="A122" t="s">
        <v>1518</v>
      </c>
      <c r="B122" t="s">
        <v>2463</v>
      </c>
    </row>
    <row r="123" spans="1:2" x14ac:dyDescent="0.25">
      <c r="A123" t="s">
        <v>1871</v>
      </c>
      <c r="B123" t="s">
        <v>2464</v>
      </c>
    </row>
    <row r="124" spans="1:2" x14ac:dyDescent="0.25">
      <c r="A124" t="s">
        <v>2044</v>
      </c>
      <c r="B124" t="s">
        <v>2464</v>
      </c>
    </row>
    <row r="125" spans="1:2" x14ac:dyDescent="0.25">
      <c r="A125" t="s">
        <v>1117</v>
      </c>
      <c r="B125" t="s">
        <v>2463</v>
      </c>
    </row>
    <row r="126" spans="1:2" x14ac:dyDescent="0.25">
      <c r="A126" t="s">
        <v>1549</v>
      </c>
      <c r="B126" t="s">
        <v>2464</v>
      </c>
    </row>
    <row r="127" spans="1:2" x14ac:dyDescent="0.25">
      <c r="A127" t="s">
        <v>1157</v>
      </c>
      <c r="B127" t="s">
        <v>2467</v>
      </c>
    </row>
    <row r="128" spans="1:2" x14ac:dyDescent="0.25">
      <c r="A128" t="s">
        <v>1630</v>
      </c>
      <c r="B128" t="s">
        <v>2464</v>
      </c>
    </row>
    <row r="129" spans="1:2" x14ac:dyDescent="0.25">
      <c r="A129" t="s">
        <v>2190</v>
      </c>
      <c r="B129" t="s">
        <v>2464</v>
      </c>
    </row>
    <row r="130" spans="1:2" x14ac:dyDescent="0.25">
      <c r="A130" t="s">
        <v>1108</v>
      </c>
      <c r="B130" t="s">
        <v>2463</v>
      </c>
    </row>
    <row r="131" spans="1:2" x14ac:dyDescent="0.25">
      <c r="A131" t="s">
        <v>1602</v>
      </c>
      <c r="B131" t="s">
        <v>2464</v>
      </c>
    </row>
    <row r="132" spans="1:2" x14ac:dyDescent="0.25">
      <c r="A132" t="s">
        <v>1917</v>
      </c>
      <c r="B132" t="s">
        <v>2463</v>
      </c>
    </row>
    <row r="133" spans="1:2" x14ac:dyDescent="0.25">
      <c r="A133" t="s">
        <v>1241</v>
      </c>
      <c r="B133" t="s">
        <v>2464</v>
      </c>
    </row>
    <row r="134" spans="1:2" x14ac:dyDescent="0.25">
      <c r="A134" t="s">
        <v>1493</v>
      </c>
      <c r="B134" t="s">
        <v>2463</v>
      </c>
    </row>
    <row r="135" spans="1:2" x14ac:dyDescent="0.25">
      <c r="A135" t="s">
        <v>1985</v>
      </c>
      <c r="B135" t="s">
        <v>2463</v>
      </c>
    </row>
    <row r="136" spans="1:2" x14ac:dyDescent="0.25">
      <c r="A136" t="s">
        <v>1752</v>
      </c>
      <c r="B136" t="s">
        <v>2463</v>
      </c>
    </row>
    <row r="137" spans="1:2" x14ac:dyDescent="0.25">
      <c r="A137" t="s">
        <v>1902</v>
      </c>
      <c r="B137" t="s">
        <v>2465</v>
      </c>
    </row>
    <row r="138" spans="1:2" x14ac:dyDescent="0.25">
      <c r="A138" t="s">
        <v>1506</v>
      </c>
      <c r="B138" t="s">
        <v>2463</v>
      </c>
    </row>
    <row r="139" spans="1:2" x14ac:dyDescent="0.25">
      <c r="A139" t="s">
        <v>1011</v>
      </c>
      <c r="B139" t="s">
        <v>2464</v>
      </c>
    </row>
    <row r="140" spans="1:2" x14ac:dyDescent="0.25">
      <c r="A140" t="s">
        <v>2002</v>
      </c>
      <c r="B140" t="s">
        <v>2464</v>
      </c>
    </row>
    <row r="141" spans="1:2" x14ac:dyDescent="0.25">
      <c r="A141" t="s">
        <v>1907</v>
      </c>
      <c r="B141" t="s">
        <v>2465</v>
      </c>
    </row>
    <row r="142" spans="1:2" x14ac:dyDescent="0.25">
      <c r="A142" t="s">
        <v>1449</v>
      </c>
      <c r="B142" t="s">
        <v>2465</v>
      </c>
    </row>
    <row r="143" spans="1:2" x14ac:dyDescent="0.25">
      <c r="A143" t="s">
        <v>1582</v>
      </c>
      <c r="B143" t="s">
        <v>2464</v>
      </c>
    </row>
    <row r="144" spans="1:2" x14ac:dyDescent="0.25">
      <c r="A144" t="s">
        <v>2252</v>
      </c>
      <c r="B144" t="s">
        <v>2465</v>
      </c>
    </row>
    <row r="145" spans="1:2" x14ac:dyDescent="0.25">
      <c r="A145" t="s">
        <v>2237</v>
      </c>
      <c r="B145" t="s">
        <v>2463</v>
      </c>
    </row>
    <row r="146" spans="1:2" x14ac:dyDescent="0.25">
      <c r="A146" t="s">
        <v>1827</v>
      </c>
      <c r="B146" t="s">
        <v>2463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E5D72-DEEB-4DD5-8031-DD1EBFDB162E}">
  <sheetPr codeName="Sheet6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CCE5C-F55E-45A8-A6EB-1A586EE33993}">
  <sheetPr codeName="Sheet7"/>
  <dimension ref="A1:S196"/>
  <sheetViews>
    <sheetView workbookViewId="0">
      <pane xSplit="1" ySplit="1" topLeftCell="B167" activePane="bottomRight" state="frozen"/>
      <selection pane="topRight" activeCell="B1" sqref="B1"/>
      <selection pane="bottomLeft" activeCell="A2" sqref="A2"/>
      <selection pane="bottomRight" activeCell="A160" sqref="A160"/>
    </sheetView>
  </sheetViews>
  <sheetFormatPr defaultRowHeight="15" x14ac:dyDescent="0.25"/>
  <cols>
    <col min="1" max="19" width="33.5703125" customWidth="1"/>
  </cols>
  <sheetData>
    <row r="1" spans="1:19" x14ac:dyDescent="0.25">
      <c r="A1" t="s">
        <v>980</v>
      </c>
      <c r="B1" t="s">
        <v>981</v>
      </c>
      <c r="C1" t="s">
        <v>982</v>
      </c>
      <c r="D1" t="s">
        <v>983</v>
      </c>
      <c r="E1" t="s">
        <v>984</v>
      </c>
      <c r="F1" t="s">
        <v>985</v>
      </c>
      <c r="G1" t="s">
        <v>986</v>
      </c>
      <c r="H1" t="s">
        <v>987</v>
      </c>
      <c r="I1" t="s">
        <v>988</v>
      </c>
      <c r="J1" t="s">
        <v>989</v>
      </c>
      <c r="K1" t="s">
        <v>990</v>
      </c>
      <c r="L1" t="s">
        <v>991</v>
      </c>
      <c r="M1" t="s">
        <v>992</v>
      </c>
      <c r="N1" t="s">
        <v>993</v>
      </c>
      <c r="O1" t="s">
        <v>994</v>
      </c>
      <c r="P1" t="s">
        <v>995</v>
      </c>
      <c r="Q1" t="s">
        <v>996</v>
      </c>
      <c r="R1" t="s">
        <v>997</v>
      </c>
      <c r="S1" t="s">
        <v>998</v>
      </c>
    </row>
    <row r="2" spans="1:19" x14ac:dyDescent="0.25">
      <c r="A2" t="s">
        <v>2403</v>
      </c>
      <c r="B2" t="s">
        <v>2404</v>
      </c>
      <c r="D2" t="s">
        <v>1723</v>
      </c>
      <c r="E2" t="s">
        <v>1620</v>
      </c>
      <c r="F2" t="s">
        <v>2405</v>
      </c>
      <c r="G2" t="s">
        <v>358</v>
      </c>
      <c r="H2" t="s">
        <v>1033</v>
      </c>
      <c r="I2" t="s">
        <v>2406</v>
      </c>
      <c r="J2" t="s">
        <v>2407</v>
      </c>
      <c r="K2" t="s">
        <v>2408</v>
      </c>
      <c r="M2" t="s">
        <v>2409</v>
      </c>
      <c r="N2" t="s">
        <v>2410</v>
      </c>
      <c r="O2" t="s">
        <v>1395</v>
      </c>
      <c r="P2" t="s">
        <v>2411</v>
      </c>
      <c r="Q2" t="s">
        <v>2412</v>
      </c>
      <c r="R2" t="s">
        <v>2408</v>
      </c>
      <c r="S2" t="s">
        <v>2412</v>
      </c>
    </row>
    <row r="3" spans="1:19" x14ac:dyDescent="0.25">
      <c r="A3" t="s">
        <v>2051</v>
      </c>
      <c r="B3" t="s">
        <v>2052</v>
      </c>
      <c r="D3" t="s">
        <v>688</v>
      </c>
      <c r="E3" t="s">
        <v>1845</v>
      </c>
      <c r="F3" t="s">
        <v>2053</v>
      </c>
      <c r="G3" t="s">
        <v>358</v>
      </c>
      <c r="H3" t="s">
        <v>1016</v>
      </c>
      <c r="M3" t="s">
        <v>1628</v>
      </c>
      <c r="N3" t="s">
        <v>1860</v>
      </c>
    </row>
    <row r="4" spans="1:19" x14ac:dyDescent="0.25">
      <c r="A4" t="s">
        <v>1631</v>
      </c>
      <c r="B4" t="s">
        <v>1632</v>
      </c>
      <c r="D4" t="s">
        <v>1633</v>
      </c>
      <c r="E4" t="s">
        <v>1620</v>
      </c>
      <c r="F4" t="s">
        <v>1634</v>
      </c>
      <c r="G4" t="s">
        <v>358</v>
      </c>
      <c r="H4" t="s">
        <v>1016</v>
      </c>
    </row>
    <row r="5" spans="1:19" x14ac:dyDescent="0.25">
      <c r="A5" t="s">
        <v>2055</v>
      </c>
      <c r="B5" t="s">
        <v>2056</v>
      </c>
      <c r="C5" t="s">
        <v>2057</v>
      </c>
      <c r="D5" t="s">
        <v>2058</v>
      </c>
      <c r="E5" t="s">
        <v>219</v>
      </c>
      <c r="F5">
        <v>76458</v>
      </c>
      <c r="G5" t="s">
        <v>1002</v>
      </c>
      <c r="H5" t="s">
        <v>1016</v>
      </c>
      <c r="K5" t="s">
        <v>2059</v>
      </c>
      <c r="M5" t="s">
        <v>1069</v>
      </c>
      <c r="N5" t="s">
        <v>2060</v>
      </c>
      <c r="O5" t="s">
        <v>1020</v>
      </c>
      <c r="P5" t="s">
        <v>2061</v>
      </c>
      <c r="Q5" t="s">
        <v>2062</v>
      </c>
      <c r="R5" t="s">
        <v>2059</v>
      </c>
      <c r="S5" t="s">
        <v>2062</v>
      </c>
    </row>
    <row r="6" spans="1:19" x14ac:dyDescent="0.25">
      <c r="A6" t="s">
        <v>1022</v>
      </c>
      <c r="B6" t="s">
        <v>1023</v>
      </c>
      <c r="D6" t="s">
        <v>1024</v>
      </c>
      <c r="E6" t="s">
        <v>219</v>
      </c>
      <c r="F6">
        <v>78620</v>
      </c>
      <c r="G6" t="s">
        <v>1002</v>
      </c>
      <c r="H6" t="s">
        <v>1016</v>
      </c>
      <c r="L6" t="s">
        <v>1025</v>
      </c>
      <c r="M6" t="s">
        <v>1026</v>
      </c>
      <c r="N6" t="s">
        <v>1027</v>
      </c>
      <c r="O6" t="s">
        <v>1028</v>
      </c>
      <c r="Q6" t="s">
        <v>1025</v>
      </c>
      <c r="S6" t="s">
        <v>1025</v>
      </c>
    </row>
    <row r="7" spans="1:19" x14ac:dyDescent="0.25">
      <c r="A7" t="s">
        <v>1389</v>
      </c>
      <c r="B7" t="s">
        <v>1390</v>
      </c>
      <c r="D7" t="s">
        <v>1391</v>
      </c>
      <c r="E7" t="s">
        <v>639</v>
      </c>
      <c r="F7">
        <v>27560</v>
      </c>
      <c r="G7" t="s">
        <v>1002</v>
      </c>
      <c r="H7" t="s">
        <v>1016</v>
      </c>
      <c r="K7" t="s">
        <v>1392</v>
      </c>
      <c r="M7" t="s">
        <v>1393</v>
      </c>
      <c r="N7" t="s">
        <v>1394</v>
      </c>
      <c r="O7" t="s">
        <v>1395</v>
      </c>
      <c r="P7" t="s">
        <v>1396</v>
      </c>
      <c r="Q7" t="s">
        <v>1392</v>
      </c>
    </row>
    <row r="8" spans="1:19" x14ac:dyDescent="0.25">
      <c r="A8" t="s">
        <v>1257</v>
      </c>
      <c r="B8" t="s">
        <v>1258</v>
      </c>
      <c r="D8" t="s">
        <v>361</v>
      </c>
      <c r="E8" t="s">
        <v>1256</v>
      </c>
      <c r="F8" t="s">
        <v>1259</v>
      </c>
      <c r="G8" t="s">
        <v>358</v>
      </c>
      <c r="H8" t="s">
        <v>1016</v>
      </c>
      <c r="I8" t="s">
        <v>1260</v>
      </c>
      <c r="K8" t="s">
        <v>1261</v>
      </c>
      <c r="M8" t="s">
        <v>1262</v>
      </c>
      <c r="N8" t="s">
        <v>1263</v>
      </c>
      <c r="P8" t="s">
        <v>1264</v>
      </c>
      <c r="Q8" t="s">
        <v>1261</v>
      </c>
    </row>
    <row r="9" spans="1:19" x14ac:dyDescent="0.25">
      <c r="A9" t="s">
        <v>2142</v>
      </c>
      <c r="B9" t="s">
        <v>2143</v>
      </c>
      <c r="D9" t="s">
        <v>2144</v>
      </c>
      <c r="E9" t="s">
        <v>1845</v>
      </c>
      <c r="F9" t="s">
        <v>2145</v>
      </c>
      <c r="G9" t="s">
        <v>358</v>
      </c>
      <c r="H9" t="s">
        <v>1016</v>
      </c>
      <c r="K9" t="s">
        <v>2146</v>
      </c>
      <c r="M9" t="s">
        <v>2147</v>
      </c>
      <c r="N9" t="s">
        <v>2148</v>
      </c>
      <c r="O9" t="s">
        <v>1020</v>
      </c>
      <c r="P9" t="s">
        <v>2149</v>
      </c>
      <c r="Q9" t="s">
        <v>2150</v>
      </c>
      <c r="S9" t="s">
        <v>2150</v>
      </c>
    </row>
    <row r="10" spans="1:19" x14ac:dyDescent="0.25">
      <c r="A10" t="s">
        <v>1993</v>
      </c>
      <c r="B10" t="s">
        <v>1994</v>
      </c>
      <c r="C10" t="s">
        <v>1995</v>
      </c>
      <c r="D10" t="s">
        <v>1996</v>
      </c>
      <c r="E10" t="s">
        <v>212</v>
      </c>
      <c r="F10" t="s">
        <v>1997</v>
      </c>
      <c r="G10" t="s">
        <v>1002</v>
      </c>
      <c r="H10" t="s">
        <v>1016</v>
      </c>
      <c r="I10" t="s">
        <v>1998</v>
      </c>
      <c r="J10" t="s">
        <v>1999</v>
      </c>
      <c r="K10" t="s">
        <v>2000</v>
      </c>
      <c r="M10" t="s">
        <v>1049</v>
      </c>
      <c r="N10" t="s">
        <v>2001</v>
      </c>
      <c r="O10" t="s">
        <v>1176</v>
      </c>
      <c r="P10" t="s">
        <v>2002</v>
      </c>
      <c r="Q10" t="s">
        <v>2003</v>
      </c>
      <c r="R10" t="s">
        <v>2003</v>
      </c>
    </row>
    <row r="11" spans="1:19" x14ac:dyDescent="0.25">
      <c r="A11" t="s">
        <v>2095</v>
      </c>
      <c r="B11" t="s">
        <v>2096</v>
      </c>
      <c r="D11" t="s">
        <v>2097</v>
      </c>
      <c r="E11" t="s">
        <v>2098</v>
      </c>
      <c r="F11">
        <v>72023</v>
      </c>
      <c r="G11" t="s">
        <v>1002</v>
      </c>
      <c r="H11" t="s">
        <v>1016</v>
      </c>
      <c r="K11" t="s">
        <v>2099</v>
      </c>
      <c r="M11" t="s">
        <v>1106</v>
      </c>
      <c r="N11" t="s">
        <v>2100</v>
      </c>
      <c r="O11" t="s">
        <v>1010</v>
      </c>
      <c r="P11" t="s">
        <v>2101</v>
      </c>
      <c r="Q11" t="s">
        <v>2099</v>
      </c>
    </row>
    <row r="12" spans="1:19" x14ac:dyDescent="0.25">
      <c r="A12" t="s">
        <v>2429</v>
      </c>
      <c r="G12" t="s">
        <v>2420</v>
      </c>
      <c r="H12" t="s">
        <v>1016</v>
      </c>
      <c r="J12" t="s">
        <v>2430</v>
      </c>
      <c r="K12" t="s">
        <v>2431</v>
      </c>
      <c r="M12" t="s">
        <v>2432</v>
      </c>
      <c r="N12" t="s">
        <v>2433</v>
      </c>
      <c r="P12" t="s">
        <v>2434</v>
      </c>
      <c r="Q12" t="s">
        <v>2435</v>
      </c>
      <c r="R12" t="s">
        <v>2431</v>
      </c>
      <c r="S12" t="s">
        <v>2435</v>
      </c>
    </row>
    <row r="13" spans="1:19" x14ac:dyDescent="0.25">
      <c r="A13" t="s">
        <v>1794</v>
      </c>
      <c r="B13" t="s">
        <v>1795</v>
      </c>
      <c r="C13" t="s">
        <v>1796</v>
      </c>
      <c r="D13" t="s">
        <v>1797</v>
      </c>
      <c r="F13">
        <v>50200</v>
      </c>
      <c r="G13" t="s">
        <v>651</v>
      </c>
      <c r="H13" t="s">
        <v>1193</v>
      </c>
      <c r="I13" t="s">
        <v>1798</v>
      </c>
      <c r="K13" t="s">
        <v>1799</v>
      </c>
      <c r="M13" t="s">
        <v>1800</v>
      </c>
      <c r="N13" t="s">
        <v>1801</v>
      </c>
      <c r="O13" t="s">
        <v>1802</v>
      </c>
      <c r="P13" t="s">
        <v>1803</v>
      </c>
      <c r="Q13" t="s">
        <v>1804</v>
      </c>
      <c r="R13" t="s">
        <v>1799</v>
      </c>
      <c r="S13" t="s">
        <v>1804</v>
      </c>
    </row>
    <row r="14" spans="1:19" x14ac:dyDescent="0.25">
      <c r="A14" t="s">
        <v>1794</v>
      </c>
      <c r="B14" t="s">
        <v>1795</v>
      </c>
      <c r="C14" t="s">
        <v>1796</v>
      </c>
      <c r="D14" t="s">
        <v>1797</v>
      </c>
      <c r="F14">
        <v>50200</v>
      </c>
      <c r="G14" t="s">
        <v>651</v>
      </c>
      <c r="H14" t="s">
        <v>1193</v>
      </c>
      <c r="I14" t="s">
        <v>1798</v>
      </c>
      <c r="K14" t="s">
        <v>1799</v>
      </c>
      <c r="M14" t="s">
        <v>1805</v>
      </c>
      <c r="N14" t="s">
        <v>1806</v>
      </c>
      <c r="O14" t="s">
        <v>1807</v>
      </c>
      <c r="P14" t="s">
        <v>1808</v>
      </c>
      <c r="Q14" t="s">
        <v>1799</v>
      </c>
    </row>
    <row r="15" spans="1:19" x14ac:dyDescent="0.25">
      <c r="A15" t="s">
        <v>1194</v>
      </c>
      <c r="B15" t="s">
        <v>1195</v>
      </c>
      <c r="C15" t="s">
        <v>1196</v>
      </c>
      <c r="D15" t="s">
        <v>1197</v>
      </c>
      <c r="G15" t="s">
        <v>327</v>
      </c>
      <c r="H15" t="s">
        <v>1193</v>
      </c>
      <c r="I15" t="s">
        <v>1198</v>
      </c>
      <c r="J15" t="s">
        <v>1199</v>
      </c>
      <c r="K15" t="s">
        <v>1200</v>
      </c>
      <c r="M15" t="s">
        <v>1201</v>
      </c>
      <c r="N15" t="s">
        <v>1202</v>
      </c>
      <c r="O15" t="s">
        <v>1203</v>
      </c>
      <c r="P15" t="s">
        <v>1204</v>
      </c>
      <c r="Q15" t="s">
        <v>1200</v>
      </c>
      <c r="R15" t="s">
        <v>1200</v>
      </c>
    </row>
    <row r="16" spans="1:19" x14ac:dyDescent="0.25">
      <c r="A16" t="s">
        <v>1194</v>
      </c>
      <c r="B16" t="s">
        <v>1195</v>
      </c>
      <c r="C16" t="s">
        <v>1196</v>
      </c>
      <c r="D16" t="s">
        <v>1197</v>
      </c>
      <c r="G16" t="s">
        <v>327</v>
      </c>
      <c r="H16" t="s">
        <v>1193</v>
      </c>
      <c r="I16" t="s">
        <v>1198</v>
      </c>
      <c r="J16" t="s">
        <v>1199</v>
      </c>
      <c r="K16" t="s">
        <v>1200</v>
      </c>
      <c r="M16" t="s">
        <v>1466</v>
      </c>
      <c r="N16" t="s">
        <v>1467</v>
      </c>
      <c r="O16" t="s">
        <v>1039</v>
      </c>
      <c r="Q16" t="s">
        <v>1468</v>
      </c>
      <c r="R16" t="s">
        <v>1469</v>
      </c>
      <c r="S16" t="s">
        <v>1468</v>
      </c>
    </row>
    <row r="17" spans="1:19" x14ac:dyDescent="0.25">
      <c r="A17" t="s">
        <v>2299</v>
      </c>
      <c r="B17" t="s">
        <v>2300</v>
      </c>
      <c r="C17" t="s">
        <v>2301</v>
      </c>
      <c r="D17" t="s">
        <v>2302</v>
      </c>
      <c r="F17">
        <v>1061</v>
      </c>
      <c r="G17" t="s">
        <v>929</v>
      </c>
      <c r="H17" t="s">
        <v>1033</v>
      </c>
      <c r="I17" t="s">
        <v>2303</v>
      </c>
      <c r="J17" t="s">
        <v>2304</v>
      </c>
      <c r="K17" t="s">
        <v>2305</v>
      </c>
      <c r="M17" t="s">
        <v>2072</v>
      </c>
      <c r="N17" t="s">
        <v>2306</v>
      </c>
      <c r="O17" t="s">
        <v>1039</v>
      </c>
      <c r="P17" t="s">
        <v>2307</v>
      </c>
      <c r="Q17" t="s">
        <v>2308</v>
      </c>
      <c r="R17" t="s">
        <v>2305</v>
      </c>
      <c r="S17" t="s">
        <v>2308</v>
      </c>
    </row>
    <row r="18" spans="1:19" x14ac:dyDescent="0.25">
      <c r="A18" t="s">
        <v>1734</v>
      </c>
      <c r="B18" t="s">
        <v>1735</v>
      </c>
      <c r="C18" t="s">
        <v>1736</v>
      </c>
      <c r="D18" t="s">
        <v>1737</v>
      </c>
      <c r="F18">
        <v>50200</v>
      </c>
      <c r="G18" t="s">
        <v>651</v>
      </c>
      <c r="H18" t="s">
        <v>1033</v>
      </c>
      <c r="I18" t="s">
        <v>1738</v>
      </c>
      <c r="J18" t="s">
        <v>1739</v>
      </c>
      <c r="K18" t="s">
        <v>1740</v>
      </c>
      <c r="M18" t="s">
        <v>1741</v>
      </c>
      <c r="N18" t="s">
        <v>1742</v>
      </c>
      <c r="O18" t="s">
        <v>1743</v>
      </c>
      <c r="P18" t="s">
        <v>1744</v>
      </c>
      <c r="Q18" t="s">
        <v>1740</v>
      </c>
    </row>
    <row r="19" spans="1:19" x14ac:dyDescent="0.25">
      <c r="A19" t="s">
        <v>1158</v>
      </c>
      <c r="B19" t="s">
        <v>1159</v>
      </c>
      <c r="D19" t="s">
        <v>1160</v>
      </c>
      <c r="E19" t="s">
        <v>299</v>
      </c>
      <c r="F19">
        <v>97520</v>
      </c>
      <c r="G19" t="s">
        <v>1002</v>
      </c>
      <c r="H19" t="s">
        <v>1016</v>
      </c>
      <c r="M19" t="s">
        <v>1155</v>
      </c>
      <c r="N19" t="s">
        <v>1156</v>
      </c>
      <c r="O19" t="s">
        <v>1020</v>
      </c>
      <c r="P19" t="s">
        <v>1157</v>
      </c>
    </row>
    <row r="20" spans="1:19" x14ac:dyDescent="0.25">
      <c r="A20" t="s">
        <v>1573</v>
      </c>
      <c r="B20" t="s">
        <v>1574</v>
      </c>
      <c r="D20" t="s">
        <v>1575</v>
      </c>
      <c r="E20" t="s">
        <v>242</v>
      </c>
      <c r="F20">
        <v>98226</v>
      </c>
      <c r="G20" t="s">
        <v>1002</v>
      </c>
      <c r="H20" t="s">
        <v>1016</v>
      </c>
      <c r="I20" t="s">
        <v>1576</v>
      </c>
      <c r="J20" t="s">
        <v>1577</v>
      </c>
      <c r="K20" t="s">
        <v>1578</v>
      </c>
      <c r="M20" t="s">
        <v>1579</v>
      </c>
      <c r="N20" t="s">
        <v>1580</v>
      </c>
      <c r="O20" t="s">
        <v>1581</v>
      </c>
      <c r="P20" t="s">
        <v>1582</v>
      </c>
      <c r="Q20" t="s">
        <v>1578</v>
      </c>
      <c r="R20" t="s">
        <v>1578</v>
      </c>
    </row>
    <row r="21" spans="1:19" x14ac:dyDescent="0.25">
      <c r="A21" t="s">
        <v>2233</v>
      </c>
      <c r="B21" t="s">
        <v>2234</v>
      </c>
      <c r="C21" t="s">
        <v>2235</v>
      </c>
      <c r="D21" t="s">
        <v>2194</v>
      </c>
      <c r="E21" t="s">
        <v>2195</v>
      </c>
      <c r="F21" t="s">
        <v>2236</v>
      </c>
      <c r="G21" t="s">
        <v>478</v>
      </c>
      <c r="H21" t="s">
        <v>1016</v>
      </c>
      <c r="I21" t="s">
        <v>2237</v>
      </c>
      <c r="K21" t="s">
        <v>2238</v>
      </c>
      <c r="M21" t="s">
        <v>1125</v>
      </c>
      <c r="N21" t="s">
        <v>2239</v>
      </c>
      <c r="O21" t="s">
        <v>2240</v>
      </c>
      <c r="Q21" t="s">
        <v>2238</v>
      </c>
    </row>
    <row r="22" spans="1:19" x14ac:dyDescent="0.25">
      <c r="A22" t="s">
        <v>2233</v>
      </c>
      <c r="B22" t="s">
        <v>2234</v>
      </c>
      <c r="C22" t="s">
        <v>2235</v>
      </c>
      <c r="D22" t="s">
        <v>2194</v>
      </c>
      <c r="E22" t="s">
        <v>2195</v>
      </c>
      <c r="F22" t="s">
        <v>2236</v>
      </c>
      <c r="G22" t="s">
        <v>478</v>
      </c>
      <c r="H22" t="s">
        <v>1016</v>
      </c>
      <c r="I22" t="s">
        <v>2237</v>
      </c>
      <c r="K22" t="s">
        <v>2238</v>
      </c>
      <c r="M22" t="s">
        <v>2241</v>
      </c>
      <c r="N22" t="s">
        <v>2242</v>
      </c>
      <c r="O22" t="s">
        <v>629</v>
      </c>
      <c r="Q22" t="s">
        <v>2238</v>
      </c>
    </row>
    <row r="23" spans="1:19" x14ac:dyDescent="0.25">
      <c r="A23" t="s">
        <v>1942</v>
      </c>
      <c r="B23" t="s">
        <v>1943</v>
      </c>
      <c r="D23" t="s">
        <v>1944</v>
      </c>
      <c r="F23" t="s">
        <v>1945</v>
      </c>
      <c r="G23" t="s">
        <v>751</v>
      </c>
      <c r="H23" t="s">
        <v>1193</v>
      </c>
      <c r="I23" t="s">
        <v>1946</v>
      </c>
      <c r="J23" t="s">
        <v>1947</v>
      </c>
      <c r="K23" t="s">
        <v>1948</v>
      </c>
      <c r="M23" t="s">
        <v>1949</v>
      </c>
      <c r="N23" t="s">
        <v>1950</v>
      </c>
      <c r="O23" t="s">
        <v>1951</v>
      </c>
      <c r="P23" t="s">
        <v>1952</v>
      </c>
      <c r="Q23" t="s">
        <v>1953</v>
      </c>
      <c r="S23" t="s">
        <v>1953</v>
      </c>
    </row>
    <row r="24" spans="1:19" x14ac:dyDescent="0.25">
      <c r="A24" t="s">
        <v>1775</v>
      </c>
      <c r="E24" t="s">
        <v>219</v>
      </c>
      <c r="G24" t="s">
        <v>1002</v>
      </c>
      <c r="H24" t="s">
        <v>1016</v>
      </c>
      <c r="M24" t="s">
        <v>1439</v>
      </c>
      <c r="N24" t="s">
        <v>1776</v>
      </c>
    </row>
    <row r="25" spans="1:19" x14ac:dyDescent="0.25">
      <c r="A25" t="s">
        <v>1637</v>
      </c>
      <c r="B25" t="s">
        <v>1638</v>
      </c>
      <c r="D25" t="s">
        <v>1639</v>
      </c>
      <c r="E25" t="s">
        <v>349</v>
      </c>
      <c r="F25" t="s">
        <v>1640</v>
      </c>
      <c r="G25" t="s">
        <v>1002</v>
      </c>
      <c r="H25" t="s">
        <v>1016</v>
      </c>
      <c r="I25" t="s">
        <v>1641</v>
      </c>
      <c r="J25" t="s">
        <v>1642</v>
      </c>
      <c r="K25" t="s">
        <v>1643</v>
      </c>
      <c r="M25" t="s">
        <v>1425</v>
      </c>
      <c r="N25" t="s">
        <v>1644</v>
      </c>
      <c r="O25" t="s">
        <v>515</v>
      </c>
      <c r="P25" t="s">
        <v>1645</v>
      </c>
      <c r="Q25" t="s">
        <v>1643</v>
      </c>
      <c r="R25" t="s">
        <v>1643</v>
      </c>
    </row>
    <row r="26" spans="1:19" x14ac:dyDescent="0.25">
      <c r="A26" t="s">
        <v>2324</v>
      </c>
      <c r="B26" t="s">
        <v>2325</v>
      </c>
      <c r="D26" t="s">
        <v>2326</v>
      </c>
      <c r="F26">
        <v>1300</v>
      </c>
      <c r="G26" t="s">
        <v>611</v>
      </c>
      <c r="H26" t="s">
        <v>1033</v>
      </c>
      <c r="I26" t="s">
        <v>2327</v>
      </c>
      <c r="J26" t="s">
        <v>2328</v>
      </c>
      <c r="M26" t="s">
        <v>1329</v>
      </c>
      <c r="N26" t="s">
        <v>2329</v>
      </c>
      <c r="O26" t="s">
        <v>1395</v>
      </c>
      <c r="P26" t="s">
        <v>2330</v>
      </c>
    </row>
    <row r="27" spans="1:19" x14ac:dyDescent="0.25">
      <c r="A27" t="s">
        <v>2324</v>
      </c>
      <c r="B27" t="s">
        <v>2331</v>
      </c>
      <c r="C27" t="s">
        <v>2332</v>
      </c>
      <c r="D27" t="s">
        <v>2333</v>
      </c>
      <c r="F27">
        <v>2009</v>
      </c>
      <c r="G27" t="s">
        <v>611</v>
      </c>
      <c r="H27" t="s">
        <v>1033</v>
      </c>
      <c r="I27" t="s">
        <v>2327</v>
      </c>
      <c r="J27" t="s">
        <v>2328</v>
      </c>
      <c r="M27" t="s">
        <v>1329</v>
      </c>
      <c r="N27" t="s">
        <v>2329</v>
      </c>
      <c r="O27" t="s">
        <v>1395</v>
      </c>
    </row>
    <row r="28" spans="1:19" x14ac:dyDescent="0.25">
      <c r="A28" t="s">
        <v>1397</v>
      </c>
      <c r="B28" t="s">
        <v>1398</v>
      </c>
      <c r="D28" t="s">
        <v>1399</v>
      </c>
      <c r="E28" t="s">
        <v>1400</v>
      </c>
      <c r="F28">
        <v>35242</v>
      </c>
      <c r="G28" t="s">
        <v>1002</v>
      </c>
      <c r="H28" t="s">
        <v>1016</v>
      </c>
      <c r="M28" t="s">
        <v>1401</v>
      </c>
      <c r="N28" t="s">
        <v>1402</v>
      </c>
      <c r="O28" t="s">
        <v>1020</v>
      </c>
    </row>
    <row r="29" spans="1:19" x14ac:dyDescent="0.25">
      <c r="A29" t="s">
        <v>1704</v>
      </c>
      <c r="H29" t="s">
        <v>1705</v>
      </c>
    </row>
    <row r="30" spans="1:19" x14ac:dyDescent="0.25">
      <c r="A30" t="s">
        <v>1704</v>
      </c>
      <c r="G30" t="s">
        <v>358</v>
      </c>
      <c r="H30" t="s">
        <v>1705</v>
      </c>
    </row>
    <row r="31" spans="1:19" x14ac:dyDescent="0.25">
      <c r="A31" t="s">
        <v>1704</v>
      </c>
      <c r="G31" t="s">
        <v>929</v>
      </c>
      <c r="H31" t="s">
        <v>1705</v>
      </c>
    </row>
    <row r="32" spans="1:19" x14ac:dyDescent="0.25">
      <c r="A32" t="s">
        <v>1965</v>
      </c>
      <c r="B32" t="s">
        <v>1966</v>
      </c>
      <c r="D32" t="s">
        <v>1967</v>
      </c>
      <c r="F32">
        <v>34295</v>
      </c>
      <c r="G32" t="s">
        <v>754</v>
      </c>
      <c r="H32" t="s">
        <v>1193</v>
      </c>
      <c r="I32" t="s">
        <v>1968</v>
      </c>
      <c r="K32" t="s">
        <v>1969</v>
      </c>
      <c r="M32" t="s">
        <v>1970</v>
      </c>
      <c r="N32" t="s">
        <v>1971</v>
      </c>
      <c r="O32" t="s">
        <v>1972</v>
      </c>
      <c r="P32" t="s">
        <v>1973</v>
      </c>
      <c r="Q32" t="s">
        <v>1974</v>
      </c>
      <c r="R32" t="s">
        <v>1969</v>
      </c>
      <c r="S32" t="s">
        <v>1974</v>
      </c>
    </row>
    <row r="33" spans="1:19" x14ac:dyDescent="0.25">
      <c r="A33" t="s">
        <v>2276</v>
      </c>
      <c r="B33" t="s">
        <v>2277</v>
      </c>
      <c r="D33" t="s">
        <v>2278</v>
      </c>
      <c r="E33" t="s">
        <v>909</v>
      </c>
      <c r="F33">
        <v>46804</v>
      </c>
      <c r="G33" t="s">
        <v>1002</v>
      </c>
      <c r="H33" t="s">
        <v>1016</v>
      </c>
      <c r="K33" t="s">
        <v>2279</v>
      </c>
      <c r="M33" t="s">
        <v>1606</v>
      </c>
      <c r="N33" t="s">
        <v>2280</v>
      </c>
      <c r="O33" t="s">
        <v>2281</v>
      </c>
      <c r="P33" t="s">
        <v>2282</v>
      </c>
      <c r="Q33" t="s">
        <v>2279</v>
      </c>
    </row>
    <row r="34" spans="1:19" x14ac:dyDescent="0.25">
      <c r="A34" t="s">
        <v>1064</v>
      </c>
      <c r="B34" t="s">
        <v>1065</v>
      </c>
      <c r="C34" t="s">
        <v>1066</v>
      </c>
      <c r="D34" t="s">
        <v>1067</v>
      </c>
      <c r="E34" t="s">
        <v>254</v>
      </c>
      <c r="F34">
        <v>45401</v>
      </c>
      <c r="G34" t="s">
        <v>1002</v>
      </c>
      <c r="H34" t="s">
        <v>1016</v>
      </c>
      <c r="K34" t="s">
        <v>1068</v>
      </c>
      <c r="M34" t="s">
        <v>1069</v>
      </c>
      <c r="N34" t="s">
        <v>1070</v>
      </c>
      <c r="O34" t="s">
        <v>1020</v>
      </c>
      <c r="Q34" t="s">
        <v>1068</v>
      </c>
      <c r="R34" t="s">
        <v>1068</v>
      </c>
    </row>
    <row r="35" spans="1:19" x14ac:dyDescent="0.25">
      <c r="A35" t="s">
        <v>1096</v>
      </c>
      <c r="B35" t="s">
        <v>1097</v>
      </c>
      <c r="C35" t="s">
        <v>1098</v>
      </c>
      <c r="D35" t="s">
        <v>1099</v>
      </c>
      <c r="E35" t="s">
        <v>265</v>
      </c>
      <c r="F35">
        <v>99921</v>
      </c>
      <c r="G35" t="s">
        <v>1002</v>
      </c>
      <c r="H35" t="s">
        <v>1016</v>
      </c>
      <c r="K35" t="s">
        <v>1100</v>
      </c>
      <c r="M35" t="s">
        <v>1069</v>
      </c>
      <c r="N35" t="s">
        <v>1101</v>
      </c>
      <c r="O35" t="s">
        <v>1020</v>
      </c>
      <c r="Q35" t="s">
        <v>1100</v>
      </c>
    </row>
    <row r="36" spans="1:19" x14ac:dyDescent="0.25">
      <c r="A36" t="s">
        <v>1215</v>
      </c>
      <c r="B36" t="s">
        <v>1216</v>
      </c>
      <c r="D36" t="s">
        <v>339</v>
      </c>
      <c r="E36" t="s">
        <v>335</v>
      </c>
      <c r="F36">
        <v>85260</v>
      </c>
      <c r="G36" t="s">
        <v>1002</v>
      </c>
      <c r="H36" t="s">
        <v>1217</v>
      </c>
      <c r="I36" t="s">
        <v>1218</v>
      </c>
      <c r="K36" t="s">
        <v>1219</v>
      </c>
      <c r="M36" t="s">
        <v>1220</v>
      </c>
      <c r="N36" t="s">
        <v>1221</v>
      </c>
      <c r="O36" t="s">
        <v>515</v>
      </c>
      <c r="P36" t="s">
        <v>1218</v>
      </c>
      <c r="Q36" t="s">
        <v>1222</v>
      </c>
      <c r="R36" t="s">
        <v>1219</v>
      </c>
      <c r="S36" t="s">
        <v>1222</v>
      </c>
    </row>
    <row r="37" spans="1:19" x14ac:dyDescent="0.25">
      <c r="A37" t="s">
        <v>1143</v>
      </c>
      <c r="B37" t="s">
        <v>1144</v>
      </c>
      <c r="D37" t="s">
        <v>1145</v>
      </c>
      <c r="E37" t="s">
        <v>285</v>
      </c>
      <c r="F37">
        <v>49002</v>
      </c>
      <c r="G37" t="s">
        <v>1002</v>
      </c>
      <c r="H37" t="s">
        <v>1016</v>
      </c>
      <c r="L37" t="s">
        <v>1146</v>
      </c>
      <c r="M37" t="s">
        <v>1147</v>
      </c>
      <c r="N37" t="s">
        <v>1148</v>
      </c>
      <c r="O37" t="s">
        <v>1020</v>
      </c>
      <c r="Q37" t="s">
        <v>1146</v>
      </c>
      <c r="S37" t="s">
        <v>1146</v>
      </c>
    </row>
    <row r="38" spans="1:19" x14ac:dyDescent="0.25">
      <c r="A38" t="s">
        <v>1325</v>
      </c>
      <c r="B38" t="s">
        <v>1326</v>
      </c>
      <c r="D38" t="s">
        <v>1327</v>
      </c>
      <c r="E38" t="s">
        <v>248</v>
      </c>
      <c r="F38">
        <v>84060</v>
      </c>
      <c r="G38" t="s">
        <v>1002</v>
      </c>
      <c r="H38" t="s">
        <v>1016</v>
      </c>
      <c r="K38" t="s">
        <v>1328</v>
      </c>
      <c r="M38" t="s">
        <v>1329</v>
      </c>
      <c r="N38" t="s">
        <v>1330</v>
      </c>
      <c r="O38" t="s">
        <v>1020</v>
      </c>
      <c r="Q38" t="s">
        <v>1328</v>
      </c>
    </row>
    <row r="39" spans="1:19" x14ac:dyDescent="0.25">
      <c r="A39" t="s">
        <v>2207</v>
      </c>
      <c r="B39" t="s">
        <v>2208</v>
      </c>
      <c r="D39" t="s">
        <v>2209</v>
      </c>
      <c r="E39" t="s">
        <v>520</v>
      </c>
      <c r="F39" t="s">
        <v>2210</v>
      </c>
      <c r="G39" t="s">
        <v>1002</v>
      </c>
      <c r="H39" t="s">
        <v>1016</v>
      </c>
      <c r="K39" t="s">
        <v>2211</v>
      </c>
      <c r="M39" t="s">
        <v>2212</v>
      </c>
      <c r="N39" t="s">
        <v>1816</v>
      </c>
      <c r="O39" t="s">
        <v>1020</v>
      </c>
      <c r="P39" t="s">
        <v>2213</v>
      </c>
      <c r="Q39" t="s">
        <v>2214</v>
      </c>
      <c r="R39" t="s">
        <v>2214</v>
      </c>
    </row>
    <row r="40" spans="1:19" x14ac:dyDescent="0.25">
      <c r="A40" t="s">
        <v>1171</v>
      </c>
      <c r="B40" t="s">
        <v>1172</v>
      </c>
      <c r="D40" t="s">
        <v>468</v>
      </c>
      <c r="E40" t="s">
        <v>236</v>
      </c>
      <c r="F40">
        <v>66762</v>
      </c>
      <c r="G40" t="s">
        <v>1002</v>
      </c>
      <c r="H40" t="s">
        <v>1016</v>
      </c>
      <c r="K40" t="s">
        <v>1173</v>
      </c>
      <c r="M40" t="s">
        <v>1174</v>
      </c>
      <c r="N40" t="s">
        <v>1175</v>
      </c>
      <c r="O40" t="s">
        <v>1176</v>
      </c>
      <c r="P40" t="s">
        <v>1177</v>
      </c>
      <c r="Q40" t="s">
        <v>1173</v>
      </c>
    </row>
    <row r="41" spans="1:19" x14ac:dyDescent="0.25">
      <c r="A41" t="s">
        <v>2176</v>
      </c>
      <c r="B41" t="s">
        <v>2177</v>
      </c>
      <c r="D41" t="s">
        <v>849</v>
      </c>
      <c r="E41" t="s">
        <v>206</v>
      </c>
      <c r="F41" t="s">
        <v>2178</v>
      </c>
      <c r="G41" t="s">
        <v>1002</v>
      </c>
      <c r="H41" t="s">
        <v>1016</v>
      </c>
      <c r="K41" t="s">
        <v>2179</v>
      </c>
      <c r="M41" t="s">
        <v>2180</v>
      </c>
      <c r="N41" t="s">
        <v>2181</v>
      </c>
      <c r="O41" t="s">
        <v>1010</v>
      </c>
      <c r="P41" t="s">
        <v>2182</v>
      </c>
      <c r="Q41" t="s">
        <v>2179</v>
      </c>
    </row>
    <row r="42" spans="1:19" x14ac:dyDescent="0.25">
      <c r="A42" t="s">
        <v>1205</v>
      </c>
      <c r="B42" t="s">
        <v>1206</v>
      </c>
      <c r="C42" t="s">
        <v>1207</v>
      </c>
      <c r="D42" t="s">
        <v>1208</v>
      </c>
      <c r="F42">
        <v>9490</v>
      </c>
      <c r="G42" t="s">
        <v>1209</v>
      </c>
      <c r="H42" t="s">
        <v>1016</v>
      </c>
      <c r="K42" t="s">
        <v>1210</v>
      </c>
      <c r="M42" t="s">
        <v>1211</v>
      </c>
      <c r="N42" t="s">
        <v>1212</v>
      </c>
      <c r="O42" t="s">
        <v>1127</v>
      </c>
      <c r="P42" t="s">
        <v>1213</v>
      </c>
      <c r="Q42" t="s">
        <v>1210</v>
      </c>
    </row>
    <row r="43" spans="1:19" x14ac:dyDescent="0.25">
      <c r="A43" t="s">
        <v>1446</v>
      </c>
      <c r="B43" t="s">
        <v>1447</v>
      </c>
      <c r="D43" t="s">
        <v>87</v>
      </c>
      <c r="E43" t="s">
        <v>88</v>
      </c>
      <c r="F43">
        <v>2145</v>
      </c>
      <c r="G43" t="s">
        <v>451</v>
      </c>
      <c r="H43" t="s">
        <v>1448</v>
      </c>
      <c r="I43" t="s">
        <v>1449</v>
      </c>
      <c r="J43" t="s">
        <v>1450</v>
      </c>
      <c r="K43" t="s">
        <v>1451</v>
      </c>
      <c r="M43" t="s">
        <v>1452</v>
      </c>
      <c r="N43" t="s">
        <v>1453</v>
      </c>
      <c r="O43" t="s">
        <v>1203</v>
      </c>
      <c r="P43" t="s">
        <v>1454</v>
      </c>
      <c r="Q43" t="s">
        <v>1455</v>
      </c>
      <c r="S43" t="s">
        <v>1455</v>
      </c>
    </row>
    <row r="44" spans="1:19" x14ac:dyDescent="0.25">
      <c r="A44" t="s">
        <v>1446</v>
      </c>
      <c r="B44" t="s">
        <v>1447</v>
      </c>
      <c r="D44" t="s">
        <v>87</v>
      </c>
      <c r="E44" t="s">
        <v>88</v>
      </c>
      <c r="F44">
        <v>2145</v>
      </c>
      <c r="G44" t="s">
        <v>451</v>
      </c>
      <c r="H44" t="s">
        <v>1448</v>
      </c>
      <c r="I44" t="s">
        <v>1449</v>
      </c>
      <c r="J44" t="s">
        <v>1450</v>
      </c>
      <c r="K44" t="s">
        <v>1451</v>
      </c>
      <c r="M44" t="s">
        <v>1253</v>
      </c>
      <c r="N44" t="s">
        <v>1456</v>
      </c>
      <c r="O44" t="s">
        <v>1457</v>
      </c>
      <c r="P44" t="s">
        <v>1458</v>
      </c>
      <c r="Q44" t="s">
        <v>1451</v>
      </c>
      <c r="R44" t="s">
        <v>1451</v>
      </c>
    </row>
    <row r="45" spans="1:19" x14ac:dyDescent="0.25">
      <c r="A45" t="s">
        <v>431</v>
      </c>
      <c r="B45" t="s">
        <v>432</v>
      </c>
      <c r="C45" t="s">
        <v>1344</v>
      </c>
      <c r="D45" t="s">
        <v>433</v>
      </c>
      <c r="E45" t="s">
        <v>349</v>
      </c>
      <c r="F45">
        <v>91406</v>
      </c>
      <c r="G45" t="s">
        <v>1002</v>
      </c>
      <c r="H45" t="s">
        <v>1217</v>
      </c>
      <c r="I45" t="s">
        <v>1345</v>
      </c>
      <c r="J45" t="s">
        <v>437</v>
      </c>
      <c r="K45" t="s">
        <v>1346</v>
      </c>
      <c r="M45" t="s">
        <v>1347</v>
      </c>
      <c r="N45" t="s">
        <v>1348</v>
      </c>
      <c r="O45" t="s">
        <v>1349</v>
      </c>
      <c r="P45" t="s">
        <v>1350</v>
      </c>
      <c r="Q45" t="s">
        <v>1346</v>
      </c>
    </row>
    <row r="46" spans="1:19" x14ac:dyDescent="0.25">
      <c r="A46" t="s">
        <v>1186</v>
      </c>
      <c r="B46" t="s">
        <v>1187</v>
      </c>
      <c r="D46" t="s">
        <v>1188</v>
      </c>
      <c r="E46" t="s">
        <v>325</v>
      </c>
      <c r="F46">
        <v>74820</v>
      </c>
      <c r="G46" t="s">
        <v>1002</v>
      </c>
      <c r="H46" t="s">
        <v>1016</v>
      </c>
      <c r="L46" t="s">
        <v>1189</v>
      </c>
      <c r="M46" t="s">
        <v>1059</v>
      </c>
      <c r="N46" t="s">
        <v>1190</v>
      </c>
      <c r="O46" t="s">
        <v>1020</v>
      </c>
      <c r="Q46" t="s">
        <v>1189</v>
      </c>
      <c r="S46" t="s">
        <v>1189</v>
      </c>
    </row>
    <row r="47" spans="1:19" x14ac:dyDescent="0.25">
      <c r="A47" t="s">
        <v>2184</v>
      </c>
      <c r="B47" t="s">
        <v>2185</v>
      </c>
      <c r="D47" t="s">
        <v>688</v>
      </c>
      <c r="E47" t="s">
        <v>1845</v>
      </c>
      <c r="F47" t="s">
        <v>2186</v>
      </c>
      <c r="G47" t="s">
        <v>358</v>
      </c>
      <c r="H47" t="s">
        <v>1016</v>
      </c>
      <c r="K47" t="s">
        <v>2187</v>
      </c>
      <c r="M47" t="s">
        <v>1147</v>
      </c>
      <c r="N47" t="s">
        <v>2188</v>
      </c>
      <c r="O47" t="s">
        <v>2189</v>
      </c>
      <c r="P47" t="s">
        <v>2190</v>
      </c>
      <c r="Q47" t="s">
        <v>2187</v>
      </c>
    </row>
    <row r="48" spans="1:19" x14ac:dyDescent="0.25">
      <c r="A48" t="s">
        <v>2153</v>
      </c>
      <c r="B48" t="s">
        <v>2154</v>
      </c>
      <c r="D48" t="s">
        <v>2155</v>
      </c>
      <c r="F48">
        <v>5</v>
      </c>
      <c r="G48" t="s">
        <v>2152</v>
      </c>
      <c r="H48" t="s">
        <v>1016</v>
      </c>
      <c r="J48" t="s">
        <v>2156</v>
      </c>
      <c r="K48" t="s">
        <v>2157</v>
      </c>
      <c r="M48" t="s">
        <v>2158</v>
      </c>
      <c r="N48" t="s">
        <v>2159</v>
      </c>
      <c r="O48" t="s">
        <v>1176</v>
      </c>
      <c r="P48" t="s">
        <v>2160</v>
      </c>
      <c r="Q48" t="s">
        <v>2161</v>
      </c>
      <c r="S48" t="s">
        <v>2161</v>
      </c>
    </row>
    <row r="49" spans="1:19" x14ac:dyDescent="0.25">
      <c r="A49" t="s">
        <v>2153</v>
      </c>
      <c r="B49" t="s">
        <v>2154</v>
      </c>
      <c r="D49" t="s">
        <v>2155</v>
      </c>
      <c r="F49">
        <v>5</v>
      </c>
      <c r="G49" t="s">
        <v>2152</v>
      </c>
      <c r="H49" t="s">
        <v>1016</v>
      </c>
      <c r="J49" t="s">
        <v>2156</v>
      </c>
      <c r="K49" t="s">
        <v>2157</v>
      </c>
      <c r="M49" t="s">
        <v>1867</v>
      </c>
      <c r="N49" t="s">
        <v>2162</v>
      </c>
      <c r="O49" t="s">
        <v>2163</v>
      </c>
      <c r="P49" t="s">
        <v>2164</v>
      </c>
      <c r="Q49" t="s">
        <v>2157</v>
      </c>
    </row>
    <row r="50" spans="1:19" x14ac:dyDescent="0.25">
      <c r="A50" t="s">
        <v>1403</v>
      </c>
      <c r="B50" t="s">
        <v>1404</v>
      </c>
      <c r="C50" t="s">
        <v>1405</v>
      </c>
      <c r="D50" t="s">
        <v>1406</v>
      </c>
      <c r="E50" t="s">
        <v>1407</v>
      </c>
      <c r="F50">
        <v>58108</v>
      </c>
      <c r="G50" t="s">
        <v>1002</v>
      </c>
      <c r="H50" t="s">
        <v>1016</v>
      </c>
      <c r="K50" t="s">
        <v>1408</v>
      </c>
      <c r="M50" t="s">
        <v>1409</v>
      </c>
      <c r="N50" t="s">
        <v>1410</v>
      </c>
      <c r="O50" t="s">
        <v>1020</v>
      </c>
      <c r="Q50" t="s">
        <v>1408</v>
      </c>
    </row>
    <row r="51" spans="1:19" x14ac:dyDescent="0.25">
      <c r="A51" t="s">
        <v>1283</v>
      </c>
      <c r="B51" t="s">
        <v>1284</v>
      </c>
      <c r="C51" t="s">
        <v>1285</v>
      </c>
      <c r="D51" t="s">
        <v>1286</v>
      </c>
      <c r="E51" t="s">
        <v>349</v>
      </c>
      <c r="F51">
        <v>93703</v>
      </c>
      <c r="G51" t="s">
        <v>1002</v>
      </c>
      <c r="H51" t="s">
        <v>1033</v>
      </c>
      <c r="I51" t="s">
        <v>1287</v>
      </c>
      <c r="J51" t="s">
        <v>1288</v>
      </c>
      <c r="K51" t="s">
        <v>1289</v>
      </c>
      <c r="M51" t="s">
        <v>1290</v>
      </c>
      <c r="N51" t="s">
        <v>1291</v>
      </c>
      <c r="O51" t="s">
        <v>1039</v>
      </c>
      <c r="P51" t="s">
        <v>1292</v>
      </c>
      <c r="Q51" t="s">
        <v>1289</v>
      </c>
    </row>
    <row r="52" spans="1:19" x14ac:dyDescent="0.25">
      <c r="A52" t="s">
        <v>1665</v>
      </c>
      <c r="B52" t="s">
        <v>1666</v>
      </c>
      <c r="D52" t="s">
        <v>777</v>
      </c>
      <c r="E52" t="s">
        <v>541</v>
      </c>
      <c r="F52">
        <v>38655</v>
      </c>
      <c r="G52" t="s">
        <v>1002</v>
      </c>
      <c r="H52" t="s">
        <v>1016</v>
      </c>
      <c r="K52" t="s">
        <v>1667</v>
      </c>
      <c r="M52" t="s">
        <v>1668</v>
      </c>
      <c r="N52" t="s">
        <v>1669</v>
      </c>
      <c r="O52" t="s">
        <v>1020</v>
      </c>
      <c r="P52" t="s">
        <v>1670</v>
      </c>
      <c r="Q52" t="s">
        <v>1671</v>
      </c>
      <c r="R52" t="s">
        <v>1672</v>
      </c>
      <c r="S52" t="s">
        <v>1671</v>
      </c>
    </row>
    <row r="53" spans="1:19" x14ac:dyDescent="0.25">
      <c r="A53" t="s">
        <v>2395</v>
      </c>
      <c r="B53" t="s">
        <v>2396</v>
      </c>
      <c r="D53" t="s">
        <v>2397</v>
      </c>
      <c r="E53" t="s">
        <v>254</v>
      </c>
      <c r="F53">
        <v>44512</v>
      </c>
      <c r="G53" t="s">
        <v>1002</v>
      </c>
      <c r="H53" t="s">
        <v>1016</v>
      </c>
      <c r="K53" t="s">
        <v>2398</v>
      </c>
      <c r="M53" t="s">
        <v>2399</v>
      </c>
      <c r="N53" t="s">
        <v>2400</v>
      </c>
      <c r="O53" t="s">
        <v>1020</v>
      </c>
      <c r="Q53" t="s">
        <v>2398</v>
      </c>
    </row>
    <row r="54" spans="1:19" x14ac:dyDescent="0.25">
      <c r="A54" t="s">
        <v>1857</v>
      </c>
      <c r="B54" t="s">
        <v>1858</v>
      </c>
      <c r="D54" t="s">
        <v>1859</v>
      </c>
      <c r="E54" t="s">
        <v>375</v>
      </c>
      <c r="F54">
        <v>33716</v>
      </c>
      <c r="G54" t="s">
        <v>1002</v>
      </c>
      <c r="H54" t="s">
        <v>1016</v>
      </c>
      <c r="M54" t="s">
        <v>1860</v>
      </c>
      <c r="N54" t="s">
        <v>1861</v>
      </c>
      <c r="O54" t="s">
        <v>1010</v>
      </c>
      <c r="P54" t="s">
        <v>1862</v>
      </c>
      <c r="Q54" t="s">
        <v>1863</v>
      </c>
      <c r="S54" t="s">
        <v>1863</v>
      </c>
    </row>
    <row r="55" spans="1:19" x14ac:dyDescent="0.25">
      <c r="A55" t="s">
        <v>2386</v>
      </c>
      <c r="B55" t="s">
        <v>2387</v>
      </c>
      <c r="C55" t="s">
        <v>2388</v>
      </c>
      <c r="D55" t="s">
        <v>2389</v>
      </c>
      <c r="E55" t="s">
        <v>254</v>
      </c>
      <c r="F55" t="s">
        <v>2390</v>
      </c>
      <c r="G55" t="s">
        <v>1002</v>
      </c>
      <c r="H55" t="s">
        <v>1016</v>
      </c>
      <c r="M55" t="s">
        <v>2391</v>
      </c>
      <c r="N55" t="s">
        <v>2392</v>
      </c>
      <c r="O55" t="s">
        <v>1972</v>
      </c>
      <c r="P55" t="s">
        <v>2393</v>
      </c>
      <c r="Q55" t="s">
        <v>2394</v>
      </c>
      <c r="S55" t="s">
        <v>2394</v>
      </c>
    </row>
    <row r="56" spans="1:19" x14ac:dyDescent="0.25">
      <c r="A56" t="s">
        <v>1103</v>
      </c>
      <c r="B56" t="s">
        <v>1104</v>
      </c>
      <c r="D56" t="s">
        <v>849</v>
      </c>
      <c r="E56" t="s">
        <v>206</v>
      </c>
      <c r="F56">
        <v>30309</v>
      </c>
      <c r="G56" t="s">
        <v>1002</v>
      </c>
      <c r="H56" t="s">
        <v>1016</v>
      </c>
      <c r="K56" t="s">
        <v>1105</v>
      </c>
      <c r="M56" t="s">
        <v>1106</v>
      </c>
      <c r="N56" t="s">
        <v>1107</v>
      </c>
      <c r="O56" t="s">
        <v>1010</v>
      </c>
      <c r="P56" t="s">
        <v>1108</v>
      </c>
      <c r="Q56" t="s">
        <v>1105</v>
      </c>
    </row>
    <row r="57" spans="1:19" x14ac:dyDescent="0.25">
      <c r="A57" t="s">
        <v>1029</v>
      </c>
      <c r="B57" t="s">
        <v>1030</v>
      </c>
      <c r="D57" t="s">
        <v>1031</v>
      </c>
      <c r="E57" t="s">
        <v>236</v>
      </c>
      <c r="F57" t="s">
        <v>1032</v>
      </c>
      <c r="G57" t="s">
        <v>1002</v>
      </c>
      <c r="H57" t="s">
        <v>1033</v>
      </c>
      <c r="I57" t="s">
        <v>1034</v>
      </c>
      <c r="J57" t="s">
        <v>1035</v>
      </c>
      <c r="K57" t="s">
        <v>1036</v>
      </c>
      <c r="M57" t="s">
        <v>1037</v>
      </c>
      <c r="N57" t="s">
        <v>1038</v>
      </c>
      <c r="O57" t="s">
        <v>1039</v>
      </c>
      <c r="P57" t="s">
        <v>1040</v>
      </c>
      <c r="Q57" t="s">
        <v>1041</v>
      </c>
      <c r="R57" t="s">
        <v>1041</v>
      </c>
    </row>
    <row r="58" spans="1:19" x14ac:dyDescent="0.25">
      <c r="A58" t="s">
        <v>2362</v>
      </c>
      <c r="B58" t="s">
        <v>2363</v>
      </c>
      <c r="D58" t="s">
        <v>2364</v>
      </c>
      <c r="F58">
        <v>968</v>
      </c>
      <c r="G58" t="s">
        <v>508</v>
      </c>
      <c r="H58" t="s">
        <v>1016</v>
      </c>
      <c r="K58" t="s">
        <v>2365</v>
      </c>
      <c r="M58" t="s">
        <v>1201</v>
      </c>
      <c r="N58" t="s">
        <v>2366</v>
      </c>
      <c r="O58" t="s">
        <v>2367</v>
      </c>
      <c r="P58" t="s">
        <v>2368</v>
      </c>
      <c r="Q58" t="s">
        <v>2369</v>
      </c>
      <c r="R58" t="s">
        <v>2370</v>
      </c>
      <c r="S58" t="s">
        <v>2369</v>
      </c>
    </row>
    <row r="59" spans="1:19" x14ac:dyDescent="0.25">
      <c r="A59" t="s">
        <v>2362</v>
      </c>
      <c r="B59" t="s">
        <v>2363</v>
      </c>
      <c r="D59" t="s">
        <v>2364</v>
      </c>
      <c r="F59">
        <v>968</v>
      </c>
      <c r="G59" t="s">
        <v>508</v>
      </c>
      <c r="H59" t="s">
        <v>1016</v>
      </c>
      <c r="K59" t="s">
        <v>2365</v>
      </c>
      <c r="M59" t="s">
        <v>2337</v>
      </c>
      <c r="N59" t="s">
        <v>2371</v>
      </c>
      <c r="O59" t="s">
        <v>1395</v>
      </c>
      <c r="Q59" t="s">
        <v>2365</v>
      </c>
    </row>
    <row r="60" spans="1:19" x14ac:dyDescent="0.25">
      <c r="A60" t="s">
        <v>1758</v>
      </c>
      <c r="B60" t="s">
        <v>1759</v>
      </c>
      <c r="C60" t="s">
        <v>1760</v>
      </c>
      <c r="D60" t="s">
        <v>1761</v>
      </c>
      <c r="F60" t="s">
        <v>1762</v>
      </c>
      <c r="G60" t="s">
        <v>478</v>
      </c>
      <c r="H60" t="s">
        <v>1016</v>
      </c>
      <c r="K60" t="s">
        <v>1763</v>
      </c>
      <c r="M60" t="s">
        <v>1764</v>
      </c>
      <c r="N60" t="s">
        <v>1765</v>
      </c>
      <c r="Q60" t="s">
        <v>1763</v>
      </c>
    </row>
    <row r="61" spans="1:19" x14ac:dyDescent="0.25">
      <c r="A61" t="s">
        <v>1584</v>
      </c>
      <c r="B61" t="s">
        <v>1585</v>
      </c>
      <c r="D61" t="s">
        <v>1586</v>
      </c>
      <c r="E61" t="s">
        <v>535</v>
      </c>
      <c r="F61">
        <v>63131</v>
      </c>
      <c r="G61" t="s">
        <v>1002</v>
      </c>
      <c r="H61" t="s">
        <v>1016</v>
      </c>
      <c r="K61" t="s">
        <v>1587</v>
      </c>
      <c r="M61" t="s">
        <v>1588</v>
      </c>
      <c r="N61" t="s">
        <v>1589</v>
      </c>
      <c r="O61" t="s">
        <v>1176</v>
      </c>
      <c r="Q61" t="s">
        <v>1587</v>
      </c>
    </row>
    <row r="62" spans="1:19" x14ac:dyDescent="0.25">
      <c r="A62" t="s">
        <v>1584</v>
      </c>
      <c r="B62" t="s">
        <v>1585</v>
      </c>
      <c r="D62" t="s">
        <v>1586</v>
      </c>
      <c r="E62" t="s">
        <v>535</v>
      </c>
      <c r="F62">
        <v>63131</v>
      </c>
      <c r="G62" t="s">
        <v>1002</v>
      </c>
      <c r="H62" t="s">
        <v>1016</v>
      </c>
      <c r="K62" t="s">
        <v>1587</v>
      </c>
      <c r="M62" t="s">
        <v>1590</v>
      </c>
      <c r="N62" t="s">
        <v>1591</v>
      </c>
      <c r="O62" t="s">
        <v>1592</v>
      </c>
      <c r="Q62" t="s">
        <v>1587</v>
      </c>
    </row>
    <row r="63" spans="1:19" x14ac:dyDescent="0.25">
      <c r="A63" t="s">
        <v>1571</v>
      </c>
      <c r="G63" t="s">
        <v>478</v>
      </c>
      <c r="H63" t="s">
        <v>1016</v>
      </c>
    </row>
    <row r="64" spans="1:19" x14ac:dyDescent="0.25">
      <c r="A64" t="s">
        <v>2354</v>
      </c>
      <c r="B64" t="s">
        <v>2355</v>
      </c>
      <c r="C64" t="s">
        <v>2356</v>
      </c>
      <c r="D64" t="s">
        <v>2357</v>
      </c>
      <c r="E64" t="s">
        <v>219</v>
      </c>
      <c r="F64">
        <v>75069</v>
      </c>
      <c r="G64" t="s">
        <v>1002</v>
      </c>
      <c r="H64" t="s">
        <v>1016</v>
      </c>
      <c r="J64" t="s">
        <v>2358</v>
      </c>
      <c r="K64" t="s">
        <v>2359</v>
      </c>
      <c r="M64" t="s">
        <v>1860</v>
      </c>
      <c r="N64" t="s">
        <v>1884</v>
      </c>
      <c r="O64" t="s">
        <v>1039</v>
      </c>
      <c r="P64" t="s">
        <v>2360</v>
      </c>
      <c r="Q64" t="s">
        <v>2359</v>
      </c>
      <c r="R64" t="s">
        <v>2359</v>
      </c>
    </row>
    <row r="65" spans="1:19" x14ac:dyDescent="0.25">
      <c r="A65" t="s">
        <v>1656</v>
      </c>
      <c r="B65" t="s">
        <v>1657</v>
      </c>
      <c r="D65" t="s">
        <v>352</v>
      </c>
      <c r="E65" t="s">
        <v>583</v>
      </c>
      <c r="F65">
        <v>70809</v>
      </c>
      <c r="G65" t="s">
        <v>1002</v>
      </c>
      <c r="H65" t="s">
        <v>1016</v>
      </c>
      <c r="J65" t="s">
        <v>1658</v>
      </c>
      <c r="K65" t="s">
        <v>1659</v>
      </c>
      <c r="M65" t="s">
        <v>1059</v>
      </c>
      <c r="N65" t="s">
        <v>1660</v>
      </c>
      <c r="O65" t="s">
        <v>1039</v>
      </c>
      <c r="P65" t="s">
        <v>1661</v>
      </c>
      <c r="Q65" t="s">
        <v>1659</v>
      </c>
    </row>
    <row r="66" spans="1:19" x14ac:dyDescent="0.25">
      <c r="A66" t="s">
        <v>1303</v>
      </c>
      <c r="B66" t="s">
        <v>1304</v>
      </c>
      <c r="D66" t="s">
        <v>1305</v>
      </c>
      <c r="E66" t="s">
        <v>313</v>
      </c>
      <c r="F66">
        <v>60511</v>
      </c>
      <c r="G66" t="s">
        <v>1002</v>
      </c>
      <c r="H66" t="s">
        <v>1016</v>
      </c>
      <c r="M66" t="s">
        <v>1059</v>
      </c>
      <c r="N66" t="s">
        <v>1306</v>
      </c>
      <c r="O66" t="s">
        <v>1176</v>
      </c>
      <c r="Q66" t="s">
        <v>1307</v>
      </c>
      <c r="R66" t="s">
        <v>1307</v>
      </c>
    </row>
    <row r="67" spans="1:19" x14ac:dyDescent="0.25">
      <c r="A67" t="s">
        <v>1249</v>
      </c>
      <c r="B67" t="s">
        <v>1250</v>
      </c>
      <c r="D67" t="s">
        <v>1251</v>
      </c>
      <c r="E67" t="s">
        <v>349</v>
      </c>
      <c r="F67">
        <v>93618</v>
      </c>
      <c r="G67" t="s">
        <v>1002</v>
      </c>
      <c r="H67" t="s">
        <v>1016</v>
      </c>
      <c r="K67" t="s">
        <v>1252</v>
      </c>
      <c r="M67" t="s">
        <v>1253</v>
      </c>
      <c r="N67" t="s">
        <v>1254</v>
      </c>
      <c r="Q67" t="s">
        <v>1252</v>
      </c>
    </row>
    <row r="68" spans="1:19" x14ac:dyDescent="0.25">
      <c r="A68" t="s">
        <v>2084</v>
      </c>
      <c r="B68" t="s">
        <v>2085</v>
      </c>
      <c r="D68" t="s">
        <v>361</v>
      </c>
      <c r="E68" t="s">
        <v>1256</v>
      </c>
      <c r="F68" t="s">
        <v>2086</v>
      </c>
      <c r="G68" t="s">
        <v>358</v>
      </c>
      <c r="H68" t="s">
        <v>1193</v>
      </c>
      <c r="I68" t="s">
        <v>2087</v>
      </c>
      <c r="J68" t="s">
        <v>2088</v>
      </c>
      <c r="K68" t="s">
        <v>2089</v>
      </c>
      <c r="M68" t="s">
        <v>2090</v>
      </c>
      <c r="N68" t="s">
        <v>2091</v>
      </c>
      <c r="O68" t="s">
        <v>1039</v>
      </c>
      <c r="Q68" t="s">
        <v>2089</v>
      </c>
    </row>
    <row r="69" spans="1:19" x14ac:dyDescent="0.25">
      <c r="A69" t="s">
        <v>2084</v>
      </c>
      <c r="B69" t="s">
        <v>2085</v>
      </c>
      <c r="D69" t="s">
        <v>361</v>
      </c>
      <c r="E69" t="s">
        <v>1256</v>
      </c>
      <c r="F69" t="s">
        <v>2086</v>
      </c>
      <c r="G69" t="s">
        <v>358</v>
      </c>
      <c r="H69" t="s">
        <v>1193</v>
      </c>
      <c r="I69" t="s">
        <v>2087</v>
      </c>
      <c r="J69" t="s">
        <v>2088</v>
      </c>
      <c r="K69" t="s">
        <v>2089</v>
      </c>
      <c r="M69" t="s">
        <v>2139</v>
      </c>
      <c r="N69" t="s">
        <v>2140</v>
      </c>
      <c r="O69" t="s">
        <v>1176</v>
      </c>
      <c r="P69" t="s">
        <v>2141</v>
      </c>
      <c r="Q69" t="s">
        <v>2089</v>
      </c>
    </row>
    <row r="70" spans="1:19" x14ac:dyDescent="0.25">
      <c r="A70" t="s">
        <v>1610</v>
      </c>
      <c r="B70" t="s">
        <v>1611</v>
      </c>
      <c r="D70" t="s">
        <v>1612</v>
      </c>
      <c r="E70" t="s">
        <v>559</v>
      </c>
      <c r="F70" t="s">
        <v>1613</v>
      </c>
      <c r="G70" t="s">
        <v>1002</v>
      </c>
      <c r="H70" t="s">
        <v>1016</v>
      </c>
      <c r="M70" t="s">
        <v>1614</v>
      </c>
      <c r="N70" t="s">
        <v>1615</v>
      </c>
      <c r="O70" t="s">
        <v>1028</v>
      </c>
      <c r="P70" t="s">
        <v>1616</v>
      </c>
      <c r="Q70" t="s">
        <v>1617</v>
      </c>
      <c r="R70" t="s">
        <v>1618</v>
      </c>
      <c r="S70" t="s">
        <v>1617</v>
      </c>
    </row>
    <row r="71" spans="1:19" x14ac:dyDescent="0.25">
      <c r="A71" t="s">
        <v>1484</v>
      </c>
      <c r="B71" t="s">
        <v>1485</v>
      </c>
      <c r="C71" t="s">
        <v>1486</v>
      </c>
      <c r="D71" t="s">
        <v>1487</v>
      </c>
      <c r="G71" t="s">
        <v>1472</v>
      </c>
      <c r="H71" t="s">
        <v>1193</v>
      </c>
      <c r="I71" t="s">
        <v>1488</v>
      </c>
      <c r="J71" t="s">
        <v>1489</v>
      </c>
      <c r="K71" t="s">
        <v>1490</v>
      </c>
      <c r="M71" t="s">
        <v>1491</v>
      </c>
      <c r="N71" t="s">
        <v>1492</v>
      </c>
      <c r="O71" t="s">
        <v>1377</v>
      </c>
      <c r="P71" t="s">
        <v>1493</v>
      </c>
      <c r="Q71" t="s">
        <v>1494</v>
      </c>
      <c r="R71" t="s">
        <v>1490</v>
      </c>
      <c r="S71" t="s">
        <v>1494</v>
      </c>
    </row>
    <row r="72" spans="1:19" x14ac:dyDescent="0.25">
      <c r="A72" t="s">
        <v>2217</v>
      </c>
      <c r="B72" t="s">
        <v>2218</v>
      </c>
      <c r="D72" t="s">
        <v>871</v>
      </c>
      <c r="E72" t="s">
        <v>206</v>
      </c>
      <c r="F72">
        <v>31757</v>
      </c>
      <c r="G72" t="s">
        <v>1002</v>
      </c>
      <c r="H72" t="s">
        <v>1016</v>
      </c>
      <c r="J72" t="s">
        <v>2219</v>
      </c>
      <c r="M72" t="s">
        <v>1106</v>
      </c>
      <c r="N72" t="s">
        <v>2220</v>
      </c>
      <c r="O72" t="s">
        <v>2221</v>
      </c>
    </row>
    <row r="73" spans="1:19" x14ac:dyDescent="0.25">
      <c r="A73" t="s">
        <v>1361</v>
      </c>
      <c r="B73" t="s">
        <v>1362</v>
      </c>
      <c r="D73" t="s">
        <v>1363</v>
      </c>
      <c r="E73" t="s">
        <v>248</v>
      </c>
      <c r="F73">
        <v>84092</v>
      </c>
      <c r="G73" t="s">
        <v>1002</v>
      </c>
      <c r="H73" t="s">
        <v>1016</v>
      </c>
      <c r="K73" t="s">
        <v>1364</v>
      </c>
      <c r="M73" t="s">
        <v>1365</v>
      </c>
      <c r="N73" t="s">
        <v>1366</v>
      </c>
      <c r="O73" t="s">
        <v>1020</v>
      </c>
      <c r="Q73" t="s">
        <v>1364</v>
      </c>
    </row>
    <row r="74" spans="1:19" x14ac:dyDescent="0.25">
      <c r="A74" t="s">
        <v>2102</v>
      </c>
      <c r="B74" t="s">
        <v>2103</v>
      </c>
      <c r="D74" t="s">
        <v>2104</v>
      </c>
      <c r="E74" t="s">
        <v>212</v>
      </c>
      <c r="F74">
        <v>17202</v>
      </c>
      <c r="G74" t="s">
        <v>1002</v>
      </c>
      <c r="H74" t="s">
        <v>1016</v>
      </c>
      <c r="M74" t="s">
        <v>2105</v>
      </c>
      <c r="N74" t="s">
        <v>2106</v>
      </c>
      <c r="O74" t="s">
        <v>1020</v>
      </c>
    </row>
    <row r="75" spans="1:19" x14ac:dyDescent="0.25">
      <c r="A75" t="s">
        <v>1881</v>
      </c>
      <c r="B75" t="s">
        <v>1882</v>
      </c>
      <c r="D75" t="s">
        <v>1883</v>
      </c>
      <c r="E75" t="s">
        <v>583</v>
      </c>
      <c r="F75">
        <v>71109</v>
      </c>
      <c r="G75" t="s">
        <v>1002</v>
      </c>
      <c r="H75" t="s">
        <v>1016</v>
      </c>
      <c r="M75" t="s">
        <v>1049</v>
      </c>
      <c r="N75" t="s">
        <v>1884</v>
      </c>
      <c r="O75" t="s">
        <v>1176</v>
      </c>
    </row>
    <row r="76" spans="1:19" x14ac:dyDescent="0.25">
      <c r="A76" t="s">
        <v>1013</v>
      </c>
      <c r="B76" t="s">
        <v>1014</v>
      </c>
      <c r="D76" t="s">
        <v>1015</v>
      </c>
      <c r="E76" t="s">
        <v>639</v>
      </c>
      <c r="F76">
        <v>28412</v>
      </c>
      <c r="G76" t="s">
        <v>1002</v>
      </c>
      <c r="H76" t="s">
        <v>1016</v>
      </c>
      <c r="K76" t="s">
        <v>1017</v>
      </c>
      <c r="M76" t="s">
        <v>1018</v>
      </c>
      <c r="N76" t="s">
        <v>1019</v>
      </c>
      <c r="O76" t="s">
        <v>1020</v>
      </c>
      <c r="Q76" t="s">
        <v>1017</v>
      </c>
      <c r="R76" t="s">
        <v>1017</v>
      </c>
    </row>
    <row r="77" spans="1:19" x14ac:dyDescent="0.25">
      <c r="A77" t="s">
        <v>1540</v>
      </c>
      <c r="B77" t="s">
        <v>1541</v>
      </c>
      <c r="C77" t="s">
        <v>1542</v>
      </c>
      <c r="D77" t="s">
        <v>1543</v>
      </c>
      <c r="G77" t="s">
        <v>1544</v>
      </c>
      <c r="H77" t="s">
        <v>1016</v>
      </c>
    </row>
    <row r="78" spans="1:19" x14ac:dyDescent="0.25">
      <c r="A78" t="s">
        <v>1308</v>
      </c>
      <c r="B78" t="s">
        <v>1309</v>
      </c>
      <c r="D78" t="s">
        <v>1305</v>
      </c>
      <c r="E78" t="s">
        <v>313</v>
      </c>
      <c r="F78">
        <v>60511</v>
      </c>
      <c r="G78" t="s">
        <v>1002</v>
      </c>
      <c r="H78" t="s">
        <v>1016</v>
      </c>
      <c r="K78" t="s">
        <v>1307</v>
      </c>
      <c r="M78" t="s">
        <v>1310</v>
      </c>
      <c r="N78" t="s">
        <v>1311</v>
      </c>
      <c r="O78" t="s">
        <v>1312</v>
      </c>
      <c r="Q78" t="s">
        <v>1307</v>
      </c>
    </row>
    <row r="79" spans="1:19" x14ac:dyDescent="0.25">
      <c r="A79" t="s">
        <v>1784</v>
      </c>
      <c r="B79" t="s">
        <v>1785</v>
      </c>
      <c r="C79" t="s">
        <v>1786</v>
      </c>
      <c r="D79" t="s">
        <v>1787</v>
      </c>
      <c r="E79" t="s">
        <v>219</v>
      </c>
      <c r="F79">
        <v>75219</v>
      </c>
      <c r="G79" t="s">
        <v>1002</v>
      </c>
      <c r="H79" t="s">
        <v>1016</v>
      </c>
      <c r="I79" t="s">
        <v>1788</v>
      </c>
      <c r="M79" t="s">
        <v>1789</v>
      </c>
      <c r="N79" t="s">
        <v>1790</v>
      </c>
      <c r="O79" t="s">
        <v>1176</v>
      </c>
      <c r="P79" t="s">
        <v>1791</v>
      </c>
      <c r="Q79" t="s">
        <v>1792</v>
      </c>
      <c r="S79" t="s">
        <v>1792</v>
      </c>
    </row>
    <row r="80" spans="1:19" x14ac:dyDescent="0.25">
      <c r="A80" t="s">
        <v>1823</v>
      </c>
      <c r="B80" t="s">
        <v>1824</v>
      </c>
      <c r="D80" t="s">
        <v>1825</v>
      </c>
      <c r="E80" t="s">
        <v>1826</v>
      </c>
      <c r="F80">
        <v>6484</v>
      </c>
      <c r="G80" t="s">
        <v>1002</v>
      </c>
      <c r="H80" t="s">
        <v>1193</v>
      </c>
      <c r="I80" t="s">
        <v>1827</v>
      </c>
      <c r="J80" t="s">
        <v>1828</v>
      </c>
      <c r="K80" t="s">
        <v>1829</v>
      </c>
      <c r="M80" t="s">
        <v>1830</v>
      </c>
      <c r="N80" t="s">
        <v>1831</v>
      </c>
      <c r="P80" t="s">
        <v>1832</v>
      </c>
      <c r="Q80" t="s">
        <v>1833</v>
      </c>
      <c r="R80" t="s">
        <v>1833</v>
      </c>
    </row>
    <row r="81" spans="1:19" x14ac:dyDescent="0.25">
      <c r="A81" t="s">
        <v>1338</v>
      </c>
      <c r="B81" t="s">
        <v>1339</v>
      </c>
      <c r="D81" t="s">
        <v>1340</v>
      </c>
      <c r="E81" t="s">
        <v>375</v>
      </c>
      <c r="F81">
        <v>32541</v>
      </c>
      <c r="G81" t="s">
        <v>1002</v>
      </c>
      <c r="H81" t="s">
        <v>1016</v>
      </c>
      <c r="K81" t="s">
        <v>1341</v>
      </c>
      <c r="M81" t="s">
        <v>1059</v>
      </c>
      <c r="N81" t="s">
        <v>1342</v>
      </c>
      <c r="O81" t="s">
        <v>1020</v>
      </c>
      <c r="Q81" t="s">
        <v>1341</v>
      </c>
      <c r="R81" t="s">
        <v>1341</v>
      </c>
    </row>
    <row r="82" spans="1:19" x14ac:dyDescent="0.25">
      <c r="A82" t="s">
        <v>1276</v>
      </c>
      <c r="B82" t="s">
        <v>1277</v>
      </c>
      <c r="D82" t="s">
        <v>1278</v>
      </c>
      <c r="E82" t="s">
        <v>375</v>
      </c>
      <c r="F82">
        <v>32548</v>
      </c>
      <c r="G82" t="s">
        <v>1002</v>
      </c>
      <c r="H82" t="s">
        <v>1016</v>
      </c>
      <c r="M82" t="s">
        <v>1279</v>
      </c>
      <c r="N82" t="s">
        <v>1280</v>
      </c>
      <c r="O82" t="s">
        <v>1020</v>
      </c>
      <c r="Q82" t="s">
        <v>1281</v>
      </c>
      <c r="S82" t="s">
        <v>1281</v>
      </c>
    </row>
    <row r="83" spans="1:19" x14ac:dyDescent="0.25">
      <c r="A83" t="s">
        <v>2063</v>
      </c>
      <c r="B83" t="s">
        <v>2064</v>
      </c>
      <c r="C83" t="s">
        <v>2065</v>
      </c>
      <c r="D83" t="s">
        <v>2066</v>
      </c>
      <c r="G83" t="s">
        <v>1539</v>
      </c>
      <c r="H83" t="s">
        <v>1016</v>
      </c>
      <c r="I83" t="s">
        <v>2067</v>
      </c>
      <c r="J83" t="s">
        <v>2068</v>
      </c>
      <c r="K83" t="s">
        <v>2069</v>
      </c>
      <c r="M83" t="s">
        <v>2070</v>
      </c>
      <c r="N83" t="s">
        <v>2071</v>
      </c>
      <c r="O83" t="s">
        <v>1176</v>
      </c>
      <c r="Q83" t="s">
        <v>2069</v>
      </c>
    </row>
    <row r="84" spans="1:19" x14ac:dyDescent="0.25">
      <c r="A84" t="s">
        <v>2063</v>
      </c>
      <c r="B84" t="s">
        <v>2064</v>
      </c>
      <c r="C84" t="s">
        <v>2065</v>
      </c>
      <c r="D84" t="s">
        <v>2066</v>
      </c>
      <c r="G84" t="s">
        <v>1539</v>
      </c>
      <c r="H84" t="s">
        <v>1016</v>
      </c>
      <c r="I84" t="s">
        <v>2067</v>
      </c>
      <c r="J84" t="s">
        <v>2068</v>
      </c>
      <c r="K84" t="s">
        <v>2069</v>
      </c>
      <c r="M84" t="s">
        <v>2072</v>
      </c>
      <c r="N84" t="s">
        <v>2073</v>
      </c>
      <c r="O84" t="s">
        <v>1039</v>
      </c>
      <c r="Q84" t="s">
        <v>2074</v>
      </c>
      <c r="R84" t="s">
        <v>2074</v>
      </c>
    </row>
    <row r="85" spans="1:19" x14ac:dyDescent="0.25">
      <c r="A85" t="s">
        <v>1223</v>
      </c>
      <c r="B85" t="s">
        <v>1224</v>
      </c>
      <c r="C85" t="s">
        <v>1225</v>
      </c>
      <c r="D85" t="s">
        <v>339</v>
      </c>
      <c r="E85" t="s">
        <v>335</v>
      </c>
      <c r="F85">
        <v>85258</v>
      </c>
      <c r="G85" t="s">
        <v>1002</v>
      </c>
      <c r="H85" t="s">
        <v>1016</v>
      </c>
      <c r="J85" t="s">
        <v>1226</v>
      </c>
      <c r="K85" t="s">
        <v>1227</v>
      </c>
      <c r="M85" t="s">
        <v>1228</v>
      </c>
      <c r="N85" t="s">
        <v>1229</v>
      </c>
      <c r="O85" t="s">
        <v>1230</v>
      </c>
      <c r="Q85" t="s">
        <v>1227</v>
      </c>
    </row>
    <row r="86" spans="1:19" x14ac:dyDescent="0.25">
      <c r="A86" t="s">
        <v>1864</v>
      </c>
      <c r="B86" t="s">
        <v>1865</v>
      </c>
      <c r="D86" t="s">
        <v>339</v>
      </c>
      <c r="E86" t="s">
        <v>335</v>
      </c>
      <c r="F86">
        <v>85255</v>
      </c>
      <c r="G86" t="s">
        <v>1002</v>
      </c>
      <c r="H86" t="s">
        <v>1016</v>
      </c>
      <c r="L86" t="s">
        <v>1866</v>
      </c>
      <c r="M86" t="s">
        <v>1867</v>
      </c>
      <c r="N86" t="s">
        <v>1868</v>
      </c>
      <c r="O86" t="s">
        <v>1020</v>
      </c>
    </row>
    <row r="87" spans="1:19" x14ac:dyDescent="0.25">
      <c r="A87" t="s">
        <v>2107</v>
      </c>
      <c r="B87" t="s">
        <v>2108</v>
      </c>
      <c r="D87" t="s">
        <v>2109</v>
      </c>
      <c r="E87" t="s">
        <v>639</v>
      </c>
      <c r="F87">
        <v>27591</v>
      </c>
      <c r="G87" t="s">
        <v>1002</v>
      </c>
      <c r="H87" t="s">
        <v>1016</v>
      </c>
      <c r="M87" t="s">
        <v>1628</v>
      </c>
      <c r="N87" t="s">
        <v>2110</v>
      </c>
      <c r="O87" t="s">
        <v>1039</v>
      </c>
      <c r="Q87" t="s">
        <v>2111</v>
      </c>
      <c r="R87" t="s">
        <v>2111</v>
      </c>
    </row>
    <row r="88" spans="1:19" x14ac:dyDescent="0.25">
      <c r="A88" t="s">
        <v>1332</v>
      </c>
      <c r="B88" t="s">
        <v>1333</v>
      </c>
      <c r="D88" t="s">
        <v>1334</v>
      </c>
      <c r="E88" t="s">
        <v>415</v>
      </c>
      <c r="F88">
        <v>59808</v>
      </c>
      <c r="G88" t="s">
        <v>1002</v>
      </c>
      <c r="H88" t="s">
        <v>1016</v>
      </c>
      <c r="K88" t="s">
        <v>1335</v>
      </c>
      <c r="M88" t="s">
        <v>1336</v>
      </c>
      <c r="N88" t="s">
        <v>1337</v>
      </c>
      <c r="O88" t="s">
        <v>1010</v>
      </c>
      <c r="Q88" t="s">
        <v>1335</v>
      </c>
      <c r="R88" t="s">
        <v>1335</v>
      </c>
    </row>
    <row r="89" spans="1:19" x14ac:dyDescent="0.25">
      <c r="A89" t="s">
        <v>2336</v>
      </c>
      <c r="D89" t="s">
        <v>1076</v>
      </c>
      <c r="G89" t="s">
        <v>1076</v>
      </c>
      <c r="H89" t="s">
        <v>1016</v>
      </c>
      <c r="M89" t="s">
        <v>2337</v>
      </c>
      <c r="N89" t="s">
        <v>2338</v>
      </c>
      <c r="Q89" t="s">
        <v>2339</v>
      </c>
      <c r="R89" t="s">
        <v>2339</v>
      </c>
    </row>
    <row r="90" spans="1:19" x14ac:dyDescent="0.25">
      <c r="A90" t="s">
        <v>1925</v>
      </c>
      <c r="B90" t="s">
        <v>1926</v>
      </c>
      <c r="C90" t="s">
        <v>1927</v>
      </c>
      <c r="D90" t="s">
        <v>1928</v>
      </c>
      <c r="E90" t="s">
        <v>254</v>
      </c>
      <c r="F90">
        <v>44720</v>
      </c>
      <c r="G90" t="s">
        <v>1002</v>
      </c>
      <c r="H90" t="s">
        <v>1016</v>
      </c>
      <c r="M90" t="s">
        <v>1929</v>
      </c>
      <c r="N90" t="s">
        <v>1930</v>
      </c>
      <c r="O90" t="s">
        <v>1127</v>
      </c>
      <c r="P90" t="s">
        <v>1931</v>
      </c>
    </row>
    <row r="91" spans="1:19" x14ac:dyDescent="0.25">
      <c r="A91" t="s">
        <v>2045</v>
      </c>
      <c r="B91" t="s">
        <v>1933</v>
      </c>
      <c r="D91" t="s">
        <v>1934</v>
      </c>
      <c r="E91" t="s">
        <v>254</v>
      </c>
      <c r="F91">
        <v>44316</v>
      </c>
      <c r="G91" t="s">
        <v>1002</v>
      </c>
      <c r="H91" t="s">
        <v>1016</v>
      </c>
      <c r="J91" t="s">
        <v>1935</v>
      </c>
      <c r="K91" t="s">
        <v>1936</v>
      </c>
      <c r="M91" t="s">
        <v>1008</v>
      </c>
      <c r="N91" t="s">
        <v>2046</v>
      </c>
      <c r="O91" t="s">
        <v>2010</v>
      </c>
      <c r="P91" t="s">
        <v>2047</v>
      </c>
      <c r="Q91" t="s">
        <v>1936</v>
      </c>
    </row>
    <row r="92" spans="1:19" x14ac:dyDescent="0.25">
      <c r="A92" t="s">
        <v>2310</v>
      </c>
      <c r="B92" t="s">
        <v>2311</v>
      </c>
      <c r="C92" t="s">
        <v>2312</v>
      </c>
      <c r="D92" t="s">
        <v>2313</v>
      </c>
      <c r="F92">
        <v>11500</v>
      </c>
      <c r="G92" t="s">
        <v>651</v>
      </c>
      <c r="H92" t="s">
        <v>1016</v>
      </c>
      <c r="I92" t="s">
        <v>2314</v>
      </c>
      <c r="J92" t="s">
        <v>2315</v>
      </c>
      <c r="K92" t="s">
        <v>2316</v>
      </c>
      <c r="M92" t="s">
        <v>2317</v>
      </c>
      <c r="N92" t="s">
        <v>2318</v>
      </c>
      <c r="O92" t="s">
        <v>2319</v>
      </c>
      <c r="Q92" t="s">
        <v>2320</v>
      </c>
      <c r="R92" t="s">
        <v>2320</v>
      </c>
    </row>
    <row r="93" spans="1:19" x14ac:dyDescent="0.25">
      <c r="A93" t="s">
        <v>1179</v>
      </c>
      <c r="B93" t="s">
        <v>1180</v>
      </c>
      <c r="D93" t="s">
        <v>1181</v>
      </c>
      <c r="E93" t="s">
        <v>313</v>
      </c>
      <c r="F93">
        <v>60649</v>
      </c>
      <c r="G93" t="s">
        <v>1002</v>
      </c>
      <c r="H93" t="s">
        <v>1016</v>
      </c>
      <c r="M93" t="s">
        <v>1182</v>
      </c>
      <c r="N93" t="s">
        <v>1183</v>
      </c>
      <c r="Q93" t="s">
        <v>1184</v>
      </c>
      <c r="S93" t="s">
        <v>1184</v>
      </c>
    </row>
    <row r="94" spans="1:19" x14ac:dyDescent="0.25">
      <c r="A94" t="s">
        <v>1161</v>
      </c>
      <c r="B94" t="s">
        <v>1162</v>
      </c>
      <c r="C94" t="s">
        <v>1163</v>
      </c>
      <c r="D94" t="s">
        <v>1005</v>
      </c>
      <c r="E94" t="s">
        <v>206</v>
      </c>
      <c r="F94" t="s">
        <v>1164</v>
      </c>
      <c r="G94" t="s">
        <v>1002</v>
      </c>
      <c r="H94" t="s">
        <v>1165</v>
      </c>
      <c r="J94" t="s">
        <v>1166</v>
      </c>
      <c r="K94" t="s">
        <v>1167</v>
      </c>
      <c r="M94" t="s">
        <v>1008</v>
      </c>
      <c r="N94" t="s">
        <v>1009</v>
      </c>
      <c r="O94" t="s">
        <v>1168</v>
      </c>
      <c r="P94" t="s">
        <v>1169</v>
      </c>
      <c r="Q94" t="s">
        <v>1167</v>
      </c>
    </row>
    <row r="95" spans="1:19" x14ac:dyDescent="0.25">
      <c r="A95" t="s">
        <v>1003</v>
      </c>
      <c r="B95" t="s">
        <v>1004</v>
      </c>
      <c r="D95" t="s">
        <v>1005</v>
      </c>
      <c r="E95" t="s">
        <v>206</v>
      </c>
      <c r="F95">
        <v>31407</v>
      </c>
      <c r="G95" t="s">
        <v>1002</v>
      </c>
      <c r="H95" t="s">
        <v>1006</v>
      </c>
      <c r="K95" t="s">
        <v>1007</v>
      </c>
      <c r="M95" t="s">
        <v>1008</v>
      </c>
      <c r="N95" t="s">
        <v>1009</v>
      </c>
      <c r="O95" t="s">
        <v>1010</v>
      </c>
      <c r="P95" t="s">
        <v>1011</v>
      </c>
      <c r="Q95" t="s">
        <v>1007</v>
      </c>
    </row>
    <row r="96" spans="1:19" x14ac:dyDescent="0.25">
      <c r="A96" t="s">
        <v>2421</v>
      </c>
      <c r="B96" t="s">
        <v>2422</v>
      </c>
      <c r="D96" t="s">
        <v>2423</v>
      </c>
      <c r="F96">
        <v>1054</v>
      </c>
      <c r="G96" t="s">
        <v>2420</v>
      </c>
      <c r="H96" t="s">
        <v>1193</v>
      </c>
      <c r="I96" t="s">
        <v>2424</v>
      </c>
      <c r="J96" t="s">
        <v>2425</v>
      </c>
      <c r="K96" t="s">
        <v>2426</v>
      </c>
      <c r="M96" t="s">
        <v>2427</v>
      </c>
      <c r="N96" t="s">
        <v>2428</v>
      </c>
      <c r="O96" t="s">
        <v>1127</v>
      </c>
      <c r="Q96" t="s">
        <v>2426</v>
      </c>
    </row>
    <row r="97" spans="1:19" x14ac:dyDescent="0.25">
      <c r="A97" t="s">
        <v>1662</v>
      </c>
      <c r="B97" t="s">
        <v>1657</v>
      </c>
      <c r="D97" t="s">
        <v>352</v>
      </c>
      <c r="E97" t="s">
        <v>583</v>
      </c>
      <c r="F97">
        <v>70809</v>
      </c>
      <c r="G97" t="s">
        <v>1002</v>
      </c>
      <c r="H97" t="s">
        <v>1016</v>
      </c>
      <c r="K97" t="s">
        <v>1663</v>
      </c>
      <c r="M97" t="s">
        <v>1059</v>
      </c>
      <c r="N97" t="s">
        <v>1660</v>
      </c>
      <c r="O97" t="s">
        <v>1028</v>
      </c>
      <c r="Q97" t="s">
        <v>1663</v>
      </c>
    </row>
    <row r="98" spans="1:19" x14ac:dyDescent="0.25">
      <c r="A98" t="s">
        <v>1755</v>
      </c>
      <c r="G98" t="s">
        <v>651</v>
      </c>
      <c r="H98" t="s">
        <v>1016</v>
      </c>
    </row>
    <row r="99" spans="1:19" x14ac:dyDescent="0.25">
      <c r="A99" t="s">
        <v>1513</v>
      </c>
      <c r="B99" t="s">
        <v>1514</v>
      </c>
      <c r="C99" t="s">
        <v>1515</v>
      </c>
      <c r="D99" t="s">
        <v>1516</v>
      </c>
      <c r="E99" t="s">
        <v>1517</v>
      </c>
      <c r="F99">
        <v>7608</v>
      </c>
      <c r="G99" t="s">
        <v>1002</v>
      </c>
      <c r="H99" t="s">
        <v>1193</v>
      </c>
      <c r="I99" t="s">
        <v>1518</v>
      </c>
      <c r="J99" t="s">
        <v>1519</v>
      </c>
      <c r="K99" t="s">
        <v>1520</v>
      </c>
      <c r="M99" t="s">
        <v>1521</v>
      </c>
      <c r="N99" t="s">
        <v>1522</v>
      </c>
      <c r="O99" t="s">
        <v>1523</v>
      </c>
      <c r="P99" t="s">
        <v>1524</v>
      </c>
      <c r="Q99" t="s">
        <v>1525</v>
      </c>
      <c r="R99" t="s">
        <v>1520</v>
      </c>
      <c r="S99" t="s">
        <v>1525</v>
      </c>
    </row>
    <row r="100" spans="1:19" x14ac:dyDescent="0.25">
      <c r="A100" t="s">
        <v>1885</v>
      </c>
      <c r="B100" t="s">
        <v>1886</v>
      </c>
      <c r="C100" t="s">
        <v>1887</v>
      </c>
      <c r="D100" t="s">
        <v>1883</v>
      </c>
      <c r="E100" t="s">
        <v>583</v>
      </c>
      <c r="F100" t="s">
        <v>1888</v>
      </c>
      <c r="G100" t="s">
        <v>1002</v>
      </c>
      <c r="H100" t="s">
        <v>1016</v>
      </c>
      <c r="K100" t="s">
        <v>1889</v>
      </c>
      <c r="M100" t="s">
        <v>1890</v>
      </c>
      <c r="N100" t="s">
        <v>1891</v>
      </c>
      <c r="Q100" t="s">
        <v>1889</v>
      </c>
    </row>
    <row r="101" spans="1:19" x14ac:dyDescent="0.25">
      <c r="A101" t="s">
        <v>1431</v>
      </c>
      <c r="B101" t="s">
        <v>1432</v>
      </c>
      <c r="D101" t="s">
        <v>1424</v>
      </c>
      <c r="E101" t="s">
        <v>639</v>
      </c>
      <c r="F101">
        <v>27401</v>
      </c>
      <c r="G101" t="s">
        <v>1002</v>
      </c>
      <c r="H101" t="s">
        <v>1433</v>
      </c>
      <c r="J101" t="s">
        <v>1434</v>
      </c>
      <c r="K101" t="s">
        <v>1435</v>
      </c>
      <c r="M101" t="s">
        <v>1436</v>
      </c>
      <c r="N101" t="s">
        <v>1437</v>
      </c>
      <c r="O101" t="s">
        <v>1438</v>
      </c>
      <c r="Q101" t="s">
        <v>1435</v>
      </c>
      <c r="R101" t="s">
        <v>1435</v>
      </c>
    </row>
    <row r="102" spans="1:19" x14ac:dyDescent="0.25">
      <c r="A102" t="s">
        <v>1431</v>
      </c>
      <c r="B102" t="s">
        <v>1432</v>
      </c>
      <c r="D102" t="s">
        <v>1424</v>
      </c>
      <c r="E102" t="s">
        <v>639</v>
      </c>
      <c r="F102">
        <v>27401</v>
      </c>
      <c r="G102" t="s">
        <v>1002</v>
      </c>
      <c r="H102" t="s">
        <v>1433</v>
      </c>
      <c r="J102" t="s">
        <v>1434</v>
      </c>
      <c r="K102" t="s">
        <v>1435</v>
      </c>
      <c r="M102" t="s">
        <v>1439</v>
      </c>
      <c r="N102" t="s">
        <v>1440</v>
      </c>
      <c r="O102" t="s">
        <v>1441</v>
      </c>
      <c r="P102" t="s">
        <v>1442</v>
      </c>
      <c r="Q102" t="s">
        <v>1435</v>
      </c>
      <c r="R102" t="s">
        <v>1435</v>
      </c>
    </row>
    <row r="103" spans="1:19" x14ac:dyDescent="0.25">
      <c r="A103" t="s">
        <v>220</v>
      </c>
      <c r="B103" t="s">
        <v>2165</v>
      </c>
      <c r="D103" t="s">
        <v>2166</v>
      </c>
      <c r="E103" t="s">
        <v>227</v>
      </c>
      <c r="F103">
        <v>68144</v>
      </c>
      <c r="G103" t="s">
        <v>1002</v>
      </c>
      <c r="H103" t="s">
        <v>1217</v>
      </c>
      <c r="I103" t="s">
        <v>2167</v>
      </c>
      <c r="J103" t="s">
        <v>2168</v>
      </c>
      <c r="K103" t="s">
        <v>2169</v>
      </c>
      <c r="M103" t="s">
        <v>2170</v>
      </c>
      <c r="N103" t="s">
        <v>2171</v>
      </c>
      <c r="O103" t="s">
        <v>2172</v>
      </c>
      <c r="P103" t="s">
        <v>2173</v>
      </c>
      <c r="Q103" t="s">
        <v>2174</v>
      </c>
      <c r="R103" t="s">
        <v>2175</v>
      </c>
      <c r="S103" t="s">
        <v>2174</v>
      </c>
    </row>
    <row r="104" spans="1:19" x14ac:dyDescent="0.25">
      <c r="A104" t="s">
        <v>2024</v>
      </c>
      <c r="B104" t="s">
        <v>2025</v>
      </c>
      <c r="C104" t="s">
        <v>2026</v>
      </c>
      <c r="D104" t="s">
        <v>2027</v>
      </c>
      <c r="F104">
        <v>1531</v>
      </c>
      <c r="G104" t="s">
        <v>2023</v>
      </c>
      <c r="H104" t="s">
        <v>1193</v>
      </c>
      <c r="I104" t="s">
        <v>2028</v>
      </c>
      <c r="J104" t="s">
        <v>2029</v>
      </c>
      <c r="K104" t="s">
        <v>2030</v>
      </c>
      <c r="M104" t="s">
        <v>2031</v>
      </c>
      <c r="N104" t="s">
        <v>2032</v>
      </c>
      <c r="O104" t="s">
        <v>1377</v>
      </c>
      <c r="P104" t="s">
        <v>2033</v>
      </c>
      <c r="Q104" t="s">
        <v>2034</v>
      </c>
      <c r="R104" t="s">
        <v>2030</v>
      </c>
      <c r="S104" t="s">
        <v>2034</v>
      </c>
    </row>
    <row r="105" spans="1:19" x14ac:dyDescent="0.25">
      <c r="A105" t="s">
        <v>1621</v>
      </c>
      <c r="B105" t="s">
        <v>1622</v>
      </c>
      <c r="D105" t="s">
        <v>1623</v>
      </c>
      <c r="E105" t="s">
        <v>1620</v>
      </c>
      <c r="F105" t="s">
        <v>1624</v>
      </c>
      <c r="G105" t="s">
        <v>358</v>
      </c>
      <c r="H105" t="s">
        <v>1193</v>
      </c>
      <c r="I105" t="s">
        <v>1625</v>
      </c>
      <c r="J105" t="s">
        <v>1626</v>
      </c>
      <c r="K105" t="s">
        <v>1627</v>
      </c>
      <c r="M105" t="s">
        <v>1628</v>
      </c>
      <c r="N105" t="s">
        <v>1629</v>
      </c>
      <c r="O105" t="s">
        <v>1039</v>
      </c>
      <c r="P105" t="s">
        <v>1630</v>
      </c>
      <c r="Q105" t="s">
        <v>1627</v>
      </c>
      <c r="R105" t="s">
        <v>1627</v>
      </c>
    </row>
    <row r="106" spans="1:19" x14ac:dyDescent="0.25">
      <c r="A106" t="s">
        <v>1810</v>
      </c>
      <c r="B106" t="s">
        <v>1811</v>
      </c>
      <c r="D106" t="s">
        <v>1812</v>
      </c>
      <c r="E106" t="s">
        <v>639</v>
      </c>
      <c r="F106">
        <v>28262</v>
      </c>
      <c r="G106" t="s">
        <v>1002</v>
      </c>
      <c r="H106" t="s">
        <v>1016</v>
      </c>
      <c r="J106" t="s">
        <v>1813</v>
      </c>
      <c r="K106" t="s">
        <v>1814</v>
      </c>
      <c r="M106" t="s">
        <v>1815</v>
      </c>
      <c r="N106" t="s">
        <v>1816</v>
      </c>
      <c r="O106" t="s">
        <v>1039</v>
      </c>
      <c r="Q106" t="s">
        <v>1814</v>
      </c>
    </row>
    <row r="107" spans="1:19" x14ac:dyDescent="0.25">
      <c r="A107" t="s">
        <v>2112</v>
      </c>
      <c r="B107" t="s">
        <v>2113</v>
      </c>
      <c r="D107" t="s">
        <v>2114</v>
      </c>
      <c r="E107" t="s">
        <v>814</v>
      </c>
      <c r="F107">
        <v>53121</v>
      </c>
      <c r="G107" t="s">
        <v>1002</v>
      </c>
      <c r="H107" t="s">
        <v>1016</v>
      </c>
      <c r="K107" t="s">
        <v>2115</v>
      </c>
      <c r="M107" t="s">
        <v>2116</v>
      </c>
      <c r="N107" t="s">
        <v>2117</v>
      </c>
      <c r="O107" t="s">
        <v>1020</v>
      </c>
      <c r="Q107" t="s">
        <v>2115</v>
      </c>
    </row>
    <row r="108" spans="1:19" x14ac:dyDescent="0.25">
      <c r="A108" t="s">
        <v>1293</v>
      </c>
      <c r="B108" t="s">
        <v>1294</v>
      </c>
      <c r="D108" t="s">
        <v>1295</v>
      </c>
      <c r="E108" t="s">
        <v>349</v>
      </c>
      <c r="F108">
        <v>93230</v>
      </c>
      <c r="G108" t="s">
        <v>1002</v>
      </c>
      <c r="H108" t="s">
        <v>1016</v>
      </c>
      <c r="I108" t="s">
        <v>1296</v>
      </c>
      <c r="K108" t="s">
        <v>1297</v>
      </c>
      <c r="M108" t="s">
        <v>1298</v>
      </c>
      <c r="N108" t="s">
        <v>1299</v>
      </c>
      <c r="O108" t="s">
        <v>1010</v>
      </c>
      <c r="P108" t="s">
        <v>1300</v>
      </c>
      <c r="Q108" t="s">
        <v>1297</v>
      </c>
    </row>
    <row r="109" spans="1:19" x14ac:dyDescent="0.25">
      <c r="A109" t="s">
        <v>1954</v>
      </c>
      <c r="B109" t="s">
        <v>1955</v>
      </c>
      <c r="D109" t="s">
        <v>1956</v>
      </c>
      <c r="F109" t="s">
        <v>1957</v>
      </c>
      <c r="G109" t="s">
        <v>751</v>
      </c>
      <c r="H109" t="s">
        <v>1016</v>
      </c>
      <c r="I109" t="s">
        <v>1958</v>
      </c>
      <c r="J109" t="s">
        <v>1959</v>
      </c>
      <c r="K109" t="s">
        <v>1960</v>
      </c>
      <c r="M109" t="s">
        <v>1615</v>
      </c>
      <c r="N109" t="s">
        <v>1961</v>
      </c>
      <c r="O109" t="s">
        <v>1962</v>
      </c>
      <c r="Q109" t="s">
        <v>1960</v>
      </c>
    </row>
    <row r="110" spans="1:19" x14ac:dyDescent="0.25">
      <c r="A110" t="s">
        <v>1898</v>
      </c>
      <c r="B110" t="s">
        <v>1899</v>
      </c>
      <c r="C110" t="s">
        <v>1900</v>
      </c>
      <c r="D110" t="s">
        <v>1901</v>
      </c>
      <c r="F110">
        <v>682020</v>
      </c>
      <c r="G110" t="s">
        <v>944</v>
      </c>
      <c r="H110" t="s">
        <v>1033</v>
      </c>
      <c r="I110" t="s">
        <v>1902</v>
      </c>
      <c r="J110" t="s">
        <v>1903</v>
      </c>
      <c r="K110" t="s">
        <v>1904</v>
      </c>
      <c r="M110" t="s">
        <v>1905</v>
      </c>
      <c r="N110" t="s">
        <v>1906</v>
      </c>
      <c r="O110" t="s">
        <v>1127</v>
      </c>
      <c r="P110" t="s">
        <v>1907</v>
      </c>
      <c r="Q110" t="s">
        <v>1908</v>
      </c>
      <c r="R110" t="s">
        <v>1904</v>
      </c>
      <c r="S110" t="s">
        <v>1908</v>
      </c>
    </row>
    <row r="111" spans="1:19" x14ac:dyDescent="0.25">
      <c r="A111" t="s">
        <v>404</v>
      </c>
      <c r="B111" t="s">
        <v>1314</v>
      </c>
      <c r="C111" t="s">
        <v>1315</v>
      </c>
      <c r="D111" t="s">
        <v>288</v>
      </c>
      <c r="E111" t="s">
        <v>248</v>
      </c>
      <c r="F111">
        <v>84116</v>
      </c>
      <c r="G111" t="s">
        <v>1002</v>
      </c>
      <c r="H111" t="s">
        <v>1316</v>
      </c>
      <c r="I111" t="s">
        <v>1317</v>
      </c>
      <c r="J111" t="s">
        <v>292</v>
      </c>
      <c r="K111" t="s">
        <v>1318</v>
      </c>
      <c r="M111" t="s">
        <v>1319</v>
      </c>
      <c r="N111" t="s">
        <v>1320</v>
      </c>
      <c r="O111" t="s">
        <v>1321</v>
      </c>
      <c r="P111" t="s">
        <v>1322</v>
      </c>
      <c r="Q111" t="s">
        <v>1323</v>
      </c>
      <c r="R111" t="s">
        <v>1324</v>
      </c>
      <c r="S111" t="s">
        <v>1323</v>
      </c>
    </row>
    <row r="112" spans="1:19" x14ac:dyDescent="0.25">
      <c r="A112" t="s">
        <v>2342</v>
      </c>
      <c r="B112" t="s">
        <v>2343</v>
      </c>
      <c r="D112" t="s">
        <v>2344</v>
      </c>
      <c r="F112">
        <v>600014</v>
      </c>
      <c r="G112" t="s">
        <v>944</v>
      </c>
      <c r="H112" t="s">
        <v>1193</v>
      </c>
      <c r="I112" t="s">
        <v>2345</v>
      </c>
      <c r="K112" t="s">
        <v>2346</v>
      </c>
      <c r="M112" t="s">
        <v>2347</v>
      </c>
      <c r="N112" t="s">
        <v>2348</v>
      </c>
      <c r="O112" t="s">
        <v>1127</v>
      </c>
      <c r="Q112" t="s">
        <v>2346</v>
      </c>
    </row>
    <row r="113" spans="1:19" x14ac:dyDescent="0.25">
      <c r="A113" t="s">
        <v>2342</v>
      </c>
      <c r="B113" t="s">
        <v>2343</v>
      </c>
      <c r="D113" t="s">
        <v>2344</v>
      </c>
      <c r="F113">
        <v>600014</v>
      </c>
      <c r="G113" t="s">
        <v>944</v>
      </c>
      <c r="H113" t="s">
        <v>1193</v>
      </c>
      <c r="I113" t="s">
        <v>2345</v>
      </c>
      <c r="K113" t="s">
        <v>2346</v>
      </c>
      <c r="M113" t="s">
        <v>2349</v>
      </c>
      <c r="N113" t="s">
        <v>2350</v>
      </c>
      <c r="O113" t="s">
        <v>1127</v>
      </c>
      <c r="P113" t="s">
        <v>2345</v>
      </c>
      <c r="Q113" t="s">
        <v>2351</v>
      </c>
      <c r="R113" t="s">
        <v>2352</v>
      </c>
      <c r="S113" t="s">
        <v>2351</v>
      </c>
    </row>
    <row r="114" spans="1:19" x14ac:dyDescent="0.25">
      <c r="A114" t="s">
        <v>2243</v>
      </c>
      <c r="B114" t="s">
        <v>2244</v>
      </c>
      <c r="D114" t="s">
        <v>1233</v>
      </c>
      <c r="E114" t="s">
        <v>335</v>
      </c>
      <c r="F114">
        <v>85027</v>
      </c>
      <c r="G114" t="s">
        <v>1002</v>
      </c>
      <c r="H114" t="s">
        <v>1016</v>
      </c>
      <c r="K114" t="s">
        <v>2245</v>
      </c>
      <c r="M114" t="s">
        <v>2246</v>
      </c>
      <c r="N114" t="s">
        <v>2247</v>
      </c>
      <c r="P114" t="s">
        <v>2248</v>
      </c>
      <c r="Q114" t="s">
        <v>2245</v>
      </c>
    </row>
    <row r="115" spans="1:19" x14ac:dyDescent="0.25">
      <c r="A115" t="s">
        <v>2118</v>
      </c>
      <c r="B115" t="s">
        <v>2119</v>
      </c>
      <c r="D115" t="s">
        <v>2120</v>
      </c>
      <c r="E115" t="s">
        <v>349</v>
      </c>
      <c r="F115">
        <v>94528</v>
      </c>
      <c r="G115" t="s">
        <v>1002</v>
      </c>
      <c r="H115" t="s">
        <v>1016</v>
      </c>
      <c r="M115" t="s">
        <v>2121</v>
      </c>
      <c r="N115" t="s">
        <v>2122</v>
      </c>
      <c r="O115" t="s">
        <v>1028</v>
      </c>
    </row>
    <row r="116" spans="1:19" x14ac:dyDescent="0.25">
      <c r="A116" t="s">
        <v>1136</v>
      </c>
      <c r="B116" t="s">
        <v>1137</v>
      </c>
      <c r="D116" t="s">
        <v>1138</v>
      </c>
      <c r="E116" t="s">
        <v>242</v>
      </c>
      <c r="F116">
        <v>98292</v>
      </c>
      <c r="G116" t="s">
        <v>1002</v>
      </c>
      <c r="H116" t="s">
        <v>1016</v>
      </c>
      <c r="K116" t="s">
        <v>1139</v>
      </c>
      <c r="M116" t="s">
        <v>1140</v>
      </c>
      <c r="N116" t="s">
        <v>1141</v>
      </c>
      <c r="O116" t="s">
        <v>1020</v>
      </c>
      <c r="Q116" t="s">
        <v>1139</v>
      </c>
    </row>
    <row r="117" spans="1:19" x14ac:dyDescent="0.25">
      <c r="A117" t="s">
        <v>1081</v>
      </c>
      <c r="B117" t="s">
        <v>1082</v>
      </c>
      <c r="D117" t="s">
        <v>1083</v>
      </c>
      <c r="E117" t="s">
        <v>375</v>
      </c>
      <c r="F117">
        <v>33145</v>
      </c>
      <c r="G117" t="s">
        <v>1002</v>
      </c>
      <c r="H117" t="s">
        <v>1016</v>
      </c>
      <c r="M117" t="s">
        <v>1079</v>
      </c>
      <c r="N117" t="s">
        <v>1084</v>
      </c>
      <c r="O117" t="s">
        <v>1039</v>
      </c>
    </row>
    <row r="118" spans="1:19" x14ac:dyDescent="0.25">
      <c r="A118" t="s">
        <v>2123</v>
      </c>
      <c r="B118" t="s">
        <v>2124</v>
      </c>
      <c r="D118" t="s">
        <v>2125</v>
      </c>
      <c r="E118" t="s">
        <v>2126</v>
      </c>
      <c r="F118">
        <v>10019</v>
      </c>
      <c r="G118" t="s">
        <v>1002</v>
      </c>
      <c r="H118" t="s">
        <v>1016</v>
      </c>
      <c r="K118" t="s">
        <v>2127</v>
      </c>
      <c r="M118" t="s">
        <v>1008</v>
      </c>
      <c r="N118" t="s">
        <v>2128</v>
      </c>
      <c r="O118" t="s">
        <v>1020</v>
      </c>
      <c r="Q118" t="s">
        <v>2127</v>
      </c>
    </row>
    <row r="119" spans="1:19" x14ac:dyDescent="0.25">
      <c r="A119" t="s">
        <v>1473</v>
      </c>
      <c r="B119" t="s">
        <v>1474</v>
      </c>
      <c r="D119" t="s">
        <v>1475</v>
      </c>
      <c r="F119" t="s">
        <v>1476</v>
      </c>
      <c r="G119" t="s">
        <v>474</v>
      </c>
      <c r="H119" t="s">
        <v>1217</v>
      </c>
      <c r="I119" t="s">
        <v>1477</v>
      </c>
      <c r="J119" t="s">
        <v>1478</v>
      </c>
      <c r="K119" t="s">
        <v>1479</v>
      </c>
      <c r="M119" t="s">
        <v>1480</v>
      </c>
      <c r="N119" t="s">
        <v>1481</v>
      </c>
      <c r="O119" t="s">
        <v>1127</v>
      </c>
      <c r="P119" t="s">
        <v>1482</v>
      </c>
      <c r="Q119" t="s">
        <v>1483</v>
      </c>
      <c r="R119" t="s">
        <v>1479</v>
      </c>
      <c r="S119" t="s">
        <v>1483</v>
      </c>
    </row>
    <row r="120" spans="1:19" x14ac:dyDescent="0.25">
      <c r="A120" t="s">
        <v>1547</v>
      </c>
      <c r="B120" t="s">
        <v>1548</v>
      </c>
      <c r="D120" t="s">
        <v>507</v>
      </c>
      <c r="F120">
        <v>937</v>
      </c>
      <c r="G120" t="s">
        <v>508</v>
      </c>
      <c r="H120" t="s">
        <v>1193</v>
      </c>
      <c r="I120" t="s">
        <v>1549</v>
      </c>
      <c r="J120" t="s">
        <v>511</v>
      </c>
      <c r="K120" t="s">
        <v>1550</v>
      </c>
      <c r="M120" t="s">
        <v>1551</v>
      </c>
      <c r="N120" t="s">
        <v>1552</v>
      </c>
      <c r="O120" t="s">
        <v>1553</v>
      </c>
      <c r="P120" t="s">
        <v>1554</v>
      </c>
      <c r="Q120" t="s">
        <v>1555</v>
      </c>
      <c r="S120" t="s">
        <v>1555</v>
      </c>
    </row>
    <row r="121" spans="1:19" x14ac:dyDescent="0.25">
      <c r="A121" t="s">
        <v>1533</v>
      </c>
      <c r="B121" t="s">
        <v>1534</v>
      </c>
      <c r="D121" t="s">
        <v>339</v>
      </c>
      <c r="E121" t="s">
        <v>335</v>
      </c>
      <c r="F121">
        <v>85254</v>
      </c>
      <c r="G121" t="s">
        <v>1002</v>
      </c>
      <c r="H121" t="s">
        <v>1016</v>
      </c>
      <c r="K121" t="s">
        <v>1535</v>
      </c>
      <c r="M121" t="s">
        <v>1298</v>
      </c>
      <c r="N121" t="s">
        <v>1536</v>
      </c>
      <c r="Q121" t="s">
        <v>1535</v>
      </c>
    </row>
    <row r="122" spans="1:19" x14ac:dyDescent="0.25">
      <c r="A122" t="s">
        <v>1526</v>
      </c>
      <c r="B122" t="s">
        <v>1527</v>
      </c>
      <c r="D122" t="s">
        <v>1528</v>
      </c>
      <c r="E122" t="s">
        <v>349</v>
      </c>
      <c r="F122">
        <v>90017</v>
      </c>
      <c r="G122" t="s">
        <v>1002</v>
      </c>
      <c r="H122" t="s">
        <v>1016</v>
      </c>
      <c r="K122" t="s">
        <v>1529</v>
      </c>
      <c r="M122" t="s">
        <v>1530</v>
      </c>
      <c r="N122" t="s">
        <v>1531</v>
      </c>
      <c r="O122" t="s">
        <v>1020</v>
      </c>
      <c r="P122" t="s">
        <v>1532</v>
      </c>
      <c r="Q122" t="s">
        <v>1529</v>
      </c>
    </row>
    <row r="123" spans="1:19" x14ac:dyDescent="0.25">
      <c r="A123" t="s">
        <v>1603</v>
      </c>
      <c r="B123" t="s">
        <v>1604</v>
      </c>
      <c r="D123" t="s">
        <v>468</v>
      </c>
      <c r="E123" t="s">
        <v>236</v>
      </c>
      <c r="F123">
        <v>66762</v>
      </c>
      <c r="G123" t="s">
        <v>1002</v>
      </c>
      <c r="H123" t="s">
        <v>1016</v>
      </c>
      <c r="K123" t="s">
        <v>1605</v>
      </c>
      <c r="M123" t="s">
        <v>1606</v>
      </c>
      <c r="N123" t="s">
        <v>1607</v>
      </c>
      <c r="O123" t="s">
        <v>1608</v>
      </c>
      <c r="Q123" t="s">
        <v>1605</v>
      </c>
    </row>
    <row r="124" spans="1:19" x14ac:dyDescent="0.25">
      <c r="A124" t="s">
        <v>1869</v>
      </c>
      <c r="B124" t="s">
        <v>1870</v>
      </c>
      <c r="D124" t="s">
        <v>339</v>
      </c>
      <c r="E124" t="s">
        <v>335</v>
      </c>
      <c r="F124">
        <v>85255</v>
      </c>
      <c r="G124" t="s">
        <v>1002</v>
      </c>
      <c r="H124" t="s">
        <v>1016</v>
      </c>
      <c r="M124" t="s">
        <v>1049</v>
      </c>
      <c r="N124" t="s">
        <v>1868</v>
      </c>
      <c r="O124" t="s">
        <v>1020</v>
      </c>
      <c r="P124" t="s">
        <v>1871</v>
      </c>
    </row>
    <row r="125" spans="1:19" x14ac:dyDescent="0.25">
      <c r="A125" t="s">
        <v>1697</v>
      </c>
      <c r="B125" t="s">
        <v>1698</v>
      </c>
      <c r="D125" t="s">
        <v>1699</v>
      </c>
      <c r="E125" t="s">
        <v>349</v>
      </c>
      <c r="F125">
        <v>94104</v>
      </c>
      <c r="G125" t="s">
        <v>1002</v>
      </c>
      <c r="H125" t="s">
        <v>1016</v>
      </c>
      <c r="J125" t="s">
        <v>1700</v>
      </c>
      <c r="K125" t="s">
        <v>1701</v>
      </c>
      <c r="M125" t="s">
        <v>1329</v>
      </c>
      <c r="N125" t="s">
        <v>1702</v>
      </c>
      <c r="O125" t="s">
        <v>1039</v>
      </c>
      <c r="P125" t="s">
        <v>1703</v>
      </c>
      <c r="Q125" t="s">
        <v>1701</v>
      </c>
    </row>
    <row r="126" spans="1:19" x14ac:dyDescent="0.25">
      <c r="A126" t="s">
        <v>1266</v>
      </c>
      <c r="B126" t="s">
        <v>1267</v>
      </c>
      <c r="D126" t="s">
        <v>1268</v>
      </c>
      <c r="E126" t="s">
        <v>369</v>
      </c>
      <c r="F126">
        <v>21136</v>
      </c>
      <c r="G126" t="s">
        <v>1002</v>
      </c>
      <c r="H126" t="s">
        <v>1016</v>
      </c>
      <c r="J126" t="s">
        <v>1269</v>
      </c>
      <c r="K126" t="s">
        <v>1270</v>
      </c>
      <c r="M126" t="s">
        <v>1271</v>
      </c>
      <c r="N126" t="s">
        <v>1272</v>
      </c>
      <c r="O126" t="s">
        <v>1273</v>
      </c>
      <c r="P126" t="s">
        <v>1274</v>
      </c>
      <c r="Q126" t="s">
        <v>1270</v>
      </c>
    </row>
    <row r="127" spans="1:19" x14ac:dyDescent="0.25">
      <c r="A127" t="s">
        <v>1459</v>
      </c>
      <c r="B127" t="s">
        <v>1460</v>
      </c>
      <c r="C127" t="s">
        <v>1461</v>
      </c>
      <c r="D127" t="s">
        <v>468</v>
      </c>
      <c r="E127" t="s">
        <v>236</v>
      </c>
      <c r="F127">
        <v>66762</v>
      </c>
      <c r="G127" t="s">
        <v>1002</v>
      </c>
      <c r="H127" t="s">
        <v>1016</v>
      </c>
      <c r="I127" t="s">
        <v>1462</v>
      </c>
      <c r="K127" t="s">
        <v>1463</v>
      </c>
      <c r="M127" t="s">
        <v>1008</v>
      </c>
      <c r="N127" t="s">
        <v>1464</v>
      </c>
      <c r="Q127" t="s">
        <v>1463</v>
      </c>
      <c r="R127" t="s">
        <v>1463</v>
      </c>
    </row>
    <row r="128" spans="1:19" x14ac:dyDescent="0.25">
      <c r="A128" t="s">
        <v>2372</v>
      </c>
      <c r="B128" t="s">
        <v>2373</v>
      </c>
      <c r="D128" t="s">
        <v>288</v>
      </c>
      <c r="E128" t="s">
        <v>248</v>
      </c>
      <c r="F128">
        <v>84115</v>
      </c>
      <c r="G128" t="s">
        <v>1002</v>
      </c>
      <c r="H128" t="s">
        <v>1016</v>
      </c>
      <c r="K128" t="s">
        <v>2374</v>
      </c>
      <c r="M128" t="s">
        <v>2136</v>
      </c>
      <c r="N128" t="s">
        <v>2375</v>
      </c>
      <c r="P128" t="s">
        <v>2376</v>
      </c>
      <c r="Q128" t="s">
        <v>2374</v>
      </c>
    </row>
    <row r="129" spans="1:19" x14ac:dyDescent="0.25">
      <c r="A129" t="s">
        <v>2015</v>
      </c>
      <c r="B129" t="s">
        <v>2016</v>
      </c>
      <c r="D129" t="s">
        <v>2017</v>
      </c>
      <c r="E129" t="s">
        <v>236</v>
      </c>
      <c r="F129">
        <v>66512</v>
      </c>
      <c r="G129" t="s">
        <v>1002</v>
      </c>
      <c r="H129" t="s">
        <v>1016</v>
      </c>
      <c r="K129" t="s">
        <v>2018</v>
      </c>
      <c r="M129" t="s">
        <v>2019</v>
      </c>
      <c r="N129" t="s">
        <v>2020</v>
      </c>
      <c r="O129" t="s">
        <v>1010</v>
      </c>
      <c r="Q129" t="s">
        <v>2018</v>
      </c>
    </row>
    <row r="130" spans="1:19" x14ac:dyDescent="0.25">
      <c r="A130" t="s">
        <v>1111</v>
      </c>
      <c r="B130" t="s">
        <v>1112</v>
      </c>
      <c r="D130" t="s">
        <v>1113</v>
      </c>
      <c r="F130">
        <v>72410</v>
      </c>
      <c r="G130" t="s">
        <v>651</v>
      </c>
      <c r="H130" t="s">
        <v>1016</v>
      </c>
      <c r="K130" t="s">
        <v>1114</v>
      </c>
      <c r="M130" t="s">
        <v>1115</v>
      </c>
      <c r="N130" t="s">
        <v>1116</v>
      </c>
      <c r="P130" t="s">
        <v>1117</v>
      </c>
      <c r="Q130" t="s">
        <v>1114</v>
      </c>
    </row>
    <row r="131" spans="1:19" x14ac:dyDescent="0.25">
      <c r="A131" t="s">
        <v>1556</v>
      </c>
      <c r="B131" t="s">
        <v>1557</v>
      </c>
      <c r="D131" t="s">
        <v>1558</v>
      </c>
      <c r="F131">
        <v>464</v>
      </c>
      <c r="G131" t="s">
        <v>508</v>
      </c>
      <c r="H131" t="s">
        <v>1016</v>
      </c>
      <c r="K131" t="s">
        <v>1559</v>
      </c>
      <c r="M131" t="s">
        <v>1560</v>
      </c>
      <c r="N131" t="s">
        <v>1561</v>
      </c>
      <c r="Q131" t="s">
        <v>1559</v>
      </c>
    </row>
    <row r="132" spans="1:19" x14ac:dyDescent="0.25">
      <c r="A132" t="s">
        <v>1834</v>
      </c>
      <c r="B132" t="s">
        <v>1835</v>
      </c>
      <c r="C132" t="s">
        <v>1836</v>
      </c>
      <c r="D132" t="s">
        <v>1837</v>
      </c>
      <c r="E132" t="s">
        <v>349</v>
      </c>
      <c r="F132">
        <v>94583</v>
      </c>
      <c r="G132" t="s">
        <v>1002</v>
      </c>
      <c r="H132" t="s">
        <v>1016</v>
      </c>
      <c r="K132" t="s">
        <v>1838</v>
      </c>
      <c r="M132" t="s">
        <v>1839</v>
      </c>
      <c r="N132" t="s">
        <v>1840</v>
      </c>
      <c r="O132" t="s">
        <v>1841</v>
      </c>
      <c r="P132" t="s">
        <v>1842</v>
      </c>
      <c r="Q132" t="s">
        <v>1838</v>
      </c>
    </row>
    <row r="133" spans="1:19" x14ac:dyDescent="0.25">
      <c r="A133" t="s">
        <v>2004</v>
      </c>
      <c r="B133" t="s">
        <v>2005</v>
      </c>
      <c r="D133" t="s">
        <v>2006</v>
      </c>
      <c r="E133" t="s">
        <v>727</v>
      </c>
      <c r="F133" t="s">
        <v>2007</v>
      </c>
      <c r="G133" t="s">
        <v>1002</v>
      </c>
      <c r="H133" t="s">
        <v>1016</v>
      </c>
      <c r="K133" t="s">
        <v>2008</v>
      </c>
      <c r="M133" t="s">
        <v>1329</v>
      </c>
      <c r="N133" t="s">
        <v>2009</v>
      </c>
      <c r="O133" t="s">
        <v>2010</v>
      </c>
      <c r="P133" t="s">
        <v>2011</v>
      </c>
      <c r="Q133" t="s">
        <v>2012</v>
      </c>
      <c r="R133" t="s">
        <v>2013</v>
      </c>
      <c r="S133" t="s">
        <v>2012</v>
      </c>
    </row>
    <row r="134" spans="1:19" x14ac:dyDescent="0.25">
      <c r="A134" t="s">
        <v>1673</v>
      </c>
      <c r="B134" t="s">
        <v>1674</v>
      </c>
      <c r="D134" t="s">
        <v>1675</v>
      </c>
      <c r="E134" t="s">
        <v>541</v>
      </c>
      <c r="F134">
        <v>39130</v>
      </c>
      <c r="G134" t="s">
        <v>1002</v>
      </c>
      <c r="H134" t="s">
        <v>1016</v>
      </c>
      <c r="M134" t="s">
        <v>1676</v>
      </c>
      <c r="N134" t="s">
        <v>1677</v>
      </c>
      <c r="O134" t="s">
        <v>1020</v>
      </c>
    </row>
    <row r="135" spans="1:19" x14ac:dyDescent="0.25">
      <c r="A135" t="s">
        <v>1231</v>
      </c>
      <c r="B135" t="s">
        <v>1232</v>
      </c>
      <c r="D135" t="s">
        <v>1233</v>
      </c>
      <c r="E135" t="s">
        <v>335</v>
      </c>
      <c r="F135">
        <v>85016</v>
      </c>
      <c r="G135" t="s">
        <v>1002</v>
      </c>
      <c r="H135" t="s">
        <v>1016</v>
      </c>
      <c r="K135" t="s">
        <v>1234</v>
      </c>
      <c r="M135" t="s">
        <v>1235</v>
      </c>
      <c r="N135" t="s">
        <v>1236</v>
      </c>
      <c r="O135" t="s">
        <v>1020</v>
      </c>
      <c r="Q135" t="s">
        <v>1234</v>
      </c>
    </row>
    <row r="136" spans="1:19" x14ac:dyDescent="0.25">
      <c r="A136" t="s">
        <v>1055</v>
      </c>
      <c r="B136" t="s">
        <v>1056</v>
      </c>
      <c r="D136" t="s">
        <v>388</v>
      </c>
      <c r="E136" t="s">
        <v>219</v>
      </c>
      <c r="F136">
        <v>77093</v>
      </c>
      <c r="G136" t="s">
        <v>1002</v>
      </c>
      <c r="H136" t="s">
        <v>1016</v>
      </c>
      <c r="J136" t="s">
        <v>1057</v>
      </c>
      <c r="K136" t="s">
        <v>1058</v>
      </c>
      <c r="M136" t="s">
        <v>1059</v>
      </c>
      <c r="N136" t="s">
        <v>1060</v>
      </c>
      <c r="P136" t="s">
        <v>1061</v>
      </c>
      <c r="Q136" t="s">
        <v>1058</v>
      </c>
    </row>
    <row r="137" spans="1:19" x14ac:dyDescent="0.25">
      <c r="A137" t="s">
        <v>1055</v>
      </c>
      <c r="B137" t="s">
        <v>1056</v>
      </c>
      <c r="D137" t="s">
        <v>388</v>
      </c>
      <c r="E137" t="s">
        <v>219</v>
      </c>
      <c r="F137">
        <v>77093</v>
      </c>
      <c r="G137" t="s">
        <v>1002</v>
      </c>
      <c r="H137" t="s">
        <v>1016</v>
      </c>
      <c r="J137" t="s">
        <v>1057</v>
      </c>
      <c r="K137" t="s">
        <v>1058</v>
      </c>
      <c r="M137" t="s">
        <v>1062</v>
      </c>
      <c r="N137" t="s">
        <v>1063</v>
      </c>
      <c r="O137" t="s">
        <v>1039</v>
      </c>
      <c r="Q137" t="s">
        <v>1058</v>
      </c>
    </row>
    <row r="138" spans="1:19" x14ac:dyDescent="0.25">
      <c r="A138" t="s">
        <v>1976</v>
      </c>
      <c r="B138" t="s">
        <v>1977</v>
      </c>
      <c r="C138" t="s">
        <v>1978</v>
      </c>
      <c r="D138" t="s">
        <v>1979</v>
      </c>
      <c r="E138" t="s">
        <v>285</v>
      </c>
      <c r="F138">
        <v>49588</v>
      </c>
      <c r="G138" t="s">
        <v>1002</v>
      </c>
      <c r="H138" t="s">
        <v>1033</v>
      </c>
      <c r="I138" t="s">
        <v>1980</v>
      </c>
      <c r="J138" t="s">
        <v>1981</v>
      </c>
      <c r="K138" t="s">
        <v>1982</v>
      </c>
      <c r="M138" t="s">
        <v>1983</v>
      </c>
      <c r="N138" t="s">
        <v>1984</v>
      </c>
      <c r="P138" t="s">
        <v>1985</v>
      </c>
      <c r="Q138" t="s">
        <v>1982</v>
      </c>
    </row>
    <row r="139" spans="1:19" x14ac:dyDescent="0.25">
      <c r="A139" t="s">
        <v>1730</v>
      </c>
      <c r="D139" t="s">
        <v>1731</v>
      </c>
      <c r="E139" t="s">
        <v>1620</v>
      </c>
      <c r="G139" t="s">
        <v>358</v>
      </c>
      <c r="H139" t="s">
        <v>1016</v>
      </c>
    </row>
    <row r="140" spans="1:19" x14ac:dyDescent="0.25">
      <c r="A140" t="s">
        <v>2264</v>
      </c>
      <c r="B140" t="s">
        <v>2265</v>
      </c>
      <c r="C140" t="s">
        <v>2266</v>
      </c>
      <c r="D140" t="s">
        <v>2267</v>
      </c>
      <c r="E140" t="s">
        <v>212</v>
      </c>
      <c r="F140" t="s">
        <v>2268</v>
      </c>
      <c r="G140" t="s">
        <v>1002</v>
      </c>
      <c r="H140" t="s">
        <v>1016</v>
      </c>
      <c r="K140" t="s">
        <v>2269</v>
      </c>
      <c r="M140" t="s">
        <v>2270</v>
      </c>
      <c r="N140" t="s">
        <v>2271</v>
      </c>
      <c r="Q140" t="s">
        <v>2269</v>
      </c>
    </row>
    <row r="141" spans="1:19" x14ac:dyDescent="0.25">
      <c r="A141" t="s">
        <v>1351</v>
      </c>
      <c r="B141" t="s">
        <v>1352</v>
      </c>
      <c r="D141" t="s">
        <v>1353</v>
      </c>
      <c r="E141" t="s">
        <v>349</v>
      </c>
      <c r="F141">
        <v>90212</v>
      </c>
      <c r="G141" t="s">
        <v>1002</v>
      </c>
      <c r="H141" t="s">
        <v>1016</v>
      </c>
      <c r="I141" t="s">
        <v>1354</v>
      </c>
      <c r="J141" t="s">
        <v>1355</v>
      </c>
      <c r="K141" t="s">
        <v>1356</v>
      </c>
      <c r="M141" t="s">
        <v>1357</v>
      </c>
      <c r="N141" t="s">
        <v>1358</v>
      </c>
      <c r="O141" t="s">
        <v>1020</v>
      </c>
      <c r="P141" t="s">
        <v>1359</v>
      </c>
      <c r="Q141" t="s">
        <v>1356</v>
      </c>
    </row>
    <row r="142" spans="1:19" x14ac:dyDescent="0.25">
      <c r="A142" t="s">
        <v>1411</v>
      </c>
      <c r="G142" t="s">
        <v>1002</v>
      </c>
      <c r="H142" t="s">
        <v>1016</v>
      </c>
      <c r="M142" t="s">
        <v>1412</v>
      </c>
      <c r="N142" t="s">
        <v>1413</v>
      </c>
    </row>
    <row r="143" spans="1:19" x14ac:dyDescent="0.25">
      <c r="A143" t="s">
        <v>1369</v>
      </c>
      <c r="B143" t="s">
        <v>1370</v>
      </c>
      <c r="D143" t="s">
        <v>1371</v>
      </c>
      <c r="E143" t="s">
        <v>88</v>
      </c>
      <c r="F143">
        <v>2200</v>
      </c>
      <c r="G143" t="s">
        <v>451</v>
      </c>
      <c r="H143" t="s">
        <v>1193</v>
      </c>
      <c r="I143" t="s">
        <v>1372</v>
      </c>
      <c r="J143" t="s">
        <v>1373</v>
      </c>
      <c r="K143" t="s">
        <v>1374</v>
      </c>
      <c r="M143" t="s">
        <v>1375</v>
      </c>
      <c r="N143" t="s">
        <v>1376</v>
      </c>
      <c r="O143" t="s">
        <v>1377</v>
      </c>
      <c r="P143" t="s">
        <v>1378</v>
      </c>
      <c r="Q143" t="s">
        <v>1374</v>
      </c>
      <c r="R143" t="s">
        <v>1374</v>
      </c>
    </row>
    <row r="144" spans="1:19" x14ac:dyDescent="0.25">
      <c r="A144" t="s">
        <v>2260</v>
      </c>
      <c r="B144" t="s">
        <v>896</v>
      </c>
      <c r="D144" t="s">
        <v>897</v>
      </c>
      <c r="E144" t="s">
        <v>285</v>
      </c>
      <c r="F144">
        <v>48327</v>
      </c>
      <c r="G144" t="s">
        <v>1002</v>
      </c>
      <c r="H144" t="s">
        <v>1016</v>
      </c>
      <c r="K144" t="s">
        <v>2261</v>
      </c>
      <c r="M144" t="s">
        <v>2262</v>
      </c>
      <c r="N144" t="s">
        <v>2263</v>
      </c>
      <c r="O144" t="s">
        <v>2221</v>
      </c>
      <c r="Q144" t="s">
        <v>2261</v>
      </c>
    </row>
    <row r="145" spans="1:19" x14ac:dyDescent="0.25">
      <c r="A145" t="s">
        <v>1986</v>
      </c>
      <c r="B145" t="s">
        <v>1987</v>
      </c>
      <c r="D145" t="s">
        <v>1988</v>
      </c>
      <c r="E145" t="s">
        <v>285</v>
      </c>
      <c r="F145">
        <v>49445</v>
      </c>
      <c r="G145" t="s">
        <v>1002</v>
      </c>
      <c r="H145" t="s">
        <v>1016</v>
      </c>
      <c r="K145" t="s">
        <v>1989</v>
      </c>
      <c r="M145" t="s">
        <v>1990</v>
      </c>
      <c r="N145" t="s">
        <v>1991</v>
      </c>
      <c r="O145" t="s">
        <v>1020</v>
      </c>
      <c r="Q145" t="s">
        <v>1989</v>
      </c>
    </row>
    <row r="146" spans="1:19" x14ac:dyDescent="0.25">
      <c r="A146" t="s">
        <v>1687</v>
      </c>
      <c r="B146" t="s">
        <v>1688</v>
      </c>
      <c r="C146" t="s">
        <v>1689</v>
      </c>
      <c r="D146" t="s">
        <v>1690</v>
      </c>
      <c r="F146">
        <v>1307</v>
      </c>
      <c r="G146" t="s">
        <v>611</v>
      </c>
      <c r="H146" t="s">
        <v>1691</v>
      </c>
      <c r="I146" t="s">
        <v>1692</v>
      </c>
      <c r="J146" t="s">
        <v>1693</v>
      </c>
      <c r="M146" t="s">
        <v>1694</v>
      </c>
      <c r="N146" t="s">
        <v>1695</v>
      </c>
      <c r="O146" t="s">
        <v>1581</v>
      </c>
      <c r="P146" t="s">
        <v>1696</v>
      </c>
    </row>
    <row r="147" spans="1:19" x14ac:dyDescent="0.25">
      <c r="A147" t="s">
        <v>1087</v>
      </c>
      <c r="B147" t="s">
        <v>1088</v>
      </c>
      <c r="C147" t="s">
        <v>1089</v>
      </c>
      <c r="D147" t="s">
        <v>339</v>
      </c>
      <c r="E147" t="s">
        <v>335</v>
      </c>
      <c r="F147">
        <v>85260</v>
      </c>
      <c r="G147" t="s">
        <v>1002</v>
      </c>
      <c r="H147" t="s">
        <v>1033</v>
      </c>
      <c r="I147" t="s">
        <v>1090</v>
      </c>
      <c r="J147" t="s">
        <v>1091</v>
      </c>
      <c r="K147" t="s">
        <v>1092</v>
      </c>
      <c r="M147" t="s">
        <v>1093</v>
      </c>
      <c r="N147" t="s">
        <v>1094</v>
      </c>
      <c r="O147" t="s">
        <v>1039</v>
      </c>
      <c r="P147" t="s">
        <v>1090</v>
      </c>
      <c r="Q147" t="s">
        <v>1095</v>
      </c>
      <c r="R147" t="s">
        <v>1092</v>
      </c>
      <c r="S147" t="s">
        <v>1095</v>
      </c>
    </row>
    <row r="148" spans="1:19" x14ac:dyDescent="0.25">
      <c r="A148" t="s">
        <v>2377</v>
      </c>
      <c r="B148" t="s">
        <v>2378</v>
      </c>
      <c r="D148" t="s">
        <v>2379</v>
      </c>
      <c r="E148" t="s">
        <v>601</v>
      </c>
      <c r="F148">
        <v>83706</v>
      </c>
      <c r="G148" t="s">
        <v>1002</v>
      </c>
      <c r="H148" t="s">
        <v>1748</v>
      </c>
      <c r="J148" t="s">
        <v>2380</v>
      </c>
      <c r="K148" t="s">
        <v>2381</v>
      </c>
      <c r="M148" t="s">
        <v>2382</v>
      </c>
      <c r="N148" t="s">
        <v>1816</v>
      </c>
      <c r="O148" t="s">
        <v>2172</v>
      </c>
      <c r="P148" t="s">
        <v>2383</v>
      </c>
      <c r="Q148" t="s">
        <v>2384</v>
      </c>
      <c r="R148" t="s">
        <v>2384</v>
      </c>
    </row>
    <row r="149" spans="1:19" x14ac:dyDescent="0.25">
      <c r="A149" t="s">
        <v>2092</v>
      </c>
      <c r="B149" t="s">
        <v>2093</v>
      </c>
      <c r="D149" t="s">
        <v>361</v>
      </c>
      <c r="E149" t="s">
        <v>1256</v>
      </c>
      <c r="F149" t="s">
        <v>2094</v>
      </c>
      <c r="G149" t="s">
        <v>358</v>
      </c>
      <c r="H149" t="s">
        <v>1016</v>
      </c>
    </row>
    <row r="150" spans="1:19" x14ac:dyDescent="0.25">
      <c r="A150" t="s">
        <v>1073</v>
      </c>
      <c r="B150" t="s">
        <v>1074</v>
      </c>
      <c r="D150" t="s">
        <v>1075</v>
      </c>
      <c r="G150" t="s">
        <v>1076</v>
      </c>
      <c r="H150" t="s">
        <v>1016</v>
      </c>
      <c r="J150" t="s">
        <v>1077</v>
      </c>
      <c r="K150" t="s">
        <v>1078</v>
      </c>
      <c r="M150" t="s">
        <v>1079</v>
      </c>
      <c r="N150" t="s">
        <v>1080</v>
      </c>
      <c r="O150" t="s">
        <v>1039</v>
      </c>
      <c r="Q150" t="s">
        <v>1078</v>
      </c>
      <c r="R150" t="s">
        <v>1078</v>
      </c>
    </row>
    <row r="151" spans="1:19" x14ac:dyDescent="0.25">
      <c r="A151" t="s">
        <v>2413</v>
      </c>
      <c r="B151" t="s">
        <v>2414</v>
      </c>
      <c r="D151" t="s">
        <v>2415</v>
      </c>
      <c r="E151" t="s">
        <v>285</v>
      </c>
      <c r="F151">
        <v>48122</v>
      </c>
      <c r="G151" t="s">
        <v>1002</v>
      </c>
      <c r="H151" t="s">
        <v>1016</v>
      </c>
      <c r="K151" t="s">
        <v>2416</v>
      </c>
      <c r="M151" t="s">
        <v>1298</v>
      </c>
      <c r="N151" t="s">
        <v>2417</v>
      </c>
      <c r="O151" t="s">
        <v>1039</v>
      </c>
      <c r="Q151" t="s">
        <v>2416</v>
      </c>
    </row>
    <row r="152" spans="1:19" x14ac:dyDescent="0.25">
      <c r="A152" t="s">
        <v>1777</v>
      </c>
      <c r="E152" t="s">
        <v>219</v>
      </c>
      <c r="G152" t="s">
        <v>1002</v>
      </c>
      <c r="H152" t="s">
        <v>1016</v>
      </c>
      <c r="M152" t="s">
        <v>1155</v>
      </c>
      <c r="N152" t="s">
        <v>1778</v>
      </c>
    </row>
    <row r="153" spans="1:19" x14ac:dyDescent="0.25">
      <c r="A153" t="s">
        <v>1118</v>
      </c>
      <c r="B153" t="s">
        <v>1119</v>
      </c>
      <c r="C153" t="s">
        <v>1120</v>
      </c>
      <c r="D153" t="s">
        <v>1121</v>
      </c>
      <c r="F153">
        <v>72920</v>
      </c>
      <c r="G153" t="s">
        <v>651</v>
      </c>
      <c r="H153" t="s">
        <v>1016</v>
      </c>
      <c r="I153" t="s">
        <v>1122</v>
      </c>
      <c r="J153" t="s">
        <v>1123</v>
      </c>
      <c r="K153" t="s">
        <v>1124</v>
      </c>
      <c r="M153" t="s">
        <v>1125</v>
      </c>
      <c r="N153" t="s">
        <v>1126</v>
      </c>
      <c r="O153" t="s">
        <v>1127</v>
      </c>
      <c r="P153" t="s">
        <v>1128</v>
      </c>
      <c r="Q153" t="s">
        <v>1124</v>
      </c>
      <c r="R153" t="s">
        <v>1124</v>
      </c>
    </row>
    <row r="154" spans="1:19" x14ac:dyDescent="0.25">
      <c r="A154" t="s">
        <v>1714</v>
      </c>
      <c r="B154" t="s">
        <v>1715</v>
      </c>
      <c r="D154" t="s">
        <v>288</v>
      </c>
      <c r="E154" t="s">
        <v>248</v>
      </c>
      <c r="F154">
        <v>84111</v>
      </c>
      <c r="G154" t="s">
        <v>1002</v>
      </c>
      <c r="H154" t="s">
        <v>1016</v>
      </c>
      <c r="K154" t="s">
        <v>1716</v>
      </c>
      <c r="M154" t="s">
        <v>1717</v>
      </c>
      <c r="N154" t="s">
        <v>1718</v>
      </c>
      <c r="O154" t="s">
        <v>1020</v>
      </c>
      <c r="Q154" t="s">
        <v>1716</v>
      </c>
    </row>
    <row r="155" spans="1:19" x14ac:dyDescent="0.25">
      <c r="A155" t="s">
        <v>1766</v>
      </c>
      <c r="B155" t="s">
        <v>1759</v>
      </c>
      <c r="C155" t="s">
        <v>1760</v>
      </c>
      <c r="D155" t="s">
        <v>1761</v>
      </c>
      <c r="E155" t="s">
        <v>1757</v>
      </c>
      <c r="F155" t="s">
        <v>1762</v>
      </c>
      <c r="G155" t="s">
        <v>478</v>
      </c>
      <c r="H155" t="s">
        <v>1016</v>
      </c>
      <c r="K155" t="s">
        <v>1763</v>
      </c>
      <c r="M155" t="s">
        <v>1767</v>
      </c>
      <c r="N155" t="s">
        <v>1768</v>
      </c>
      <c r="O155" t="s">
        <v>1020</v>
      </c>
      <c r="Q155" t="s">
        <v>1763</v>
      </c>
      <c r="R155" t="s">
        <v>1763</v>
      </c>
    </row>
    <row r="156" spans="1:19" x14ac:dyDescent="0.25">
      <c r="A156" t="s">
        <v>1766</v>
      </c>
      <c r="B156" t="s">
        <v>1759</v>
      </c>
      <c r="C156" t="s">
        <v>1760</v>
      </c>
      <c r="D156" t="s">
        <v>1761</v>
      </c>
      <c r="E156" t="s">
        <v>1757</v>
      </c>
      <c r="F156" t="s">
        <v>1762</v>
      </c>
      <c r="G156" t="s">
        <v>478</v>
      </c>
      <c r="H156" t="s">
        <v>1016</v>
      </c>
      <c r="K156" t="s">
        <v>1763</v>
      </c>
      <c r="M156" t="s">
        <v>1769</v>
      </c>
      <c r="N156" t="s">
        <v>1770</v>
      </c>
      <c r="O156" t="s">
        <v>1771</v>
      </c>
      <c r="P156" t="s">
        <v>1772</v>
      </c>
      <c r="Q156" t="s">
        <v>1773</v>
      </c>
      <c r="S156" t="s">
        <v>1773</v>
      </c>
    </row>
    <row r="157" spans="1:19" x14ac:dyDescent="0.25">
      <c r="A157" t="s">
        <v>1594</v>
      </c>
      <c r="B157" t="s">
        <v>1595</v>
      </c>
      <c r="C157" t="s">
        <v>1596</v>
      </c>
      <c r="D157" t="s">
        <v>544</v>
      </c>
      <c r="E157" t="s">
        <v>541</v>
      </c>
      <c r="F157">
        <v>39441</v>
      </c>
      <c r="G157" t="s">
        <v>1002</v>
      </c>
      <c r="H157" t="s">
        <v>1016</v>
      </c>
      <c r="I157" t="s">
        <v>1597</v>
      </c>
      <c r="J157" t="s">
        <v>548</v>
      </c>
      <c r="K157" t="s">
        <v>1598</v>
      </c>
      <c r="M157" t="s">
        <v>1599</v>
      </c>
      <c r="N157" t="s">
        <v>1600</v>
      </c>
      <c r="O157" t="s">
        <v>1601</v>
      </c>
      <c r="P157" t="s">
        <v>1602</v>
      </c>
      <c r="Q157" t="s">
        <v>1598</v>
      </c>
      <c r="R157" t="s">
        <v>1598</v>
      </c>
    </row>
    <row r="158" spans="1:19" x14ac:dyDescent="0.25">
      <c r="A158" t="s">
        <v>1594</v>
      </c>
      <c r="B158" t="s">
        <v>1595</v>
      </c>
      <c r="C158" t="s">
        <v>1596</v>
      </c>
      <c r="D158" t="s">
        <v>544</v>
      </c>
      <c r="E158" t="s">
        <v>541</v>
      </c>
      <c r="F158">
        <v>39441</v>
      </c>
      <c r="G158" t="s">
        <v>1002</v>
      </c>
      <c r="H158" t="s">
        <v>1016</v>
      </c>
      <c r="I158" t="s">
        <v>1597</v>
      </c>
      <c r="J158" t="s">
        <v>548</v>
      </c>
      <c r="K158" t="s">
        <v>1598</v>
      </c>
      <c r="Q158" t="s">
        <v>1598</v>
      </c>
    </row>
    <row r="159" spans="1:19" x14ac:dyDescent="0.25">
      <c r="A159" t="s">
        <v>2076</v>
      </c>
      <c r="B159" t="s">
        <v>2077</v>
      </c>
      <c r="D159" t="s">
        <v>2078</v>
      </c>
      <c r="E159" t="s">
        <v>814</v>
      </c>
      <c r="F159">
        <v>54313</v>
      </c>
      <c r="G159" t="s">
        <v>1002</v>
      </c>
      <c r="H159" t="s">
        <v>1016</v>
      </c>
      <c r="J159" t="s">
        <v>2079</v>
      </c>
      <c r="K159" t="s">
        <v>2080</v>
      </c>
      <c r="M159" t="s">
        <v>2081</v>
      </c>
      <c r="N159" t="s">
        <v>2082</v>
      </c>
      <c r="O159" t="s">
        <v>629</v>
      </c>
      <c r="Q159" t="s">
        <v>2080</v>
      </c>
      <c r="R159" t="s">
        <v>2080</v>
      </c>
    </row>
    <row r="160" spans="1:19" x14ac:dyDescent="0.25">
      <c r="A160" t="s">
        <v>1044</v>
      </c>
      <c r="B160" t="s">
        <v>1045</v>
      </c>
      <c r="C160" t="s">
        <v>1046</v>
      </c>
      <c r="D160" t="s">
        <v>1047</v>
      </c>
      <c r="E160" t="s">
        <v>242</v>
      </c>
      <c r="F160">
        <v>98221</v>
      </c>
      <c r="G160" t="s">
        <v>1002</v>
      </c>
      <c r="H160" t="s">
        <v>1016</v>
      </c>
      <c r="L160" t="s">
        <v>1048</v>
      </c>
      <c r="M160" t="s">
        <v>1049</v>
      </c>
      <c r="N160" t="s">
        <v>1050</v>
      </c>
      <c r="O160" t="s">
        <v>1039</v>
      </c>
      <c r="P160" t="s">
        <v>1051</v>
      </c>
      <c r="Q160" t="s">
        <v>1052</v>
      </c>
      <c r="R160" t="s">
        <v>1052</v>
      </c>
    </row>
    <row r="161" spans="1:19" x14ac:dyDescent="0.25">
      <c r="A161" t="s">
        <v>1414</v>
      </c>
      <c r="B161" t="s">
        <v>1415</v>
      </c>
      <c r="D161" t="s">
        <v>1416</v>
      </c>
      <c r="E161" t="s">
        <v>459</v>
      </c>
      <c r="F161">
        <v>37205</v>
      </c>
      <c r="G161" t="s">
        <v>1002</v>
      </c>
      <c r="H161" t="s">
        <v>1016</v>
      </c>
      <c r="I161" t="s">
        <v>1417</v>
      </c>
      <c r="K161" t="s">
        <v>1418</v>
      </c>
      <c r="M161" t="s">
        <v>1419</v>
      </c>
      <c r="N161" t="s">
        <v>1420</v>
      </c>
      <c r="O161" t="s">
        <v>1020</v>
      </c>
      <c r="Q161" t="s">
        <v>1421</v>
      </c>
      <c r="S161" t="s">
        <v>1421</v>
      </c>
    </row>
    <row r="162" spans="1:19" x14ac:dyDescent="0.25">
      <c r="A162" t="s">
        <v>1745</v>
      </c>
      <c r="B162" t="s">
        <v>1746</v>
      </c>
      <c r="D162" t="s">
        <v>1747</v>
      </c>
      <c r="E162" t="s">
        <v>909</v>
      </c>
      <c r="F162">
        <v>46624</v>
      </c>
      <c r="G162" t="s">
        <v>1002</v>
      </c>
      <c r="H162" t="s">
        <v>1748</v>
      </c>
      <c r="K162" t="s">
        <v>1749</v>
      </c>
      <c r="M162" t="s">
        <v>1750</v>
      </c>
      <c r="N162" t="s">
        <v>1751</v>
      </c>
      <c r="O162" t="s">
        <v>1039</v>
      </c>
      <c r="P162" t="s">
        <v>1752</v>
      </c>
      <c r="Q162" t="s">
        <v>1749</v>
      </c>
    </row>
    <row r="163" spans="1:19" x14ac:dyDescent="0.25">
      <c r="A163" t="s">
        <v>2249</v>
      </c>
      <c r="B163" t="s">
        <v>2250</v>
      </c>
      <c r="D163" t="s">
        <v>2251</v>
      </c>
      <c r="E163" t="s">
        <v>1826</v>
      </c>
      <c r="F163">
        <v>6830</v>
      </c>
      <c r="G163" t="s">
        <v>1002</v>
      </c>
      <c r="H163" t="s">
        <v>1016</v>
      </c>
      <c r="I163" t="s">
        <v>2252</v>
      </c>
      <c r="J163" t="s">
        <v>2253</v>
      </c>
      <c r="K163" t="s">
        <v>2254</v>
      </c>
      <c r="M163" t="s">
        <v>2255</v>
      </c>
      <c r="N163" t="s">
        <v>2256</v>
      </c>
      <c r="O163" t="s">
        <v>1951</v>
      </c>
      <c r="P163" t="s">
        <v>2257</v>
      </c>
      <c r="Q163" t="s">
        <v>2258</v>
      </c>
      <c r="S163" t="s">
        <v>2258</v>
      </c>
    </row>
    <row r="164" spans="1:19" x14ac:dyDescent="0.25">
      <c r="A164" t="s">
        <v>2129</v>
      </c>
      <c r="B164" t="s">
        <v>2130</v>
      </c>
      <c r="D164" t="s">
        <v>849</v>
      </c>
      <c r="E164" t="s">
        <v>206</v>
      </c>
      <c r="F164">
        <v>30305</v>
      </c>
      <c r="G164" t="s">
        <v>1002</v>
      </c>
      <c r="H164" t="s">
        <v>1016</v>
      </c>
      <c r="M164" t="s">
        <v>2131</v>
      </c>
      <c r="N164" t="s">
        <v>2132</v>
      </c>
      <c r="O164" t="s">
        <v>1020</v>
      </c>
    </row>
    <row r="165" spans="1:19" x14ac:dyDescent="0.25">
      <c r="A165" t="s">
        <v>1721</v>
      </c>
      <c r="B165" t="s">
        <v>1722</v>
      </c>
      <c r="D165" t="s">
        <v>1723</v>
      </c>
      <c r="E165" t="s">
        <v>1620</v>
      </c>
      <c r="F165" t="s">
        <v>1724</v>
      </c>
      <c r="G165" t="s">
        <v>358</v>
      </c>
      <c r="H165" t="s">
        <v>1033</v>
      </c>
      <c r="I165" t="s">
        <v>1725</v>
      </c>
      <c r="J165" t="s">
        <v>1726</v>
      </c>
      <c r="K165" t="s">
        <v>1727</v>
      </c>
      <c r="M165" t="s">
        <v>1357</v>
      </c>
      <c r="N165" t="s">
        <v>1728</v>
      </c>
      <c r="O165" t="s">
        <v>1395</v>
      </c>
      <c r="P165" t="s">
        <v>1729</v>
      </c>
      <c r="Q165" t="s">
        <v>1727</v>
      </c>
    </row>
    <row r="166" spans="1:19" x14ac:dyDescent="0.25">
      <c r="A166" t="s">
        <v>2215</v>
      </c>
      <c r="B166" t="s">
        <v>2208</v>
      </c>
      <c r="D166" t="s">
        <v>2209</v>
      </c>
      <c r="E166" t="s">
        <v>520</v>
      </c>
      <c r="F166" t="s">
        <v>2210</v>
      </c>
      <c r="G166" t="s">
        <v>1002</v>
      </c>
      <c r="H166" t="s">
        <v>1016</v>
      </c>
      <c r="K166" t="s">
        <v>2211</v>
      </c>
      <c r="M166" t="s">
        <v>2212</v>
      </c>
      <c r="N166" t="s">
        <v>1816</v>
      </c>
      <c r="O166" t="s">
        <v>1039</v>
      </c>
      <c r="P166" t="s">
        <v>2213</v>
      </c>
      <c r="Q166" t="s">
        <v>2214</v>
      </c>
      <c r="R166" t="s">
        <v>2214</v>
      </c>
    </row>
    <row r="167" spans="1:19" x14ac:dyDescent="0.25">
      <c r="A167" t="s">
        <v>1562</v>
      </c>
      <c r="B167" t="s">
        <v>1563</v>
      </c>
      <c r="C167" t="s">
        <v>1564</v>
      </c>
      <c r="D167" t="s">
        <v>1565</v>
      </c>
      <c r="E167" t="s">
        <v>1400</v>
      </c>
      <c r="F167" t="s">
        <v>1566</v>
      </c>
      <c r="G167" t="s">
        <v>478</v>
      </c>
      <c r="H167" t="s">
        <v>1016</v>
      </c>
      <c r="I167" t="s">
        <v>1567</v>
      </c>
      <c r="K167" t="s">
        <v>1568</v>
      </c>
      <c r="M167" t="s">
        <v>1569</v>
      </c>
      <c r="N167" t="s">
        <v>1570</v>
      </c>
      <c r="O167" t="s">
        <v>1377</v>
      </c>
      <c r="Q167" t="s">
        <v>1568</v>
      </c>
    </row>
    <row r="168" spans="1:19" x14ac:dyDescent="0.25">
      <c r="A168" t="s">
        <v>1422</v>
      </c>
      <c r="B168" t="s">
        <v>1423</v>
      </c>
      <c r="D168" t="s">
        <v>1424</v>
      </c>
      <c r="E168" t="s">
        <v>639</v>
      </c>
      <c r="F168">
        <v>27407</v>
      </c>
      <c r="G168" t="s">
        <v>1002</v>
      </c>
      <c r="H168" t="s">
        <v>1016</v>
      </c>
      <c r="M168" t="s">
        <v>1425</v>
      </c>
      <c r="N168" t="s">
        <v>1426</v>
      </c>
      <c r="O168" t="s">
        <v>1020</v>
      </c>
    </row>
    <row r="169" spans="1:19" x14ac:dyDescent="0.25">
      <c r="A169" t="s">
        <v>1238</v>
      </c>
      <c r="B169" t="s">
        <v>1239</v>
      </c>
      <c r="D169" t="s">
        <v>1240</v>
      </c>
      <c r="E169" t="s">
        <v>349</v>
      </c>
      <c r="F169">
        <v>94952</v>
      </c>
      <c r="G169" t="s">
        <v>1002</v>
      </c>
      <c r="H169" t="s">
        <v>1033</v>
      </c>
      <c r="I169" t="s">
        <v>1241</v>
      </c>
      <c r="J169" t="s">
        <v>1242</v>
      </c>
      <c r="K169" t="s">
        <v>1243</v>
      </c>
      <c r="M169" t="s">
        <v>1244</v>
      </c>
      <c r="N169" t="s">
        <v>1245</v>
      </c>
      <c r="O169" t="s">
        <v>1246</v>
      </c>
      <c r="P169" t="s">
        <v>1247</v>
      </c>
      <c r="Q169" t="s">
        <v>1248</v>
      </c>
      <c r="S169" t="s">
        <v>1248</v>
      </c>
    </row>
    <row r="170" spans="1:19" x14ac:dyDescent="0.25">
      <c r="A170" t="s">
        <v>1910</v>
      </c>
      <c r="B170" t="s">
        <v>1911</v>
      </c>
      <c r="D170" t="s">
        <v>651</v>
      </c>
      <c r="F170">
        <v>11000</v>
      </c>
      <c r="G170" t="s">
        <v>651</v>
      </c>
      <c r="H170" t="s">
        <v>1016</v>
      </c>
      <c r="I170" t="s">
        <v>1912</v>
      </c>
      <c r="J170" t="s">
        <v>1913</v>
      </c>
      <c r="K170" t="s">
        <v>1914</v>
      </c>
      <c r="M170" t="s">
        <v>1915</v>
      </c>
      <c r="N170" t="s">
        <v>1916</v>
      </c>
      <c r="O170" t="s">
        <v>1176</v>
      </c>
      <c r="P170" t="s">
        <v>1917</v>
      </c>
      <c r="Q170" t="s">
        <v>1918</v>
      </c>
      <c r="S170" t="s">
        <v>1918</v>
      </c>
    </row>
    <row r="171" spans="1:19" x14ac:dyDescent="0.25">
      <c r="A171" t="s">
        <v>1910</v>
      </c>
      <c r="B171" t="s">
        <v>1911</v>
      </c>
      <c r="D171" t="s">
        <v>651</v>
      </c>
      <c r="F171">
        <v>11000</v>
      </c>
      <c r="G171" t="s">
        <v>651</v>
      </c>
      <c r="H171" t="s">
        <v>1016</v>
      </c>
      <c r="I171" t="s">
        <v>1912</v>
      </c>
      <c r="J171" t="s">
        <v>1913</v>
      </c>
      <c r="K171" t="s">
        <v>1914</v>
      </c>
      <c r="M171" t="s">
        <v>1919</v>
      </c>
      <c r="N171" t="s">
        <v>1920</v>
      </c>
      <c r="O171" t="s">
        <v>1921</v>
      </c>
      <c r="P171" t="s">
        <v>1922</v>
      </c>
      <c r="Q171" t="s">
        <v>1923</v>
      </c>
      <c r="S171" t="s">
        <v>1923</v>
      </c>
    </row>
    <row r="172" spans="1:19" x14ac:dyDescent="0.25">
      <c r="A172" t="s">
        <v>1648</v>
      </c>
      <c r="B172" t="s">
        <v>1649</v>
      </c>
      <c r="D172" t="s">
        <v>1650</v>
      </c>
      <c r="F172">
        <v>797654</v>
      </c>
      <c r="G172" t="s">
        <v>82</v>
      </c>
      <c r="H172" t="s">
        <v>1016</v>
      </c>
      <c r="J172" t="s">
        <v>1651</v>
      </c>
      <c r="K172" t="s">
        <v>1652</v>
      </c>
      <c r="M172" t="s">
        <v>1653</v>
      </c>
      <c r="N172" t="s">
        <v>1654</v>
      </c>
      <c r="O172" t="s">
        <v>1395</v>
      </c>
      <c r="Q172" t="s">
        <v>1652</v>
      </c>
    </row>
    <row r="173" spans="1:19" x14ac:dyDescent="0.25">
      <c r="A173" t="s">
        <v>1379</v>
      </c>
      <c r="B173" t="s">
        <v>1380</v>
      </c>
      <c r="D173" t="s">
        <v>1381</v>
      </c>
      <c r="F173">
        <v>539938</v>
      </c>
      <c r="G173" t="s">
        <v>82</v>
      </c>
      <c r="H173" t="s">
        <v>1382</v>
      </c>
      <c r="J173" t="s">
        <v>1383</v>
      </c>
      <c r="K173" t="s">
        <v>1384</v>
      </c>
      <c r="M173" t="s">
        <v>1385</v>
      </c>
      <c r="N173" t="s">
        <v>1386</v>
      </c>
      <c r="O173" t="s">
        <v>1039</v>
      </c>
      <c r="P173" t="s">
        <v>1387</v>
      </c>
      <c r="Q173" t="s">
        <v>1384</v>
      </c>
    </row>
    <row r="174" spans="1:19" x14ac:dyDescent="0.25">
      <c r="A174" t="s">
        <v>1779</v>
      </c>
      <c r="B174" t="s">
        <v>1780</v>
      </c>
      <c r="D174" t="s">
        <v>1781</v>
      </c>
      <c r="E174" t="s">
        <v>219</v>
      </c>
      <c r="F174">
        <v>75034</v>
      </c>
      <c r="G174" t="s">
        <v>1002</v>
      </c>
      <c r="H174" t="s">
        <v>1016</v>
      </c>
      <c r="L174" t="s">
        <v>1782</v>
      </c>
      <c r="M174" t="s">
        <v>1037</v>
      </c>
      <c r="N174" t="s">
        <v>1783</v>
      </c>
      <c r="Q174" t="s">
        <v>1782</v>
      </c>
      <c r="S174" t="s">
        <v>1782</v>
      </c>
    </row>
    <row r="175" spans="1:19" x14ac:dyDescent="0.25">
      <c r="A175" t="s">
        <v>1846</v>
      </c>
      <c r="B175" t="s">
        <v>1847</v>
      </c>
      <c r="D175" t="s">
        <v>688</v>
      </c>
      <c r="E175" t="s">
        <v>1845</v>
      </c>
      <c r="F175" t="s">
        <v>1848</v>
      </c>
      <c r="G175" t="s">
        <v>358</v>
      </c>
      <c r="H175" t="s">
        <v>1033</v>
      </c>
      <c r="I175" t="s">
        <v>1849</v>
      </c>
      <c r="J175" t="s">
        <v>1850</v>
      </c>
      <c r="K175" t="s">
        <v>1851</v>
      </c>
      <c r="M175" t="s">
        <v>1852</v>
      </c>
      <c r="N175" t="s">
        <v>1853</v>
      </c>
      <c r="O175" t="s">
        <v>1321</v>
      </c>
      <c r="P175" t="s">
        <v>1854</v>
      </c>
      <c r="Q175" t="s">
        <v>1855</v>
      </c>
      <c r="R175" t="s">
        <v>1851</v>
      </c>
      <c r="S175" t="s">
        <v>1855</v>
      </c>
    </row>
    <row r="176" spans="1:19" x14ac:dyDescent="0.25">
      <c r="A176" t="s">
        <v>1846</v>
      </c>
      <c r="B176" t="s">
        <v>1847</v>
      </c>
      <c r="D176" t="s">
        <v>688</v>
      </c>
      <c r="E176" t="s">
        <v>1845</v>
      </c>
      <c r="F176" t="s">
        <v>1848</v>
      </c>
      <c r="G176" t="s">
        <v>358</v>
      </c>
      <c r="H176" t="s">
        <v>1033</v>
      </c>
      <c r="I176" t="s">
        <v>1849</v>
      </c>
      <c r="J176" t="s">
        <v>1850</v>
      </c>
      <c r="K176" t="s">
        <v>1851</v>
      </c>
      <c r="M176" t="s">
        <v>1244</v>
      </c>
      <c r="N176" t="s">
        <v>2048</v>
      </c>
      <c r="O176" t="s">
        <v>2049</v>
      </c>
      <c r="P176" t="s">
        <v>2050</v>
      </c>
      <c r="Q176" t="s">
        <v>1851</v>
      </c>
    </row>
    <row r="177" spans="1:19" x14ac:dyDescent="0.25">
      <c r="A177" t="s">
        <v>2283</v>
      </c>
      <c r="B177" t="s">
        <v>2284</v>
      </c>
      <c r="D177" t="s">
        <v>339</v>
      </c>
      <c r="E177" t="s">
        <v>335</v>
      </c>
      <c r="F177">
        <v>85250</v>
      </c>
      <c r="G177" t="s">
        <v>1002</v>
      </c>
      <c r="H177" t="s">
        <v>1016</v>
      </c>
      <c r="K177" t="s">
        <v>2285</v>
      </c>
      <c r="M177" t="s">
        <v>1059</v>
      </c>
      <c r="N177" t="s">
        <v>2286</v>
      </c>
      <c r="O177" t="s">
        <v>1020</v>
      </c>
      <c r="Q177" t="s">
        <v>2285</v>
      </c>
    </row>
    <row r="178" spans="1:19" x14ac:dyDescent="0.25">
      <c r="A178" t="s">
        <v>1707</v>
      </c>
      <c r="B178" t="s">
        <v>1708</v>
      </c>
      <c r="D178" t="s">
        <v>1709</v>
      </c>
      <c r="E178" t="s">
        <v>639</v>
      </c>
      <c r="F178" t="s">
        <v>1710</v>
      </c>
      <c r="G178" t="s">
        <v>1002</v>
      </c>
      <c r="H178" t="s">
        <v>1016</v>
      </c>
      <c r="K178" t="s">
        <v>1711</v>
      </c>
      <c r="M178" t="s">
        <v>1712</v>
      </c>
      <c r="N178" t="s">
        <v>1713</v>
      </c>
      <c r="O178" t="s">
        <v>1020</v>
      </c>
      <c r="Q178" t="s">
        <v>1711</v>
      </c>
    </row>
    <row r="179" spans="1:19" x14ac:dyDescent="0.25">
      <c r="A179" t="s">
        <v>1873</v>
      </c>
      <c r="B179" t="s">
        <v>1874</v>
      </c>
      <c r="D179" t="s">
        <v>1875</v>
      </c>
      <c r="E179" t="s">
        <v>625</v>
      </c>
      <c r="F179" t="s">
        <v>1876</v>
      </c>
      <c r="G179" t="s">
        <v>1002</v>
      </c>
      <c r="H179" t="s">
        <v>1016</v>
      </c>
      <c r="J179" t="s">
        <v>1877</v>
      </c>
      <c r="K179" t="s">
        <v>1878</v>
      </c>
      <c r="M179" t="s">
        <v>1409</v>
      </c>
      <c r="N179" t="s">
        <v>1879</v>
      </c>
      <c r="O179" t="s">
        <v>1039</v>
      </c>
      <c r="Q179" t="s">
        <v>1878</v>
      </c>
    </row>
    <row r="180" spans="1:19" x14ac:dyDescent="0.25">
      <c r="A180" t="s">
        <v>1498</v>
      </c>
      <c r="B180" t="s">
        <v>1499</v>
      </c>
      <c r="D180" t="s">
        <v>1500</v>
      </c>
      <c r="F180" t="s">
        <v>1501</v>
      </c>
      <c r="G180" t="s">
        <v>478</v>
      </c>
      <c r="H180" t="s">
        <v>1016</v>
      </c>
      <c r="K180" t="s">
        <v>1502</v>
      </c>
      <c r="M180" t="s">
        <v>1503</v>
      </c>
      <c r="N180" t="s">
        <v>1504</v>
      </c>
      <c r="O180" t="s">
        <v>1505</v>
      </c>
      <c r="P180" t="s">
        <v>1506</v>
      </c>
      <c r="Q180" t="s">
        <v>1507</v>
      </c>
      <c r="R180" t="s">
        <v>1502</v>
      </c>
      <c r="S180" t="s">
        <v>1507</v>
      </c>
    </row>
    <row r="181" spans="1:19" x14ac:dyDescent="0.25">
      <c r="A181" t="s">
        <v>1498</v>
      </c>
      <c r="B181" t="s">
        <v>1499</v>
      </c>
      <c r="D181" t="s">
        <v>1500</v>
      </c>
      <c r="F181" t="s">
        <v>1501</v>
      </c>
      <c r="G181" t="s">
        <v>478</v>
      </c>
      <c r="H181" t="s">
        <v>1016</v>
      </c>
      <c r="K181" t="s">
        <v>1502</v>
      </c>
      <c r="M181" t="s">
        <v>1508</v>
      </c>
      <c r="N181" t="s">
        <v>1509</v>
      </c>
      <c r="O181" t="s">
        <v>1039</v>
      </c>
      <c r="P181" t="s">
        <v>1510</v>
      </c>
      <c r="Q181" t="s">
        <v>1511</v>
      </c>
      <c r="S181" t="s">
        <v>1511</v>
      </c>
    </row>
    <row r="182" spans="1:19" x14ac:dyDescent="0.25">
      <c r="A182" t="s">
        <v>2288</v>
      </c>
      <c r="B182" t="s">
        <v>2289</v>
      </c>
      <c r="D182" t="s">
        <v>2290</v>
      </c>
      <c r="E182" t="s">
        <v>1620</v>
      </c>
      <c r="F182" t="s">
        <v>2291</v>
      </c>
      <c r="G182" t="s">
        <v>358</v>
      </c>
      <c r="H182" t="s">
        <v>1193</v>
      </c>
      <c r="I182" t="s">
        <v>2292</v>
      </c>
      <c r="J182" t="s">
        <v>2293</v>
      </c>
      <c r="K182" t="s">
        <v>2294</v>
      </c>
      <c r="M182" t="s">
        <v>2295</v>
      </c>
      <c r="N182" t="s">
        <v>2296</v>
      </c>
      <c r="O182" t="s">
        <v>1395</v>
      </c>
      <c r="P182" t="s">
        <v>2297</v>
      </c>
      <c r="Q182" t="s">
        <v>2294</v>
      </c>
    </row>
    <row r="183" spans="1:19" x14ac:dyDescent="0.25">
      <c r="A183" t="s">
        <v>1932</v>
      </c>
      <c r="B183" t="s">
        <v>1933</v>
      </c>
      <c r="D183" t="s">
        <v>1934</v>
      </c>
      <c r="E183" t="s">
        <v>254</v>
      </c>
      <c r="F183">
        <v>44316</v>
      </c>
      <c r="G183" t="s">
        <v>1002</v>
      </c>
      <c r="H183" t="s">
        <v>1016</v>
      </c>
      <c r="J183" t="s">
        <v>1935</v>
      </c>
      <c r="K183" t="s">
        <v>1936</v>
      </c>
      <c r="M183" t="s">
        <v>1937</v>
      </c>
      <c r="N183" t="s">
        <v>1938</v>
      </c>
      <c r="O183" t="s">
        <v>1939</v>
      </c>
      <c r="Q183" t="s">
        <v>1936</v>
      </c>
    </row>
    <row r="184" spans="1:19" x14ac:dyDescent="0.25">
      <c r="A184" t="s">
        <v>2272</v>
      </c>
      <c r="B184" t="s">
        <v>2273</v>
      </c>
      <c r="D184" t="s">
        <v>1934</v>
      </c>
      <c r="E184" t="s">
        <v>254</v>
      </c>
      <c r="F184">
        <v>44308</v>
      </c>
      <c r="G184" t="s">
        <v>1002</v>
      </c>
      <c r="H184" t="s">
        <v>2224</v>
      </c>
      <c r="J184" t="s">
        <v>2274</v>
      </c>
      <c r="K184" t="s">
        <v>2275</v>
      </c>
      <c r="Q184" t="s">
        <v>2275</v>
      </c>
    </row>
    <row r="185" spans="1:19" x14ac:dyDescent="0.25">
      <c r="A185" t="s">
        <v>1679</v>
      </c>
      <c r="B185" t="s">
        <v>1680</v>
      </c>
      <c r="D185" t="s">
        <v>1681</v>
      </c>
      <c r="E185" t="s">
        <v>520</v>
      </c>
      <c r="F185">
        <v>80112</v>
      </c>
      <c r="G185" t="s">
        <v>1002</v>
      </c>
      <c r="H185" t="s">
        <v>1016</v>
      </c>
      <c r="K185" t="s">
        <v>1682</v>
      </c>
      <c r="M185" t="s">
        <v>1683</v>
      </c>
      <c r="N185" t="s">
        <v>1684</v>
      </c>
      <c r="Q185" t="s">
        <v>1682</v>
      </c>
    </row>
    <row r="186" spans="1:19" x14ac:dyDescent="0.25">
      <c r="A186" t="s">
        <v>1818</v>
      </c>
      <c r="B186" t="s">
        <v>1819</v>
      </c>
      <c r="D186" t="s">
        <v>388</v>
      </c>
      <c r="E186" t="s">
        <v>219</v>
      </c>
      <c r="F186">
        <v>77002</v>
      </c>
      <c r="G186" t="s">
        <v>1002</v>
      </c>
      <c r="H186" t="s">
        <v>1016</v>
      </c>
      <c r="K186" t="s">
        <v>1820</v>
      </c>
      <c r="M186" t="s">
        <v>1821</v>
      </c>
      <c r="N186" t="s">
        <v>1236</v>
      </c>
      <c r="O186" t="s">
        <v>1822</v>
      </c>
      <c r="Q186" t="s">
        <v>1820</v>
      </c>
    </row>
    <row r="187" spans="1:19" x14ac:dyDescent="0.25">
      <c r="A187" t="s">
        <v>2222</v>
      </c>
      <c r="B187" t="s">
        <v>2223</v>
      </c>
      <c r="D187" t="s">
        <v>849</v>
      </c>
      <c r="E187" t="s">
        <v>206</v>
      </c>
      <c r="F187">
        <v>30303</v>
      </c>
      <c r="G187" t="s">
        <v>1002</v>
      </c>
      <c r="H187" t="s">
        <v>2224</v>
      </c>
      <c r="J187" t="s">
        <v>2225</v>
      </c>
      <c r="K187" t="s">
        <v>2226</v>
      </c>
      <c r="M187" t="s">
        <v>2227</v>
      </c>
      <c r="N187" t="s">
        <v>2228</v>
      </c>
      <c r="O187" t="s">
        <v>2229</v>
      </c>
      <c r="P187" t="s">
        <v>2230</v>
      </c>
      <c r="Q187" t="s">
        <v>2226</v>
      </c>
    </row>
    <row r="188" spans="1:19" x14ac:dyDescent="0.25">
      <c r="A188" t="s">
        <v>1646</v>
      </c>
      <c r="B188" t="s">
        <v>1638</v>
      </c>
      <c r="D188" t="s">
        <v>1639</v>
      </c>
      <c r="E188" t="s">
        <v>349</v>
      </c>
      <c r="F188">
        <v>94536</v>
      </c>
      <c r="G188" t="s">
        <v>1002</v>
      </c>
      <c r="H188" t="s">
        <v>1016</v>
      </c>
      <c r="K188" t="s">
        <v>1643</v>
      </c>
      <c r="M188" t="s">
        <v>1425</v>
      </c>
      <c r="N188" t="s">
        <v>1644</v>
      </c>
      <c r="O188" t="s">
        <v>1010</v>
      </c>
      <c r="Q188" t="s">
        <v>1643</v>
      </c>
    </row>
    <row r="189" spans="1:19" x14ac:dyDescent="0.25">
      <c r="A189" t="s">
        <v>2192</v>
      </c>
      <c r="B189" t="s">
        <v>2193</v>
      </c>
      <c r="D189" t="s">
        <v>2194</v>
      </c>
      <c r="E189" t="s">
        <v>2195</v>
      </c>
      <c r="F189" t="s">
        <v>2196</v>
      </c>
      <c r="G189" t="s">
        <v>478</v>
      </c>
      <c r="H189" t="s">
        <v>1016</v>
      </c>
      <c r="J189" t="s">
        <v>2197</v>
      </c>
      <c r="K189" t="s">
        <v>2198</v>
      </c>
      <c r="M189" t="s">
        <v>2199</v>
      </c>
      <c r="N189" t="s">
        <v>2200</v>
      </c>
      <c r="O189" t="s">
        <v>1176</v>
      </c>
      <c r="P189" t="s">
        <v>2201</v>
      </c>
      <c r="Q189" t="s">
        <v>2202</v>
      </c>
      <c r="R189" t="s">
        <v>2203</v>
      </c>
      <c r="S189" t="s">
        <v>2202</v>
      </c>
    </row>
    <row r="190" spans="1:19" x14ac:dyDescent="0.25">
      <c r="A190" t="s">
        <v>2192</v>
      </c>
      <c r="B190" t="s">
        <v>2193</v>
      </c>
      <c r="D190" t="s">
        <v>2194</v>
      </c>
      <c r="E190" t="s">
        <v>2195</v>
      </c>
      <c r="F190" t="s">
        <v>2196</v>
      </c>
      <c r="G190" t="s">
        <v>478</v>
      </c>
      <c r="H190" t="s">
        <v>1016</v>
      </c>
      <c r="J190" t="s">
        <v>2197</v>
      </c>
      <c r="K190" t="s">
        <v>2198</v>
      </c>
      <c r="M190" t="s">
        <v>1694</v>
      </c>
      <c r="N190" t="s">
        <v>2204</v>
      </c>
      <c r="O190" t="s">
        <v>2205</v>
      </c>
      <c r="Q190" t="s">
        <v>2198</v>
      </c>
    </row>
    <row r="191" spans="1:19" x14ac:dyDescent="0.25">
      <c r="A191" t="s">
        <v>2133</v>
      </c>
      <c r="B191" t="s">
        <v>2134</v>
      </c>
      <c r="D191" t="s">
        <v>2135</v>
      </c>
      <c r="E191" t="s">
        <v>415</v>
      </c>
      <c r="F191">
        <v>59937</v>
      </c>
      <c r="G191" t="s">
        <v>1002</v>
      </c>
      <c r="H191" t="s">
        <v>1016</v>
      </c>
      <c r="M191" t="s">
        <v>2136</v>
      </c>
      <c r="N191" t="s">
        <v>2137</v>
      </c>
      <c r="O191" t="s">
        <v>1020</v>
      </c>
      <c r="Q191" t="s">
        <v>2138</v>
      </c>
      <c r="S191" t="s">
        <v>2138</v>
      </c>
    </row>
    <row r="192" spans="1:19" x14ac:dyDescent="0.25">
      <c r="A192" t="s">
        <v>1427</v>
      </c>
      <c r="B192" t="s">
        <v>1428</v>
      </c>
      <c r="D192" t="s">
        <v>1429</v>
      </c>
      <c r="E192" t="s">
        <v>375</v>
      </c>
      <c r="F192">
        <v>33629</v>
      </c>
      <c r="G192" t="s">
        <v>1002</v>
      </c>
      <c r="H192" t="s">
        <v>1016</v>
      </c>
      <c r="M192" t="s">
        <v>1348</v>
      </c>
      <c r="N192" t="s">
        <v>1430</v>
      </c>
      <c r="O192" t="s">
        <v>1020</v>
      </c>
    </row>
    <row r="193" spans="1:17" x14ac:dyDescent="0.25">
      <c r="A193" t="s">
        <v>1150</v>
      </c>
      <c r="B193" t="s">
        <v>1151</v>
      </c>
      <c r="D193" t="s">
        <v>1152</v>
      </c>
      <c r="E193" t="s">
        <v>349</v>
      </c>
      <c r="F193" t="s">
        <v>1153</v>
      </c>
      <c r="G193" t="s">
        <v>1002</v>
      </c>
      <c r="H193" t="s">
        <v>1016</v>
      </c>
      <c r="K193" t="s">
        <v>1154</v>
      </c>
      <c r="M193" t="s">
        <v>1155</v>
      </c>
      <c r="N193" t="s">
        <v>1156</v>
      </c>
      <c r="P193" t="s">
        <v>1157</v>
      </c>
      <c r="Q193" t="s">
        <v>1154</v>
      </c>
    </row>
    <row r="194" spans="1:17" x14ac:dyDescent="0.25">
      <c r="A194" t="s">
        <v>737</v>
      </c>
      <c r="B194" t="s">
        <v>1893</v>
      </c>
      <c r="D194" t="s">
        <v>1894</v>
      </c>
      <c r="E194" t="s">
        <v>299</v>
      </c>
      <c r="F194">
        <v>97201</v>
      </c>
      <c r="G194" t="s">
        <v>1002</v>
      </c>
      <c r="H194" t="s">
        <v>1016</v>
      </c>
      <c r="M194" t="s">
        <v>1676</v>
      </c>
      <c r="N194" t="s">
        <v>1895</v>
      </c>
      <c r="O194" t="s">
        <v>1020</v>
      </c>
    </row>
    <row r="195" spans="1:17" x14ac:dyDescent="0.25">
      <c r="A195" t="s">
        <v>2035</v>
      </c>
      <c r="B195" t="s">
        <v>2036</v>
      </c>
      <c r="C195" t="s">
        <v>2037</v>
      </c>
      <c r="D195" t="s">
        <v>2038</v>
      </c>
      <c r="F195">
        <v>570</v>
      </c>
      <c r="G195" t="s">
        <v>2023</v>
      </c>
      <c r="H195" t="s">
        <v>1016</v>
      </c>
      <c r="I195" t="s">
        <v>2039</v>
      </c>
      <c r="J195" t="s">
        <v>2040</v>
      </c>
      <c r="K195" t="s">
        <v>2041</v>
      </c>
      <c r="M195" t="s">
        <v>2042</v>
      </c>
      <c r="N195" t="s">
        <v>2043</v>
      </c>
      <c r="O195" t="s">
        <v>629</v>
      </c>
      <c r="P195" t="s">
        <v>2044</v>
      </c>
      <c r="Q195" t="s">
        <v>2041</v>
      </c>
    </row>
    <row r="196" spans="1:17" x14ac:dyDescent="0.25">
      <c r="A196" t="s">
        <v>1129</v>
      </c>
      <c r="B196" t="s">
        <v>1130</v>
      </c>
      <c r="D196" t="s">
        <v>1131</v>
      </c>
      <c r="E196" t="s">
        <v>727</v>
      </c>
      <c r="F196">
        <v>19963</v>
      </c>
      <c r="G196" t="s">
        <v>1002</v>
      </c>
      <c r="H196" t="s">
        <v>1016</v>
      </c>
      <c r="K196" t="s">
        <v>1132</v>
      </c>
      <c r="M196" t="s">
        <v>1133</v>
      </c>
      <c r="N196" t="s">
        <v>1134</v>
      </c>
      <c r="P196" t="s">
        <v>1135</v>
      </c>
      <c r="Q196" t="s">
        <v>1132</v>
      </c>
    </row>
  </sheetData>
  <sortState xmlns:xlrd2="http://schemas.microsoft.com/office/spreadsheetml/2017/richdata2" ref="A2:S228">
    <sortCondition ref="A2:A22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2494FCE-371E-40EF-9550-1EF03D23450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174</vt:i4>
      </vt:variant>
    </vt:vector>
  </HeadingPairs>
  <TitlesOfParts>
    <vt:vector size="182" baseType="lpstr">
      <vt:lpstr>Names</vt:lpstr>
      <vt:lpstr>Sheet5</vt:lpstr>
      <vt:lpstr>By serial number</vt:lpstr>
      <vt:lpstr>7043_DJones_1_export_excel_2_9_</vt:lpstr>
      <vt:lpstr>Planelogger</vt:lpstr>
      <vt:lpstr>Zerobounce</vt:lpstr>
      <vt:lpstr>Sheet6</vt:lpstr>
      <vt:lpstr>Contact Points</vt:lpstr>
      <vt:lpstr>_2106701_Ontario__Inc.</vt:lpstr>
      <vt:lpstr>_2269514_Alberta_Ltd</vt:lpstr>
      <vt:lpstr>_2828520_Ontario__Inc.</vt:lpstr>
      <vt:lpstr>_3_KB_Investments__LLC</vt:lpstr>
      <vt:lpstr>_4_Love_of_Flight__LLC</vt:lpstr>
      <vt:lpstr>_430_Holdings__Inc.</vt:lpstr>
      <vt:lpstr>_6404805_Manitoba__Ltd.</vt:lpstr>
      <vt:lpstr>_888676_Alberta__Inc.</vt:lpstr>
      <vt:lpstr>A._Duie_Pyle__Inc.</vt:lpstr>
      <vt:lpstr>A4_Air__LLC</vt:lpstr>
      <vt:lpstr>AC_Terra_International__Ltd.</vt:lpstr>
      <vt:lpstr>ADRO_Servicios_Aereos__SA</vt:lpstr>
      <vt:lpstr>Aerocardal__Ltda.</vt:lpstr>
      <vt:lpstr>Aerocentro_de_Servicios__CA</vt:lpstr>
      <vt:lpstr>Aerolineas_Ejecutivas__SA_de_CV</vt:lpstr>
      <vt:lpstr>Agnes__LLC</vt:lpstr>
      <vt:lpstr>Altair_Advanced_Industries__Inc.</vt:lpstr>
      <vt:lpstr>Ambev__SA</vt:lpstr>
      <vt:lpstr>AMC_Aviation_Sp._z.o.o.</vt:lpstr>
      <vt:lpstr>Anderson__Glenn_W.</vt:lpstr>
      <vt:lpstr>Ardenbrook__Inc.</vt:lpstr>
      <vt:lpstr>Asian_Aerospace_Corporation</vt:lpstr>
      <vt:lpstr>ATG_Aviation__LLC</vt:lpstr>
      <vt:lpstr>Awaiting_Documentation</vt:lpstr>
      <vt:lpstr>BarAir</vt:lpstr>
      <vt:lpstr>Benson_Legacy__LLC</vt:lpstr>
      <vt:lpstr>Blue_Flag_Two__Ltd.</vt:lpstr>
      <vt:lpstr>Blue_Star_Management__LLC</vt:lpstr>
      <vt:lpstr>Bradley_Mack_Aviation__Inc.</vt:lpstr>
      <vt:lpstr>Bravo_Zulu_G150__LLC</vt:lpstr>
      <vt:lpstr>Brulecreek_Aviation__LLC</vt:lpstr>
      <vt:lpstr>BTI_Aviation__LLC</vt:lpstr>
      <vt:lpstr>CAF__LLC</vt:lpstr>
      <vt:lpstr>Capital_Holdings_210__LLC</vt:lpstr>
      <vt:lpstr>Cardal_AG</vt:lpstr>
      <vt:lpstr>CareFlight_Limited</vt:lpstr>
      <vt:lpstr>Clay_Lacy_Aviation__Inc.</vt:lpstr>
      <vt:lpstr>Conquest_Air__LLC</vt:lpstr>
      <vt:lpstr>Conrad_Point_LP</vt:lpstr>
      <vt:lpstr>Continental_Baking_Company__Ltd.</vt:lpstr>
      <vt:lpstr>Corwin_Brothers__LLC</vt:lpstr>
      <vt:lpstr>CSM_Aviation</vt:lpstr>
      <vt:lpstr>D_I_Transportation__LLC</vt:lpstr>
      <vt:lpstr>DBCT__LLC</vt:lpstr>
      <vt:lpstr>DDMR__LLC</vt:lpstr>
      <vt:lpstr>DeBartolo_Corporation</vt:lpstr>
      <vt:lpstr>Dewberry_Air__LLC</vt:lpstr>
      <vt:lpstr>Dodson_International_Parts__Inc.</vt:lpstr>
      <vt:lpstr>Dorado_Aviation__LLC</vt:lpstr>
      <vt:lpstr>Dos_Mares_Guia_Neto__Walfrido_Silvido</vt:lpstr>
      <vt:lpstr>Drury_Development_Corporation</vt:lpstr>
      <vt:lpstr>EF_Investimentos_e_Participacoes__Ltda.</vt:lpstr>
      <vt:lpstr>Encore_Wire_Corporation</vt:lpstr>
      <vt:lpstr>Excel_Group_Services__Inc.</vt:lpstr>
      <vt:lpstr>Executive_Capital_Corporation</vt:lpstr>
      <vt:lpstr>Family_Tree_Farms_Aviation__LLC</vt:lpstr>
      <vt:lpstr>Fast_Air__Ltd.</vt:lpstr>
      <vt:lpstr>FKM_Enterprises__LLC</vt:lpstr>
      <vt:lpstr>Flight_Solutions_Srl</vt:lpstr>
      <vt:lpstr>Flowers_Foods__Inc.</vt:lpstr>
      <vt:lpstr>Flying_Bar_B__LLC</vt:lpstr>
      <vt:lpstr>Frank_s_Management_Company__LLC</vt:lpstr>
      <vt:lpstr>Franklin_Transportation_Group__LLC</vt:lpstr>
      <vt:lpstr>Full_Send_Aviation__LLC</vt:lpstr>
      <vt:lpstr>G_150_Aeronautics__Ltd.</vt:lpstr>
      <vt:lpstr>G_150_Trust</vt:lpstr>
      <vt:lpstr>GAINSCO__Inc.</vt:lpstr>
      <vt:lpstr>Gama_Aviation__LLC</vt:lpstr>
      <vt:lpstr>Gator_One_Air__LLC</vt:lpstr>
      <vt:lpstr>Gator_Tracks__LLC</vt:lpstr>
      <vt:lpstr>Gestiones_Ambair__Ltd.</vt:lpstr>
      <vt:lpstr>GH_Consulting_Services__LLC</vt:lpstr>
      <vt:lpstr>GJK__LLC</vt:lpstr>
      <vt:lpstr>GML_Development__Inc.</vt:lpstr>
      <vt:lpstr>Golden_Eagle_Management__LLC</vt:lpstr>
      <vt:lpstr>Golden_Gate_International_Corp.__LLC</vt:lpstr>
      <vt:lpstr>Goodyear_Flight_Department</vt:lpstr>
      <vt:lpstr>Goodyear_Tire___Rubber_Company</vt:lpstr>
      <vt:lpstr>Gov_t_of_Mexico___Air_Force</vt:lpstr>
      <vt:lpstr>GS_150_217__LLC</vt:lpstr>
      <vt:lpstr>Gulfstream_Aerospace_Corporation</vt:lpstr>
      <vt:lpstr>Gulfstream_Leasing__LLC</vt:lpstr>
      <vt:lpstr>ICS_Aero__Ltd.</vt:lpstr>
      <vt:lpstr>IES_Leasing__LLC</vt:lpstr>
      <vt:lpstr>Impulsive_Marine_Investments__Inc.</vt:lpstr>
      <vt:lpstr>Jet_Aviation_Flight_Services__Inc.</vt:lpstr>
      <vt:lpstr>Jet_Flight__LLC</vt:lpstr>
      <vt:lpstr>Jet_It_LLC</vt:lpstr>
      <vt:lpstr>Jet_Linx_Aviation__LLC</vt:lpstr>
      <vt:lpstr>Jetflite_Oy</vt:lpstr>
      <vt:lpstr>Jetport__Inc.</vt:lpstr>
      <vt:lpstr>Jimmie_Johnson_Racing_II__Inc.</vt:lpstr>
      <vt:lpstr>JS_Aviation__LLC</vt:lpstr>
      <vt:lpstr>JVWL__LLC</vt:lpstr>
      <vt:lpstr>K_Air_Charters</vt:lpstr>
      <vt:lpstr>Kaczmarski_Group_SP_z.o.o.</vt:lpstr>
      <vt:lpstr>Keystone_Aviation__LLC</vt:lpstr>
      <vt:lpstr>King_Jets_Pvt._Ltd.</vt:lpstr>
      <vt:lpstr>Knight_Air__LLC</vt:lpstr>
      <vt:lpstr>Knysna_Ventures__LLC</vt:lpstr>
      <vt:lpstr>Koselig__LLC</vt:lpstr>
      <vt:lpstr>Leon_Air__LLC</vt:lpstr>
      <vt:lpstr>Lovo_Holdings__LLC</vt:lpstr>
      <vt:lpstr>LuxWing__Ltd.</vt:lpstr>
      <vt:lpstr>M___N_Aviation__Inc.</vt:lpstr>
      <vt:lpstr>M3_Aviation__LLC</vt:lpstr>
      <vt:lpstr>M3_Industries__LLC</vt:lpstr>
      <vt:lpstr>Marivest_Support_Services__LLC</vt:lpstr>
      <vt:lpstr>Martis_Holdings__LLC</vt:lpstr>
      <vt:lpstr>Merlone_Geier_Management__LLC</vt:lpstr>
      <vt:lpstr>MHW_Group_Holdings__LLC</vt:lpstr>
      <vt:lpstr>Miller_s__Inc.</vt:lpstr>
      <vt:lpstr>Milloaks__LLC</vt:lpstr>
      <vt:lpstr>MMTH_Air__LLC</vt:lpstr>
      <vt:lpstr>Morales__Edgar</vt:lpstr>
      <vt:lpstr>N553CB__LLC</vt:lpstr>
      <vt:lpstr>N819AM__LLC</vt:lpstr>
      <vt:lpstr>N995DP__LLC</vt:lpstr>
      <vt:lpstr>NAC_Flight_Service__LLC</vt:lpstr>
      <vt:lpstr>Nick_Chapman_Consulting__LLC</vt:lpstr>
      <vt:lpstr>North_Houston_Pole_Line</vt:lpstr>
      <vt:lpstr>Northern_Jet_Management</vt:lpstr>
      <vt:lpstr>NWVP__Gl50__Inc.</vt:lpstr>
      <vt:lpstr>Omicron_Transportation__Inc.</vt:lpstr>
      <vt:lpstr>Omninet_Capital__LLC</vt:lpstr>
      <vt:lpstr>Oosthuizen__Lodewicus_Theodorus</vt:lpstr>
      <vt:lpstr>Pacific_Flight_Services__Pty._Ltd.</vt:lpstr>
      <vt:lpstr>Penske_Jet__Inc.</vt:lpstr>
      <vt:lpstr>PFC_Holdings__LLC</vt:lpstr>
      <vt:lpstr>Philippine_Airlines__Inc.</vt:lpstr>
      <vt:lpstr>Pinnacle_Aviation__Inc.</vt:lpstr>
      <vt:lpstr>PNC_Equipment_Finance__LLC</vt:lpstr>
      <vt:lpstr>Princess_Aviation__Ltd.</vt:lpstr>
      <vt:lpstr>Promerica_Financial_Corporation</vt:lpstr>
      <vt:lpstr>QM_Holding_Corporation</vt:lpstr>
      <vt:lpstr>Reis__James_R.</vt:lpstr>
      <vt:lpstr>Rio_Sul_SA_de_CV</vt:lpstr>
      <vt:lpstr>Sage_Air__LLC</vt:lpstr>
      <vt:lpstr>Samos_Participacoes__Ltda.</vt:lpstr>
      <vt:lpstr>Sanderson_Farms__Inc.</vt:lpstr>
      <vt:lpstr>Schneider_National__Inc.</vt:lpstr>
      <vt:lpstr>Schussboomer_Systems__Inc.</vt:lpstr>
      <vt:lpstr>Sewanee_Ventures__LLC</vt:lpstr>
      <vt:lpstr>SFG_Equipment_Leasing_Corporation_I</vt:lpstr>
      <vt:lpstr>Silver_Point_Capital__LP</vt:lpstr>
      <vt:lpstr>SJ_Aviation__LLC</vt:lpstr>
      <vt:lpstr>Skyservice_Business_Aviation__Inc.</vt:lpstr>
      <vt:lpstr>Snowy_Range_Aviation__LLC</vt:lpstr>
      <vt:lpstr>Sociedade_de_Taxi_Aereo_Do_Nordeste__Ltda.</vt:lpstr>
      <vt:lpstr>Society_Street_Partners__LLC</vt:lpstr>
      <vt:lpstr>Solairus_Aviation</vt:lpstr>
      <vt:lpstr>Soliq__SA_de_CV</vt:lpstr>
      <vt:lpstr>ST_Aerospace_Engineering_Pte._Ltd.</vt:lpstr>
      <vt:lpstr>ST_Aerospace_Services_Co._Pte._Ltd.</vt:lpstr>
      <vt:lpstr>Stallings__Robert_W.</vt:lpstr>
      <vt:lpstr>Sunwest_Aviation__Ltd.</vt:lpstr>
      <vt:lpstr>Talon_Tactical_Management__LLC</vt:lpstr>
      <vt:lpstr>Teall_Capital_Partners__LLC</vt:lpstr>
      <vt:lpstr>Terrible_Herbst__Inc.</vt:lpstr>
      <vt:lpstr>Testa_Patrimonial_Eireli</vt:lpstr>
      <vt:lpstr>The_Craig_Evan_Corporation</vt:lpstr>
      <vt:lpstr>The_Goodyear_Tire___Rubber_Company</vt:lpstr>
      <vt:lpstr>The_Huntington_National_Bank</vt:lpstr>
      <vt:lpstr>The_Peregrine_Leasing_Trust</vt:lpstr>
      <vt:lpstr>TransCanada_USA_Pipeline_Services__LLC</vt:lpstr>
      <vt:lpstr>Truist_Equipment_Finance_Corp.</vt:lpstr>
      <vt:lpstr>Two_Star_Maritime__LLC</vt:lpstr>
      <vt:lpstr>Ultrapar_Participacoes__SA</vt:lpstr>
      <vt:lpstr>Vanny___RP__LLC</vt:lpstr>
      <vt:lpstr>Waldec_Foods__LLC</vt:lpstr>
      <vt:lpstr>Warren__James_D.</vt:lpstr>
      <vt:lpstr>WB_ATS_LLC</vt:lpstr>
      <vt:lpstr>Wihuri_Oy</vt:lpstr>
      <vt:lpstr>Willow_Fabrics_and_Consulting__LLC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2022-02-10T14:22:51Z</dcterms:created>
  <dcterms:modified xsi:type="dcterms:W3CDTF">2022-02-23T16:18:17Z</dcterms:modified>
</cp:coreProperties>
</file>